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xl/drawings/drawing8.xml" ContentType="application/vnd.openxmlformats-officedocument.drawing+xml"/>
  <Override PartName="/xl/charts/chart7.xml" ContentType="application/vnd.openxmlformats-officedocument.drawingml.chart+xml"/>
  <Override PartName="/xl/drawings/drawing9.xml" ContentType="application/vnd.openxmlformats-officedocument.drawing+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xml"/>
  <Override PartName="/xl/charts/chart14.xml" ContentType="application/vnd.openxmlformats-officedocument.drawingml.chart+xml"/>
  <Override PartName="/xl/drawings/drawing16.xml" ContentType="application/vnd.openxmlformats-officedocument.drawing+xml"/>
  <Override PartName="/xl/charts/chart15.xml" ContentType="application/vnd.openxmlformats-officedocument.drawingml.chart+xml"/>
  <Override PartName="/xl/drawings/drawing17.xml" ContentType="application/vnd.openxmlformats-officedocument.drawing+xml"/>
  <Override PartName="/xl/charts/chart16.xml" ContentType="application/vnd.openxmlformats-officedocument.drawingml.chart+xml"/>
  <Override PartName="/xl/drawings/drawing18.xml" ContentType="application/vnd.openxmlformats-officedocument.drawing+xml"/>
  <Override PartName="/xl/charts/chart17.xml" ContentType="application/vnd.openxmlformats-officedocument.drawingml.chart+xml"/>
  <Override PartName="/xl/drawings/drawing19.xml" ContentType="application/vnd.openxmlformats-officedocument.drawing+xml"/>
  <Override PartName="/xl/charts/chart18.xml" ContentType="application/vnd.openxmlformats-officedocument.drawingml.chart+xml"/>
  <Override PartName="/xl/drawings/drawing20.xml" ContentType="application/vnd.openxmlformats-officedocument.drawing+xml"/>
  <Override PartName="/xl/charts/chart19.xml" ContentType="application/vnd.openxmlformats-officedocument.drawingml.chart+xml"/>
  <Override PartName="/xl/drawings/drawing21.xml" ContentType="application/vnd.openxmlformats-officedocument.drawing+xml"/>
  <Override PartName="/xl/comments2.xml" ContentType="application/vnd.openxmlformats-officedocument.spreadsheetml.comments+xml"/>
  <Override PartName="/xl/charts/chart20.xml" ContentType="application/vnd.openxmlformats-officedocument.drawingml.chart+xml"/>
  <Override PartName="/xl/drawings/drawing22.xml" ContentType="application/vnd.openxmlformats-officedocument.drawing+xml"/>
  <Override PartName="/xl/comments3.xml" ContentType="application/vnd.openxmlformats-officedocument.spreadsheetml.comments+xml"/>
  <Override PartName="/xl/charts/chart21.xml" ContentType="application/vnd.openxmlformats-officedocument.drawingml.chart+xml"/>
  <Override PartName="/xl/drawings/drawing23.xml" ContentType="application/vnd.openxmlformats-officedocument.drawing+xml"/>
  <Override PartName="/xl/charts/chart22.xml" ContentType="application/vnd.openxmlformats-officedocument.drawingml.chart+xml"/>
  <Override PartName="/xl/drawings/drawing24.xml" ContentType="application/vnd.openxmlformats-officedocument.drawing+xml"/>
  <Override PartName="/xl/charts/chart23.xml" ContentType="application/vnd.openxmlformats-officedocument.drawingml.chart+xml"/>
  <Override PartName="/xl/drawings/drawing25.xml" ContentType="application/vnd.openxmlformats-officedocument.drawing+xml"/>
  <Override PartName="/xl/charts/chart24.xml" ContentType="application/vnd.openxmlformats-officedocument.drawingml.chart+xml"/>
  <Override PartName="/xl/drawings/drawing26.xml" ContentType="application/vnd.openxmlformats-officedocument.drawing+xml"/>
  <Override PartName="/xl/charts/chart25.xml" ContentType="application/vnd.openxmlformats-officedocument.drawingml.chart+xml"/>
  <Override PartName="/xl/drawings/drawing27.xml" ContentType="application/vnd.openxmlformats-officedocument.drawing+xml"/>
  <Override PartName="/xl/charts/chart26.xml" ContentType="application/vnd.openxmlformats-officedocument.drawingml.chart+xml"/>
  <Override PartName="/xl/drawings/drawing28.xml" ContentType="application/vnd.openxmlformats-officedocument.drawing+xml"/>
  <Override PartName="/xl/charts/chart27.xml" ContentType="application/vnd.openxmlformats-officedocument.drawingml.chart+xml"/>
  <Override PartName="/xl/drawings/drawing29.xml" ContentType="application/vnd.openxmlformats-officedocument.drawing+xml"/>
  <Override PartName="/xl/charts/chart28.xml" ContentType="application/vnd.openxmlformats-officedocument.drawingml.chart+xml"/>
  <Override PartName="/xl/drawings/drawing30.xml" ContentType="application/vnd.openxmlformats-officedocument.drawing+xml"/>
  <Override PartName="/xl/charts/chart29.xml" ContentType="application/vnd.openxmlformats-officedocument.drawingml.chart+xml"/>
  <Override PartName="/xl/drawings/drawing31.xml" ContentType="application/vnd.openxmlformats-officedocument.drawing+xml"/>
  <Override PartName="/xl/charts/chart30.xml" ContentType="application/vnd.openxmlformats-officedocument.drawingml.chart+xml"/>
  <Override PartName="/xl/drawings/drawing32.xml" ContentType="application/vnd.openxmlformats-officedocument.drawing+xml"/>
  <Override PartName="/xl/charts/chart31.xml" ContentType="application/vnd.openxmlformats-officedocument.drawingml.chart+xml"/>
  <Override PartName="/xl/drawings/drawing33.xml" ContentType="application/vnd.openxmlformats-officedocument.drawing+xml"/>
  <Override PartName="/xl/charts/chart32.xml" ContentType="application/vnd.openxmlformats-officedocument.drawingml.chart+xml"/>
  <Override PartName="/xl/drawings/drawing34.xml" ContentType="application/vnd.openxmlformats-officedocument.drawing+xml"/>
  <Override PartName="/xl/charts/chart33.xml" ContentType="application/vnd.openxmlformats-officedocument.drawingml.chart+xml"/>
  <Override PartName="/xl/drawings/drawing35.xml" ContentType="application/vnd.openxmlformats-officedocument.drawing+xml"/>
  <Override PartName="/xl/comments4.xml" ContentType="application/vnd.openxmlformats-officedocument.spreadsheetml.comments+xml"/>
  <Override PartName="/xl/charts/chart34.xml" ContentType="application/vnd.openxmlformats-officedocument.drawingml.chart+xml"/>
  <Override PartName="/xl/drawings/drawing36.xml" ContentType="application/vnd.openxmlformats-officedocument.drawing+xml"/>
  <Override PartName="/xl/charts/chart35.xml" ContentType="application/vnd.openxmlformats-officedocument.drawingml.chart+xml"/>
  <Override PartName="/xl/drawings/drawing37.xml" ContentType="application/vnd.openxmlformats-officedocument.drawing+xml"/>
  <Override PartName="/xl/charts/chart36.xml" ContentType="application/vnd.openxmlformats-officedocument.drawingml.chart+xml"/>
  <Override PartName="/xl/comments5.xml" ContentType="application/vnd.openxmlformats-officedocument.spreadsheetml.comments+xml"/>
  <Override PartName="/xl/drawings/drawing38.xml" ContentType="application/vnd.openxmlformats-officedocument.drawing+xml"/>
  <Override PartName="/xl/charts/chart37.xml" ContentType="application/vnd.openxmlformats-officedocument.drawingml.chart+xml"/>
  <Override PartName="/xl/drawings/drawing39.xml" ContentType="application/vnd.openxmlformats-officedocument.drawing+xml"/>
  <Override PartName="/xl/charts/chart38.xml" ContentType="application/vnd.openxmlformats-officedocument.drawingml.chart+xml"/>
  <Override PartName="/xl/drawings/drawing40.xml" ContentType="application/vnd.openxmlformats-officedocument.drawing+xml"/>
  <Override PartName="/xl/charts/chart39.xml" ContentType="application/vnd.openxmlformats-officedocument.drawingml.chart+xml"/>
  <Override PartName="/xl/drawings/drawing41.xml" ContentType="application/vnd.openxmlformats-officedocument.drawing+xml"/>
  <Override PartName="/xl/charts/chart40.xml" ContentType="application/vnd.openxmlformats-officedocument.drawingml.chart+xml"/>
  <Override PartName="/xl/drawings/drawing42.xml" ContentType="application/vnd.openxmlformats-officedocument.drawing+xml"/>
  <Override PartName="/xl/charts/chart41.xml" ContentType="application/vnd.openxmlformats-officedocument.drawingml.chart+xml"/>
  <Override PartName="/xl/drawings/drawing43.xml" ContentType="application/vnd.openxmlformats-officedocument.drawing+xml"/>
  <Override PartName="/xl/charts/chart42.xml" ContentType="application/vnd.openxmlformats-officedocument.drawingml.chart+xml"/>
  <Override PartName="/xl/drawings/drawing44.xml" ContentType="application/vnd.openxmlformats-officedocument.drawing+xml"/>
  <Override PartName="/xl/charts/chart43.xml" ContentType="application/vnd.openxmlformats-officedocument.drawingml.chart+xml"/>
  <Override PartName="/xl/drawings/drawing45.xml" ContentType="application/vnd.openxmlformats-officedocument.drawing+xml"/>
  <Override PartName="/xl/charts/chart44.xml" ContentType="application/vnd.openxmlformats-officedocument.drawingml.chart+xml"/>
  <Override PartName="/xl/drawings/drawing46.xml" ContentType="application/vnd.openxmlformats-officedocument.drawing+xml"/>
  <Override PartName="/xl/charts/chart45.xml" ContentType="application/vnd.openxmlformats-officedocument.drawingml.chart+xml"/>
  <Override PartName="/xl/drawings/drawing47.xml" ContentType="application/vnd.openxmlformats-officedocument.drawing+xml"/>
  <Override PartName="/xl/charts/chart46.xml" ContentType="application/vnd.openxmlformats-officedocument.drawingml.chart+xml"/>
  <Override PartName="/xl/drawings/drawing48.xml" ContentType="application/vnd.openxmlformats-officedocument.drawing+xml"/>
  <Override PartName="/xl/embeddings/oleObject1.bin" ContentType="application/vnd.openxmlformats-officedocument.oleObject"/>
  <Override PartName="/xl/comments6.xml" ContentType="application/vnd.openxmlformats-officedocument.spreadsheetml.comments+xml"/>
  <Override PartName="/xl/charts/chart47.xml" ContentType="application/vnd.openxmlformats-officedocument.drawingml.chart+xml"/>
  <Override PartName="/xl/drawings/drawing49.xml" ContentType="application/vnd.openxmlformats-officedocument.drawingml.chartshapes+xml"/>
  <Override PartName="/xl/charts/chart48.xml" ContentType="application/vnd.openxmlformats-officedocument.drawingml.chart+xml"/>
  <Override PartName="/xl/charts/chart49.xml" ContentType="application/vnd.openxmlformats-officedocument.drawingml.chart+xml"/>
  <Override PartName="/xl/drawings/drawing50.xml" ContentType="application/vnd.openxmlformats-officedocument.drawingml.chartshapes+xml"/>
  <Override PartName="/xl/drawings/drawing51.xml" ContentType="application/vnd.openxmlformats-officedocument.drawing+xml"/>
  <Override PartName="/xl/comments7.xml" ContentType="application/vnd.openxmlformats-officedocument.spreadsheetml.comments+xml"/>
  <Override PartName="/xl/charts/chart50.xml" ContentType="application/vnd.openxmlformats-officedocument.drawingml.chart+xml"/>
  <Override PartName="/xl/charts/style1.xml" ContentType="application/vnd.ms-office.chartstyle+xml"/>
  <Override PartName="/xl/charts/colors1.xml" ContentType="application/vnd.ms-office.chartcolorstyle+xml"/>
  <Override PartName="/xl/charts/chart51.xml" ContentType="application/vnd.openxmlformats-officedocument.drawingml.chart+xml"/>
  <Override PartName="/xl/charts/style2.xml" ContentType="application/vnd.ms-office.chartstyle+xml"/>
  <Override PartName="/xl/charts/colors2.xml" ContentType="application/vnd.ms-office.chartcolorstyle+xml"/>
  <Override PartName="/xl/charts/chart52.xml" ContentType="application/vnd.openxmlformats-officedocument.drawingml.chart+xml"/>
  <Override PartName="/xl/charts/style3.xml" ContentType="application/vnd.ms-office.chartstyle+xml"/>
  <Override PartName="/xl/charts/colors3.xml" ContentType="application/vnd.ms-office.chartcolorstyle+xml"/>
  <Override PartName="/xl/charts/chart5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52.xml" ContentType="application/vnd.openxmlformats-officedocument.drawing+xml"/>
  <Override PartName="/xl/comments8.xml" ContentType="application/vnd.openxmlformats-officedocument.spreadsheetml.comments+xml"/>
  <Override PartName="/xl/charts/chart54.xml" ContentType="application/vnd.openxmlformats-officedocument.drawingml.chart+xml"/>
  <Override PartName="/xl/charts/style5.xml" ContentType="application/vnd.ms-office.chartstyle+xml"/>
  <Override PartName="/xl/charts/colors5.xml" ContentType="application/vnd.ms-office.chartcolorstyle+xml"/>
  <Override PartName="/xl/charts/chart55.xml" ContentType="application/vnd.openxmlformats-officedocument.drawingml.chart+xml"/>
  <Override PartName="/xl/charts/style6.xml" ContentType="application/vnd.ms-office.chartstyle+xml"/>
  <Override PartName="/xl/charts/colors6.xml" ContentType="application/vnd.ms-office.chartcolorstyle+xml"/>
  <Override PartName="/xl/charts/chart5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3.xml" ContentType="application/vnd.openxmlformats-officedocument.drawing+xml"/>
  <Override PartName="/xl/charts/chart57.xml" ContentType="application/vnd.openxmlformats-officedocument.drawingml.chart+xml"/>
  <Override PartName="/xl/drawings/drawing54.xml" ContentType="application/vnd.openxmlformats-officedocument.drawing+xml"/>
  <Override PartName="/xl/charts/chart58.xml" ContentType="application/vnd.openxmlformats-officedocument.drawingml.chart+xml"/>
  <Override PartName="/xl/drawings/drawing55.xml" ContentType="application/vnd.openxmlformats-officedocument.drawing+xml"/>
  <Override PartName="/xl/charts/chart59.xml" ContentType="application/vnd.openxmlformats-officedocument.drawingml.chart+xml"/>
  <Override PartName="/xl/drawings/drawing56.xml" ContentType="application/vnd.openxmlformats-officedocument.drawing+xml"/>
  <Override PartName="/xl/charts/chart60.xml" ContentType="application/vnd.openxmlformats-officedocument.drawingml.chart+xml"/>
  <Override PartName="/xl/drawings/drawing57.xml" ContentType="application/vnd.openxmlformats-officedocument.drawing+xml"/>
  <Override PartName="/xl/charts/chart61.xml" ContentType="application/vnd.openxmlformats-officedocument.drawingml.chart+xml"/>
  <Override PartName="/xl/drawings/drawing58.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9.xml" ContentType="application/vnd.openxmlformats-officedocument.spreadsheetml.comments+xml"/>
  <Override PartName="/xl/drawings/drawing59.xml" ContentType="application/vnd.openxmlformats-officedocument.drawing+xml"/>
  <Override PartName="/xl/charts/chart62.xml" ContentType="application/vnd.openxmlformats-officedocument.drawingml.chart+xml"/>
  <Override PartName="/xl/drawings/drawing60.xml" ContentType="application/vnd.openxmlformats-officedocument.drawing+xml"/>
  <Override PartName="/xl/charts/chart63.xml" ContentType="application/vnd.openxmlformats-officedocument.drawingml.chart+xml"/>
  <Override PartName="/xl/drawings/drawing61.xml" ContentType="application/vnd.openxmlformats-officedocument.drawing+xml"/>
  <Override PartName="/xl/charts/chart64.xml" ContentType="application/vnd.openxmlformats-officedocument.drawingml.chart+xml"/>
  <Override PartName="/xl/drawings/drawing62.xml" ContentType="application/vnd.openxmlformats-officedocument.drawing+xml"/>
  <Override PartName="/xl/charts/chart65.xml" ContentType="application/vnd.openxmlformats-officedocument.drawingml.chart+xml"/>
  <Override PartName="/xl/drawings/drawing63.xml" ContentType="application/vnd.openxmlformats-officedocument.drawing+xml"/>
  <Override PartName="/xl/charts/chart66.xml" ContentType="application/vnd.openxmlformats-officedocument.drawingml.chart+xml"/>
  <Override PartName="/xl/drawings/drawing64.xml" ContentType="application/vnd.openxmlformats-officedocument.drawing+xml"/>
  <Override PartName="/xl/charts/chart67.xml" ContentType="application/vnd.openxmlformats-officedocument.drawingml.chart+xml"/>
  <Override PartName="/xl/drawings/drawing65.xml" ContentType="application/vnd.openxmlformats-officedocument.drawing+xml"/>
  <Override PartName="/xl/charts/chart68.xml" ContentType="application/vnd.openxmlformats-officedocument.drawingml.chart+xml"/>
  <Override PartName="/xl/drawings/drawing66.xml" ContentType="application/vnd.openxmlformats-officedocument.drawing+xml"/>
  <Override PartName="/xl/charts/chart69.xml" ContentType="application/vnd.openxmlformats-officedocument.drawingml.chart+xml"/>
  <Override PartName="/xl/drawings/drawing67.xml" ContentType="application/vnd.openxmlformats-officedocument.drawing+xml"/>
  <Override PartName="/xl/charts/chart70.xml" ContentType="application/vnd.openxmlformats-officedocument.drawingml.chart+xml"/>
  <Override PartName="/xl/drawings/drawing68.xml" ContentType="application/vnd.openxmlformats-officedocument.drawing+xml"/>
  <Override PartName="/xl/charts/chart71.xml" ContentType="application/vnd.openxmlformats-officedocument.drawingml.chart+xml"/>
  <Override PartName="/xl/drawings/drawing69.xml" ContentType="application/vnd.openxmlformats-officedocument.drawing+xml"/>
  <Override PartName="/xl/charts/chart72.xml" ContentType="application/vnd.openxmlformats-officedocument.drawingml.chart+xml"/>
  <Override PartName="/xl/drawings/drawing70.xml" ContentType="application/vnd.openxmlformats-officedocument.drawing+xml"/>
  <Override PartName="/xl/charts/chart73.xml" ContentType="application/vnd.openxmlformats-officedocument.drawingml.chart+xml"/>
  <Override PartName="/xl/charts/style8.xml" ContentType="application/vnd.ms-office.chartstyle+xml"/>
  <Override PartName="/xl/charts/colors8.xml" ContentType="application/vnd.ms-office.chartcolorstyle+xml"/>
  <Override PartName="/xl/charts/chart74.xml" ContentType="application/vnd.openxmlformats-officedocument.drawingml.chart+xml"/>
  <Override PartName="/xl/charts/style9.xml" ContentType="application/vnd.ms-office.chartstyle+xml"/>
  <Override PartName="/xl/charts/colors9.xml" ContentType="application/vnd.ms-office.chartcolorstyle+xml"/>
  <Override PartName="/xl/charts/chart75.xml" ContentType="application/vnd.openxmlformats-officedocument.drawingml.chart+xml"/>
  <Override PartName="/xl/charts/style10.xml" ContentType="application/vnd.ms-office.chartstyle+xml"/>
  <Override PartName="/xl/charts/colors10.xml" ContentType="application/vnd.ms-office.chartcolorstyle+xml"/>
  <Override PartName="/xl/charts/chart76.xml" ContentType="application/vnd.openxmlformats-officedocument.drawingml.chart+xml"/>
  <Override PartName="/xl/charts/style11.xml" ContentType="application/vnd.ms-office.chartstyle+xml"/>
  <Override PartName="/xl/charts/colors11.xml" ContentType="application/vnd.ms-office.chartcolorstyle+xml"/>
  <Override PartName="/xl/charts/chart77.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166925"/>
  <mc:AlternateContent xmlns:mc="http://schemas.openxmlformats.org/markup-compatibility/2006">
    <mc:Choice Requires="x15">
      <x15ac:absPath xmlns:x15ac="http://schemas.microsoft.com/office/spreadsheetml/2010/11/ac" url="https://sistemasycomputadoressa-my.sharepoint.com/personal/yjulio_syc_com_co1/Documents/SG-SST/SYC/2026/3.verficar/6.1.1 Definición de indicadores del SG-SST de acuerdo condiciones de la empresa/"/>
    </mc:Choice>
  </mc:AlternateContent>
  <xr:revisionPtr revIDLastSave="1392" documentId="13_ncr:1_{EFFF6B67-92EF-4C1E-BF56-5D992308CD12}" xr6:coauthVersionLast="47" xr6:coauthVersionMax="47" xr10:uidLastSave="{418FD5F2-C85C-4E5F-B866-CF4EFB0CDA99}"/>
  <bookViews>
    <workbookView xWindow="-120" yWindow="-120" windowWidth="29040" windowHeight="15720" tabRatio="976" firstSheet="65" activeTab="68" xr2:uid="{4297D443-B69A-4679-BFE2-2808F85B5D81}"/>
  </bookViews>
  <sheets>
    <sheet name="Tablero indicadores 2026" sheetId="2" r:id="rId1"/>
    <sheet name="1" sheetId="4" r:id="rId2"/>
    <sheet name="2" sheetId="22" r:id="rId3"/>
    <sheet name="3" sheetId="23" r:id="rId4"/>
    <sheet name="4" sheetId="24" r:id="rId5"/>
    <sheet name="5" sheetId="25" r:id="rId6"/>
    <sheet name="6" sheetId="27" r:id="rId7"/>
    <sheet name="7" sheetId="28" r:id="rId8"/>
    <sheet name="8" sheetId="29" r:id="rId9"/>
    <sheet name="9" sheetId="30" r:id="rId10"/>
    <sheet name="10" sheetId="31" r:id="rId11"/>
    <sheet name="11" sheetId="80" r:id="rId12"/>
    <sheet name="1." sheetId="81" r:id="rId13"/>
    <sheet name="2." sheetId="82" r:id="rId14"/>
    <sheet name="3." sheetId="144" r:id="rId15"/>
    <sheet name="4." sheetId="84" r:id="rId16"/>
    <sheet name="5." sheetId="85" r:id="rId17"/>
    <sheet name="6." sheetId="86" r:id="rId18"/>
    <sheet name="7." sheetId="87" r:id="rId19"/>
    <sheet name="8." sheetId="88" r:id="rId20"/>
    <sheet name="9." sheetId="89" r:id="rId21"/>
    <sheet name="10." sheetId="141" r:id="rId22"/>
    <sheet name="11." sheetId="90" r:id="rId23"/>
    <sheet name="12." sheetId="91" r:id="rId24"/>
    <sheet name="Simulacros" sheetId="92" r:id="rId25"/>
    <sheet name="13." sheetId="93" r:id="rId26"/>
    <sheet name="14." sheetId="150" r:id="rId27"/>
    <sheet name="15. " sheetId="151" r:id="rId28"/>
    <sheet name="1," sheetId="94" r:id="rId29"/>
    <sheet name="2," sheetId="95" r:id="rId30"/>
    <sheet name="3," sheetId="96" r:id="rId31"/>
    <sheet name="4," sheetId="97" r:id="rId32"/>
    <sheet name="5," sheetId="98" r:id="rId33"/>
    <sheet name="5,1" sheetId="100" r:id="rId34"/>
    <sheet name="5,2" sheetId="102" r:id="rId35"/>
    <sheet name="5,3" sheetId="103" r:id="rId36"/>
    <sheet name="6," sheetId="104" r:id="rId37"/>
    <sheet name="SVE-DME" sheetId="143" r:id="rId38"/>
    <sheet name="6,1" sheetId="105" r:id="rId39"/>
    <sheet name="6,2" sheetId="109" r:id="rId40"/>
    <sheet name="7," sheetId="110" r:id="rId41"/>
    <sheet name="8," sheetId="111" r:id="rId42"/>
    <sheet name="8,1" sheetId="113" r:id="rId43"/>
    <sheet name="8,2" sheetId="114" r:id="rId44"/>
    <sheet name="8,3" sheetId="115" r:id="rId45"/>
    <sheet name="8,4" sheetId="117" r:id="rId46"/>
    <sheet name="8,5" sheetId="118" r:id="rId47"/>
    <sheet name="8,6" sheetId="120" r:id="rId48"/>
    <sheet name="8,f" sheetId="112" r:id="rId49"/>
    <sheet name="GRAFICA 2026" sheetId="147" r:id="rId50"/>
    <sheet name="9,A" sheetId="123" r:id="rId51"/>
    <sheet name="9," sheetId="121" r:id="rId52"/>
    <sheet name="9,1" sheetId="124" r:id="rId53"/>
    <sheet name="9,2" sheetId="125" r:id="rId54"/>
    <sheet name="10," sheetId="126" r:id="rId55"/>
    <sheet name="11," sheetId="127" r:id="rId56"/>
    <sheet name="Pesv " sheetId="155" r:id="rId57"/>
    <sheet name="12," sheetId="149" r:id="rId58"/>
    <sheet name="12.1" sheetId="128" r:id="rId59"/>
    <sheet name="12.2" sheetId="152" r:id="rId60"/>
    <sheet name="12.3" sheetId="153" r:id="rId61"/>
    <sheet name="12.4" sheetId="154" r:id="rId62"/>
    <sheet name="12.5" sheetId="129" r:id="rId63"/>
    <sheet name="12.6.1" sheetId="130" r:id="rId64"/>
    <sheet name="12,7," sheetId="137" r:id="rId65"/>
    <sheet name="13," sheetId="138" r:id="rId66"/>
    <sheet name="14," sheetId="139" r:id="rId67"/>
    <sheet name="15," sheetId="140" r:id="rId68"/>
    <sheet name="Dashboard 2026" sheetId="156" r:id="rId69"/>
    <sheet name="Datos Dashboard" sheetId="157" r:id="rId70"/>
  </sheets>
  <externalReferences>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0">#REF!</definedName>
    <definedName name="\a">#REF!</definedName>
    <definedName name="\b">#REF!</definedName>
    <definedName name="_____CAR1">#REF!</definedName>
    <definedName name="_____CAR2">#REF!</definedName>
    <definedName name="_____CAR3">#REF!</definedName>
    <definedName name="_____DES1">#REF!</definedName>
    <definedName name="_____DES2">#REF!</definedName>
    <definedName name="_____NOM01">#REF!</definedName>
    <definedName name="_____NOM02">#REF!</definedName>
    <definedName name="_____NOM03">#REF!</definedName>
    <definedName name="_____NOM1">#REF!</definedName>
    <definedName name="_____NOM2">#REF!</definedName>
    <definedName name="_____NOM3">#REF!</definedName>
    <definedName name="____CAR1">#REF!</definedName>
    <definedName name="____CAR2">#REF!</definedName>
    <definedName name="____CAR3">#REF!</definedName>
    <definedName name="____DES1">#REF!</definedName>
    <definedName name="____DES2">#REF!</definedName>
    <definedName name="____mo2">'[1]Analisis Hidraulicos'!#REF!</definedName>
    <definedName name="____mo3">'[1]Analisis Hidraulicos'!#REF!</definedName>
    <definedName name="____mo5">'[1]Analisis Hidraulicos'!#REF!</definedName>
    <definedName name="____NOM01">#REF!</definedName>
    <definedName name="____NOM02">#REF!</definedName>
    <definedName name="____NOM03">#REF!</definedName>
    <definedName name="____NOM1">#REF!</definedName>
    <definedName name="____NOM2">#REF!</definedName>
    <definedName name="____NOM3">#REF!</definedName>
    <definedName name="____psi2">'[1]Analisis Hidraulicos'!#REF!</definedName>
    <definedName name="____psi3">'[1]Analisis Hidraulicos'!#REF!</definedName>
    <definedName name="____psi31">'[1]Analisis Hidraulicos'!#REF!</definedName>
    <definedName name="____PSI4">'[2]Analisis Initarios '!#REF!</definedName>
    <definedName name="____sub212">'[3]Analisis Electricos '!$B$466</definedName>
    <definedName name="____sub26">'[3]Analisis Electricos '!$B$534</definedName>
    <definedName name="____sub28">'[3]Analisis Electricos '!$B$330</definedName>
    <definedName name="____sub288">'[3]Analisis Electricos '!$B$500</definedName>
    <definedName name="____sub312">'[3]Analisis Electricos '!$B$432</definedName>
    <definedName name="____sub34">'[3]Analisis Electricos '!$B$398</definedName>
    <definedName name="____sub36">'[3]Analisis Electricos '!$B$364</definedName>
    <definedName name="____sub38">'[3]Analisis Electricos '!$B$568</definedName>
    <definedName name="___CAR1">#REF!</definedName>
    <definedName name="___CAR2">#REF!</definedName>
    <definedName name="___CAR3">#REF!</definedName>
    <definedName name="___DES1">#REF!</definedName>
    <definedName name="___DES2">#REF!</definedName>
    <definedName name="___EST12">#REF!</definedName>
    <definedName name="___mo1">'[4]1'!#REF!</definedName>
    <definedName name="___mo2">'[1]Analisis Hidraulicos'!#REF!</definedName>
    <definedName name="___mo3">'[1]Analisis Hidraulicos'!#REF!</definedName>
    <definedName name="___mo5">'[1]Analisis Hidraulicos'!#REF!</definedName>
    <definedName name="___MOD3">'[4]1'!#REF!</definedName>
    <definedName name="___NOM01">#REF!</definedName>
    <definedName name="___NOM02">#REF!</definedName>
    <definedName name="___NOM03">#REF!</definedName>
    <definedName name="___NOM1">#REF!</definedName>
    <definedName name="___NOM2">#REF!</definedName>
    <definedName name="___NOM3">#REF!</definedName>
    <definedName name="___psi2">'[1]Analisis Hidraulicos'!#REF!</definedName>
    <definedName name="___psi3">'[1]Analisis Hidraulicos'!#REF!</definedName>
    <definedName name="___psi31">'[1]Analisis Hidraulicos'!#REF!</definedName>
    <definedName name="___PSI4">'[2]Analisis Initarios '!#REF!</definedName>
    <definedName name="___sub212">'[3]Analisis Electricos '!$B$466</definedName>
    <definedName name="___sub26">'[3]Analisis Electricos '!$B$534</definedName>
    <definedName name="___sub28">'[3]Analisis Electricos '!$B$330</definedName>
    <definedName name="___sub288">'[3]Analisis Electricos '!$B$500</definedName>
    <definedName name="___sub312">'[3]Analisis Electricos '!$B$432</definedName>
    <definedName name="___sub34">'[3]Analisis Electricos '!$B$398</definedName>
    <definedName name="___sub36">'[3]Analisis Electricos '!$B$364</definedName>
    <definedName name="___sub38">'[3]Analisis Electricos '!$B$568</definedName>
    <definedName name="__aiu2">[5]AIU!$J$105</definedName>
    <definedName name="__CAR1">#REF!</definedName>
    <definedName name="__CAR2">#REF!</definedName>
    <definedName name="__CAR3">#REF!</definedName>
    <definedName name="__DES1">#REF!</definedName>
    <definedName name="__DES2">#REF!</definedName>
    <definedName name="__EST1">#REF!</definedName>
    <definedName name="__EST10">#REF!</definedName>
    <definedName name="__EST11">#REF!</definedName>
    <definedName name="__EST12">#REF!</definedName>
    <definedName name="__EST13">#REF!</definedName>
    <definedName name="__EST14">#REF!</definedName>
    <definedName name="__EST15">#REF!</definedName>
    <definedName name="__EST16">#REF!</definedName>
    <definedName name="__EST17">#REF!</definedName>
    <definedName name="__EST18">#REF!</definedName>
    <definedName name="__EST19">#REF!</definedName>
    <definedName name="__EST2">#REF!</definedName>
    <definedName name="__EST23">#REF!</definedName>
    <definedName name="__EST3">#REF!</definedName>
    <definedName name="__EST4">#REF!</definedName>
    <definedName name="__EST5">#REF!</definedName>
    <definedName name="__EST6">#REF!</definedName>
    <definedName name="__EST7">#REF!</definedName>
    <definedName name="__EST8">#REF!</definedName>
    <definedName name="__EST9">#REF!</definedName>
    <definedName name="__EXC1">#REF!</definedName>
    <definedName name="__EXC10">#REF!</definedName>
    <definedName name="__EXC11">#REF!</definedName>
    <definedName name="__EXC12">#REF!</definedName>
    <definedName name="__EXC2">#REF!</definedName>
    <definedName name="__EXC3">#REF!</definedName>
    <definedName name="__EXC4">#REF!</definedName>
    <definedName name="__EXC5">#REF!</definedName>
    <definedName name="__EXC6">#REF!</definedName>
    <definedName name="__EXC7">#REF!</definedName>
    <definedName name="__EXC8">#REF!</definedName>
    <definedName name="__EXC9">#REF!</definedName>
    <definedName name="__mo1">'[4]1'!#REF!</definedName>
    <definedName name="__mo2">'[1]Analisis Hidraulicos'!#REF!</definedName>
    <definedName name="__mo3">'[1]Analisis Hidraulicos'!#REF!</definedName>
    <definedName name="__mo5">'[1]Analisis Hidraulicos'!#REF!</definedName>
    <definedName name="__NOM01">#REF!</definedName>
    <definedName name="__NOM02">#REF!</definedName>
    <definedName name="__NOM03">#REF!</definedName>
    <definedName name="__NOM1">#REF!</definedName>
    <definedName name="__NOM2">#REF!</definedName>
    <definedName name="__NOM3">#REF!</definedName>
    <definedName name="__psi2">'[1]Analisis Hidraulicos'!#REF!</definedName>
    <definedName name="__psi3">'[1]Analisis Hidraulicos'!#REF!</definedName>
    <definedName name="__psi31">'[1]Analisis Hidraulicos'!#REF!</definedName>
    <definedName name="__PSI4">'[2]Analisis Initarios '!#REF!</definedName>
    <definedName name="__sub212">'[3]Analisis Electricos '!$B$466</definedName>
    <definedName name="__sub26">'[3]Analisis Electricos '!$B$534</definedName>
    <definedName name="__sub28">'[3]Analisis Electricos '!$B$330</definedName>
    <definedName name="__sub288">'[3]Analisis Electricos '!$B$500</definedName>
    <definedName name="__sub312">'[3]Analisis Electricos '!$B$432</definedName>
    <definedName name="__sub34">'[3]Analisis Electricos '!$B$398</definedName>
    <definedName name="__sub36">'[3]Analisis Electricos '!$B$364</definedName>
    <definedName name="__sub38">'[3]Analisis Electricos '!$B$568</definedName>
    <definedName name="_aiu2">[5]AIU!$J$105</definedName>
    <definedName name="_CAR1">#REF!</definedName>
    <definedName name="_CAR2">#REF!</definedName>
    <definedName name="_CAR3">#REF!</definedName>
    <definedName name="_DES1">#REF!</definedName>
    <definedName name="_DES2">#REF!</definedName>
    <definedName name="_EST1">#REF!</definedName>
    <definedName name="_EST10">#REF!</definedName>
    <definedName name="_EST11">#REF!</definedName>
    <definedName name="_EST12">#REF!</definedName>
    <definedName name="_EST13">#REF!</definedName>
    <definedName name="_EST14">#REF!</definedName>
    <definedName name="_EST15">#REF!</definedName>
    <definedName name="_EST16">#REF!</definedName>
    <definedName name="_EST17">#REF!</definedName>
    <definedName name="_EST18">#REF!</definedName>
    <definedName name="_EST19">#REF!</definedName>
    <definedName name="_EST2">#REF!</definedName>
    <definedName name="_EST23">#REF!</definedName>
    <definedName name="_EST3">#REF!</definedName>
    <definedName name="_EST4">#REF!</definedName>
    <definedName name="_EST5">#REF!</definedName>
    <definedName name="_EST6">#REF!</definedName>
    <definedName name="_EST7">#REF!</definedName>
    <definedName name="_EST8">#REF!</definedName>
    <definedName name="_EST9">#REF!</definedName>
    <definedName name="_EXC1">#REF!</definedName>
    <definedName name="_EXC10">#REF!</definedName>
    <definedName name="_EXC11">#REF!</definedName>
    <definedName name="_EXC12">#REF!</definedName>
    <definedName name="_EXC2">#REF!</definedName>
    <definedName name="_EXC3">#REF!</definedName>
    <definedName name="_EXC4">#REF!</definedName>
    <definedName name="_EXC5">#REF!</definedName>
    <definedName name="_EXC6">#REF!</definedName>
    <definedName name="_EXC7">#REF!</definedName>
    <definedName name="_EXC8">#REF!</definedName>
    <definedName name="_EXC9">#REF!</definedName>
    <definedName name="_Fill" localSheetId="28" hidden="1">#REF!</definedName>
    <definedName name="_Fill" localSheetId="12" hidden="1">#REF!</definedName>
    <definedName name="_Fill" localSheetId="10" hidden="1">#REF!</definedName>
    <definedName name="_Fill" localSheetId="54" hidden="1">#REF!</definedName>
    <definedName name="_Fill" localSheetId="21" hidden="1">#REF!</definedName>
    <definedName name="_Fill" localSheetId="11" hidden="1">#REF!</definedName>
    <definedName name="_Fill" localSheetId="55" hidden="1">#REF!</definedName>
    <definedName name="_Fill" localSheetId="22" hidden="1">#REF!</definedName>
    <definedName name="_Fill" localSheetId="57" hidden="1">#REF!</definedName>
    <definedName name="_Fill" localSheetId="64" hidden="1">#REF!</definedName>
    <definedName name="_Fill" localSheetId="23" hidden="1">#REF!</definedName>
    <definedName name="_Fill" localSheetId="58" hidden="1">#REF!</definedName>
    <definedName name="_Fill" localSheetId="59" hidden="1">#REF!</definedName>
    <definedName name="_Fill" localSheetId="60" hidden="1">#REF!</definedName>
    <definedName name="_Fill" localSheetId="61" hidden="1">#REF!</definedName>
    <definedName name="_Fill" localSheetId="62" hidden="1">#REF!</definedName>
    <definedName name="_Fill" localSheetId="63" hidden="1">#REF!</definedName>
    <definedName name="_Fill" localSheetId="65" hidden="1">#REF!</definedName>
    <definedName name="_Fill" localSheetId="25" hidden="1">#REF!</definedName>
    <definedName name="_Fill" localSheetId="66" hidden="1">#REF!</definedName>
    <definedName name="_Fill" localSheetId="26" hidden="1">#REF!</definedName>
    <definedName name="_Fill" localSheetId="67" hidden="1">#REF!</definedName>
    <definedName name="_Fill" localSheetId="27" hidden="1">#REF!</definedName>
    <definedName name="_Fill" localSheetId="2" hidden="1">#REF!</definedName>
    <definedName name="_Fill" localSheetId="29" hidden="1">#REF!</definedName>
    <definedName name="_Fill" localSheetId="13" hidden="1">#REF!</definedName>
    <definedName name="_Fill" localSheetId="3" hidden="1">#REF!</definedName>
    <definedName name="_Fill" localSheetId="30" hidden="1">#REF!</definedName>
    <definedName name="_Fill" localSheetId="14" hidden="1">#REF!</definedName>
    <definedName name="_Fill" localSheetId="4" hidden="1">#REF!</definedName>
    <definedName name="_Fill" localSheetId="31" hidden="1">#REF!</definedName>
    <definedName name="_Fill" localSheetId="15" hidden="1">#REF!</definedName>
    <definedName name="_Fill" localSheetId="5" hidden="1">#REF!</definedName>
    <definedName name="_Fill" localSheetId="32" hidden="1">#REF!</definedName>
    <definedName name="_Fill" localSheetId="33" hidden="1">#REF!</definedName>
    <definedName name="_Fill" localSheetId="34" hidden="1">#REF!</definedName>
    <definedName name="_Fill" localSheetId="35" hidden="1">#REF!</definedName>
    <definedName name="_Fill" localSheetId="16" hidden="1">#REF!</definedName>
    <definedName name="_Fill" localSheetId="6" hidden="1">#REF!</definedName>
    <definedName name="_Fill" localSheetId="36" hidden="1">#REF!</definedName>
    <definedName name="_Fill" localSheetId="38" hidden="1">#REF!</definedName>
    <definedName name="_Fill" localSheetId="39" hidden="1">#REF!</definedName>
    <definedName name="_Fill" localSheetId="17" hidden="1">#REF!</definedName>
    <definedName name="_Fill" localSheetId="7" hidden="1">#REF!</definedName>
    <definedName name="_Fill" localSheetId="40" hidden="1">#REF!</definedName>
    <definedName name="_Fill" localSheetId="18" hidden="1">#REF!</definedName>
    <definedName name="_Fill" localSheetId="8" hidden="1">#REF!</definedName>
    <definedName name="_Fill" localSheetId="41" hidden="1">#REF!</definedName>
    <definedName name="_Fill" localSheetId="42" hidden="1">#REF!</definedName>
    <definedName name="_Fill" localSheetId="43" hidden="1">#REF!</definedName>
    <definedName name="_Fill" localSheetId="44" hidden="1">#REF!</definedName>
    <definedName name="_Fill" localSheetId="45" hidden="1">#REF!</definedName>
    <definedName name="_Fill" localSheetId="46" hidden="1">#REF!</definedName>
    <definedName name="_Fill" localSheetId="47" hidden="1">#REF!</definedName>
    <definedName name="_Fill" localSheetId="19" hidden="1">#REF!</definedName>
    <definedName name="_Fill" localSheetId="9" hidden="1">#REF!</definedName>
    <definedName name="_Fill" localSheetId="51" hidden="1">#REF!</definedName>
    <definedName name="_Fill" localSheetId="52" hidden="1">#REF!</definedName>
    <definedName name="_Fill" localSheetId="53" hidden="1">#REF!</definedName>
    <definedName name="_Fill" localSheetId="50" hidden="1">#REF!</definedName>
    <definedName name="_Fill" localSheetId="20" hidden="1">#REF!</definedName>
    <definedName name="_Fill" localSheetId="56" hidden="1">#REF!</definedName>
    <definedName name="_Fill" localSheetId="24" hidden="1">#REF!</definedName>
    <definedName name="_Fill" localSheetId="37" hidden="1">#REF!</definedName>
    <definedName name="_Fill" hidden="1">#REF!</definedName>
    <definedName name="_xlnm._FilterDatabase" localSheetId="0" hidden="1">'Tablero indicadores 2026'!$A$6:$W$76</definedName>
    <definedName name="_Key1" localSheetId="28" hidden="1">#REF!</definedName>
    <definedName name="_Key1" localSheetId="12" hidden="1">#REF!</definedName>
    <definedName name="_Key1" localSheetId="10" hidden="1">#REF!</definedName>
    <definedName name="_Key1" localSheetId="54" hidden="1">#REF!</definedName>
    <definedName name="_Key1" localSheetId="21" hidden="1">#REF!</definedName>
    <definedName name="_Key1" localSheetId="11" hidden="1">#REF!</definedName>
    <definedName name="_Key1" localSheetId="55" hidden="1">#REF!</definedName>
    <definedName name="_Key1" localSheetId="22" hidden="1">#REF!</definedName>
    <definedName name="_Key1" localSheetId="57" hidden="1">#REF!</definedName>
    <definedName name="_Key1" localSheetId="64" hidden="1">#REF!</definedName>
    <definedName name="_Key1" localSheetId="23" hidden="1">#REF!</definedName>
    <definedName name="_Key1" localSheetId="58" hidden="1">#REF!</definedName>
    <definedName name="_Key1" localSheetId="59" hidden="1">#REF!</definedName>
    <definedName name="_Key1" localSheetId="60" hidden="1">#REF!</definedName>
    <definedName name="_Key1" localSheetId="61" hidden="1">#REF!</definedName>
    <definedName name="_Key1" localSheetId="62" hidden="1">#REF!</definedName>
    <definedName name="_Key1" localSheetId="63" hidden="1">#REF!</definedName>
    <definedName name="_Key1" localSheetId="65" hidden="1">#REF!</definedName>
    <definedName name="_Key1" localSheetId="25" hidden="1">#REF!</definedName>
    <definedName name="_Key1" localSheetId="66" hidden="1">#REF!</definedName>
    <definedName name="_Key1" localSheetId="26" hidden="1">#REF!</definedName>
    <definedName name="_Key1" localSheetId="67" hidden="1">#REF!</definedName>
    <definedName name="_Key1" localSheetId="27" hidden="1">#REF!</definedName>
    <definedName name="_Key1" localSheetId="2" hidden="1">#REF!</definedName>
    <definedName name="_Key1" localSheetId="29" hidden="1">#REF!</definedName>
    <definedName name="_Key1" localSheetId="13" hidden="1">#REF!</definedName>
    <definedName name="_Key1" localSheetId="3" hidden="1">#REF!</definedName>
    <definedName name="_Key1" localSheetId="30" hidden="1">#REF!</definedName>
    <definedName name="_Key1" localSheetId="14" hidden="1">#REF!</definedName>
    <definedName name="_Key1" localSheetId="4" hidden="1">#REF!</definedName>
    <definedName name="_Key1" localSheetId="31" hidden="1">#REF!</definedName>
    <definedName name="_Key1" localSheetId="15" hidden="1">#REF!</definedName>
    <definedName name="_Key1" localSheetId="5" hidden="1">#REF!</definedName>
    <definedName name="_Key1" localSheetId="32" hidden="1">#REF!</definedName>
    <definedName name="_Key1" localSheetId="33" hidden="1">#REF!</definedName>
    <definedName name="_Key1" localSheetId="34" hidden="1">#REF!</definedName>
    <definedName name="_Key1" localSheetId="35" hidden="1">#REF!</definedName>
    <definedName name="_Key1" localSheetId="16" hidden="1">#REF!</definedName>
    <definedName name="_Key1" localSheetId="6" hidden="1">#REF!</definedName>
    <definedName name="_Key1" localSheetId="36" hidden="1">#REF!</definedName>
    <definedName name="_Key1" localSheetId="38" hidden="1">#REF!</definedName>
    <definedName name="_Key1" localSheetId="39" hidden="1">#REF!</definedName>
    <definedName name="_Key1" localSheetId="17" hidden="1">#REF!</definedName>
    <definedName name="_Key1" localSheetId="7" hidden="1">#REF!</definedName>
    <definedName name="_Key1" localSheetId="40" hidden="1">#REF!</definedName>
    <definedName name="_Key1" localSheetId="18" hidden="1">#REF!</definedName>
    <definedName name="_Key1" localSheetId="8" hidden="1">#REF!</definedName>
    <definedName name="_Key1" localSheetId="41" hidden="1">#REF!</definedName>
    <definedName name="_Key1" localSheetId="42" hidden="1">#REF!</definedName>
    <definedName name="_Key1" localSheetId="43" hidden="1">#REF!</definedName>
    <definedName name="_Key1" localSheetId="44" hidden="1">#REF!</definedName>
    <definedName name="_Key1" localSheetId="45" hidden="1">#REF!</definedName>
    <definedName name="_Key1" localSheetId="46" hidden="1">#REF!</definedName>
    <definedName name="_Key1" localSheetId="47" hidden="1">#REF!</definedName>
    <definedName name="_Key1" localSheetId="19" hidden="1">#REF!</definedName>
    <definedName name="_Key1" localSheetId="9" hidden="1">#REF!</definedName>
    <definedName name="_Key1" localSheetId="51" hidden="1">#REF!</definedName>
    <definedName name="_Key1" localSheetId="52" hidden="1">#REF!</definedName>
    <definedName name="_Key1" localSheetId="53" hidden="1">#REF!</definedName>
    <definedName name="_Key1" localSheetId="50" hidden="1">#REF!</definedName>
    <definedName name="_Key1" localSheetId="20" hidden="1">#REF!</definedName>
    <definedName name="_Key1" localSheetId="56" hidden="1">#REF!</definedName>
    <definedName name="_Key1" localSheetId="24" hidden="1">#REF!</definedName>
    <definedName name="_Key1" localSheetId="37" hidden="1">#REF!</definedName>
    <definedName name="_Key1" hidden="1">#REF!</definedName>
    <definedName name="_Key2" localSheetId="28" hidden="1">#REF!</definedName>
    <definedName name="_Key2" localSheetId="12" hidden="1">#REF!</definedName>
    <definedName name="_Key2" localSheetId="10" hidden="1">#REF!</definedName>
    <definedName name="_Key2" localSheetId="54" hidden="1">#REF!</definedName>
    <definedName name="_Key2" localSheetId="21" hidden="1">#REF!</definedName>
    <definedName name="_Key2" localSheetId="11" hidden="1">#REF!</definedName>
    <definedName name="_Key2" localSheetId="55" hidden="1">#REF!</definedName>
    <definedName name="_Key2" localSheetId="22" hidden="1">#REF!</definedName>
    <definedName name="_Key2" localSheetId="57" hidden="1">#REF!</definedName>
    <definedName name="_Key2" localSheetId="64" hidden="1">#REF!</definedName>
    <definedName name="_Key2" localSheetId="23" hidden="1">#REF!</definedName>
    <definedName name="_Key2" localSheetId="58" hidden="1">#REF!</definedName>
    <definedName name="_Key2" localSheetId="59" hidden="1">#REF!</definedName>
    <definedName name="_Key2" localSheetId="60" hidden="1">#REF!</definedName>
    <definedName name="_Key2" localSheetId="61" hidden="1">#REF!</definedName>
    <definedName name="_Key2" localSheetId="62" hidden="1">#REF!</definedName>
    <definedName name="_Key2" localSheetId="63" hidden="1">#REF!</definedName>
    <definedName name="_Key2" localSheetId="65" hidden="1">#REF!</definedName>
    <definedName name="_Key2" localSheetId="25" hidden="1">#REF!</definedName>
    <definedName name="_Key2" localSheetId="66" hidden="1">#REF!</definedName>
    <definedName name="_Key2" localSheetId="26" hidden="1">#REF!</definedName>
    <definedName name="_Key2" localSheetId="67" hidden="1">#REF!</definedName>
    <definedName name="_Key2" localSheetId="27" hidden="1">#REF!</definedName>
    <definedName name="_Key2" localSheetId="2" hidden="1">#REF!</definedName>
    <definedName name="_Key2" localSheetId="29" hidden="1">#REF!</definedName>
    <definedName name="_Key2" localSheetId="13" hidden="1">#REF!</definedName>
    <definedName name="_Key2" localSheetId="3" hidden="1">#REF!</definedName>
    <definedName name="_Key2" localSheetId="30" hidden="1">#REF!</definedName>
    <definedName name="_Key2" localSheetId="14" hidden="1">#REF!</definedName>
    <definedName name="_Key2" localSheetId="4" hidden="1">#REF!</definedName>
    <definedName name="_Key2" localSheetId="31" hidden="1">#REF!</definedName>
    <definedName name="_Key2" localSheetId="15" hidden="1">#REF!</definedName>
    <definedName name="_Key2" localSheetId="5" hidden="1">#REF!</definedName>
    <definedName name="_Key2" localSheetId="32" hidden="1">#REF!</definedName>
    <definedName name="_Key2" localSheetId="33" hidden="1">#REF!</definedName>
    <definedName name="_Key2" localSheetId="34" hidden="1">#REF!</definedName>
    <definedName name="_Key2" localSheetId="35" hidden="1">#REF!</definedName>
    <definedName name="_Key2" localSheetId="16" hidden="1">#REF!</definedName>
    <definedName name="_Key2" localSheetId="6" hidden="1">#REF!</definedName>
    <definedName name="_Key2" localSheetId="36" hidden="1">#REF!</definedName>
    <definedName name="_Key2" localSheetId="38" hidden="1">#REF!</definedName>
    <definedName name="_Key2" localSheetId="39" hidden="1">#REF!</definedName>
    <definedName name="_Key2" localSheetId="17" hidden="1">#REF!</definedName>
    <definedName name="_Key2" localSheetId="7" hidden="1">#REF!</definedName>
    <definedName name="_Key2" localSheetId="40" hidden="1">#REF!</definedName>
    <definedName name="_Key2" localSheetId="18" hidden="1">#REF!</definedName>
    <definedName name="_Key2" localSheetId="8" hidden="1">#REF!</definedName>
    <definedName name="_Key2" localSheetId="41" hidden="1">#REF!</definedName>
    <definedName name="_Key2" localSheetId="42" hidden="1">#REF!</definedName>
    <definedName name="_Key2" localSheetId="43" hidden="1">#REF!</definedName>
    <definedName name="_Key2" localSheetId="44" hidden="1">#REF!</definedName>
    <definedName name="_Key2" localSheetId="45" hidden="1">#REF!</definedName>
    <definedName name="_Key2" localSheetId="46" hidden="1">#REF!</definedName>
    <definedName name="_Key2" localSheetId="47" hidden="1">#REF!</definedName>
    <definedName name="_Key2" localSheetId="19" hidden="1">#REF!</definedName>
    <definedName name="_Key2" localSheetId="9" hidden="1">#REF!</definedName>
    <definedName name="_Key2" localSheetId="51" hidden="1">#REF!</definedName>
    <definedName name="_Key2" localSheetId="52" hidden="1">#REF!</definedName>
    <definedName name="_Key2" localSheetId="53" hidden="1">#REF!</definedName>
    <definedName name="_Key2" localSheetId="50" hidden="1">#REF!</definedName>
    <definedName name="_Key2" localSheetId="20" hidden="1">#REF!</definedName>
    <definedName name="_Key2" localSheetId="56" hidden="1">#REF!</definedName>
    <definedName name="_Key2" localSheetId="24" hidden="1">#REF!</definedName>
    <definedName name="_Key2" localSheetId="37" hidden="1">#REF!</definedName>
    <definedName name="_Key2" hidden="1">#REF!</definedName>
    <definedName name="_mo1">'[6]1'!#REF!</definedName>
    <definedName name="_mo2">'[1]Analisis Hidraulicos'!#REF!</definedName>
    <definedName name="_mo3">'[1]Analisis Hidraulicos'!#REF!</definedName>
    <definedName name="_mo5">'[1]Analisis Hidraulicos'!#REF!</definedName>
    <definedName name="_NOM01">#REF!</definedName>
    <definedName name="_NOM02">#REF!</definedName>
    <definedName name="_NOM03">#REF!</definedName>
    <definedName name="_NOM1">#REF!</definedName>
    <definedName name="_NOM2">#REF!</definedName>
    <definedName name="_NOM3">#REF!</definedName>
    <definedName name="_Order1" hidden="1">0</definedName>
    <definedName name="_Order2" hidden="1">0</definedName>
    <definedName name="_psi2">'[1]Analisis Hidraulicos'!#REF!</definedName>
    <definedName name="_psi3">'[1]Analisis Hidraulicos'!#REF!</definedName>
    <definedName name="_psi31">'[1]Analisis Hidraulicos'!#REF!</definedName>
    <definedName name="_PSI4">'[2]Analisis Initarios '!#REF!</definedName>
    <definedName name="_R">[7]PRES!$A$5</definedName>
    <definedName name="_REG1" localSheetId="28">#REF!</definedName>
    <definedName name="_REG1" localSheetId="12">#REF!</definedName>
    <definedName name="_REG1" localSheetId="10">#REF!</definedName>
    <definedName name="_REG1" localSheetId="54">#REF!</definedName>
    <definedName name="_REG1" localSheetId="21">#REF!</definedName>
    <definedName name="_REG1" localSheetId="11">#REF!</definedName>
    <definedName name="_REG1" localSheetId="55">#REF!</definedName>
    <definedName name="_REG1" localSheetId="22">#REF!</definedName>
    <definedName name="_REG1" localSheetId="57">#REF!</definedName>
    <definedName name="_REG1" localSheetId="64">#REF!</definedName>
    <definedName name="_REG1" localSheetId="23">#REF!</definedName>
    <definedName name="_REG1" localSheetId="58">#REF!</definedName>
    <definedName name="_REG1" localSheetId="59">#REF!</definedName>
    <definedName name="_REG1" localSheetId="60">#REF!</definedName>
    <definedName name="_REG1" localSheetId="61">#REF!</definedName>
    <definedName name="_REG1" localSheetId="62">#REF!</definedName>
    <definedName name="_REG1" localSheetId="63">#REF!</definedName>
    <definedName name="_REG1" localSheetId="65">#REF!</definedName>
    <definedName name="_REG1" localSheetId="25">#REF!</definedName>
    <definedName name="_REG1" localSheetId="66">#REF!</definedName>
    <definedName name="_REG1" localSheetId="26">#REF!</definedName>
    <definedName name="_REG1" localSheetId="67">#REF!</definedName>
    <definedName name="_REG1" localSheetId="27">#REF!</definedName>
    <definedName name="_REG1" localSheetId="2">#REF!</definedName>
    <definedName name="_REG1" localSheetId="29">#REF!</definedName>
    <definedName name="_REG1" localSheetId="13">#REF!</definedName>
    <definedName name="_REG1" localSheetId="3">#REF!</definedName>
    <definedName name="_REG1" localSheetId="30">#REF!</definedName>
    <definedName name="_REG1" localSheetId="14">#REF!</definedName>
    <definedName name="_REG1" localSheetId="4">#REF!</definedName>
    <definedName name="_REG1" localSheetId="31">#REF!</definedName>
    <definedName name="_REG1" localSheetId="15">#REF!</definedName>
    <definedName name="_REG1" localSheetId="5">#REF!</definedName>
    <definedName name="_REG1" localSheetId="32">#REF!</definedName>
    <definedName name="_REG1" localSheetId="33">#REF!</definedName>
    <definedName name="_REG1" localSheetId="34">#REF!</definedName>
    <definedName name="_REG1" localSheetId="35">#REF!</definedName>
    <definedName name="_REG1" localSheetId="16">#REF!</definedName>
    <definedName name="_REG1" localSheetId="6">#REF!</definedName>
    <definedName name="_REG1" localSheetId="36">#REF!</definedName>
    <definedName name="_REG1" localSheetId="38">#REF!</definedName>
    <definedName name="_REG1" localSheetId="39">#REF!</definedName>
    <definedName name="_REG1" localSheetId="17">#REF!</definedName>
    <definedName name="_REG1" localSheetId="7">#REF!</definedName>
    <definedName name="_REG1" localSheetId="40">#REF!</definedName>
    <definedName name="_REG1" localSheetId="18">#REF!</definedName>
    <definedName name="_REG1" localSheetId="8">#REF!</definedName>
    <definedName name="_REG1" localSheetId="41">#REF!</definedName>
    <definedName name="_REG1" localSheetId="42">#REF!</definedName>
    <definedName name="_REG1" localSheetId="43">#REF!</definedName>
    <definedName name="_REG1" localSheetId="44">#REF!</definedName>
    <definedName name="_REG1" localSheetId="45">#REF!</definedName>
    <definedName name="_REG1" localSheetId="46">#REF!</definedName>
    <definedName name="_REG1" localSheetId="47">#REF!</definedName>
    <definedName name="_REG1" localSheetId="19">#REF!</definedName>
    <definedName name="_REG1" localSheetId="9">#REF!</definedName>
    <definedName name="_REG1" localSheetId="51">#REF!</definedName>
    <definedName name="_REG1" localSheetId="52">#REF!</definedName>
    <definedName name="_REG1" localSheetId="53">#REF!</definedName>
    <definedName name="_REG1" localSheetId="50">#REF!</definedName>
    <definedName name="_REG1" localSheetId="20">#REF!</definedName>
    <definedName name="_REG1" localSheetId="56">#REF!</definedName>
    <definedName name="_REG1" localSheetId="24">#REF!</definedName>
    <definedName name="_REG1" localSheetId="37">#REF!</definedName>
    <definedName name="_REG1">#REF!</definedName>
    <definedName name="_Sort" localSheetId="28" hidden="1">#REF!</definedName>
    <definedName name="_Sort" localSheetId="12" hidden="1">#REF!</definedName>
    <definedName name="_Sort" localSheetId="10" hidden="1">#REF!</definedName>
    <definedName name="_Sort" localSheetId="54" hidden="1">#REF!</definedName>
    <definedName name="_Sort" localSheetId="21" hidden="1">#REF!</definedName>
    <definedName name="_Sort" localSheetId="11" hidden="1">#REF!</definedName>
    <definedName name="_Sort" localSheetId="55" hidden="1">#REF!</definedName>
    <definedName name="_Sort" localSheetId="22" hidden="1">#REF!</definedName>
    <definedName name="_Sort" localSheetId="57" hidden="1">#REF!</definedName>
    <definedName name="_Sort" localSheetId="64" hidden="1">#REF!</definedName>
    <definedName name="_Sort" localSheetId="23" hidden="1">#REF!</definedName>
    <definedName name="_Sort" localSheetId="58" hidden="1">#REF!</definedName>
    <definedName name="_Sort" localSheetId="59" hidden="1">#REF!</definedName>
    <definedName name="_Sort" localSheetId="60" hidden="1">#REF!</definedName>
    <definedName name="_Sort" localSheetId="61" hidden="1">#REF!</definedName>
    <definedName name="_Sort" localSheetId="62" hidden="1">#REF!</definedName>
    <definedName name="_Sort" localSheetId="63" hidden="1">#REF!</definedName>
    <definedName name="_Sort" localSheetId="65" hidden="1">#REF!</definedName>
    <definedName name="_Sort" localSheetId="25" hidden="1">#REF!</definedName>
    <definedName name="_Sort" localSheetId="66" hidden="1">#REF!</definedName>
    <definedName name="_Sort" localSheetId="26" hidden="1">#REF!</definedName>
    <definedName name="_Sort" localSheetId="67" hidden="1">#REF!</definedName>
    <definedName name="_Sort" localSheetId="27" hidden="1">#REF!</definedName>
    <definedName name="_Sort" localSheetId="2" hidden="1">#REF!</definedName>
    <definedName name="_Sort" localSheetId="29" hidden="1">#REF!</definedName>
    <definedName name="_Sort" localSheetId="13" hidden="1">#REF!</definedName>
    <definedName name="_Sort" localSheetId="3" hidden="1">#REF!</definedName>
    <definedName name="_Sort" localSheetId="30" hidden="1">#REF!</definedName>
    <definedName name="_Sort" localSheetId="14" hidden="1">#REF!</definedName>
    <definedName name="_Sort" localSheetId="4" hidden="1">#REF!</definedName>
    <definedName name="_Sort" localSheetId="31" hidden="1">#REF!</definedName>
    <definedName name="_Sort" localSheetId="15" hidden="1">#REF!</definedName>
    <definedName name="_Sort" localSheetId="5" hidden="1">#REF!</definedName>
    <definedName name="_Sort" localSheetId="32" hidden="1">#REF!</definedName>
    <definedName name="_Sort" localSheetId="33" hidden="1">#REF!</definedName>
    <definedName name="_Sort" localSheetId="34" hidden="1">#REF!</definedName>
    <definedName name="_Sort" localSheetId="35" hidden="1">#REF!</definedName>
    <definedName name="_Sort" localSheetId="16" hidden="1">#REF!</definedName>
    <definedName name="_Sort" localSheetId="6" hidden="1">#REF!</definedName>
    <definedName name="_Sort" localSheetId="36" hidden="1">#REF!</definedName>
    <definedName name="_Sort" localSheetId="38" hidden="1">#REF!</definedName>
    <definedName name="_Sort" localSheetId="39" hidden="1">#REF!</definedName>
    <definedName name="_Sort" localSheetId="17" hidden="1">#REF!</definedName>
    <definedName name="_Sort" localSheetId="7" hidden="1">#REF!</definedName>
    <definedName name="_Sort" localSheetId="40" hidden="1">#REF!</definedName>
    <definedName name="_Sort" localSheetId="18" hidden="1">#REF!</definedName>
    <definedName name="_Sort" localSheetId="8" hidden="1">#REF!</definedName>
    <definedName name="_Sort" localSheetId="41" hidden="1">#REF!</definedName>
    <definedName name="_Sort" localSheetId="42" hidden="1">#REF!</definedName>
    <definedName name="_Sort" localSheetId="43" hidden="1">#REF!</definedName>
    <definedName name="_Sort" localSheetId="44" hidden="1">#REF!</definedName>
    <definedName name="_Sort" localSheetId="45" hidden="1">#REF!</definedName>
    <definedName name="_Sort" localSheetId="46" hidden="1">#REF!</definedName>
    <definedName name="_Sort" localSheetId="47" hidden="1">#REF!</definedName>
    <definedName name="_Sort" localSheetId="19" hidden="1">#REF!</definedName>
    <definedName name="_Sort" localSheetId="9" hidden="1">#REF!</definedName>
    <definedName name="_Sort" localSheetId="51" hidden="1">#REF!</definedName>
    <definedName name="_Sort" localSheetId="52" hidden="1">#REF!</definedName>
    <definedName name="_Sort" localSheetId="53" hidden="1">#REF!</definedName>
    <definedName name="_Sort" localSheetId="50" hidden="1">#REF!</definedName>
    <definedName name="_Sort" localSheetId="20" hidden="1">#REF!</definedName>
    <definedName name="_Sort" localSheetId="56" hidden="1">#REF!</definedName>
    <definedName name="_Sort" localSheetId="24" hidden="1">#REF!</definedName>
    <definedName name="_Sort" localSheetId="37" hidden="1">#REF!</definedName>
    <definedName name="_Sort" hidden="1">#REF!</definedName>
    <definedName name="_sub212">'[3]Analisis Electricos '!$B$466</definedName>
    <definedName name="_sub26">'[3]Analisis Electricos '!$B$534</definedName>
    <definedName name="_sub28">'[3]Analisis Electricos '!$B$330</definedName>
    <definedName name="_sub288">'[3]Analisis Electricos '!$B$500</definedName>
    <definedName name="_sub312">'[3]Analisis Electricos '!$B$432</definedName>
    <definedName name="_sub34">'[3]Analisis Electricos '!$B$398</definedName>
    <definedName name="_sub36">'[3]Analisis Electricos '!$B$364</definedName>
    <definedName name="_sub38">'[3]Analisis Electricos '!$B$568</definedName>
    <definedName name="A">#REF!</definedName>
    <definedName name="A_impresión_IM">#REF!</definedName>
    <definedName name="aa">[8]APUS!$D$12</definedName>
    <definedName name="aaa">#REF!</definedName>
    <definedName name="AAS" localSheetId="28">[9]Controles!#REF!</definedName>
    <definedName name="AAS" localSheetId="12">[9]Controles!#REF!</definedName>
    <definedName name="AAS" localSheetId="10">[9]Controles!#REF!</definedName>
    <definedName name="AAS" localSheetId="54">[9]Controles!#REF!</definedName>
    <definedName name="AAS" localSheetId="21">[9]Controles!#REF!</definedName>
    <definedName name="AAS" localSheetId="11">[9]Controles!#REF!</definedName>
    <definedName name="AAS" localSheetId="55">[9]Controles!#REF!</definedName>
    <definedName name="AAS" localSheetId="22">[9]Controles!#REF!</definedName>
    <definedName name="AAS" localSheetId="57">[9]Controles!#REF!</definedName>
    <definedName name="AAS" localSheetId="64">[9]Controles!#REF!</definedName>
    <definedName name="AAS" localSheetId="23">[9]Controles!#REF!</definedName>
    <definedName name="AAS" localSheetId="58">[9]Controles!#REF!</definedName>
    <definedName name="AAS" localSheetId="59">[9]Controles!#REF!</definedName>
    <definedName name="AAS" localSheetId="60">[9]Controles!#REF!</definedName>
    <definedName name="AAS" localSheetId="61">[9]Controles!#REF!</definedName>
    <definedName name="AAS" localSheetId="62">[9]Controles!#REF!</definedName>
    <definedName name="AAS" localSheetId="63">[9]Controles!#REF!</definedName>
    <definedName name="AAS" localSheetId="65">[9]Controles!#REF!</definedName>
    <definedName name="AAS" localSheetId="25">[9]Controles!#REF!</definedName>
    <definedName name="AAS" localSheetId="66">[9]Controles!#REF!</definedName>
    <definedName name="AAS" localSheetId="26">[9]Controles!#REF!</definedName>
    <definedName name="AAS" localSheetId="67">[9]Controles!#REF!</definedName>
    <definedName name="AAS" localSheetId="27">[9]Controles!#REF!</definedName>
    <definedName name="AAS" localSheetId="2">[9]Controles!#REF!</definedName>
    <definedName name="AAS" localSheetId="29">[9]Controles!#REF!</definedName>
    <definedName name="AAS" localSheetId="13">[9]Controles!#REF!</definedName>
    <definedName name="AAS" localSheetId="3">[9]Controles!#REF!</definedName>
    <definedName name="AAS" localSheetId="30">[9]Controles!#REF!</definedName>
    <definedName name="AAS" localSheetId="14">[9]Controles!#REF!</definedName>
    <definedName name="AAS" localSheetId="4">[9]Controles!#REF!</definedName>
    <definedName name="AAS" localSheetId="31">[9]Controles!#REF!</definedName>
    <definedName name="AAS" localSheetId="15">[9]Controles!#REF!</definedName>
    <definedName name="AAS" localSheetId="5">[9]Controles!#REF!</definedName>
    <definedName name="AAS" localSheetId="32">[9]Controles!#REF!</definedName>
    <definedName name="AAS" localSheetId="33">[9]Controles!#REF!</definedName>
    <definedName name="AAS" localSheetId="34">[9]Controles!#REF!</definedName>
    <definedName name="AAS" localSheetId="35">[9]Controles!#REF!</definedName>
    <definedName name="AAS" localSheetId="16">[9]Controles!#REF!</definedName>
    <definedName name="AAS" localSheetId="6">[9]Controles!#REF!</definedName>
    <definedName name="AAS" localSheetId="36">[9]Controles!#REF!</definedName>
    <definedName name="AAS" localSheetId="38">[9]Controles!#REF!</definedName>
    <definedName name="AAS" localSheetId="39">[9]Controles!#REF!</definedName>
    <definedName name="AAS" localSheetId="17">[9]Controles!#REF!</definedName>
    <definedName name="AAS" localSheetId="7">[9]Controles!#REF!</definedName>
    <definedName name="AAS" localSheetId="40">[9]Controles!#REF!</definedName>
    <definedName name="AAS" localSheetId="18">[9]Controles!#REF!</definedName>
    <definedName name="AAS" localSheetId="8">[9]Controles!#REF!</definedName>
    <definedName name="AAS" localSheetId="41">[9]Controles!#REF!</definedName>
    <definedName name="AAS" localSheetId="42">[9]Controles!#REF!</definedName>
    <definedName name="AAS" localSheetId="43">[9]Controles!#REF!</definedName>
    <definedName name="AAS" localSheetId="44">[9]Controles!#REF!</definedName>
    <definedName name="AAS" localSheetId="45">[9]Controles!#REF!</definedName>
    <definedName name="AAS" localSheetId="46">[9]Controles!#REF!</definedName>
    <definedName name="AAS" localSheetId="47">[9]Controles!#REF!</definedName>
    <definedName name="AAS" localSheetId="19">[9]Controles!#REF!</definedName>
    <definedName name="AAS" localSheetId="9">[9]Controles!#REF!</definedName>
    <definedName name="AAS" localSheetId="51">[9]Controles!#REF!</definedName>
    <definedName name="AAS" localSheetId="52">[9]Controles!#REF!</definedName>
    <definedName name="AAS" localSheetId="53">[9]Controles!#REF!</definedName>
    <definedName name="AAS" localSheetId="50">[9]Controles!#REF!</definedName>
    <definedName name="AAS" localSheetId="20">[9]Controles!#REF!</definedName>
    <definedName name="AAS" localSheetId="56">[9]Controles!#REF!</definedName>
    <definedName name="AAS" localSheetId="24">[9]Controles!#REF!</definedName>
    <definedName name="AAS" localSheetId="37">[9]Controles!#REF!</definedName>
    <definedName name="AAS">[9]Controles!#REF!</definedName>
    <definedName name="ab">#REF!</definedName>
    <definedName name="ABONADOR" localSheetId="56">#REF!</definedName>
    <definedName name="ABONADOR">#REF!</definedName>
    <definedName name="AC">#REF!</definedName>
    <definedName name="accpvcll4">'[2]Analisis Initarios '!#REF!</definedName>
    <definedName name="accpvcll41">'[2]Analisis Initarios '!#REF!</definedName>
    <definedName name="accpvcs3">'[2]Analisis Initarios '!#REF!</definedName>
    <definedName name="accpvcs31">'[2]Analisis Initarios '!#REF!</definedName>
    <definedName name="accpvcs4">'[2]Analisis Initarios '!#REF!</definedName>
    <definedName name="accpvcs41">'[2]Analisis Initarios '!#REF!</definedName>
    <definedName name="ACERO">#REF!</definedName>
    <definedName name="acero60">'[1]Analisis Hidraulicos'!#REF!</definedName>
    <definedName name="acero601">'[1]Analisis Hidraulicos'!#REF!</definedName>
    <definedName name="acerosolo">2100</definedName>
    <definedName name="acomepvc">'[2]Analisis Initarios '!#REF!</definedName>
    <definedName name="acomepvc1">'[2]Analisis Initarios '!#REF!</definedName>
    <definedName name="acometebt">'[3]Analisis Electricos '!$B$115</definedName>
    <definedName name="acometemt">'[3]Analisis Electricos '!$B$978</definedName>
    <definedName name="acometida20">'[2]Analisis Initarios '!#REF!</definedName>
    <definedName name="acometida201">'[2]Analisis Initarios '!#REF!</definedName>
    <definedName name="acsr2">'[4]1'!#REF!</definedName>
    <definedName name="ACSR2222">'[4]1'!#REF!</definedName>
    <definedName name="ACTIVIDAD" localSheetId="56">'[10]Lista tipo de actividad '!$A$1:$A$4</definedName>
    <definedName name="ACTIVIDAD">'[10]Lista tipo de actividad '!$A$1:$A$4</definedName>
    <definedName name="ADECUACION_RAICES___TALLOS" localSheetId="56">#REF!</definedName>
    <definedName name="ADECUACION_RAICES___TALLOS">#REF!</definedName>
    <definedName name="adgasg">[11]Presupuesto!#REF!</definedName>
    <definedName name="ADMINISTRACION">#REF!</definedName>
    <definedName name="ADMINISTRATIVO_PALANTA">'[12]LISTADO MATRIZ EPP'!#REF!</definedName>
    <definedName name="ADMINISTRATIVO_PLANTA" localSheetId="56">#REF!</definedName>
    <definedName name="ADMINISTRATIVO_PLANTA">#REF!</definedName>
    <definedName name="ADMON">#REF!</definedName>
    <definedName name="ADMON_PLANTA" localSheetId="56">#REF!</definedName>
    <definedName name="ADMON_PLANTA">#REF!</definedName>
    <definedName name="adoquin">'[2]Analisis Initarios '!$B$573</definedName>
    <definedName name="adoquin1">'[2]Analisis Initarios '!$F$593</definedName>
    <definedName name="AE">#REF!</definedName>
    <definedName name="afdafg">[11]Presupuesto!#REF!</definedName>
    <definedName name="agua">100</definedName>
    <definedName name="AIU_ADMON">#REF!</definedName>
    <definedName name="AIU_IMP">#REF!</definedName>
    <definedName name="AIU_UTIL">#REF!</definedName>
    <definedName name="alambrenegro">4500</definedName>
    <definedName name="ALEXA">#REF!</definedName>
    <definedName name="ALMACEN" localSheetId="56">#REF!</definedName>
    <definedName name="ALMACEN">#REF!</definedName>
    <definedName name="ANABANCO">'[13]ANALISIS RESUMIDOS'!$A$2:$D$2609</definedName>
    <definedName name="ANE">'[14]ANEXO 7'!#REF!</definedName>
    <definedName name="año_ind" localSheetId="28">#REF!</definedName>
    <definedName name="año_ind" localSheetId="12">#REF!</definedName>
    <definedName name="año_ind" localSheetId="10">#REF!</definedName>
    <definedName name="año_ind" localSheetId="54">#REF!</definedName>
    <definedName name="año_ind" localSheetId="21">#REF!</definedName>
    <definedName name="año_ind" localSheetId="11">#REF!</definedName>
    <definedName name="año_ind" localSheetId="55">#REF!</definedName>
    <definedName name="año_ind" localSheetId="22">#REF!</definedName>
    <definedName name="año_ind" localSheetId="57">#REF!</definedName>
    <definedName name="año_ind" localSheetId="64">#REF!</definedName>
    <definedName name="año_ind" localSheetId="23">#REF!</definedName>
    <definedName name="año_ind" localSheetId="58">#REF!</definedName>
    <definedName name="año_ind" localSheetId="59">#REF!</definedName>
    <definedName name="año_ind" localSheetId="60">#REF!</definedName>
    <definedName name="año_ind" localSheetId="61">#REF!</definedName>
    <definedName name="año_ind" localSheetId="62">#REF!</definedName>
    <definedName name="año_ind" localSheetId="63">#REF!</definedName>
    <definedName name="año_ind" localSheetId="65">#REF!</definedName>
    <definedName name="año_ind" localSheetId="25">#REF!</definedName>
    <definedName name="año_ind" localSheetId="66">#REF!</definedName>
    <definedName name="año_ind" localSheetId="26">#REF!</definedName>
    <definedName name="año_ind" localSheetId="67">#REF!</definedName>
    <definedName name="año_ind" localSheetId="27">#REF!</definedName>
    <definedName name="año_ind" localSheetId="2">#REF!</definedName>
    <definedName name="año_ind" localSheetId="29">#REF!</definedName>
    <definedName name="año_ind" localSheetId="13">#REF!</definedName>
    <definedName name="año_ind" localSheetId="3">#REF!</definedName>
    <definedName name="año_ind" localSheetId="30">#REF!</definedName>
    <definedName name="año_ind" localSheetId="14">#REF!</definedName>
    <definedName name="año_ind" localSheetId="4">#REF!</definedName>
    <definedName name="año_ind" localSheetId="31">#REF!</definedName>
    <definedName name="año_ind" localSheetId="15">#REF!</definedName>
    <definedName name="año_ind" localSheetId="5">#REF!</definedName>
    <definedName name="año_ind" localSheetId="32">#REF!</definedName>
    <definedName name="año_ind" localSheetId="33">#REF!</definedName>
    <definedName name="año_ind" localSheetId="34">#REF!</definedName>
    <definedName name="año_ind" localSheetId="35">#REF!</definedName>
    <definedName name="año_ind" localSheetId="16">#REF!</definedName>
    <definedName name="año_ind" localSheetId="6">#REF!</definedName>
    <definedName name="año_ind" localSheetId="36">#REF!</definedName>
    <definedName name="año_ind" localSheetId="38">#REF!</definedName>
    <definedName name="año_ind" localSheetId="39">#REF!</definedName>
    <definedName name="año_ind" localSheetId="17">#REF!</definedName>
    <definedName name="año_ind" localSheetId="7">#REF!</definedName>
    <definedName name="año_ind" localSheetId="40">#REF!</definedName>
    <definedName name="año_ind" localSheetId="18">#REF!</definedName>
    <definedName name="año_ind" localSheetId="8">#REF!</definedName>
    <definedName name="año_ind" localSheetId="41">#REF!</definedName>
    <definedName name="año_ind" localSheetId="42">#REF!</definedName>
    <definedName name="año_ind" localSheetId="43">#REF!</definedName>
    <definedName name="año_ind" localSheetId="44">#REF!</definedName>
    <definedName name="año_ind" localSheetId="45">#REF!</definedName>
    <definedName name="año_ind" localSheetId="46">#REF!</definedName>
    <definedName name="año_ind" localSheetId="47">#REF!</definedName>
    <definedName name="año_ind" localSheetId="19">#REF!</definedName>
    <definedName name="año_ind" localSheetId="9">#REF!</definedName>
    <definedName name="año_ind" localSheetId="51">#REF!</definedName>
    <definedName name="año_ind" localSheetId="52">#REF!</definedName>
    <definedName name="año_ind" localSheetId="53">#REF!</definedName>
    <definedName name="año_ind" localSheetId="50">#REF!</definedName>
    <definedName name="año_ind" localSheetId="20">#REF!</definedName>
    <definedName name="año_ind" localSheetId="56">#REF!</definedName>
    <definedName name="año_ind" localSheetId="24">#REF!</definedName>
    <definedName name="año_ind" localSheetId="37">#REF!</definedName>
    <definedName name="año_ind">#REF!</definedName>
    <definedName name="APLIC_POLEN" localSheetId="56">#REF!</definedName>
    <definedName name="APLIC_POLEN">#REF!</definedName>
    <definedName name="APLICACIÓN_AGROQUIMICOS" localSheetId="56">#REF!</definedName>
    <definedName name="APLICACIÓN_AGROQUIMICOS">#REF!</definedName>
    <definedName name="APLICADOR_DE_POLEN" localSheetId="56">#REF!</definedName>
    <definedName name="APLICADOR_DE_POLEN">#REF!</definedName>
    <definedName name="arbolsombra">'[2]Analisis Initarios '!$B$1106</definedName>
    <definedName name="arbolsombra1">'[2]Analisis Initarios '!$F$1126</definedName>
    <definedName name="area">[15]Hoja3!$B$1:$B$2</definedName>
    <definedName name="Área_de_Cantidades">#REF!</definedName>
    <definedName name="_xlnm.Print_Area" localSheetId="1">'1'!$A$1:$W$49</definedName>
    <definedName name="_xlnm.Print_Area" localSheetId="28">'1,'!$A$1:$W$59</definedName>
    <definedName name="_xlnm.Print_Area" localSheetId="12">'1.'!$A$1:$W$38</definedName>
    <definedName name="_xlnm.Print_Area" localSheetId="10">'10'!$A$1:$W$39</definedName>
    <definedName name="_xlnm.Print_Area" localSheetId="54">'10,'!$A$1:$W$39</definedName>
    <definedName name="_xlnm.Print_Area" localSheetId="21">'10.'!$A$1:$W$42</definedName>
    <definedName name="_xlnm.Print_Area" localSheetId="11">'11'!$A$1:$W$50</definedName>
    <definedName name="_xlnm.Print_Area" localSheetId="55">'11,'!$A$1:$W$40</definedName>
    <definedName name="_xlnm.Print_Area" localSheetId="22">'11.'!$A$1:$W$50</definedName>
    <definedName name="_xlnm.Print_Area" localSheetId="57">'12,'!$A$1:$W$51</definedName>
    <definedName name="_xlnm.Print_Area" localSheetId="64">'12,7,'!$A$1:$W$40</definedName>
    <definedName name="_xlnm.Print_Area" localSheetId="23">'12.'!$A$1:$W$43</definedName>
    <definedName name="_xlnm.Print_Area" localSheetId="58">'12.1'!$A$1:$W$50</definedName>
    <definedName name="_xlnm.Print_Area" localSheetId="59">'12.2'!$A$1:$W$49</definedName>
    <definedName name="_xlnm.Print_Area" localSheetId="60">'12.3'!$A$1:$W$49</definedName>
    <definedName name="_xlnm.Print_Area" localSheetId="61">'12.4'!$A$1:$W$38</definedName>
    <definedName name="_xlnm.Print_Area" localSheetId="62">'12.5'!$A$1:$W$40</definedName>
    <definedName name="_xlnm.Print_Area" localSheetId="63">'12.6.1'!$A$1:$W$40</definedName>
    <definedName name="_xlnm.Print_Area" localSheetId="65">'13,'!$A$1:$W$39</definedName>
    <definedName name="_xlnm.Print_Area" localSheetId="25">'13.'!$A$1:$W$38</definedName>
    <definedName name="_xlnm.Print_Area" localSheetId="66">'14,'!$A$1:$W$39</definedName>
    <definedName name="_xlnm.Print_Area" localSheetId="26">'14.'!$A$1:$W$38</definedName>
    <definedName name="_xlnm.Print_Area" localSheetId="67">'15,'!$A$1:$W$37</definedName>
    <definedName name="_xlnm.Print_Area" localSheetId="27">'15. '!$A$1:$W$38</definedName>
    <definedName name="_xlnm.Print_Area" localSheetId="2">'2'!$A$1:$W$41</definedName>
    <definedName name="_xlnm.Print_Area" localSheetId="29">'2,'!$A$1:$W$37</definedName>
    <definedName name="_xlnm.Print_Area" localSheetId="13">'2.'!$A$1:$W$40</definedName>
    <definedName name="_xlnm.Print_Area" localSheetId="3">'3'!$A$1:$W$53</definedName>
    <definedName name="_xlnm.Print_Area" localSheetId="30">'3,'!$A$1:$W$40</definedName>
    <definedName name="_xlnm.Print_Area" localSheetId="14">'3.'!$A$1:$W$40</definedName>
    <definedName name="_xlnm.Print_Area" localSheetId="4">'4'!$A$1:$W$37</definedName>
    <definedName name="_xlnm.Print_Area" localSheetId="31">'4,'!$A$1:$W$41</definedName>
    <definedName name="_xlnm.Print_Area" localSheetId="15">'4.'!$A$1:$W$41</definedName>
    <definedName name="_xlnm.Print_Area" localSheetId="5">'5'!$A$1:$W$40</definedName>
    <definedName name="_xlnm.Print_Area" localSheetId="32">'5,'!$A$1:$W$39</definedName>
    <definedName name="_xlnm.Print_Area" localSheetId="33">'5,1'!$A$1:$W$43</definedName>
    <definedName name="_xlnm.Print_Area" localSheetId="34">'5,2'!$A$1:$W$39</definedName>
    <definedName name="_xlnm.Print_Area" localSheetId="35">'5,3'!$A$1:$W$39</definedName>
    <definedName name="_xlnm.Print_Area" localSheetId="16">'5.'!$A$1:$W$40</definedName>
    <definedName name="_xlnm.Print_Area" localSheetId="6">'6'!$A$1:$W$38</definedName>
    <definedName name="_xlnm.Print_Area" localSheetId="36">'6,'!$A$1:$W$40</definedName>
    <definedName name="_xlnm.Print_Area" localSheetId="38">'6,1'!$A$1:$W$41</definedName>
    <definedName name="_xlnm.Print_Area" localSheetId="39">'6,2'!$A$1:$W$40</definedName>
    <definedName name="_xlnm.Print_Area" localSheetId="17">'6.'!$A$1:$W$41</definedName>
    <definedName name="_xlnm.Print_Area" localSheetId="7">'7'!$A$1:$W$47</definedName>
    <definedName name="_xlnm.Print_Area" localSheetId="40">'7,'!$A$1:$W$40</definedName>
    <definedName name="_xlnm.Print_Area" localSheetId="18">'7.'!$A$1:$W$40</definedName>
    <definedName name="_xlnm.Print_Area" localSheetId="8">'8'!$A$1:$W$36</definedName>
    <definedName name="_xlnm.Print_Area" localSheetId="41">'8,'!$A$1:$W$50</definedName>
    <definedName name="_xlnm.Print_Area" localSheetId="42">'8,1'!$A$1:$W$51</definedName>
    <definedName name="_xlnm.Print_Area" localSheetId="43">'8,2'!$A$1:$W$51</definedName>
    <definedName name="_xlnm.Print_Area" localSheetId="44">'8,3'!$A$1:$W$130</definedName>
    <definedName name="_xlnm.Print_Area" localSheetId="45">'8,4'!$A$1:$W$55</definedName>
    <definedName name="_xlnm.Print_Area" localSheetId="46">'8,5'!$A$1:$W$45</definedName>
    <definedName name="_xlnm.Print_Area" localSheetId="47">'8,6'!$A$1:$W$45</definedName>
    <definedName name="_xlnm.Print_Area" localSheetId="48">'8,f'!$A$1:$X$51</definedName>
    <definedName name="_xlnm.Print_Area" localSheetId="19">'8.'!$A$1:$W$49</definedName>
    <definedName name="_xlnm.Print_Area" localSheetId="9">'9'!$A$1:$W$36</definedName>
    <definedName name="_xlnm.Print_Area" localSheetId="51">'9,'!$A$1:$W$50</definedName>
    <definedName name="_xlnm.Print_Area" localSheetId="52">'9,1'!$A$1:$X$50</definedName>
    <definedName name="_xlnm.Print_Area" localSheetId="53">'9,2'!$A$1:$X$50</definedName>
    <definedName name="_xlnm.Print_Area" localSheetId="20">'9.'!$A$1:$W$39</definedName>
    <definedName name="_xlnm.Print_Area" localSheetId="56">'Pesv '!$B$1:$AN$74</definedName>
    <definedName name="_xlnm.Print_Area" localSheetId="24">Simulacros!$A$1:$W$40</definedName>
    <definedName name="_xlnm.Print_Area">#REF!</definedName>
    <definedName name="arena">90000</definedName>
    <definedName name="AS" localSheetId="28">'[9]Barra proceso'!#REF!</definedName>
    <definedName name="AS" localSheetId="12">'[9]Barra proceso'!#REF!</definedName>
    <definedName name="AS" localSheetId="10">'[9]Barra proceso'!#REF!</definedName>
    <definedName name="AS" localSheetId="54">'[9]Barra proceso'!#REF!</definedName>
    <definedName name="AS" localSheetId="21">'[9]Barra proceso'!#REF!</definedName>
    <definedName name="AS" localSheetId="11">'[9]Barra proceso'!#REF!</definedName>
    <definedName name="AS" localSheetId="55">'[9]Barra proceso'!#REF!</definedName>
    <definedName name="AS" localSheetId="22">'[9]Barra proceso'!#REF!</definedName>
    <definedName name="AS" localSheetId="57">'[9]Barra proceso'!#REF!</definedName>
    <definedName name="AS" localSheetId="64">'[9]Barra proceso'!#REF!</definedName>
    <definedName name="AS" localSheetId="23">'[9]Barra proceso'!#REF!</definedName>
    <definedName name="AS" localSheetId="58">'[9]Barra proceso'!#REF!</definedName>
    <definedName name="AS" localSheetId="59">'[9]Barra proceso'!#REF!</definedName>
    <definedName name="AS" localSheetId="60">'[9]Barra proceso'!#REF!</definedName>
    <definedName name="AS" localSheetId="61">'[9]Barra proceso'!#REF!</definedName>
    <definedName name="AS" localSheetId="62">'[9]Barra proceso'!#REF!</definedName>
    <definedName name="AS" localSheetId="63">'[9]Barra proceso'!#REF!</definedName>
    <definedName name="AS" localSheetId="65">'[9]Barra proceso'!#REF!</definedName>
    <definedName name="AS" localSheetId="25">'[9]Barra proceso'!#REF!</definedName>
    <definedName name="AS" localSheetId="66">'[9]Barra proceso'!#REF!</definedName>
    <definedName name="AS" localSheetId="26">'[9]Barra proceso'!#REF!</definedName>
    <definedName name="AS" localSheetId="67">'[9]Barra proceso'!#REF!</definedName>
    <definedName name="AS" localSheetId="27">'[9]Barra proceso'!#REF!</definedName>
    <definedName name="AS" localSheetId="2">'[9]Barra proceso'!#REF!</definedName>
    <definedName name="AS" localSheetId="29">'[9]Barra proceso'!#REF!</definedName>
    <definedName name="AS" localSheetId="13">'[9]Barra proceso'!#REF!</definedName>
    <definedName name="AS" localSheetId="3">'[9]Barra proceso'!#REF!</definedName>
    <definedName name="AS" localSheetId="30">'[9]Barra proceso'!#REF!</definedName>
    <definedName name="AS" localSheetId="14">'[9]Barra proceso'!#REF!</definedName>
    <definedName name="AS" localSheetId="4">'[9]Barra proceso'!#REF!</definedName>
    <definedName name="AS" localSheetId="31">'[9]Barra proceso'!#REF!</definedName>
    <definedName name="AS" localSheetId="15">'[9]Barra proceso'!#REF!</definedName>
    <definedName name="AS" localSheetId="5">'[9]Barra proceso'!#REF!</definedName>
    <definedName name="AS" localSheetId="32">'[9]Barra proceso'!#REF!</definedName>
    <definedName name="AS" localSheetId="33">'[9]Barra proceso'!#REF!</definedName>
    <definedName name="AS" localSheetId="34">'[9]Barra proceso'!#REF!</definedName>
    <definedName name="AS" localSheetId="35">'[9]Barra proceso'!#REF!</definedName>
    <definedName name="AS" localSheetId="16">'[9]Barra proceso'!#REF!</definedName>
    <definedName name="AS" localSheetId="6">'[9]Barra proceso'!#REF!</definedName>
    <definedName name="AS" localSheetId="36">'[9]Barra proceso'!#REF!</definedName>
    <definedName name="AS" localSheetId="38">'[9]Barra proceso'!#REF!</definedName>
    <definedName name="AS" localSheetId="39">'[9]Barra proceso'!#REF!</definedName>
    <definedName name="AS" localSheetId="17">'[9]Barra proceso'!#REF!</definedName>
    <definedName name="AS" localSheetId="7">'[9]Barra proceso'!#REF!</definedName>
    <definedName name="AS" localSheetId="40">'[9]Barra proceso'!#REF!</definedName>
    <definedName name="AS" localSheetId="18">'[9]Barra proceso'!#REF!</definedName>
    <definedName name="AS" localSheetId="8">'[9]Barra proceso'!#REF!</definedName>
    <definedName name="AS" localSheetId="41">'[9]Barra proceso'!#REF!</definedName>
    <definedName name="AS" localSheetId="42">'[9]Barra proceso'!#REF!</definedName>
    <definedName name="AS" localSheetId="43">'[9]Barra proceso'!#REF!</definedName>
    <definedName name="AS" localSheetId="44">'[9]Barra proceso'!#REF!</definedName>
    <definedName name="AS" localSheetId="45">'[9]Barra proceso'!#REF!</definedName>
    <definedName name="AS" localSheetId="46">'[9]Barra proceso'!#REF!</definedName>
    <definedName name="AS" localSheetId="47">'[9]Barra proceso'!#REF!</definedName>
    <definedName name="AS" localSheetId="19">'[9]Barra proceso'!#REF!</definedName>
    <definedName name="AS" localSheetId="9">'[9]Barra proceso'!#REF!</definedName>
    <definedName name="AS" localSheetId="51">'[9]Barra proceso'!#REF!</definedName>
    <definedName name="AS" localSheetId="52">'[9]Barra proceso'!#REF!</definedName>
    <definedName name="AS" localSheetId="53">'[9]Barra proceso'!#REF!</definedName>
    <definedName name="AS" localSheetId="20">'[9]Barra proceso'!#REF!</definedName>
    <definedName name="AS" localSheetId="56">'[9]Barra proceso'!#REF!</definedName>
    <definedName name="AS" localSheetId="24">'[9]Barra proceso'!#REF!</definedName>
    <definedName name="AS">'[9]Barra proceso'!#REF!</definedName>
    <definedName name="aseo">'[2]Analisis Initarios '!$B$739</definedName>
    <definedName name="aseo1">'[2]Analisis Initarios '!$F$759</definedName>
    <definedName name="ASFALTO">'[16]5.2'!$D$21</definedName>
    <definedName name="asfalto1">'[2]Analisis Initarios '!$F$2560</definedName>
    <definedName name="ay">24330</definedName>
    <definedName name="B">#REF!</definedName>
    <definedName name="BACONTROL" localSheetId="28">#REF!</definedName>
    <definedName name="BACONTROL" localSheetId="12">#REF!</definedName>
    <definedName name="BACONTROL" localSheetId="10">#REF!</definedName>
    <definedName name="BACONTROL" localSheetId="54">#REF!</definedName>
    <definedName name="BACONTROL" localSheetId="21">#REF!</definedName>
    <definedName name="BACONTROL" localSheetId="11">#REF!</definedName>
    <definedName name="BACONTROL" localSheetId="55">#REF!</definedName>
    <definedName name="BACONTROL" localSheetId="22">#REF!</definedName>
    <definedName name="BACONTROL" localSheetId="57">#REF!</definedName>
    <definedName name="BACONTROL" localSheetId="64">#REF!</definedName>
    <definedName name="BACONTROL" localSheetId="23">#REF!</definedName>
    <definedName name="BACONTROL" localSheetId="58">#REF!</definedName>
    <definedName name="BACONTROL" localSheetId="59">#REF!</definedName>
    <definedName name="BACONTROL" localSheetId="60">#REF!</definedName>
    <definedName name="BACONTROL" localSheetId="61">#REF!</definedName>
    <definedName name="BACONTROL" localSheetId="62">#REF!</definedName>
    <definedName name="BACONTROL" localSheetId="63">#REF!</definedName>
    <definedName name="BACONTROL" localSheetId="65">#REF!</definedName>
    <definedName name="BACONTROL" localSheetId="25">#REF!</definedName>
    <definedName name="BACONTROL" localSheetId="66">#REF!</definedName>
    <definedName name="BACONTROL" localSheetId="26">#REF!</definedName>
    <definedName name="BACONTROL" localSheetId="67">#REF!</definedName>
    <definedName name="BACONTROL" localSheetId="27">#REF!</definedName>
    <definedName name="BACONTROL" localSheetId="2">#REF!</definedName>
    <definedName name="BACONTROL" localSheetId="29">#REF!</definedName>
    <definedName name="BACONTROL" localSheetId="13">#REF!</definedName>
    <definedName name="BACONTROL" localSheetId="3">#REF!</definedName>
    <definedName name="BACONTROL" localSheetId="30">#REF!</definedName>
    <definedName name="BACONTROL" localSheetId="14">#REF!</definedName>
    <definedName name="BACONTROL" localSheetId="4">#REF!</definedName>
    <definedName name="BACONTROL" localSheetId="31">#REF!</definedName>
    <definedName name="BACONTROL" localSheetId="15">#REF!</definedName>
    <definedName name="BACONTROL" localSheetId="5">#REF!</definedName>
    <definedName name="BACONTROL" localSheetId="32">#REF!</definedName>
    <definedName name="BACONTROL" localSheetId="33">#REF!</definedName>
    <definedName name="BACONTROL" localSheetId="34">#REF!</definedName>
    <definedName name="BACONTROL" localSheetId="35">#REF!</definedName>
    <definedName name="BACONTROL" localSheetId="16">#REF!</definedName>
    <definedName name="BACONTROL" localSheetId="6">#REF!</definedName>
    <definedName name="BACONTROL" localSheetId="36">#REF!</definedName>
    <definedName name="BACONTROL" localSheetId="38">#REF!</definedName>
    <definedName name="BACONTROL" localSheetId="39">#REF!</definedName>
    <definedName name="BACONTROL" localSheetId="17">#REF!</definedName>
    <definedName name="BACONTROL" localSheetId="7">#REF!</definedName>
    <definedName name="BACONTROL" localSheetId="40">#REF!</definedName>
    <definedName name="BACONTROL" localSheetId="18">#REF!</definedName>
    <definedName name="BACONTROL" localSheetId="8">#REF!</definedName>
    <definedName name="BACONTROL" localSheetId="41">#REF!</definedName>
    <definedName name="BACONTROL" localSheetId="42">#REF!</definedName>
    <definedName name="BACONTROL" localSheetId="43">#REF!</definedName>
    <definedName name="BACONTROL" localSheetId="44">#REF!</definedName>
    <definedName name="BACONTROL" localSheetId="45">#REF!</definedName>
    <definedName name="BACONTROL" localSheetId="46">#REF!</definedName>
    <definedName name="BACONTROL" localSheetId="47">#REF!</definedName>
    <definedName name="BACONTROL" localSheetId="19">#REF!</definedName>
    <definedName name="BACONTROL" localSheetId="9">#REF!</definedName>
    <definedName name="BACONTROL" localSheetId="51">#REF!</definedName>
    <definedName name="BACONTROL" localSheetId="52">#REF!</definedName>
    <definedName name="BACONTROL" localSheetId="53">#REF!</definedName>
    <definedName name="BACONTROL" localSheetId="50">#REF!</definedName>
    <definedName name="BACONTROL" localSheetId="20">#REF!</definedName>
    <definedName name="BACONTROL" localSheetId="56">#REF!</definedName>
    <definedName name="BACONTROL" localSheetId="24">#REF!</definedName>
    <definedName name="BACONTROL" localSheetId="37">#REF!</definedName>
    <definedName name="BACONTROL">#REF!</definedName>
    <definedName name="BACONTROLES" localSheetId="28">#REF!</definedName>
    <definedName name="BACONTROLES" localSheetId="12">#REF!</definedName>
    <definedName name="BACONTROLES" localSheetId="10">#REF!</definedName>
    <definedName name="BACONTROLES" localSheetId="54">#REF!</definedName>
    <definedName name="BACONTROLES" localSheetId="21">#REF!</definedName>
    <definedName name="BACONTROLES" localSheetId="11">#REF!</definedName>
    <definedName name="BACONTROLES" localSheetId="55">#REF!</definedName>
    <definedName name="BACONTROLES" localSheetId="22">#REF!</definedName>
    <definedName name="BACONTROLES" localSheetId="57">#REF!</definedName>
    <definedName name="BACONTROLES" localSheetId="64">#REF!</definedName>
    <definedName name="BACONTROLES" localSheetId="23">#REF!</definedName>
    <definedName name="BACONTROLES" localSheetId="58">#REF!</definedName>
    <definedName name="BACONTROLES" localSheetId="59">#REF!</definedName>
    <definedName name="BACONTROLES" localSheetId="60">#REF!</definedName>
    <definedName name="BACONTROLES" localSheetId="61">#REF!</definedName>
    <definedName name="BACONTROLES" localSheetId="62">#REF!</definedName>
    <definedName name="BACONTROLES" localSheetId="63">#REF!</definedName>
    <definedName name="BACONTROLES" localSheetId="65">#REF!</definedName>
    <definedName name="BACONTROLES" localSheetId="25">#REF!</definedName>
    <definedName name="BACONTROLES" localSheetId="66">#REF!</definedName>
    <definedName name="BACONTROLES" localSheetId="26">#REF!</definedName>
    <definedName name="BACONTROLES" localSheetId="67">#REF!</definedName>
    <definedName name="BACONTROLES" localSheetId="27">#REF!</definedName>
    <definedName name="BACONTROLES" localSheetId="2">#REF!</definedName>
    <definedName name="BACONTROLES" localSheetId="29">#REF!</definedName>
    <definedName name="BACONTROLES" localSheetId="13">#REF!</definedName>
    <definedName name="BACONTROLES" localSheetId="3">#REF!</definedName>
    <definedName name="BACONTROLES" localSheetId="30">#REF!</definedName>
    <definedName name="BACONTROLES" localSheetId="14">#REF!</definedName>
    <definedName name="BACONTROLES" localSheetId="4">#REF!</definedName>
    <definedName name="BACONTROLES" localSheetId="31">#REF!</definedName>
    <definedName name="BACONTROLES" localSheetId="15">#REF!</definedName>
    <definedName name="BACONTROLES" localSheetId="5">#REF!</definedName>
    <definedName name="BACONTROLES" localSheetId="32">#REF!</definedName>
    <definedName name="BACONTROLES" localSheetId="33">#REF!</definedName>
    <definedName name="BACONTROLES" localSheetId="34">#REF!</definedName>
    <definedName name="BACONTROLES" localSheetId="35">#REF!</definedName>
    <definedName name="BACONTROLES" localSheetId="16">#REF!</definedName>
    <definedName name="BACONTROLES" localSheetId="6">#REF!</definedName>
    <definedName name="BACONTROLES" localSheetId="36">#REF!</definedName>
    <definedName name="BACONTROLES" localSheetId="38">#REF!</definedName>
    <definedName name="BACONTROLES" localSheetId="39">#REF!</definedName>
    <definedName name="BACONTROLES" localSheetId="17">#REF!</definedName>
    <definedName name="BACONTROLES" localSheetId="7">#REF!</definedName>
    <definedName name="BACONTROLES" localSheetId="40">#REF!</definedName>
    <definedName name="BACONTROLES" localSheetId="18">#REF!</definedName>
    <definedName name="BACONTROLES" localSheetId="8">#REF!</definedName>
    <definedName name="BACONTROLES" localSheetId="41">#REF!</definedName>
    <definedName name="BACONTROLES" localSheetId="42">#REF!</definedName>
    <definedName name="BACONTROLES" localSheetId="43">#REF!</definedName>
    <definedName name="BACONTROLES" localSheetId="44">#REF!</definedName>
    <definedName name="BACONTROLES" localSheetId="45">#REF!</definedName>
    <definedName name="BACONTROLES" localSheetId="46">#REF!</definedName>
    <definedName name="BACONTROLES" localSheetId="47">#REF!</definedName>
    <definedName name="BACONTROLES" localSheetId="19">#REF!</definedName>
    <definedName name="BACONTROLES" localSheetId="9">#REF!</definedName>
    <definedName name="BACONTROLES" localSheetId="51">#REF!</definedName>
    <definedName name="BACONTROLES" localSheetId="52">#REF!</definedName>
    <definedName name="BACONTROLES" localSheetId="53">#REF!</definedName>
    <definedName name="BACONTROLES" localSheetId="50">#REF!</definedName>
    <definedName name="BACONTROLES" localSheetId="20">#REF!</definedName>
    <definedName name="BACONTROLES" localSheetId="56">#REF!</definedName>
    <definedName name="BACONTROLES" localSheetId="24">#REF!</definedName>
    <definedName name="BACONTROLES" localSheetId="37">#REF!</definedName>
    <definedName name="BACONTROLES">#REF!</definedName>
    <definedName name="bajantell4">'[2]Analisis Initarios '!#REF!</definedName>
    <definedName name="bajantell41">'[2]Analisis Initarios '!#REF!</definedName>
    <definedName name="ballpvc4">'[2]Analisis Initarios '!#REF!</definedName>
    <definedName name="ballpvc41">'[2]Analisis Initarios '!#REF!</definedName>
    <definedName name="BAOFICIOS">[17]OFICIOS!$A$1:$A$17</definedName>
    <definedName name="BAPROCESO">'[9]Barra proceso'!$B$3:$B$41</definedName>
    <definedName name="BBBBBBBBBBBBBBBBBBBBBBBBBBBBBBBB">'[4]1'!#REF!</definedName>
    <definedName name="beafuente" localSheetId="56">'[10]Lista controles'!$B$2:$B$34</definedName>
    <definedName name="beafuente">'[10]Lista controles'!$B$2:$B$34</definedName>
    <definedName name="beafuentes" localSheetId="28">[9]Controles!#REF!</definedName>
    <definedName name="beafuentes" localSheetId="12">[9]Controles!#REF!</definedName>
    <definedName name="beafuentes" localSheetId="10">[9]Controles!#REF!</definedName>
    <definedName name="beafuentes" localSheetId="54">[9]Controles!#REF!</definedName>
    <definedName name="beafuentes" localSheetId="21">[9]Controles!#REF!</definedName>
    <definedName name="beafuentes" localSheetId="11">[9]Controles!#REF!</definedName>
    <definedName name="beafuentes" localSheetId="55">[9]Controles!#REF!</definedName>
    <definedName name="beafuentes" localSheetId="22">[9]Controles!#REF!</definedName>
    <definedName name="beafuentes" localSheetId="57">[9]Controles!#REF!</definedName>
    <definedName name="beafuentes" localSheetId="64">[9]Controles!#REF!</definedName>
    <definedName name="beafuentes" localSheetId="23">[9]Controles!#REF!</definedName>
    <definedName name="beafuentes" localSheetId="58">[9]Controles!#REF!</definedName>
    <definedName name="beafuentes" localSheetId="59">[9]Controles!#REF!</definedName>
    <definedName name="beafuentes" localSheetId="60">[9]Controles!#REF!</definedName>
    <definedName name="beafuentes" localSheetId="61">[9]Controles!#REF!</definedName>
    <definedName name="beafuentes" localSheetId="62">[9]Controles!#REF!</definedName>
    <definedName name="beafuentes" localSheetId="63">[9]Controles!#REF!</definedName>
    <definedName name="beafuentes" localSheetId="65">[9]Controles!#REF!</definedName>
    <definedName name="beafuentes" localSheetId="25">[9]Controles!#REF!</definedName>
    <definedName name="beafuentes" localSheetId="66">[9]Controles!#REF!</definedName>
    <definedName name="beafuentes" localSheetId="26">[9]Controles!#REF!</definedName>
    <definedName name="beafuentes" localSheetId="67">[9]Controles!#REF!</definedName>
    <definedName name="beafuentes" localSheetId="27">[9]Controles!#REF!</definedName>
    <definedName name="beafuentes" localSheetId="2">[9]Controles!#REF!</definedName>
    <definedName name="beafuentes" localSheetId="29">[9]Controles!#REF!</definedName>
    <definedName name="beafuentes" localSheetId="13">[9]Controles!#REF!</definedName>
    <definedName name="beafuentes" localSheetId="3">[9]Controles!#REF!</definedName>
    <definedName name="beafuentes" localSheetId="30">[9]Controles!#REF!</definedName>
    <definedName name="beafuentes" localSheetId="14">[9]Controles!#REF!</definedName>
    <definedName name="beafuentes" localSheetId="4">[9]Controles!#REF!</definedName>
    <definedName name="beafuentes" localSheetId="31">[9]Controles!#REF!</definedName>
    <definedName name="beafuentes" localSheetId="15">[9]Controles!#REF!</definedName>
    <definedName name="beafuentes" localSheetId="5">[9]Controles!#REF!</definedName>
    <definedName name="beafuentes" localSheetId="32">[9]Controles!#REF!</definedName>
    <definedName name="beafuentes" localSheetId="33">[9]Controles!#REF!</definedName>
    <definedName name="beafuentes" localSheetId="34">[9]Controles!#REF!</definedName>
    <definedName name="beafuentes" localSheetId="35">[9]Controles!#REF!</definedName>
    <definedName name="beafuentes" localSheetId="16">[9]Controles!#REF!</definedName>
    <definedName name="beafuentes" localSheetId="6">[9]Controles!#REF!</definedName>
    <definedName name="beafuentes" localSheetId="36">[9]Controles!#REF!</definedName>
    <definedName name="beafuentes" localSheetId="38">[9]Controles!#REF!</definedName>
    <definedName name="beafuentes" localSheetId="39">[9]Controles!#REF!</definedName>
    <definedName name="beafuentes" localSheetId="17">[9]Controles!#REF!</definedName>
    <definedName name="beafuentes" localSheetId="7">[9]Controles!#REF!</definedName>
    <definedName name="beafuentes" localSheetId="40">[9]Controles!#REF!</definedName>
    <definedName name="beafuentes" localSheetId="18">[9]Controles!#REF!</definedName>
    <definedName name="beafuentes" localSheetId="8">[9]Controles!#REF!</definedName>
    <definedName name="beafuentes" localSheetId="41">[9]Controles!#REF!</definedName>
    <definedName name="beafuentes" localSheetId="42">[9]Controles!#REF!</definedName>
    <definedName name="beafuentes" localSheetId="43">[9]Controles!#REF!</definedName>
    <definedName name="beafuentes" localSheetId="44">[9]Controles!#REF!</definedName>
    <definedName name="beafuentes" localSheetId="45">[9]Controles!#REF!</definedName>
    <definedName name="beafuentes" localSheetId="46">[9]Controles!#REF!</definedName>
    <definedName name="beafuentes" localSheetId="47">[9]Controles!#REF!</definedName>
    <definedName name="beafuentes" localSheetId="19">[9]Controles!#REF!</definedName>
    <definedName name="beafuentes" localSheetId="9">[9]Controles!#REF!</definedName>
    <definedName name="beafuentes" localSheetId="51">[9]Controles!#REF!</definedName>
    <definedName name="beafuentes" localSheetId="52">[9]Controles!#REF!</definedName>
    <definedName name="beafuentes" localSheetId="53">[9]Controles!#REF!</definedName>
    <definedName name="beafuentes" localSheetId="50">[9]Controles!#REF!</definedName>
    <definedName name="beafuentes" localSheetId="20">[9]Controles!#REF!</definedName>
    <definedName name="beafuentes" localSheetId="56">[9]Controles!#REF!</definedName>
    <definedName name="beafuentes" localSheetId="24">[9]Controles!#REF!</definedName>
    <definedName name="beafuentes" localSheetId="37">[9]Controles!#REF!</definedName>
    <definedName name="beafuentes">[9]Controles!#REF!</definedName>
    <definedName name="BIODIESEL_LABORATORIO" localSheetId="56">#REF!</definedName>
    <definedName name="BIODIESEL_LABORATORIO">#REF!</definedName>
    <definedName name="BIODIESEL_RECIBO_DESPACHO_MATPEL" localSheetId="56">#REF!</definedName>
    <definedName name="BIODIESEL_RECIBO_DESPACHO_MATPEL">#REF!</definedName>
    <definedName name="bn">[18]Perdida!$B$3:$B$40</definedName>
    <definedName name="bordillo">'[2]Analisis Initarios '!$B$937</definedName>
    <definedName name="bordillo1">'[2]Analisis Initarios '!$F$957</definedName>
    <definedName name="botella">'[2]Analisis Initarios '!$B$706</definedName>
    <definedName name="botella1">'[2]Analisis Initarios '!$F$726</definedName>
    <definedName name="BPREVEN" localSheetId="56">'[10]Lista controles'!$B$104:$B$126</definedName>
    <definedName name="BPREVEN">'[10]Lista controles'!$B$104:$B$126</definedName>
    <definedName name="BuiltIn_AutoFilter___1" localSheetId="54">#REF!</definedName>
    <definedName name="BuiltIn_AutoFilter___1" localSheetId="21">#REF!</definedName>
    <definedName name="BuiltIn_AutoFilter___1" localSheetId="55">#REF!</definedName>
    <definedName name="BuiltIn_AutoFilter___1" localSheetId="57">#REF!</definedName>
    <definedName name="BuiltIn_AutoFilter___1" localSheetId="64">#REF!</definedName>
    <definedName name="BuiltIn_AutoFilter___1" localSheetId="58">#REF!</definedName>
    <definedName name="BuiltIn_AutoFilter___1" localSheetId="59">#REF!</definedName>
    <definedName name="BuiltIn_AutoFilter___1" localSheetId="60">#REF!</definedName>
    <definedName name="BuiltIn_AutoFilter___1" localSheetId="61">#REF!</definedName>
    <definedName name="BuiltIn_AutoFilter___1" localSheetId="62">#REF!</definedName>
    <definedName name="BuiltIn_AutoFilter___1" localSheetId="63">#REF!</definedName>
    <definedName name="BuiltIn_AutoFilter___1" localSheetId="65">#REF!</definedName>
    <definedName name="BuiltIn_AutoFilter___1" localSheetId="66">#REF!</definedName>
    <definedName name="BuiltIn_AutoFilter___1" localSheetId="26">#REF!</definedName>
    <definedName name="BuiltIn_AutoFilter___1" localSheetId="67">#REF!</definedName>
    <definedName name="BuiltIn_AutoFilter___1" localSheetId="27">#REF!</definedName>
    <definedName name="BuiltIn_AutoFilter___1" localSheetId="14">#REF!</definedName>
    <definedName name="BuiltIn_AutoFilter___1" localSheetId="42">#REF!</definedName>
    <definedName name="BuiltIn_AutoFilter___1" localSheetId="43">#REF!</definedName>
    <definedName name="BuiltIn_AutoFilter___1" localSheetId="44">#REF!</definedName>
    <definedName name="BuiltIn_AutoFilter___1" localSheetId="45">#REF!</definedName>
    <definedName name="BuiltIn_AutoFilter___1" localSheetId="46">#REF!</definedName>
    <definedName name="BuiltIn_AutoFilter___1" localSheetId="47">#REF!</definedName>
    <definedName name="BuiltIn_AutoFilter___1" localSheetId="51">#REF!</definedName>
    <definedName name="BuiltIn_AutoFilter___1" localSheetId="52">#REF!</definedName>
    <definedName name="BuiltIn_AutoFilter___1" localSheetId="53">#REF!</definedName>
    <definedName name="BuiltIn_AutoFilter___1">#REF!</definedName>
    <definedName name="BuiltIn_AutoFilter___3" localSheetId="21">#REF!</definedName>
    <definedName name="BuiltIn_AutoFilter___3" localSheetId="57">#REF!</definedName>
    <definedName name="BuiltIn_AutoFilter___3" localSheetId="59">#REF!</definedName>
    <definedName name="BuiltIn_AutoFilter___3" localSheetId="60">#REF!</definedName>
    <definedName name="BuiltIn_AutoFilter___3" localSheetId="61">#REF!</definedName>
    <definedName name="BuiltIn_AutoFilter___3" localSheetId="26">#REF!</definedName>
    <definedName name="BuiltIn_AutoFilter___3" localSheetId="27">#REF!</definedName>
    <definedName name="BuiltIn_AutoFilter___3" localSheetId="14">#REF!</definedName>
    <definedName name="BuiltIn_AutoFilter___3">#REF!</definedName>
    <definedName name="BuiltIn_Print_Area" localSheetId="56">#REF!</definedName>
    <definedName name="BuiltIn_Print_Area">#REF!</definedName>
    <definedName name="BuiltIn_Print_Area___0">#REF!</definedName>
    <definedName name="BuiltIn_Print_Titles">#REF!</definedName>
    <definedName name="C_">#REF!</definedName>
    <definedName name="C_2121">#REF!</definedName>
    <definedName name="caballete">'[2]Analisis Initarios '!#REF!</definedName>
    <definedName name="caballetet1">'[2]Analisis Initarios '!#REF!</definedName>
    <definedName name="caja1">'[3]Analisis Electricos '!$B$292</definedName>
    <definedName name="caja40">'[2]Analisis Initarios '!#REF!</definedName>
    <definedName name="caja401">'[2]Analisis Initarios '!#REF!</definedName>
    <definedName name="caja4cir">'[2]Analisis Initarios '!#REF!</definedName>
    <definedName name="caja4cir1">'[2]Analisis Initarios '!#REF!</definedName>
    <definedName name="caja60">'[2]Analisis Initarios '!#REF!</definedName>
    <definedName name="caja601">'[2]Analisis Initarios '!#REF!</definedName>
    <definedName name="CALDERAS" localSheetId="56">#REF!</definedName>
    <definedName name="CALDERAS">#REF!</definedName>
    <definedName name="CAMECO" localSheetId="56">#REF!</definedName>
    <definedName name="CAMECO">#REF!</definedName>
    <definedName name="camp">'[2]Analisis Initarios '!$B$6</definedName>
    <definedName name="CANT">#REF!</definedName>
    <definedName name="CARGO01">#REF!</definedName>
    <definedName name="CARGO02">#REF!</definedName>
    <definedName name="CARGO03">#REF!</definedName>
    <definedName name="CARGO1">#REF!</definedName>
    <definedName name="CARGO2">#REF!</definedName>
    <definedName name="CARGO3">#REF!</definedName>
    <definedName name="CASCASCACAA">'[4]1'!#REF!</definedName>
    <definedName name="cc">[8]APUS!$D$11</definedName>
    <definedName name="CDIRECTO">#REF!</definedName>
    <definedName name="cemento">600</definedName>
    <definedName name="cerr">'[2]Analisis Initarios '!$B$41</definedName>
    <definedName name="cerradura">'[2]Analisis Initarios '!#REF!</definedName>
    <definedName name="cerradura1">'[2]Analisis Initarios '!#REF!</definedName>
    <definedName name="CICLOPEO">#REF!</definedName>
    <definedName name="ciclopeo1">'[2]Analisis Initarios '!$F$993</definedName>
    <definedName name="ciclopeofuente">'[2]Analisis Initarios '!$B$1737</definedName>
    <definedName name="ciclopeofuente1">'[2]Analisis Initarios '!$F$1759</definedName>
    <definedName name="cieloraso">'[2]Analisis Initarios '!#REF!</definedName>
    <definedName name="cieloraso1">'[2]Analisis Initarios '!#REF!</definedName>
    <definedName name="CINTA">#REF!</definedName>
    <definedName name="cintapvc">#REF!</definedName>
    <definedName name="ClaseFR">#REF!</definedName>
    <definedName name="columna">#REF!</definedName>
    <definedName name="columnas">'[1]Analisis Hidraulicos'!#REF!</definedName>
    <definedName name="columnas1">'[1]Analisis Hidraulicos'!#REF!</definedName>
    <definedName name="COMERCIO" localSheetId="28">[9]Controles!#REF!</definedName>
    <definedName name="COMERCIO" localSheetId="12">[9]Controles!#REF!</definedName>
    <definedName name="COMERCIO" localSheetId="10">[9]Controles!#REF!</definedName>
    <definedName name="COMERCIO" localSheetId="54">[9]Controles!#REF!</definedName>
    <definedName name="COMERCIO" localSheetId="21">[9]Controles!#REF!</definedName>
    <definedName name="COMERCIO" localSheetId="11">[9]Controles!#REF!</definedName>
    <definedName name="COMERCIO" localSheetId="55">[9]Controles!#REF!</definedName>
    <definedName name="COMERCIO" localSheetId="22">[9]Controles!#REF!</definedName>
    <definedName name="COMERCIO" localSheetId="57">[9]Controles!#REF!</definedName>
    <definedName name="COMERCIO" localSheetId="64">[9]Controles!#REF!</definedName>
    <definedName name="COMERCIO" localSheetId="23">[9]Controles!#REF!</definedName>
    <definedName name="COMERCIO" localSheetId="58">[9]Controles!#REF!</definedName>
    <definedName name="COMERCIO" localSheetId="59">[9]Controles!#REF!</definedName>
    <definedName name="COMERCIO" localSheetId="60">[9]Controles!#REF!</definedName>
    <definedName name="COMERCIO" localSheetId="61">[9]Controles!#REF!</definedName>
    <definedName name="COMERCIO" localSheetId="62">[9]Controles!#REF!</definedName>
    <definedName name="COMERCIO" localSheetId="63">[9]Controles!#REF!</definedName>
    <definedName name="COMERCIO" localSheetId="65">[9]Controles!#REF!</definedName>
    <definedName name="COMERCIO" localSheetId="25">[9]Controles!#REF!</definedName>
    <definedName name="COMERCIO" localSheetId="66">[9]Controles!#REF!</definedName>
    <definedName name="COMERCIO" localSheetId="26">[9]Controles!#REF!</definedName>
    <definedName name="COMERCIO" localSheetId="67">[9]Controles!#REF!</definedName>
    <definedName name="COMERCIO" localSheetId="27">[9]Controles!#REF!</definedName>
    <definedName name="COMERCIO" localSheetId="2">[9]Controles!#REF!</definedName>
    <definedName name="COMERCIO" localSheetId="29">[9]Controles!#REF!</definedName>
    <definedName name="COMERCIO" localSheetId="13">[9]Controles!#REF!</definedName>
    <definedName name="COMERCIO" localSheetId="3">[9]Controles!#REF!</definedName>
    <definedName name="COMERCIO" localSheetId="30">[9]Controles!#REF!</definedName>
    <definedName name="COMERCIO" localSheetId="14">[9]Controles!#REF!</definedName>
    <definedName name="COMERCIO" localSheetId="4">[9]Controles!#REF!</definedName>
    <definedName name="COMERCIO" localSheetId="31">[9]Controles!#REF!</definedName>
    <definedName name="COMERCIO" localSheetId="15">[9]Controles!#REF!</definedName>
    <definedName name="COMERCIO" localSheetId="5">[9]Controles!#REF!</definedName>
    <definedName name="COMERCIO" localSheetId="32">[9]Controles!#REF!</definedName>
    <definedName name="COMERCIO" localSheetId="33">[9]Controles!#REF!</definedName>
    <definedName name="COMERCIO" localSheetId="34">[9]Controles!#REF!</definedName>
    <definedName name="COMERCIO" localSheetId="35">[9]Controles!#REF!</definedName>
    <definedName name="COMERCIO" localSheetId="16">[9]Controles!#REF!</definedName>
    <definedName name="COMERCIO" localSheetId="6">[9]Controles!#REF!</definedName>
    <definedName name="COMERCIO" localSheetId="36">[9]Controles!#REF!</definedName>
    <definedName name="COMERCIO" localSheetId="38">[9]Controles!#REF!</definedName>
    <definedName name="COMERCIO" localSheetId="39">[9]Controles!#REF!</definedName>
    <definedName name="COMERCIO" localSheetId="17">[9]Controles!#REF!</definedName>
    <definedName name="COMERCIO" localSheetId="7">[9]Controles!#REF!</definedName>
    <definedName name="COMERCIO" localSheetId="40">[9]Controles!#REF!</definedName>
    <definedName name="COMERCIO" localSheetId="18">[9]Controles!#REF!</definedName>
    <definedName name="COMERCIO" localSheetId="8">[9]Controles!#REF!</definedName>
    <definedName name="COMERCIO" localSheetId="41">[9]Controles!#REF!</definedName>
    <definedName name="COMERCIO" localSheetId="42">[9]Controles!#REF!</definedName>
    <definedName name="COMERCIO" localSheetId="43">[9]Controles!#REF!</definedName>
    <definedName name="COMERCIO" localSheetId="44">[9]Controles!#REF!</definedName>
    <definedName name="COMERCIO" localSheetId="45">[9]Controles!#REF!</definedName>
    <definedName name="COMERCIO" localSheetId="46">[9]Controles!#REF!</definedName>
    <definedName name="COMERCIO" localSheetId="47">[9]Controles!#REF!</definedName>
    <definedName name="COMERCIO" localSheetId="19">[9]Controles!#REF!</definedName>
    <definedName name="COMERCIO" localSheetId="9">[9]Controles!#REF!</definedName>
    <definedName name="COMERCIO" localSheetId="51">[9]Controles!#REF!</definedName>
    <definedName name="COMERCIO" localSheetId="52">[9]Controles!#REF!</definedName>
    <definedName name="COMERCIO" localSheetId="53">[9]Controles!#REF!</definedName>
    <definedName name="COMERCIO" localSheetId="50">[9]Controles!#REF!</definedName>
    <definedName name="COMERCIO" localSheetId="20">[9]Controles!#REF!</definedName>
    <definedName name="COMERCIO" localSheetId="24">[9]Controles!#REF!</definedName>
    <definedName name="COMERCIO" localSheetId="37">[9]Controles!#REF!</definedName>
    <definedName name="COMERCIO">[9]Controles!#REF!</definedName>
    <definedName name="conc3000">502500</definedName>
    <definedName name="conc3500">820000</definedName>
    <definedName name="CONCRETO1">#REF!</definedName>
    <definedName name="CONCRETO2">#REF!</definedName>
    <definedName name="CONCRETO3">#REF!</definedName>
    <definedName name="CONCRETO5">#REF!</definedName>
    <definedName name="CONCRETO6">#REF!</definedName>
    <definedName name="CONCRETOC">#REF!</definedName>
    <definedName name="Cons">#REF!</definedName>
    <definedName name="CONT">#REF!</definedName>
    <definedName name="CONTFUENTE">[17]Controles!$B$43:$B$57</definedName>
    <definedName name="CONTMEDIO">[17]Controles!$B$65:$B$85</definedName>
    <definedName name="CONTRA">#REF!</definedName>
    <definedName name="contrahuella">'[2]Analisis Initarios '!$B$2306</definedName>
    <definedName name="contrahuella1">'[2]Analisis Initarios '!$F$2328</definedName>
    <definedName name="CONTRATO">#REF!</definedName>
    <definedName name="Control" localSheetId="28">'[19]Barra Control (intervencion)'!#REF!</definedName>
    <definedName name="Control" localSheetId="12">'[19]Barra Control (intervencion)'!#REF!</definedName>
    <definedName name="Control" localSheetId="10">'[19]Barra Control (intervencion)'!#REF!</definedName>
    <definedName name="Control" localSheetId="54">'[19]Barra Control (intervencion)'!#REF!</definedName>
    <definedName name="Control" localSheetId="21">'[19]Barra Control (intervencion)'!#REF!</definedName>
    <definedName name="Control" localSheetId="11">'[19]Barra Control (intervencion)'!#REF!</definedName>
    <definedName name="Control" localSheetId="55">'[19]Barra Control (intervencion)'!#REF!</definedName>
    <definedName name="Control" localSheetId="22">'[19]Barra Control (intervencion)'!#REF!</definedName>
    <definedName name="Control" localSheetId="57">'[19]Barra Control (intervencion)'!#REF!</definedName>
    <definedName name="Control" localSheetId="64">'[19]Barra Control (intervencion)'!#REF!</definedName>
    <definedName name="Control" localSheetId="23">'[19]Barra Control (intervencion)'!#REF!</definedName>
    <definedName name="Control" localSheetId="58">'[19]Barra Control (intervencion)'!#REF!</definedName>
    <definedName name="Control" localSheetId="59">'[19]Barra Control (intervencion)'!#REF!</definedName>
    <definedName name="Control" localSheetId="60">'[19]Barra Control (intervencion)'!#REF!</definedName>
    <definedName name="Control" localSheetId="61">'[19]Barra Control (intervencion)'!#REF!</definedName>
    <definedName name="Control" localSheetId="62">'[19]Barra Control (intervencion)'!#REF!</definedName>
    <definedName name="Control" localSheetId="63">'[19]Barra Control (intervencion)'!#REF!</definedName>
    <definedName name="Control" localSheetId="65">'[19]Barra Control (intervencion)'!#REF!</definedName>
    <definedName name="Control" localSheetId="25">'[19]Barra Control (intervencion)'!#REF!</definedName>
    <definedName name="Control" localSheetId="66">'[19]Barra Control (intervencion)'!#REF!</definedName>
    <definedName name="Control" localSheetId="26">'[19]Barra Control (intervencion)'!#REF!</definedName>
    <definedName name="Control" localSheetId="67">'[19]Barra Control (intervencion)'!#REF!</definedName>
    <definedName name="Control" localSheetId="27">'[19]Barra Control (intervencion)'!#REF!</definedName>
    <definedName name="Control" localSheetId="2">'[19]Barra Control (intervencion)'!#REF!</definedName>
    <definedName name="Control" localSheetId="29">'[19]Barra Control (intervencion)'!#REF!</definedName>
    <definedName name="Control" localSheetId="13">'[19]Barra Control (intervencion)'!#REF!</definedName>
    <definedName name="Control" localSheetId="3">'[19]Barra Control (intervencion)'!#REF!</definedName>
    <definedName name="Control" localSheetId="30">'[19]Barra Control (intervencion)'!#REF!</definedName>
    <definedName name="Control" localSheetId="14">'[19]Barra Control (intervencion)'!#REF!</definedName>
    <definedName name="Control" localSheetId="4">'[19]Barra Control (intervencion)'!#REF!</definedName>
    <definedName name="Control" localSheetId="31">'[19]Barra Control (intervencion)'!#REF!</definedName>
    <definedName name="Control" localSheetId="15">'[19]Barra Control (intervencion)'!#REF!</definedName>
    <definedName name="Control" localSheetId="5">'[19]Barra Control (intervencion)'!#REF!</definedName>
    <definedName name="Control" localSheetId="32">'[19]Barra Control (intervencion)'!#REF!</definedName>
    <definedName name="Control" localSheetId="33">'[19]Barra Control (intervencion)'!#REF!</definedName>
    <definedName name="Control" localSheetId="34">'[19]Barra Control (intervencion)'!#REF!</definedName>
    <definedName name="Control" localSheetId="35">'[19]Barra Control (intervencion)'!#REF!</definedName>
    <definedName name="Control" localSheetId="16">'[19]Barra Control (intervencion)'!#REF!</definedName>
    <definedName name="Control" localSheetId="6">'[19]Barra Control (intervencion)'!#REF!</definedName>
    <definedName name="Control" localSheetId="36">'[19]Barra Control (intervencion)'!#REF!</definedName>
    <definedName name="Control" localSheetId="38">'[19]Barra Control (intervencion)'!#REF!</definedName>
    <definedName name="Control" localSheetId="39">'[19]Barra Control (intervencion)'!#REF!</definedName>
    <definedName name="Control" localSheetId="17">'[19]Barra Control (intervencion)'!#REF!</definedName>
    <definedName name="Control" localSheetId="7">'[19]Barra Control (intervencion)'!#REF!</definedName>
    <definedName name="Control" localSheetId="40">'[19]Barra Control (intervencion)'!#REF!</definedName>
    <definedName name="Control" localSheetId="18">'[19]Barra Control (intervencion)'!#REF!</definedName>
    <definedName name="Control" localSheetId="8">'[19]Barra Control (intervencion)'!#REF!</definedName>
    <definedName name="Control" localSheetId="41">'[19]Barra Control (intervencion)'!#REF!</definedName>
    <definedName name="Control" localSheetId="42">'[19]Barra Control (intervencion)'!#REF!</definedName>
    <definedName name="Control" localSheetId="43">'[19]Barra Control (intervencion)'!#REF!</definedName>
    <definedName name="Control" localSheetId="44">'[19]Barra Control (intervencion)'!#REF!</definedName>
    <definedName name="Control" localSheetId="45">'[19]Barra Control (intervencion)'!#REF!</definedName>
    <definedName name="Control" localSheetId="46">'[19]Barra Control (intervencion)'!#REF!</definedName>
    <definedName name="Control" localSheetId="47">'[19]Barra Control (intervencion)'!#REF!</definedName>
    <definedName name="Control" localSheetId="19">'[19]Barra Control (intervencion)'!#REF!</definedName>
    <definedName name="Control" localSheetId="9">'[19]Barra Control (intervencion)'!#REF!</definedName>
    <definedName name="Control" localSheetId="51">'[19]Barra Control (intervencion)'!#REF!</definedName>
    <definedName name="Control" localSheetId="52">'[19]Barra Control (intervencion)'!#REF!</definedName>
    <definedName name="Control" localSheetId="53">'[19]Barra Control (intervencion)'!#REF!</definedName>
    <definedName name="Control" localSheetId="50">'[19]Barra Control (intervencion)'!#REF!</definedName>
    <definedName name="Control" localSheetId="20">'[19]Barra Control (intervencion)'!#REF!</definedName>
    <definedName name="Control" localSheetId="56">'[19]Barra Control (intervencion)'!#REF!</definedName>
    <definedName name="Control" localSheetId="24">'[19]Barra Control (intervencion)'!#REF!</definedName>
    <definedName name="Control" localSheetId="37">'[19]Barra Control (intervencion)'!#REF!</definedName>
    <definedName name="Control">'[19]Barra Control (intervencion)'!#REF!</definedName>
    <definedName name="CONTROL_MALEZAS" localSheetId="56">#REF!</definedName>
    <definedName name="CONTROL_MALEZAS">#REF!</definedName>
    <definedName name="Controles">'[19]Barra Control (intervencion)'!$A$3:$A$79</definedName>
    <definedName name="correa">'[2]Analisis Initarios '!#REF!</definedName>
    <definedName name="correas">'[2]Analisis Initarios '!#REF!</definedName>
    <definedName name="correas1">'[2]Analisis Initarios '!#REF!</definedName>
    <definedName name="COSECHAPODA" localSheetId="56">#REF!</definedName>
    <definedName name="COSECHAPODA">#REF!</definedName>
    <definedName name="COSECHERO" localSheetId="56">#REF!</definedName>
    <definedName name="COSECHERO">#REF!</definedName>
    <definedName name="COSECHERO_PODADOR_PALMA_AFRIC" localSheetId="56">#REF!</definedName>
    <definedName name="COSECHERO_PODADOR_PALMA_AFRIC">#REF!</definedName>
    <definedName name="COSECHERO_PODADOR_PALMA_AFRICANA" localSheetId="56">#REF!</definedName>
    <definedName name="COSECHERO_PODADOR_PALMA_AFRICANA">#REF!</definedName>
    <definedName name="COSECHERO_Y_PODADOR_PALMA_AFRICANA" localSheetId="56">#REF!</definedName>
    <definedName name="COSECHERO_Y_PODADOR_PALMA_AFRICANA">#REF!</definedName>
    <definedName name="cr" localSheetId="50" hidden="1">{#N/A,#N/A,FALSE,"310.1";#N/A,#N/A,FALSE,"321.1";#N/A,#N/A,FALSE,"320.3";#N/A,#N/A,FALSE,"330.1"}</definedName>
    <definedName name="cr" localSheetId="56" hidden="1">{#N/A,#N/A,FALSE,"310.1";#N/A,#N/A,FALSE,"321.1";#N/A,#N/A,FALSE,"320.3";#N/A,#N/A,FALSE,"330.1"}</definedName>
    <definedName name="cr" localSheetId="37" hidden="1">{#N/A,#N/A,FALSE,"310.1";#N/A,#N/A,FALSE,"321.1";#N/A,#N/A,FALSE,"320.3";#N/A,#N/A,FALSE,"330.1"}</definedName>
    <definedName name="cr" hidden="1">{#N/A,#N/A,FALSE,"310.1";#N/A,#N/A,FALSE,"321.1";#N/A,#N/A,FALSE,"320.3";#N/A,#N/A,FALSE,"330.1"}</definedName>
    <definedName name="CRITERIOS_EFECTIVIDAD" localSheetId="28">#REF!</definedName>
    <definedName name="CRITERIOS_EFECTIVIDAD" localSheetId="12">#REF!</definedName>
    <definedName name="CRITERIOS_EFECTIVIDAD" localSheetId="10">#REF!</definedName>
    <definedName name="CRITERIOS_EFECTIVIDAD" localSheetId="54">#REF!</definedName>
    <definedName name="CRITERIOS_EFECTIVIDAD" localSheetId="21">#REF!</definedName>
    <definedName name="CRITERIOS_EFECTIVIDAD" localSheetId="11">#REF!</definedName>
    <definedName name="CRITERIOS_EFECTIVIDAD" localSheetId="55">#REF!</definedName>
    <definedName name="CRITERIOS_EFECTIVIDAD" localSheetId="22">#REF!</definedName>
    <definedName name="CRITERIOS_EFECTIVIDAD" localSheetId="57">#REF!</definedName>
    <definedName name="CRITERIOS_EFECTIVIDAD" localSheetId="64">#REF!</definedName>
    <definedName name="CRITERIOS_EFECTIVIDAD" localSheetId="23">#REF!</definedName>
    <definedName name="CRITERIOS_EFECTIVIDAD" localSheetId="58">#REF!</definedName>
    <definedName name="CRITERIOS_EFECTIVIDAD" localSheetId="59">#REF!</definedName>
    <definedName name="CRITERIOS_EFECTIVIDAD" localSheetId="60">#REF!</definedName>
    <definedName name="CRITERIOS_EFECTIVIDAD" localSheetId="61">#REF!</definedName>
    <definedName name="CRITERIOS_EFECTIVIDAD" localSheetId="62">#REF!</definedName>
    <definedName name="CRITERIOS_EFECTIVIDAD" localSheetId="63">#REF!</definedName>
    <definedName name="CRITERIOS_EFECTIVIDAD" localSheetId="65">#REF!</definedName>
    <definedName name="CRITERIOS_EFECTIVIDAD" localSheetId="25">#REF!</definedName>
    <definedName name="CRITERIOS_EFECTIVIDAD" localSheetId="66">#REF!</definedName>
    <definedName name="CRITERIOS_EFECTIVIDAD" localSheetId="26">#REF!</definedName>
    <definedName name="CRITERIOS_EFECTIVIDAD" localSheetId="67">#REF!</definedName>
    <definedName name="CRITERIOS_EFECTIVIDAD" localSheetId="27">#REF!</definedName>
    <definedName name="CRITERIOS_EFECTIVIDAD" localSheetId="2">#REF!</definedName>
    <definedName name="CRITERIOS_EFECTIVIDAD" localSheetId="29">#REF!</definedName>
    <definedName name="CRITERIOS_EFECTIVIDAD" localSheetId="13">#REF!</definedName>
    <definedName name="CRITERIOS_EFECTIVIDAD" localSheetId="3">#REF!</definedName>
    <definedName name="CRITERIOS_EFECTIVIDAD" localSheetId="30">#REF!</definedName>
    <definedName name="CRITERIOS_EFECTIVIDAD" localSheetId="14">#REF!</definedName>
    <definedName name="CRITERIOS_EFECTIVIDAD" localSheetId="4">#REF!</definedName>
    <definedName name="CRITERIOS_EFECTIVIDAD" localSheetId="31">#REF!</definedName>
    <definedName name="CRITERIOS_EFECTIVIDAD" localSheetId="15">#REF!</definedName>
    <definedName name="CRITERIOS_EFECTIVIDAD" localSheetId="5">#REF!</definedName>
    <definedName name="CRITERIOS_EFECTIVIDAD" localSheetId="32">#REF!</definedName>
    <definedName name="CRITERIOS_EFECTIVIDAD" localSheetId="33">#REF!</definedName>
    <definedName name="CRITERIOS_EFECTIVIDAD" localSheetId="34">#REF!</definedName>
    <definedName name="CRITERIOS_EFECTIVIDAD" localSheetId="35">#REF!</definedName>
    <definedName name="CRITERIOS_EFECTIVIDAD" localSheetId="16">#REF!</definedName>
    <definedName name="CRITERIOS_EFECTIVIDAD" localSheetId="6">#REF!</definedName>
    <definedName name="CRITERIOS_EFECTIVIDAD" localSheetId="36">#REF!</definedName>
    <definedName name="CRITERIOS_EFECTIVIDAD" localSheetId="38">#REF!</definedName>
    <definedName name="CRITERIOS_EFECTIVIDAD" localSheetId="39">#REF!</definedName>
    <definedName name="CRITERIOS_EFECTIVIDAD" localSheetId="17">#REF!</definedName>
    <definedName name="CRITERIOS_EFECTIVIDAD" localSheetId="7">#REF!</definedName>
    <definedName name="CRITERIOS_EFECTIVIDAD" localSheetId="40">#REF!</definedName>
    <definedName name="CRITERIOS_EFECTIVIDAD" localSheetId="18">#REF!</definedName>
    <definedName name="CRITERIOS_EFECTIVIDAD" localSheetId="8">#REF!</definedName>
    <definedName name="CRITERIOS_EFECTIVIDAD" localSheetId="41">#REF!</definedName>
    <definedName name="CRITERIOS_EFECTIVIDAD" localSheetId="42">#REF!</definedName>
    <definedName name="CRITERIOS_EFECTIVIDAD" localSheetId="43">#REF!</definedName>
    <definedName name="CRITERIOS_EFECTIVIDAD" localSheetId="44">#REF!</definedName>
    <definedName name="CRITERIOS_EFECTIVIDAD" localSheetId="45">#REF!</definedName>
    <definedName name="CRITERIOS_EFECTIVIDAD" localSheetId="46">#REF!</definedName>
    <definedName name="CRITERIOS_EFECTIVIDAD" localSheetId="47">#REF!</definedName>
    <definedName name="CRITERIOS_EFECTIVIDAD" localSheetId="19">#REF!</definedName>
    <definedName name="CRITERIOS_EFECTIVIDAD" localSheetId="9">#REF!</definedName>
    <definedName name="CRITERIOS_EFECTIVIDAD" localSheetId="51">#REF!</definedName>
    <definedName name="CRITERIOS_EFECTIVIDAD" localSheetId="52">#REF!</definedName>
    <definedName name="CRITERIOS_EFECTIVIDAD" localSheetId="53">#REF!</definedName>
    <definedName name="CRITERIOS_EFECTIVIDAD" localSheetId="50">#REF!</definedName>
    <definedName name="CRITERIOS_EFECTIVIDAD" localSheetId="20">#REF!</definedName>
    <definedName name="CRITERIOS_EFECTIVIDAD" localSheetId="56">#REF!</definedName>
    <definedName name="CRITERIOS_EFECTIVIDAD" localSheetId="24">#REF!</definedName>
    <definedName name="CRITERIOS_EFECTIVIDAD" localSheetId="37">#REF!</definedName>
    <definedName name="CRITERIOS_EFECTIVIDAD">#REF!</definedName>
    <definedName name="CtaObra">#REF!</definedName>
    <definedName name="CUADRIA">#REF!</definedName>
    <definedName name="CUADRIB">#REF!</definedName>
    <definedName name="CUADRIC">#REF!</definedName>
    <definedName name="CVBGFXBHGFN">[20]Controles!$B$46:$B$58</definedName>
    <definedName name="cvcv">[21]Controles!$B$2:$B$19</definedName>
    <definedName name="D">#REF!</definedName>
    <definedName name="data64">[22]Factura!$D$39</definedName>
    <definedName name="dataa1" localSheetId="28">#REF!</definedName>
    <definedName name="dataa1" localSheetId="12">#REF!</definedName>
    <definedName name="dataa1" localSheetId="10">#REF!</definedName>
    <definedName name="dataa1" localSheetId="54">#REF!</definedName>
    <definedName name="dataa1" localSheetId="21">#REF!</definedName>
    <definedName name="dataa1" localSheetId="11">#REF!</definedName>
    <definedName name="dataa1" localSheetId="55">#REF!</definedName>
    <definedName name="dataa1" localSheetId="22">#REF!</definedName>
    <definedName name="dataa1" localSheetId="57">#REF!</definedName>
    <definedName name="dataa1" localSheetId="64">#REF!</definedName>
    <definedName name="dataa1" localSheetId="23">#REF!</definedName>
    <definedName name="dataa1" localSheetId="58">#REF!</definedName>
    <definedName name="dataa1" localSheetId="59">#REF!</definedName>
    <definedName name="dataa1" localSheetId="60">#REF!</definedName>
    <definedName name="dataa1" localSheetId="61">#REF!</definedName>
    <definedName name="dataa1" localSheetId="62">#REF!</definedName>
    <definedName name="dataa1" localSheetId="63">#REF!</definedName>
    <definedName name="dataa1" localSheetId="65">#REF!</definedName>
    <definedName name="dataa1" localSheetId="25">#REF!</definedName>
    <definedName name="dataa1" localSheetId="66">#REF!</definedName>
    <definedName name="dataa1" localSheetId="26">#REF!</definedName>
    <definedName name="dataa1" localSheetId="67">#REF!</definedName>
    <definedName name="dataa1" localSheetId="27">#REF!</definedName>
    <definedName name="dataa1" localSheetId="2">#REF!</definedName>
    <definedName name="dataa1" localSheetId="29">#REF!</definedName>
    <definedName name="dataa1" localSheetId="13">#REF!</definedName>
    <definedName name="dataa1" localSheetId="3">#REF!</definedName>
    <definedName name="dataa1" localSheetId="30">#REF!</definedName>
    <definedName name="dataa1" localSheetId="14">#REF!</definedName>
    <definedName name="dataa1" localSheetId="4">#REF!</definedName>
    <definedName name="dataa1" localSheetId="31">#REF!</definedName>
    <definedName name="dataa1" localSheetId="15">#REF!</definedName>
    <definedName name="dataa1" localSheetId="5">#REF!</definedName>
    <definedName name="dataa1" localSheetId="32">#REF!</definedName>
    <definedName name="dataa1" localSheetId="33">#REF!</definedName>
    <definedName name="dataa1" localSheetId="34">#REF!</definedName>
    <definedName name="dataa1" localSheetId="35">#REF!</definedName>
    <definedName name="dataa1" localSheetId="16">#REF!</definedName>
    <definedName name="dataa1" localSheetId="6">#REF!</definedName>
    <definedName name="dataa1" localSheetId="36">#REF!</definedName>
    <definedName name="dataa1" localSheetId="38">#REF!</definedName>
    <definedName name="dataa1" localSheetId="39">#REF!</definedName>
    <definedName name="dataa1" localSheetId="17">#REF!</definedName>
    <definedName name="dataa1" localSheetId="7">#REF!</definedName>
    <definedName name="dataa1" localSheetId="40">#REF!</definedName>
    <definedName name="dataa1" localSheetId="18">#REF!</definedName>
    <definedName name="dataa1" localSheetId="8">#REF!</definedName>
    <definedName name="dataa1" localSheetId="41">#REF!</definedName>
    <definedName name="dataa1" localSheetId="42">#REF!</definedName>
    <definedName name="dataa1" localSheetId="43">#REF!</definedName>
    <definedName name="dataa1" localSheetId="44">#REF!</definedName>
    <definedName name="dataa1" localSheetId="45">#REF!</definedName>
    <definedName name="dataa1" localSheetId="46">#REF!</definedName>
    <definedName name="dataa1" localSheetId="47">#REF!</definedName>
    <definedName name="dataa1" localSheetId="19">#REF!</definedName>
    <definedName name="dataa1" localSheetId="9">#REF!</definedName>
    <definedName name="dataa1" localSheetId="51">#REF!</definedName>
    <definedName name="dataa1" localSheetId="52">#REF!</definedName>
    <definedName name="dataa1" localSheetId="53">#REF!</definedName>
    <definedName name="dataa1" localSheetId="50">#REF!</definedName>
    <definedName name="dataa1" localSheetId="20">#REF!</definedName>
    <definedName name="dataa1" localSheetId="56">#REF!</definedName>
    <definedName name="dataa1" localSheetId="24">#REF!</definedName>
    <definedName name="dataa1" localSheetId="37">#REF!</definedName>
    <definedName name="dataa1">#REF!</definedName>
    <definedName name="dataa10" localSheetId="28">#REF!</definedName>
    <definedName name="dataa10" localSheetId="12">#REF!</definedName>
    <definedName name="dataa10" localSheetId="10">#REF!</definedName>
    <definedName name="dataa10" localSheetId="54">#REF!</definedName>
    <definedName name="dataa10" localSheetId="21">#REF!</definedName>
    <definedName name="dataa10" localSheetId="11">#REF!</definedName>
    <definedName name="dataa10" localSheetId="55">#REF!</definedName>
    <definedName name="dataa10" localSheetId="22">#REF!</definedName>
    <definedName name="dataa10" localSheetId="57">#REF!</definedName>
    <definedName name="dataa10" localSheetId="64">#REF!</definedName>
    <definedName name="dataa10" localSheetId="23">#REF!</definedName>
    <definedName name="dataa10" localSheetId="58">#REF!</definedName>
    <definedName name="dataa10" localSheetId="59">#REF!</definedName>
    <definedName name="dataa10" localSheetId="60">#REF!</definedName>
    <definedName name="dataa10" localSheetId="61">#REF!</definedName>
    <definedName name="dataa10" localSheetId="62">#REF!</definedName>
    <definedName name="dataa10" localSheetId="63">#REF!</definedName>
    <definedName name="dataa10" localSheetId="65">#REF!</definedName>
    <definedName name="dataa10" localSheetId="25">#REF!</definedName>
    <definedName name="dataa10" localSheetId="66">#REF!</definedName>
    <definedName name="dataa10" localSheetId="26">#REF!</definedName>
    <definedName name="dataa10" localSheetId="67">#REF!</definedName>
    <definedName name="dataa10" localSheetId="27">#REF!</definedName>
    <definedName name="dataa10" localSheetId="2">#REF!</definedName>
    <definedName name="dataa10" localSheetId="29">#REF!</definedName>
    <definedName name="dataa10" localSheetId="13">#REF!</definedName>
    <definedName name="dataa10" localSheetId="3">#REF!</definedName>
    <definedName name="dataa10" localSheetId="30">#REF!</definedName>
    <definedName name="dataa10" localSheetId="14">#REF!</definedName>
    <definedName name="dataa10" localSheetId="4">#REF!</definedName>
    <definedName name="dataa10" localSheetId="31">#REF!</definedName>
    <definedName name="dataa10" localSheetId="15">#REF!</definedName>
    <definedName name="dataa10" localSheetId="5">#REF!</definedName>
    <definedName name="dataa10" localSheetId="32">#REF!</definedName>
    <definedName name="dataa10" localSheetId="33">#REF!</definedName>
    <definedName name="dataa10" localSheetId="34">#REF!</definedName>
    <definedName name="dataa10" localSheetId="35">#REF!</definedName>
    <definedName name="dataa10" localSheetId="16">#REF!</definedName>
    <definedName name="dataa10" localSheetId="6">#REF!</definedName>
    <definedName name="dataa10" localSheetId="36">#REF!</definedName>
    <definedName name="dataa10" localSheetId="38">#REF!</definedName>
    <definedName name="dataa10" localSheetId="39">#REF!</definedName>
    <definedName name="dataa10" localSheetId="17">#REF!</definedName>
    <definedName name="dataa10" localSheetId="7">#REF!</definedName>
    <definedName name="dataa10" localSheetId="40">#REF!</definedName>
    <definedName name="dataa10" localSheetId="18">#REF!</definedName>
    <definedName name="dataa10" localSheetId="8">#REF!</definedName>
    <definedName name="dataa10" localSheetId="41">#REF!</definedName>
    <definedName name="dataa10" localSheetId="42">#REF!</definedName>
    <definedName name="dataa10" localSheetId="43">#REF!</definedName>
    <definedName name="dataa10" localSheetId="44">#REF!</definedName>
    <definedName name="dataa10" localSheetId="45">#REF!</definedName>
    <definedName name="dataa10" localSheetId="46">#REF!</definedName>
    <definedName name="dataa10" localSheetId="47">#REF!</definedName>
    <definedName name="dataa10" localSheetId="19">#REF!</definedName>
    <definedName name="dataa10" localSheetId="9">#REF!</definedName>
    <definedName name="dataa10" localSheetId="51">#REF!</definedName>
    <definedName name="dataa10" localSheetId="52">#REF!</definedName>
    <definedName name="dataa10" localSheetId="53">#REF!</definedName>
    <definedName name="dataa10" localSheetId="50">#REF!</definedName>
    <definedName name="dataa10" localSheetId="20">#REF!</definedName>
    <definedName name="dataa10" localSheetId="56">#REF!</definedName>
    <definedName name="dataa10" localSheetId="24">#REF!</definedName>
    <definedName name="dataa10" localSheetId="37">#REF!</definedName>
    <definedName name="dataa10">#REF!</definedName>
    <definedName name="dataa11" localSheetId="28">#REF!</definedName>
    <definedName name="dataa11" localSheetId="12">#REF!</definedName>
    <definedName name="dataa11" localSheetId="10">#REF!</definedName>
    <definedName name="dataa11" localSheetId="54">#REF!</definedName>
    <definedName name="dataa11" localSheetId="21">#REF!</definedName>
    <definedName name="dataa11" localSheetId="11">#REF!</definedName>
    <definedName name="dataa11" localSheetId="55">#REF!</definedName>
    <definedName name="dataa11" localSheetId="22">#REF!</definedName>
    <definedName name="dataa11" localSheetId="57">#REF!</definedName>
    <definedName name="dataa11" localSheetId="64">#REF!</definedName>
    <definedName name="dataa11" localSheetId="23">#REF!</definedName>
    <definedName name="dataa11" localSheetId="58">#REF!</definedName>
    <definedName name="dataa11" localSheetId="59">#REF!</definedName>
    <definedName name="dataa11" localSheetId="60">#REF!</definedName>
    <definedName name="dataa11" localSheetId="61">#REF!</definedName>
    <definedName name="dataa11" localSheetId="62">#REF!</definedName>
    <definedName name="dataa11" localSheetId="63">#REF!</definedName>
    <definedName name="dataa11" localSheetId="65">#REF!</definedName>
    <definedName name="dataa11" localSheetId="25">#REF!</definedName>
    <definedName name="dataa11" localSheetId="66">#REF!</definedName>
    <definedName name="dataa11" localSheetId="26">#REF!</definedName>
    <definedName name="dataa11" localSheetId="67">#REF!</definedName>
    <definedName name="dataa11" localSheetId="27">#REF!</definedName>
    <definedName name="dataa11" localSheetId="2">#REF!</definedName>
    <definedName name="dataa11" localSheetId="29">#REF!</definedName>
    <definedName name="dataa11" localSheetId="13">#REF!</definedName>
    <definedName name="dataa11" localSheetId="3">#REF!</definedName>
    <definedName name="dataa11" localSheetId="30">#REF!</definedName>
    <definedName name="dataa11" localSheetId="14">#REF!</definedName>
    <definedName name="dataa11" localSheetId="4">#REF!</definedName>
    <definedName name="dataa11" localSheetId="31">#REF!</definedName>
    <definedName name="dataa11" localSheetId="15">#REF!</definedName>
    <definedName name="dataa11" localSheetId="5">#REF!</definedName>
    <definedName name="dataa11" localSheetId="32">#REF!</definedName>
    <definedName name="dataa11" localSheetId="33">#REF!</definedName>
    <definedName name="dataa11" localSheetId="34">#REF!</definedName>
    <definedName name="dataa11" localSheetId="35">#REF!</definedName>
    <definedName name="dataa11" localSheetId="16">#REF!</definedName>
    <definedName name="dataa11" localSheetId="6">#REF!</definedName>
    <definedName name="dataa11" localSheetId="36">#REF!</definedName>
    <definedName name="dataa11" localSheetId="38">#REF!</definedName>
    <definedName name="dataa11" localSheetId="39">#REF!</definedName>
    <definedName name="dataa11" localSheetId="17">#REF!</definedName>
    <definedName name="dataa11" localSheetId="7">#REF!</definedName>
    <definedName name="dataa11" localSheetId="40">#REF!</definedName>
    <definedName name="dataa11" localSheetId="18">#REF!</definedName>
    <definedName name="dataa11" localSheetId="8">#REF!</definedName>
    <definedName name="dataa11" localSheetId="41">#REF!</definedName>
    <definedName name="dataa11" localSheetId="42">#REF!</definedName>
    <definedName name="dataa11" localSheetId="43">#REF!</definedName>
    <definedName name="dataa11" localSheetId="44">#REF!</definedName>
    <definedName name="dataa11" localSheetId="45">#REF!</definedName>
    <definedName name="dataa11" localSheetId="46">#REF!</definedName>
    <definedName name="dataa11" localSheetId="47">#REF!</definedName>
    <definedName name="dataa11" localSheetId="19">#REF!</definedName>
    <definedName name="dataa11" localSheetId="9">#REF!</definedName>
    <definedName name="dataa11" localSheetId="51">#REF!</definedName>
    <definedName name="dataa11" localSheetId="52">#REF!</definedName>
    <definedName name="dataa11" localSheetId="53">#REF!</definedName>
    <definedName name="dataa11" localSheetId="50">#REF!</definedName>
    <definedName name="dataa11" localSheetId="20">#REF!</definedName>
    <definedName name="dataa11" localSheetId="56">#REF!</definedName>
    <definedName name="dataa11" localSheetId="24">#REF!</definedName>
    <definedName name="dataa11" localSheetId="37">#REF!</definedName>
    <definedName name="dataa11">#REF!</definedName>
    <definedName name="dataa12" localSheetId="28">#REF!</definedName>
    <definedName name="dataa12" localSheetId="12">#REF!</definedName>
    <definedName name="dataa12" localSheetId="10">#REF!</definedName>
    <definedName name="dataa12" localSheetId="54">#REF!</definedName>
    <definedName name="dataa12" localSheetId="21">#REF!</definedName>
    <definedName name="dataa12" localSheetId="11">#REF!</definedName>
    <definedName name="dataa12" localSheetId="55">#REF!</definedName>
    <definedName name="dataa12" localSheetId="22">#REF!</definedName>
    <definedName name="dataa12" localSheetId="57">#REF!</definedName>
    <definedName name="dataa12" localSheetId="64">#REF!</definedName>
    <definedName name="dataa12" localSheetId="23">#REF!</definedName>
    <definedName name="dataa12" localSheetId="58">#REF!</definedName>
    <definedName name="dataa12" localSheetId="59">#REF!</definedName>
    <definedName name="dataa12" localSheetId="60">#REF!</definedName>
    <definedName name="dataa12" localSheetId="61">#REF!</definedName>
    <definedName name="dataa12" localSheetId="62">#REF!</definedName>
    <definedName name="dataa12" localSheetId="63">#REF!</definedName>
    <definedName name="dataa12" localSheetId="65">#REF!</definedName>
    <definedName name="dataa12" localSheetId="25">#REF!</definedName>
    <definedName name="dataa12" localSheetId="66">#REF!</definedName>
    <definedName name="dataa12" localSheetId="26">#REF!</definedName>
    <definedName name="dataa12" localSheetId="67">#REF!</definedName>
    <definedName name="dataa12" localSheetId="27">#REF!</definedName>
    <definedName name="dataa12" localSheetId="2">#REF!</definedName>
    <definedName name="dataa12" localSheetId="29">#REF!</definedName>
    <definedName name="dataa12" localSheetId="13">#REF!</definedName>
    <definedName name="dataa12" localSheetId="3">#REF!</definedName>
    <definedName name="dataa12" localSheetId="30">#REF!</definedName>
    <definedName name="dataa12" localSheetId="14">#REF!</definedName>
    <definedName name="dataa12" localSheetId="4">#REF!</definedName>
    <definedName name="dataa12" localSheetId="31">#REF!</definedName>
    <definedName name="dataa12" localSheetId="15">#REF!</definedName>
    <definedName name="dataa12" localSheetId="5">#REF!</definedName>
    <definedName name="dataa12" localSheetId="32">#REF!</definedName>
    <definedName name="dataa12" localSheetId="33">#REF!</definedName>
    <definedName name="dataa12" localSheetId="34">#REF!</definedName>
    <definedName name="dataa12" localSheetId="35">#REF!</definedName>
    <definedName name="dataa12" localSheetId="16">#REF!</definedName>
    <definedName name="dataa12" localSheetId="6">#REF!</definedName>
    <definedName name="dataa12" localSheetId="36">#REF!</definedName>
    <definedName name="dataa12" localSheetId="38">#REF!</definedName>
    <definedName name="dataa12" localSheetId="39">#REF!</definedName>
    <definedName name="dataa12" localSheetId="17">#REF!</definedName>
    <definedName name="dataa12" localSheetId="7">#REF!</definedName>
    <definedName name="dataa12" localSheetId="40">#REF!</definedName>
    <definedName name="dataa12" localSheetId="18">#REF!</definedName>
    <definedName name="dataa12" localSheetId="8">#REF!</definedName>
    <definedName name="dataa12" localSheetId="41">#REF!</definedName>
    <definedName name="dataa12" localSheetId="42">#REF!</definedName>
    <definedName name="dataa12" localSheetId="43">#REF!</definedName>
    <definedName name="dataa12" localSheetId="44">#REF!</definedName>
    <definedName name="dataa12" localSheetId="45">#REF!</definedName>
    <definedName name="dataa12" localSheetId="46">#REF!</definedName>
    <definedName name="dataa12" localSheetId="47">#REF!</definedName>
    <definedName name="dataa12" localSheetId="19">#REF!</definedName>
    <definedName name="dataa12" localSheetId="9">#REF!</definedName>
    <definedName name="dataa12" localSheetId="51">#REF!</definedName>
    <definedName name="dataa12" localSheetId="52">#REF!</definedName>
    <definedName name="dataa12" localSheetId="53">#REF!</definedName>
    <definedName name="dataa12" localSheetId="20">#REF!</definedName>
    <definedName name="dataa12" localSheetId="56">#REF!</definedName>
    <definedName name="dataa12" localSheetId="24">#REF!</definedName>
    <definedName name="dataa12">#REF!</definedName>
    <definedName name="dataa13" localSheetId="28">#REF!</definedName>
    <definedName name="dataa13" localSheetId="12">#REF!</definedName>
    <definedName name="dataa13" localSheetId="10">#REF!</definedName>
    <definedName name="dataa13" localSheetId="54">#REF!</definedName>
    <definedName name="dataa13" localSheetId="21">#REF!</definedName>
    <definedName name="dataa13" localSheetId="11">#REF!</definedName>
    <definedName name="dataa13" localSheetId="55">#REF!</definedName>
    <definedName name="dataa13" localSheetId="22">#REF!</definedName>
    <definedName name="dataa13" localSheetId="57">#REF!</definedName>
    <definedName name="dataa13" localSheetId="64">#REF!</definedName>
    <definedName name="dataa13" localSheetId="23">#REF!</definedName>
    <definedName name="dataa13" localSheetId="58">#REF!</definedName>
    <definedName name="dataa13" localSheetId="59">#REF!</definedName>
    <definedName name="dataa13" localSheetId="60">#REF!</definedName>
    <definedName name="dataa13" localSheetId="61">#REF!</definedName>
    <definedName name="dataa13" localSheetId="62">#REF!</definedName>
    <definedName name="dataa13" localSheetId="63">#REF!</definedName>
    <definedName name="dataa13" localSheetId="65">#REF!</definedName>
    <definedName name="dataa13" localSheetId="25">#REF!</definedName>
    <definedName name="dataa13" localSheetId="66">#REF!</definedName>
    <definedName name="dataa13" localSheetId="26">#REF!</definedName>
    <definedName name="dataa13" localSheetId="67">#REF!</definedName>
    <definedName name="dataa13" localSheetId="27">#REF!</definedName>
    <definedName name="dataa13" localSheetId="2">#REF!</definedName>
    <definedName name="dataa13" localSheetId="29">#REF!</definedName>
    <definedName name="dataa13" localSheetId="13">#REF!</definedName>
    <definedName name="dataa13" localSheetId="3">#REF!</definedName>
    <definedName name="dataa13" localSheetId="30">#REF!</definedName>
    <definedName name="dataa13" localSheetId="14">#REF!</definedName>
    <definedName name="dataa13" localSheetId="4">#REF!</definedName>
    <definedName name="dataa13" localSheetId="31">#REF!</definedName>
    <definedName name="dataa13" localSheetId="15">#REF!</definedName>
    <definedName name="dataa13" localSheetId="5">#REF!</definedName>
    <definedName name="dataa13" localSheetId="32">#REF!</definedName>
    <definedName name="dataa13" localSheetId="33">#REF!</definedName>
    <definedName name="dataa13" localSheetId="34">#REF!</definedName>
    <definedName name="dataa13" localSheetId="35">#REF!</definedName>
    <definedName name="dataa13" localSheetId="16">#REF!</definedName>
    <definedName name="dataa13" localSheetId="6">#REF!</definedName>
    <definedName name="dataa13" localSheetId="36">#REF!</definedName>
    <definedName name="dataa13" localSheetId="38">#REF!</definedName>
    <definedName name="dataa13" localSheetId="39">#REF!</definedName>
    <definedName name="dataa13" localSheetId="17">#REF!</definedName>
    <definedName name="dataa13" localSheetId="7">#REF!</definedName>
    <definedName name="dataa13" localSheetId="40">#REF!</definedName>
    <definedName name="dataa13" localSheetId="18">#REF!</definedName>
    <definedName name="dataa13" localSheetId="8">#REF!</definedName>
    <definedName name="dataa13" localSheetId="41">#REF!</definedName>
    <definedName name="dataa13" localSheetId="42">#REF!</definedName>
    <definedName name="dataa13" localSheetId="43">#REF!</definedName>
    <definedName name="dataa13" localSheetId="44">#REF!</definedName>
    <definedName name="dataa13" localSheetId="45">#REF!</definedName>
    <definedName name="dataa13" localSheetId="46">#REF!</definedName>
    <definedName name="dataa13" localSheetId="47">#REF!</definedName>
    <definedName name="dataa13" localSheetId="19">#REF!</definedName>
    <definedName name="dataa13" localSheetId="9">#REF!</definedName>
    <definedName name="dataa13" localSheetId="51">#REF!</definedName>
    <definedName name="dataa13" localSheetId="52">#REF!</definedName>
    <definedName name="dataa13" localSheetId="53">#REF!</definedName>
    <definedName name="dataa13" localSheetId="20">#REF!</definedName>
    <definedName name="dataa13" localSheetId="56">#REF!</definedName>
    <definedName name="dataa13" localSheetId="24">#REF!</definedName>
    <definedName name="dataa13">#REF!</definedName>
    <definedName name="dataa14" localSheetId="28">#REF!</definedName>
    <definedName name="dataa14" localSheetId="12">#REF!</definedName>
    <definedName name="dataa14" localSheetId="10">#REF!</definedName>
    <definedName name="dataa14" localSheetId="54">#REF!</definedName>
    <definedName name="dataa14" localSheetId="21">#REF!</definedName>
    <definedName name="dataa14" localSheetId="11">#REF!</definedName>
    <definedName name="dataa14" localSheetId="55">#REF!</definedName>
    <definedName name="dataa14" localSheetId="22">#REF!</definedName>
    <definedName name="dataa14" localSheetId="57">#REF!</definedName>
    <definedName name="dataa14" localSheetId="64">#REF!</definedName>
    <definedName name="dataa14" localSheetId="23">#REF!</definedName>
    <definedName name="dataa14" localSheetId="58">#REF!</definedName>
    <definedName name="dataa14" localSheetId="59">#REF!</definedName>
    <definedName name="dataa14" localSheetId="60">#REF!</definedName>
    <definedName name="dataa14" localSheetId="61">#REF!</definedName>
    <definedName name="dataa14" localSheetId="62">#REF!</definedName>
    <definedName name="dataa14" localSheetId="63">#REF!</definedName>
    <definedName name="dataa14" localSheetId="65">#REF!</definedName>
    <definedName name="dataa14" localSheetId="25">#REF!</definedName>
    <definedName name="dataa14" localSheetId="66">#REF!</definedName>
    <definedName name="dataa14" localSheetId="26">#REF!</definedName>
    <definedName name="dataa14" localSheetId="67">#REF!</definedName>
    <definedName name="dataa14" localSheetId="27">#REF!</definedName>
    <definedName name="dataa14" localSheetId="2">#REF!</definedName>
    <definedName name="dataa14" localSheetId="29">#REF!</definedName>
    <definedName name="dataa14" localSheetId="13">#REF!</definedName>
    <definedName name="dataa14" localSheetId="3">#REF!</definedName>
    <definedName name="dataa14" localSheetId="30">#REF!</definedName>
    <definedName name="dataa14" localSheetId="14">#REF!</definedName>
    <definedName name="dataa14" localSheetId="4">#REF!</definedName>
    <definedName name="dataa14" localSheetId="31">#REF!</definedName>
    <definedName name="dataa14" localSheetId="15">#REF!</definedName>
    <definedName name="dataa14" localSheetId="5">#REF!</definedName>
    <definedName name="dataa14" localSheetId="32">#REF!</definedName>
    <definedName name="dataa14" localSheetId="33">#REF!</definedName>
    <definedName name="dataa14" localSheetId="34">#REF!</definedName>
    <definedName name="dataa14" localSheetId="35">#REF!</definedName>
    <definedName name="dataa14" localSheetId="16">#REF!</definedName>
    <definedName name="dataa14" localSheetId="6">#REF!</definedName>
    <definedName name="dataa14" localSheetId="36">#REF!</definedName>
    <definedName name="dataa14" localSheetId="38">#REF!</definedName>
    <definedName name="dataa14" localSheetId="39">#REF!</definedName>
    <definedName name="dataa14" localSheetId="17">#REF!</definedName>
    <definedName name="dataa14" localSheetId="7">#REF!</definedName>
    <definedName name="dataa14" localSheetId="40">#REF!</definedName>
    <definedName name="dataa14" localSheetId="18">#REF!</definedName>
    <definedName name="dataa14" localSheetId="8">#REF!</definedName>
    <definedName name="dataa14" localSheetId="41">#REF!</definedName>
    <definedName name="dataa14" localSheetId="42">#REF!</definedName>
    <definedName name="dataa14" localSheetId="43">#REF!</definedName>
    <definedName name="dataa14" localSheetId="44">#REF!</definedName>
    <definedName name="dataa14" localSheetId="45">#REF!</definedName>
    <definedName name="dataa14" localSheetId="46">#REF!</definedName>
    <definedName name="dataa14" localSheetId="47">#REF!</definedName>
    <definedName name="dataa14" localSheetId="19">#REF!</definedName>
    <definedName name="dataa14" localSheetId="9">#REF!</definedName>
    <definedName name="dataa14" localSheetId="51">#REF!</definedName>
    <definedName name="dataa14" localSheetId="52">#REF!</definedName>
    <definedName name="dataa14" localSheetId="53">#REF!</definedName>
    <definedName name="dataa14" localSheetId="20">#REF!</definedName>
    <definedName name="dataa14" localSheetId="56">#REF!</definedName>
    <definedName name="dataa14" localSheetId="24">#REF!</definedName>
    <definedName name="dataa14">#REF!</definedName>
    <definedName name="dataa15" localSheetId="28">#REF!</definedName>
    <definedName name="dataa15" localSheetId="12">#REF!</definedName>
    <definedName name="dataa15" localSheetId="10">#REF!</definedName>
    <definedName name="dataa15" localSheetId="54">#REF!</definedName>
    <definedName name="dataa15" localSheetId="21">#REF!</definedName>
    <definedName name="dataa15" localSheetId="11">#REF!</definedName>
    <definedName name="dataa15" localSheetId="55">#REF!</definedName>
    <definedName name="dataa15" localSheetId="22">#REF!</definedName>
    <definedName name="dataa15" localSheetId="57">#REF!</definedName>
    <definedName name="dataa15" localSheetId="64">#REF!</definedName>
    <definedName name="dataa15" localSheetId="23">#REF!</definedName>
    <definedName name="dataa15" localSheetId="58">#REF!</definedName>
    <definedName name="dataa15" localSheetId="59">#REF!</definedName>
    <definedName name="dataa15" localSheetId="60">#REF!</definedName>
    <definedName name="dataa15" localSheetId="61">#REF!</definedName>
    <definedName name="dataa15" localSheetId="62">#REF!</definedName>
    <definedName name="dataa15" localSheetId="63">#REF!</definedName>
    <definedName name="dataa15" localSheetId="65">#REF!</definedName>
    <definedName name="dataa15" localSheetId="25">#REF!</definedName>
    <definedName name="dataa15" localSheetId="66">#REF!</definedName>
    <definedName name="dataa15" localSheetId="26">#REF!</definedName>
    <definedName name="dataa15" localSheetId="67">#REF!</definedName>
    <definedName name="dataa15" localSheetId="27">#REF!</definedName>
    <definedName name="dataa15" localSheetId="2">#REF!</definedName>
    <definedName name="dataa15" localSheetId="29">#REF!</definedName>
    <definedName name="dataa15" localSheetId="13">#REF!</definedName>
    <definedName name="dataa15" localSheetId="3">#REF!</definedName>
    <definedName name="dataa15" localSheetId="30">#REF!</definedName>
    <definedName name="dataa15" localSheetId="14">#REF!</definedName>
    <definedName name="dataa15" localSheetId="4">#REF!</definedName>
    <definedName name="dataa15" localSheetId="31">#REF!</definedName>
    <definedName name="dataa15" localSheetId="15">#REF!</definedName>
    <definedName name="dataa15" localSheetId="5">#REF!</definedName>
    <definedName name="dataa15" localSheetId="32">#REF!</definedName>
    <definedName name="dataa15" localSheetId="33">#REF!</definedName>
    <definedName name="dataa15" localSheetId="34">#REF!</definedName>
    <definedName name="dataa15" localSheetId="35">#REF!</definedName>
    <definedName name="dataa15" localSheetId="16">#REF!</definedName>
    <definedName name="dataa15" localSheetId="6">#REF!</definedName>
    <definedName name="dataa15" localSheetId="36">#REF!</definedName>
    <definedName name="dataa15" localSheetId="38">#REF!</definedName>
    <definedName name="dataa15" localSheetId="39">#REF!</definedName>
    <definedName name="dataa15" localSheetId="17">#REF!</definedName>
    <definedName name="dataa15" localSheetId="7">#REF!</definedName>
    <definedName name="dataa15" localSheetId="40">#REF!</definedName>
    <definedName name="dataa15" localSheetId="18">#REF!</definedName>
    <definedName name="dataa15" localSheetId="8">#REF!</definedName>
    <definedName name="dataa15" localSheetId="41">#REF!</definedName>
    <definedName name="dataa15" localSheetId="42">#REF!</definedName>
    <definedName name="dataa15" localSheetId="43">#REF!</definedName>
    <definedName name="dataa15" localSheetId="44">#REF!</definedName>
    <definedName name="dataa15" localSheetId="45">#REF!</definedName>
    <definedName name="dataa15" localSheetId="46">#REF!</definedName>
    <definedName name="dataa15" localSheetId="47">#REF!</definedName>
    <definedName name="dataa15" localSheetId="19">#REF!</definedName>
    <definedName name="dataa15" localSheetId="9">#REF!</definedName>
    <definedName name="dataa15" localSheetId="51">#REF!</definedName>
    <definedName name="dataa15" localSheetId="52">#REF!</definedName>
    <definedName name="dataa15" localSheetId="53">#REF!</definedName>
    <definedName name="dataa15" localSheetId="20">#REF!</definedName>
    <definedName name="dataa15" localSheetId="56">#REF!</definedName>
    <definedName name="dataa15" localSheetId="24">#REF!</definedName>
    <definedName name="dataa15">#REF!</definedName>
    <definedName name="dataa16" localSheetId="28">#REF!</definedName>
    <definedName name="dataa16" localSheetId="12">#REF!</definedName>
    <definedName name="dataa16" localSheetId="10">#REF!</definedName>
    <definedName name="dataa16" localSheetId="54">#REF!</definedName>
    <definedName name="dataa16" localSheetId="21">#REF!</definedName>
    <definedName name="dataa16" localSheetId="11">#REF!</definedName>
    <definedName name="dataa16" localSheetId="55">#REF!</definedName>
    <definedName name="dataa16" localSheetId="22">#REF!</definedName>
    <definedName name="dataa16" localSheetId="57">#REF!</definedName>
    <definedName name="dataa16" localSheetId="64">#REF!</definedName>
    <definedName name="dataa16" localSheetId="23">#REF!</definedName>
    <definedName name="dataa16" localSheetId="58">#REF!</definedName>
    <definedName name="dataa16" localSheetId="59">#REF!</definedName>
    <definedName name="dataa16" localSheetId="60">#REF!</definedName>
    <definedName name="dataa16" localSheetId="61">#REF!</definedName>
    <definedName name="dataa16" localSheetId="62">#REF!</definedName>
    <definedName name="dataa16" localSheetId="63">#REF!</definedName>
    <definedName name="dataa16" localSheetId="65">#REF!</definedName>
    <definedName name="dataa16" localSheetId="25">#REF!</definedName>
    <definedName name="dataa16" localSheetId="66">#REF!</definedName>
    <definedName name="dataa16" localSheetId="26">#REF!</definedName>
    <definedName name="dataa16" localSheetId="67">#REF!</definedName>
    <definedName name="dataa16" localSheetId="27">#REF!</definedName>
    <definedName name="dataa16" localSheetId="2">#REF!</definedName>
    <definedName name="dataa16" localSheetId="29">#REF!</definedName>
    <definedName name="dataa16" localSheetId="13">#REF!</definedName>
    <definedName name="dataa16" localSheetId="3">#REF!</definedName>
    <definedName name="dataa16" localSheetId="30">#REF!</definedName>
    <definedName name="dataa16" localSheetId="14">#REF!</definedName>
    <definedName name="dataa16" localSheetId="4">#REF!</definedName>
    <definedName name="dataa16" localSheetId="31">#REF!</definedName>
    <definedName name="dataa16" localSheetId="15">#REF!</definedName>
    <definedName name="dataa16" localSheetId="5">#REF!</definedName>
    <definedName name="dataa16" localSheetId="32">#REF!</definedName>
    <definedName name="dataa16" localSheetId="33">#REF!</definedName>
    <definedName name="dataa16" localSheetId="34">#REF!</definedName>
    <definedName name="dataa16" localSheetId="35">#REF!</definedName>
    <definedName name="dataa16" localSheetId="16">#REF!</definedName>
    <definedName name="dataa16" localSheetId="6">#REF!</definedName>
    <definedName name="dataa16" localSheetId="36">#REF!</definedName>
    <definedName name="dataa16" localSheetId="38">#REF!</definedName>
    <definedName name="dataa16" localSheetId="39">#REF!</definedName>
    <definedName name="dataa16" localSheetId="17">#REF!</definedName>
    <definedName name="dataa16" localSheetId="7">#REF!</definedName>
    <definedName name="dataa16" localSheetId="40">#REF!</definedName>
    <definedName name="dataa16" localSheetId="18">#REF!</definedName>
    <definedName name="dataa16" localSheetId="8">#REF!</definedName>
    <definedName name="dataa16" localSheetId="41">#REF!</definedName>
    <definedName name="dataa16" localSheetId="42">#REF!</definedName>
    <definedName name="dataa16" localSheetId="43">#REF!</definedName>
    <definedName name="dataa16" localSheetId="44">#REF!</definedName>
    <definedName name="dataa16" localSheetId="45">#REF!</definedName>
    <definedName name="dataa16" localSheetId="46">#REF!</definedName>
    <definedName name="dataa16" localSheetId="47">#REF!</definedName>
    <definedName name="dataa16" localSheetId="19">#REF!</definedName>
    <definedName name="dataa16" localSheetId="9">#REF!</definedName>
    <definedName name="dataa16" localSheetId="51">#REF!</definedName>
    <definedName name="dataa16" localSheetId="52">#REF!</definedName>
    <definedName name="dataa16" localSheetId="53">#REF!</definedName>
    <definedName name="dataa16" localSheetId="20">#REF!</definedName>
    <definedName name="dataa16" localSheetId="56">#REF!</definedName>
    <definedName name="dataa16" localSheetId="24">#REF!</definedName>
    <definedName name="dataa16">#REF!</definedName>
    <definedName name="dataa17" localSheetId="28">#REF!</definedName>
    <definedName name="dataa17" localSheetId="12">#REF!</definedName>
    <definedName name="dataa17" localSheetId="10">#REF!</definedName>
    <definedName name="dataa17" localSheetId="54">#REF!</definedName>
    <definedName name="dataa17" localSheetId="21">#REF!</definedName>
    <definedName name="dataa17" localSheetId="11">#REF!</definedName>
    <definedName name="dataa17" localSheetId="55">#REF!</definedName>
    <definedName name="dataa17" localSheetId="22">#REF!</definedName>
    <definedName name="dataa17" localSheetId="57">#REF!</definedName>
    <definedName name="dataa17" localSheetId="64">#REF!</definedName>
    <definedName name="dataa17" localSheetId="23">#REF!</definedName>
    <definedName name="dataa17" localSheetId="58">#REF!</definedName>
    <definedName name="dataa17" localSheetId="59">#REF!</definedName>
    <definedName name="dataa17" localSheetId="60">#REF!</definedName>
    <definedName name="dataa17" localSheetId="61">#REF!</definedName>
    <definedName name="dataa17" localSheetId="62">#REF!</definedName>
    <definedName name="dataa17" localSheetId="63">#REF!</definedName>
    <definedName name="dataa17" localSheetId="65">#REF!</definedName>
    <definedName name="dataa17" localSheetId="25">#REF!</definedName>
    <definedName name="dataa17" localSheetId="66">#REF!</definedName>
    <definedName name="dataa17" localSheetId="26">#REF!</definedName>
    <definedName name="dataa17" localSheetId="67">#REF!</definedName>
    <definedName name="dataa17" localSheetId="27">#REF!</definedName>
    <definedName name="dataa17" localSheetId="2">#REF!</definedName>
    <definedName name="dataa17" localSheetId="29">#REF!</definedName>
    <definedName name="dataa17" localSheetId="13">#REF!</definedName>
    <definedName name="dataa17" localSheetId="3">#REF!</definedName>
    <definedName name="dataa17" localSheetId="30">#REF!</definedName>
    <definedName name="dataa17" localSheetId="14">#REF!</definedName>
    <definedName name="dataa17" localSheetId="4">#REF!</definedName>
    <definedName name="dataa17" localSheetId="31">#REF!</definedName>
    <definedName name="dataa17" localSheetId="15">#REF!</definedName>
    <definedName name="dataa17" localSheetId="5">#REF!</definedName>
    <definedName name="dataa17" localSheetId="32">#REF!</definedName>
    <definedName name="dataa17" localSheetId="33">#REF!</definedName>
    <definedName name="dataa17" localSheetId="34">#REF!</definedName>
    <definedName name="dataa17" localSheetId="35">#REF!</definedName>
    <definedName name="dataa17" localSheetId="16">#REF!</definedName>
    <definedName name="dataa17" localSheetId="6">#REF!</definedName>
    <definedName name="dataa17" localSheetId="36">#REF!</definedName>
    <definedName name="dataa17" localSheetId="38">#REF!</definedName>
    <definedName name="dataa17" localSheetId="39">#REF!</definedName>
    <definedName name="dataa17" localSheetId="17">#REF!</definedName>
    <definedName name="dataa17" localSheetId="7">#REF!</definedName>
    <definedName name="dataa17" localSheetId="40">#REF!</definedName>
    <definedName name="dataa17" localSheetId="18">#REF!</definedName>
    <definedName name="dataa17" localSheetId="8">#REF!</definedName>
    <definedName name="dataa17" localSheetId="41">#REF!</definedName>
    <definedName name="dataa17" localSheetId="42">#REF!</definedName>
    <definedName name="dataa17" localSheetId="43">#REF!</definedName>
    <definedName name="dataa17" localSheetId="44">#REF!</definedName>
    <definedName name="dataa17" localSheetId="45">#REF!</definedName>
    <definedName name="dataa17" localSheetId="46">#REF!</definedName>
    <definedName name="dataa17" localSheetId="47">#REF!</definedName>
    <definedName name="dataa17" localSheetId="19">#REF!</definedName>
    <definedName name="dataa17" localSheetId="9">#REF!</definedName>
    <definedName name="dataa17" localSheetId="51">#REF!</definedName>
    <definedName name="dataa17" localSheetId="52">#REF!</definedName>
    <definedName name="dataa17" localSheetId="53">#REF!</definedName>
    <definedName name="dataa17" localSheetId="20">#REF!</definedName>
    <definedName name="dataa17" localSheetId="56">#REF!</definedName>
    <definedName name="dataa17" localSheetId="24">#REF!</definedName>
    <definedName name="dataa17">#REF!</definedName>
    <definedName name="dataa18" localSheetId="28">#REF!</definedName>
    <definedName name="dataa18" localSheetId="12">#REF!</definedName>
    <definedName name="dataa18" localSheetId="10">#REF!</definedName>
    <definedName name="dataa18" localSheetId="54">#REF!</definedName>
    <definedName name="dataa18" localSheetId="21">#REF!</definedName>
    <definedName name="dataa18" localSheetId="11">#REF!</definedName>
    <definedName name="dataa18" localSheetId="55">#REF!</definedName>
    <definedName name="dataa18" localSheetId="22">#REF!</definedName>
    <definedName name="dataa18" localSheetId="57">#REF!</definedName>
    <definedName name="dataa18" localSheetId="64">#REF!</definedName>
    <definedName name="dataa18" localSheetId="23">#REF!</definedName>
    <definedName name="dataa18" localSheetId="58">#REF!</definedName>
    <definedName name="dataa18" localSheetId="59">#REF!</definedName>
    <definedName name="dataa18" localSheetId="60">#REF!</definedName>
    <definedName name="dataa18" localSheetId="61">#REF!</definedName>
    <definedName name="dataa18" localSheetId="62">#REF!</definedName>
    <definedName name="dataa18" localSheetId="63">#REF!</definedName>
    <definedName name="dataa18" localSheetId="65">#REF!</definedName>
    <definedName name="dataa18" localSheetId="25">#REF!</definedName>
    <definedName name="dataa18" localSheetId="66">#REF!</definedName>
    <definedName name="dataa18" localSheetId="26">#REF!</definedName>
    <definedName name="dataa18" localSheetId="67">#REF!</definedName>
    <definedName name="dataa18" localSheetId="27">#REF!</definedName>
    <definedName name="dataa18" localSheetId="2">#REF!</definedName>
    <definedName name="dataa18" localSheetId="29">#REF!</definedName>
    <definedName name="dataa18" localSheetId="13">#REF!</definedName>
    <definedName name="dataa18" localSheetId="3">#REF!</definedName>
    <definedName name="dataa18" localSheetId="30">#REF!</definedName>
    <definedName name="dataa18" localSheetId="14">#REF!</definedName>
    <definedName name="dataa18" localSheetId="4">#REF!</definedName>
    <definedName name="dataa18" localSheetId="31">#REF!</definedName>
    <definedName name="dataa18" localSheetId="15">#REF!</definedName>
    <definedName name="dataa18" localSheetId="5">#REF!</definedName>
    <definedName name="dataa18" localSheetId="32">#REF!</definedName>
    <definedName name="dataa18" localSheetId="33">#REF!</definedName>
    <definedName name="dataa18" localSheetId="34">#REF!</definedName>
    <definedName name="dataa18" localSheetId="35">#REF!</definedName>
    <definedName name="dataa18" localSheetId="16">#REF!</definedName>
    <definedName name="dataa18" localSheetId="6">#REF!</definedName>
    <definedName name="dataa18" localSheetId="36">#REF!</definedName>
    <definedName name="dataa18" localSheetId="38">#REF!</definedName>
    <definedName name="dataa18" localSheetId="39">#REF!</definedName>
    <definedName name="dataa18" localSheetId="17">#REF!</definedName>
    <definedName name="dataa18" localSheetId="7">#REF!</definedName>
    <definedName name="dataa18" localSheetId="40">#REF!</definedName>
    <definedName name="dataa18" localSheetId="18">#REF!</definedName>
    <definedName name="dataa18" localSheetId="8">#REF!</definedName>
    <definedName name="dataa18" localSheetId="41">#REF!</definedName>
    <definedName name="dataa18" localSheetId="42">#REF!</definedName>
    <definedName name="dataa18" localSheetId="43">#REF!</definedName>
    <definedName name="dataa18" localSheetId="44">#REF!</definedName>
    <definedName name="dataa18" localSheetId="45">#REF!</definedName>
    <definedName name="dataa18" localSheetId="46">#REF!</definedName>
    <definedName name="dataa18" localSheetId="47">#REF!</definedName>
    <definedName name="dataa18" localSheetId="19">#REF!</definedName>
    <definedName name="dataa18" localSheetId="9">#REF!</definedName>
    <definedName name="dataa18" localSheetId="51">#REF!</definedName>
    <definedName name="dataa18" localSheetId="52">#REF!</definedName>
    <definedName name="dataa18" localSheetId="53">#REF!</definedName>
    <definedName name="dataa18" localSheetId="20">#REF!</definedName>
    <definedName name="dataa18" localSheetId="56">#REF!</definedName>
    <definedName name="dataa18" localSheetId="24">#REF!</definedName>
    <definedName name="dataa18">#REF!</definedName>
    <definedName name="dataa19" localSheetId="28">#REF!</definedName>
    <definedName name="dataa19" localSheetId="12">#REF!</definedName>
    <definedName name="dataa19" localSheetId="10">#REF!</definedName>
    <definedName name="dataa19" localSheetId="54">#REF!</definedName>
    <definedName name="dataa19" localSheetId="21">#REF!</definedName>
    <definedName name="dataa19" localSheetId="11">#REF!</definedName>
    <definedName name="dataa19" localSheetId="55">#REF!</definedName>
    <definedName name="dataa19" localSheetId="22">#REF!</definedName>
    <definedName name="dataa19" localSheetId="57">#REF!</definedName>
    <definedName name="dataa19" localSheetId="64">#REF!</definedName>
    <definedName name="dataa19" localSheetId="23">#REF!</definedName>
    <definedName name="dataa19" localSheetId="58">#REF!</definedName>
    <definedName name="dataa19" localSheetId="59">#REF!</definedName>
    <definedName name="dataa19" localSheetId="60">#REF!</definedName>
    <definedName name="dataa19" localSheetId="61">#REF!</definedName>
    <definedName name="dataa19" localSheetId="62">#REF!</definedName>
    <definedName name="dataa19" localSheetId="63">#REF!</definedName>
    <definedName name="dataa19" localSheetId="65">#REF!</definedName>
    <definedName name="dataa19" localSheetId="25">#REF!</definedName>
    <definedName name="dataa19" localSheetId="66">#REF!</definedName>
    <definedName name="dataa19" localSheetId="26">#REF!</definedName>
    <definedName name="dataa19" localSheetId="67">#REF!</definedName>
    <definedName name="dataa19" localSheetId="27">#REF!</definedName>
    <definedName name="dataa19" localSheetId="2">#REF!</definedName>
    <definedName name="dataa19" localSheetId="29">#REF!</definedName>
    <definedName name="dataa19" localSheetId="13">#REF!</definedName>
    <definedName name="dataa19" localSheetId="3">#REF!</definedName>
    <definedName name="dataa19" localSheetId="30">#REF!</definedName>
    <definedName name="dataa19" localSheetId="14">#REF!</definedName>
    <definedName name="dataa19" localSheetId="4">#REF!</definedName>
    <definedName name="dataa19" localSheetId="31">#REF!</definedName>
    <definedName name="dataa19" localSheetId="15">#REF!</definedName>
    <definedName name="dataa19" localSheetId="5">#REF!</definedName>
    <definedName name="dataa19" localSheetId="32">#REF!</definedName>
    <definedName name="dataa19" localSheetId="33">#REF!</definedName>
    <definedName name="dataa19" localSheetId="34">#REF!</definedName>
    <definedName name="dataa19" localSheetId="35">#REF!</definedName>
    <definedName name="dataa19" localSheetId="16">#REF!</definedName>
    <definedName name="dataa19" localSheetId="6">#REF!</definedName>
    <definedName name="dataa19" localSheetId="36">#REF!</definedName>
    <definedName name="dataa19" localSheetId="38">#REF!</definedName>
    <definedName name="dataa19" localSheetId="39">#REF!</definedName>
    <definedName name="dataa19" localSheetId="17">#REF!</definedName>
    <definedName name="dataa19" localSheetId="7">#REF!</definedName>
    <definedName name="dataa19" localSheetId="40">#REF!</definedName>
    <definedName name="dataa19" localSheetId="18">#REF!</definedName>
    <definedName name="dataa19" localSheetId="8">#REF!</definedName>
    <definedName name="dataa19" localSheetId="41">#REF!</definedName>
    <definedName name="dataa19" localSheetId="42">#REF!</definedName>
    <definedName name="dataa19" localSheetId="43">#REF!</definedName>
    <definedName name="dataa19" localSheetId="44">#REF!</definedName>
    <definedName name="dataa19" localSheetId="45">#REF!</definedName>
    <definedName name="dataa19" localSheetId="46">#REF!</definedName>
    <definedName name="dataa19" localSheetId="47">#REF!</definedName>
    <definedName name="dataa19" localSheetId="19">#REF!</definedName>
    <definedName name="dataa19" localSheetId="9">#REF!</definedName>
    <definedName name="dataa19" localSheetId="51">#REF!</definedName>
    <definedName name="dataa19" localSheetId="52">#REF!</definedName>
    <definedName name="dataa19" localSheetId="53">#REF!</definedName>
    <definedName name="dataa19" localSheetId="20">#REF!</definedName>
    <definedName name="dataa19" localSheetId="56">#REF!</definedName>
    <definedName name="dataa19" localSheetId="24">#REF!</definedName>
    <definedName name="dataa19">#REF!</definedName>
    <definedName name="dataa2" localSheetId="28">#REF!</definedName>
    <definedName name="dataa2" localSheetId="12">#REF!</definedName>
    <definedName name="dataa2" localSheetId="10">#REF!</definedName>
    <definedName name="dataa2" localSheetId="54">#REF!</definedName>
    <definedName name="dataa2" localSheetId="21">#REF!</definedName>
    <definedName name="dataa2" localSheetId="11">#REF!</definedName>
    <definedName name="dataa2" localSheetId="55">#REF!</definedName>
    <definedName name="dataa2" localSheetId="22">#REF!</definedName>
    <definedName name="dataa2" localSheetId="57">#REF!</definedName>
    <definedName name="dataa2" localSheetId="64">#REF!</definedName>
    <definedName name="dataa2" localSheetId="23">#REF!</definedName>
    <definedName name="dataa2" localSheetId="58">#REF!</definedName>
    <definedName name="dataa2" localSheetId="59">#REF!</definedName>
    <definedName name="dataa2" localSheetId="60">#REF!</definedName>
    <definedName name="dataa2" localSheetId="61">#REF!</definedName>
    <definedName name="dataa2" localSheetId="62">#REF!</definedName>
    <definedName name="dataa2" localSheetId="63">#REF!</definedName>
    <definedName name="dataa2" localSheetId="65">#REF!</definedName>
    <definedName name="dataa2" localSheetId="25">#REF!</definedName>
    <definedName name="dataa2" localSheetId="66">#REF!</definedName>
    <definedName name="dataa2" localSheetId="26">#REF!</definedName>
    <definedName name="dataa2" localSheetId="67">#REF!</definedName>
    <definedName name="dataa2" localSheetId="27">#REF!</definedName>
    <definedName name="dataa2" localSheetId="2">#REF!</definedName>
    <definedName name="dataa2" localSheetId="29">#REF!</definedName>
    <definedName name="dataa2" localSheetId="13">#REF!</definedName>
    <definedName name="dataa2" localSheetId="3">#REF!</definedName>
    <definedName name="dataa2" localSheetId="30">#REF!</definedName>
    <definedName name="dataa2" localSheetId="14">#REF!</definedName>
    <definedName name="dataa2" localSheetId="4">#REF!</definedName>
    <definedName name="dataa2" localSheetId="31">#REF!</definedName>
    <definedName name="dataa2" localSheetId="15">#REF!</definedName>
    <definedName name="dataa2" localSheetId="5">#REF!</definedName>
    <definedName name="dataa2" localSheetId="32">#REF!</definedName>
    <definedName name="dataa2" localSheetId="33">#REF!</definedName>
    <definedName name="dataa2" localSheetId="34">#REF!</definedName>
    <definedName name="dataa2" localSheetId="35">#REF!</definedName>
    <definedName name="dataa2" localSheetId="16">#REF!</definedName>
    <definedName name="dataa2" localSheetId="6">#REF!</definedName>
    <definedName name="dataa2" localSheetId="36">#REF!</definedName>
    <definedName name="dataa2" localSheetId="38">#REF!</definedName>
    <definedName name="dataa2" localSheetId="39">#REF!</definedName>
    <definedName name="dataa2" localSheetId="17">#REF!</definedName>
    <definedName name="dataa2" localSheetId="7">#REF!</definedName>
    <definedName name="dataa2" localSheetId="40">#REF!</definedName>
    <definedName name="dataa2" localSheetId="18">#REF!</definedName>
    <definedName name="dataa2" localSheetId="8">#REF!</definedName>
    <definedName name="dataa2" localSheetId="41">#REF!</definedName>
    <definedName name="dataa2" localSheetId="42">#REF!</definedName>
    <definedName name="dataa2" localSheetId="43">#REF!</definedName>
    <definedName name="dataa2" localSheetId="44">#REF!</definedName>
    <definedName name="dataa2" localSheetId="45">#REF!</definedName>
    <definedName name="dataa2" localSheetId="46">#REF!</definedName>
    <definedName name="dataa2" localSheetId="47">#REF!</definedName>
    <definedName name="dataa2" localSheetId="19">#REF!</definedName>
    <definedName name="dataa2" localSheetId="9">#REF!</definedName>
    <definedName name="dataa2" localSheetId="51">#REF!</definedName>
    <definedName name="dataa2" localSheetId="52">#REF!</definedName>
    <definedName name="dataa2" localSheetId="53">#REF!</definedName>
    <definedName name="dataa2" localSheetId="20">#REF!</definedName>
    <definedName name="dataa2" localSheetId="56">#REF!</definedName>
    <definedName name="dataa2" localSheetId="24">#REF!</definedName>
    <definedName name="dataa2">#REF!</definedName>
    <definedName name="dataa20" localSheetId="28">#REF!</definedName>
    <definedName name="dataa20" localSheetId="12">#REF!</definedName>
    <definedName name="dataa20" localSheetId="10">#REF!</definedName>
    <definedName name="dataa20" localSheetId="54">#REF!</definedName>
    <definedName name="dataa20" localSheetId="21">#REF!</definedName>
    <definedName name="dataa20" localSheetId="11">#REF!</definedName>
    <definedName name="dataa20" localSheetId="55">#REF!</definedName>
    <definedName name="dataa20" localSheetId="22">#REF!</definedName>
    <definedName name="dataa20" localSheetId="57">#REF!</definedName>
    <definedName name="dataa20" localSheetId="64">#REF!</definedName>
    <definedName name="dataa20" localSheetId="23">#REF!</definedName>
    <definedName name="dataa20" localSheetId="58">#REF!</definedName>
    <definedName name="dataa20" localSheetId="59">#REF!</definedName>
    <definedName name="dataa20" localSheetId="60">#REF!</definedName>
    <definedName name="dataa20" localSheetId="61">#REF!</definedName>
    <definedName name="dataa20" localSheetId="62">#REF!</definedName>
    <definedName name="dataa20" localSheetId="63">#REF!</definedName>
    <definedName name="dataa20" localSheetId="65">#REF!</definedName>
    <definedName name="dataa20" localSheetId="25">#REF!</definedName>
    <definedName name="dataa20" localSheetId="66">#REF!</definedName>
    <definedName name="dataa20" localSheetId="26">#REF!</definedName>
    <definedName name="dataa20" localSheetId="67">#REF!</definedName>
    <definedName name="dataa20" localSheetId="27">#REF!</definedName>
    <definedName name="dataa20" localSheetId="2">#REF!</definedName>
    <definedName name="dataa20" localSheetId="29">#REF!</definedName>
    <definedName name="dataa20" localSheetId="13">#REF!</definedName>
    <definedName name="dataa20" localSheetId="3">#REF!</definedName>
    <definedName name="dataa20" localSheetId="30">#REF!</definedName>
    <definedName name="dataa20" localSheetId="14">#REF!</definedName>
    <definedName name="dataa20" localSheetId="4">#REF!</definedName>
    <definedName name="dataa20" localSheetId="31">#REF!</definedName>
    <definedName name="dataa20" localSheetId="15">#REF!</definedName>
    <definedName name="dataa20" localSheetId="5">#REF!</definedName>
    <definedName name="dataa20" localSheetId="32">#REF!</definedName>
    <definedName name="dataa20" localSheetId="33">#REF!</definedName>
    <definedName name="dataa20" localSheetId="34">#REF!</definedName>
    <definedName name="dataa20" localSheetId="35">#REF!</definedName>
    <definedName name="dataa20" localSheetId="16">#REF!</definedName>
    <definedName name="dataa20" localSheetId="6">#REF!</definedName>
    <definedName name="dataa20" localSheetId="36">#REF!</definedName>
    <definedName name="dataa20" localSheetId="38">#REF!</definedName>
    <definedName name="dataa20" localSheetId="39">#REF!</definedName>
    <definedName name="dataa20" localSheetId="17">#REF!</definedName>
    <definedName name="dataa20" localSheetId="7">#REF!</definedName>
    <definedName name="dataa20" localSheetId="40">#REF!</definedName>
    <definedName name="dataa20" localSheetId="18">#REF!</definedName>
    <definedName name="dataa20" localSheetId="8">#REF!</definedName>
    <definedName name="dataa20" localSheetId="41">#REF!</definedName>
    <definedName name="dataa20" localSheetId="42">#REF!</definedName>
    <definedName name="dataa20" localSheetId="43">#REF!</definedName>
    <definedName name="dataa20" localSheetId="44">#REF!</definedName>
    <definedName name="dataa20" localSheetId="45">#REF!</definedName>
    <definedName name="dataa20" localSheetId="46">#REF!</definedName>
    <definedName name="dataa20" localSheetId="47">#REF!</definedName>
    <definedName name="dataa20" localSheetId="19">#REF!</definedName>
    <definedName name="dataa20" localSheetId="9">#REF!</definedName>
    <definedName name="dataa20" localSheetId="51">#REF!</definedName>
    <definedName name="dataa20" localSheetId="52">#REF!</definedName>
    <definedName name="dataa20" localSheetId="53">#REF!</definedName>
    <definedName name="dataa20" localSheetId="20">#REF!</definedName>
    <definedName name="dataa20" localSheetId="56">#REF!</definedName>
    <definedName name="dataa20" localSheetId="24">#REF!</definedName>
    <definedName name="dataa20">#REF!</definedName>
    <definedName name="dataa21" localSheetId="28">#REF!</definedName>
    <definedName name="dataa21" localSheetId="12">#REF!</definedName>
    <definedName name="dataa21" localSheetId="10">#REF!</definedName>
    <definedName name="dataa21" localSheetId="54">#REF!</definedName>
    <definedName name="dataa21" localSheetId="21">#REF!</definedName>
    <definedName name="dataa21" localSheetId="11">#REF!</definedName>
    <definedName name="dataa21" localSheetId="55">#REF!</definedName>
    <definedName name="dataa21" localSheetId="22">#REF!</definedName>
    <definedName name="dataa21" localSheetId="57">#REF!</definedName>
    <definedName name="dataa21" localSheetId="64">#REF!</definedName>
    <definedName name="dataa21" localSheetId="23">#REF!</definedName>
    <definedName name="dataa21" localSheetId="58">#REF!</definedName>
    <definedName name="dataa21" localSheetId="59">#REF!</definedName>
    <definedName name="dataa21" localSheetId="60">#REF!</definedName>
    <definedName name="dataa21" localSheetId="61">#REF!</definedName>
    <definedName name="dataa21" localSheetId="62">#REF!</definedName>
    <definedName name="dataa21" localSheetId="63">#REF!</definedName>
    <definedName name="dataa21" localSheetId="65">#REF!</definedName>
    <definedName name="dataa21" localSheetId="25">#REF!</definedName>
    <definedName name="dataa21" localSheetId="66">#REF!</definedName>
    <definedName name="dataa21" localSheetId="26">#REF!</definedName>
    <definedName name="dataa21" localSheetId="67">#REF!</definedName>
    <definedName name="dataa21" localSheetId="27">#REF!</definedName>
    <definedName name="dataa21" localSheetId="2">#REF!</definedName>
    <definedName name="dataa21" localSheetId="29">#REF!</definedName>
    <definedName name="dataa21" localSheetId="13">#REF!</definedName>
    <definedName name="dataa21" localSheetId="3">#REF!</definedName>
    <definedName name="dataa21" localSheetId="30">#REF!</definedName>
    <definedName name="dataa21" localSheetId="14">#REF!</definedName>
    <definedName name="dataa21" localSheetId="4">#REF!</definedName>
    <definedName name="dataa21" localSheetId="31">#REF!</definedName>
    <definedName name="dataa21" localSheetId="15">#REF!</definedName>
    <definedName name="dataa21" localSheetId="5">#REF!</definedName>
    <definedName name="dataa21" localSheetId="32">#REF!</definedName>
    <definedName name="dataa21" localSheetId="33">#REF!</definedName>
    <definedName name="dataa21" localSheetId="34">#REF!</definedName>
    <definedName name="dataa21" localSheetId="35">#REF!</definedName>
    <definedName name="dataa21" localSheetId="16">#REF!</definedName>
    <definedName name="dataa21" localSheetId="6">#REF!</definedName>
    <definedName name="dataa21" localSheetId="36">#REF!</definedName>
    <definedName name="dataa21" localSheetId="38">#REF!</definedName>
    <definedName name="dataa21" localSheetId="39">#REF!</definedName>
    <definedName name="dataa21" localSheetId="17">#REF!</definedName>
    <definedName name="dataa21" localSheetId="7">#REF!</definedName>
    <definedName name="dataa21" localSheetId="40">#REF!</definedName>
    <definedName name="dataa21" localSheetId="18">#REF!</definedName>
    <definedName name="dataa21" localSheetId="8">#REF!</definedName>
    <definedName name="dataa21" localSheetId="41">#REF!</definedName>
    <definedName name="dataa21" localSheetId="42">#REF!</definedName>
    <definedName name="dataa21" localSheetId="43">#REF!</definedName>
    <definedName name="dataa21" localSheetId="44">#REF!</definedName>
    <definedName name="dataa21" localSheetId="45">#REF!</definedName>
    <definedName name="dataa21" localSheetId="46">#REF!</definedName>
    <definedName name="dataa21" localSheetId="47">#REF!</definedName>
    <definedName name="dataa21" localSheetId="19">#REF!</definedName>
    <definedName name="dataa21" localSheetId="9">#REF!</definedName>
    <definedName name="dataa21" localSheetId="51">#REF!</definedName>
    <definedName name="dataa21" localSheetId="52">#REF!</definedName>
    <definedName name="dataa21" localSheetId="53">#REF!</definedName>
    <definedName name="dataa21" localSheetId="20">#REF!</definedName>
    <definedName name="dataa21" localSheetId="56">#REF!</definedName>
    <definedName name="dataa21" localSheetId="24">#REF!</definedName>
    <definedName name="dataa21">#REF!</definedName>
    <definedName name="dataa22" localSheetId="28">#REF!</definedName>
    <definedName name="dataa22" localSheetId="12">#REF!</definedName>
    <definedName name="dataa22" localSheetId="10">#REF!</definedName>
    <definedName name="dataa22" localSheetId="54">#REF!</definedName>
    <definedName name="dataa22" localSheetId="21">#REF!</definedName>
    <definedName name="dataa22" localSheetId="11">#REF!</definedName>
    <definedName name="dataa22" localSheetId="55">#REF!</definedName>
    <definedName name="dataa22" localSheetId="22">#REF!</definedName>
    <definedName name="dataa22" localSheetId="57">#REF!</definedName>
    <definedName name="dataa22" localSheetId="64">#REF!</definedName>
    <definedName name="dataa22" localSheetId="23">#REF!</definedName>
    <definedName name="dataa22" localSheetId="58">#REF!</definedName>
    <definedName name="dataa22" localSheetId="59">#REF!</definedName>
    <definedName name="dataa22" localSheetId="60">#REF!</definedName>
    <definedName name="dataa22" localSheetId="61">#REF!</definedName>
    <definedName name="dataa22" localSheetId="62">#REF!</definedName>
    <definedName name="dataa22" localSheetId="63">#REF!</definedName>
    <definedName name="dataa22" localSheetId="65">#REF!</definedName>
    <definedName name="dataa22" localSheetId="25">#REF!</definedName>
    <definedName name="dataa22" localSheetId="66">#REF!</definedName>
    <definedName name="dataa22" localSheetId="26">#REF!</definedName>
    <definedName name="dataa22" localSheetId="67">#REF!</definedName>
    <definedName name="dataa22" localSheetId="27">#REF!</definedName>
    <definedName name="dataa22" localSheetId="2">#REF!</definedName>
    <definedName name="dataa22" localSheetId="29">#REF!</definedName>
    <definedName name="dataa22" localSheetId="13">#REF!</definedName>
    <definedName name="dataa22" localSheetId="3">#REF!</definedName>
    <definedName name="dataa22" localSheetId="30">#REF!</definedName>
    <definedName name="dataa22" localSheetId="14">#REF!</definedName>
    <definedName name="dataa22" localSheetId="4">#REF!</definedName>
    <definedName name="dataa22" localSheetId="31">#REF!</definedName>
    <definedName name="dataa22" localSheetId="15">#REF!</definedName>
    <definedName name="dataa22" localSheetId="5">#REF!</definedName>
    <definedName name="dataa22" localSheetId="32">#REF!</definedName>
    <definedName name="dataa22" localSheetId="33">#REF!</definedName>
    <definedName name="dataa22" localSheetId="34">#REF!</definedName>
    <definedName name="dataa22" localSheetId="35">#REF!</definedName>
    <definedName name="dataa22" localSheetId="16">#REF!</definedName>
    <definedName name="dataa22" localSheetId="6">#REF!</definedName>
    <definedName name="dataa22" localSheetId="36">#REF!</definedName>
    <definedName name="dataa22" localSheetId="38">#REF!</definedName>
    <definedName name="dataa22" localSheetId="39">#REF!</definedName>
    <definedName name="dataa22" localSheetId="17">#REF!</definedName>
    <definedName name="dataa22" localSheetId="7">#REF!</definedName>
    <definedName name="dataa22" localSheetId="40">#REF!</definedName>
    <definedName name="dataa22" localSheetId="18">#REF!</definedName>
    <definedName name="dataa22" localSheetId="8">#REF!</definedName>
    <definedName name="dataa22" localSheetId="41">#REF!</definedName>
    <definedName name="dataa22" localSheetId="42">#REF!</definedName>
    <definedName name="dataa22" localSheetId="43">#REF!</definedName>
    <definedName name="dataa22" localSheetId="44">#REF!</definedName>
    <definedName name="dataa22" localSheetId="45">#REF!</definedName>
    <definedName name="dataa22" localSheetId="46">#REF!</definedName>
    <definedName name="dataa22" localSheetId="47">#REF!</definedName>
    <definedName name="dataa22" localSheetId="19">#REF!</definedName>
    <definedName name="dataa22" localSheetId="9">#REF!</definedName>
    <definedName name="dataa22" localSheetId="51">#REF!</definedName>
    <definedName name="dataa22" localSheetId="52">#REF!</definedName>
    <definedName name="dataa22" localSheetId="53">#REF!</definedName>
    <definedName name="dataa22" localSheetId="20">#REF!</definedName>
    <definedName name="dataa22" localSheetId="56">#REF!</definedName>
    <definedName name="dataa22" localSheetId="24">#REF!</definedName>
    <definedName name="dataa22">#REF!</definedName>
    <definedName name="dataa23" localSheetId="28">#REF!</definedName>
    <definedName name="dataa23" localSheetId="12">#REF!</definedName>
    <definedName name="dataa23" localSheetId="10">#REF!</definedName>
    <definedName name="dataa23" localSheetId="54">#REF!</definedName>
    <definedName name="dataa23" localSheetId="21">#REF!</definedName>
    <definedName name="dataa23" localSheetId="11">#REF!</definedName>
    <definedName name="dataa23" localSheetId="55">#REF!</definedName>
    <definedName name="dataa23" localSheetId="22">#REF!</definedName>
    <definedName name="dataa23" localSheetId="57">#REF!</definedName>
    <definedName name="dataa23" localSheetId="64">#REF!</definedName>
    <definedName name="dataa23" localSheetId="23">#REF!</definedName>
    <definedName name="dataa23" localSheetId="58">#REF!</definedName>
    <definedName name="dataa23" localSheetId="59">#REF!</definedName>
    <definedName name="dataa23" localSheetId="60">#REF!</definedName>
    <definedName name="dataa23" localSheetId="61">#REF!</definedName>
    <definedName name="dataa23" localSheetId="62">#REF!</definedName>
    <definedName name="dataa23" localSheetId="63">#REF!</definedName>
    <definedName name="dataa23" localSheetId="65">#REF!</definedName>
    <definedName name="dataa23" localSheetId="25">#REF!</definedName>
    <definedName name="dataa23" localSheetId="66">#REF!</definedName>
    <definedName name="dataa23" localSheetId="26">#REF!</definedName>
    <definedName name="dataa23" localSheetId="67">#REF!</definedName>
    <definedName name="dataa23" localSheetId="27">#REF!</definedName>
    <definedName name="dataa23" localSheetId="2">#REF!</definedName>
    <definedName name="dataa23" localSheetId="29">#REF!</definedName>
    <definedName name="dataa23" localSheetId="13">#REF!</definedName>
    <definedName name="dataa23" localSheetId="3">#REF!</definedName>
    <definedName name="dataa23" localSheetId="30">#REF!</definedName>
    <definedName name="dataa23" localSheetId="14">#REF!</definedName>
    <definedName name="dataa23" localSheetId="4">#REF!</definedName>
    <definedName name="dataa23" localSheetId="31">#REF!</definedName>
    <definedName name="dataa23" localSheetId="15">#REF!</definedName>
    <definedName name="dataa23" localSheetId="5">#REF!</definedName>
    <definedName name="dataa23" localSheetId="32">#REF!</definedName>
    <definedName name="dataa23" localSheetId="33">#REF!</definedName>
    <definedName name="dataa23" localSheetId="34">#REF!</definedName>
    <definedName name="dataa23" localSheetId="35">#REF!</definedName>
    <definedName name="dataa23" localSheetId="16">#REF!</definedName>
    <definedName name="dataa23" localSheetId="6">#REF!</definedName>
    <definedName name="dataa23" localSheetId="36">#REF!</definedName>
    <definedName name="dataa23" localSheetId="38">#REF!</definedName>
    <definedName name="dataa23" localSheetId="39">#REF!</definedName>
    <definedName name="dataa23" localSheetId="17">#REF!</definedName>
    <definedName name="dataa23" localSheetId="7">#REF!</definedName>
    <definedName name="dataa23" localSheetId="40">#REF!</definedName>
    <definedName name="dataa23" localSheetId="18">#REF!</definedName>
    <definedName name="dataa23" localSheetId="8">#REF!</definedName>
    <definedName name="dataa23" localSheetId="41">#REF!</definedName>
    <definedName name="dataa23" localSheetId="42">#REF!</definedName>
    <definedName name="dataa23" localSheetId="43">#REF!</definedName>
    <definedName name="dataa23" localSheetId="44">#REF!</definedName>
    <definedName name="dataa23" localSheetId="45">#REF!</definedName>
    <definedName name="dataa23" localSheetId="46">#REF!</definedName>
    <definedName name="dataa23" localSheetId="47">#REF!</definedName>
    <definedName name="dataa23" localSheetId="19">#REF!</definedName>
    <definedName name="dataa23" localSheetId="9">#REF!</definedName>
    <definedName name="dataa23" localSheetId="51">#REF!</definedName>
    <definedName name="dataa23" localSheetId="52">#REF!</definedName>
    <definedName name="dataa23" localSheetId="53">#REF!</definedName>
    <definedName name="dataa23" localSheetId="20">#REF!</definedName>
    <definedName name="dataa23" localSheetId="56">#REF!</definedName>
    <definedName name="dataa23" localSheetId="24">#REF!</definedName>
    <definedName name="dataa23">#REF!</definedName>
    <definedName name="dataa24" localSheetId="28">#REF!</definedName>
    <definedName name="dataa24" localSheetId="12">#REF!</definedName>
    <definedName name="dataa24" localSheetId="10">#REF!</definedName>
    <definedName name="dataa24" localSheetId="54">#REF!</definedName>
    <definedName name="dataa24" localSheetId="21">#REF!</definedName>
    <definedName name="dataa24" localSheetId="11">#REF!</definedName>
    <definedName name="dataa24" localSheetId="55">#REF!</definedName>
    <definedName name="dataa24" localSheetId="22">#REF!</definedName>
    <definedName name="dataa24" localSheetId="57">#REF!</definedName>
    <definedName name="dataa24" localSheetId="64">#REF!</definedName>
    <definedName name="dataa24" localSheetId="23">#REF!</definedName>
    <definedName name="dataa24" localSheetId="58">#REF!</definedName>
    <definedName name="dataa24" localSheetId="59">#REF!</definedName>
    <definedName name="dataa24" localSheetId="60">#REF!</definedName>
    <definedName name="dataa24" localSheetId="61">#REF!</definedName>
    <definedName name="dataa24" localSheetId="62">#REF!</definedName>
    <definedName name="dataa24" localSheetId="63">#REF!</definedName>
    <definedName name="dataa24" localSheetId="65">#REF!</definedName>
    <definedName name="dataa24" localSheetId="25">#REF!</definedName>
    <definedName name="dataa24" localSheetId="66">#REF!</definedName>
    <definedName name="dataa24" localSheetId="26">#REF!</definedName>
    <definedName name="dataa24" localSheetId="67">#REF!</definedName>
    <definedName name="dataa24" localSheetId="27">#REF!</definedName>
    <definedName name="dataa24" localSheetId="2">#REF!</definedName>
    <definedName name="dataa24" localSheetId="29">#REF!</definedName>
    <definedName name="dataa24" localSheetId="13">#REF!</definedName>
    <definedName name="dataa24" localSheetId="3">#REF!</definedName>
    <definedName name="dataa24" localSheetId="30">#REF!</definedName>
    <definedName name="dataa24" localSheetId="14">#REF!</definedName>
    <definedName name="dataa24" localSheetId="4">#REF!</definedName>
    <definedName name="dataa24" localSheetId="31">#REF!</definedName>
    <definedName name="dataa24" localSheetId="15">#REF!</definedName>
    <definedName name="dataa24" localSheetId="5">#REF!</definedName>
    <definedName name="dataa24" localSheetId="32">#REF!</definedName>
    <definedName name="dataa24" localSheetId="33">#REF!</definedName>
    <definedName name="dataa24" localSheetId="34">#REF!</definedName>
    <definedName name="dataa24" localSheetId="35">#REF!</definedName>
    <definedName name="dataa24" localSheetId="16">#REF!</definedName>
    <definedName name="dataa24" localSheetId="6">#REF!</definedName>
    <definedName name="dataa24" localSheetId="36">#REF!</definedName>
    <definedName name="dataa24" localSheetId="38">#REF!</definedName>
    <definedName name="dataa24" localSheetId="39">#REF!</definedName>
    <definedName name="dataa24" localSheetId="17">#REF!</definedName>
    <definedName name="dataa24" localSheetId="7">#REF!</definedName>
    <definedName name="dataa24" localSheetId="40">#REF!</definedName>
    <definedName name="dataa24" localSheetId="18">#REF!</definedName>
    <definedName name="dataa24" localSheetId="8">#REF!</definedName>
    <definedName name="dataa24" localSheetId="41">#REF!</definedName>
    <definedName name="dataa24" localSheetId="42">#REF!</definedName>
    <definedName name="dataa24" localSheetId="43">#REF!</definedName>
    <definedName name="dataa24" localSheetId="44">#REF!</definedName>
    <definedName name="dataa24" localSheetId="45">#REF!</definedName>
    <definedName name="dataa24" localSheetId="46">#REF!</definedName>
    <definedName name="dataa24" localSheetId="47">#REF!</definedName>
    <definedName name="dataa24" localSheetId="19">#REF!</definedName>
    <definedName name="dataa24" localSheetId="9">#REF!</definedName>
    <definedName name="dataa24" localSheetId="51">#REF!</definedName>
    <definedName name="dataa24" localSheetId="52">#REF!</definedName>
    <definedName name="dataa24" localSheetId="53">#REF!</definedName>
    <definedName name="dataa24" localSheetId="20">#REF!</definedName>
    <definedName name="dataa24" localSheetId="56">#REF!</definedName>
    <definedName name="dataa24" localSheetId="24">#REF!</definedName>
    <definedName name="dataa24">#REF!</definedName>
    <definedName name="dataa25" localSheetId="28">#REF!</definedName>
    <definedName name="dataa25" localSheetId="12">#REF!</definedName>
    <definedName name="dataa25" localSheetId="10">#REF!</definedName>
    <definedName name="dataa25" localSheetId="54">#REF!</definedName>
    <definedName name="dataa25" localSheetId="21">#REF!</definedName>
    <definedName name="dataa25" localSheetId="11">#REF!</definedName>
    <definedName name="dataa25" localSheetId="55">#REF!</definedName>
    <definedName name="dataa25" localSheetId="22">#REF!</definedName>
    <definedName name="dataa25" localSheetId="57">#REF!</definedName>
    <definedName name="dataa25" localSheetId="64">#REF!</definedName>
    <definedName name="dataa25" localSheetId="23">#REF!</definedName>
    <definedName name="dataa25" localSheetId="58">#REF!</definedName>
    <definedName name="dataa25" localSheetId="59">#REF!</definedName>
    <definedName name="dataa25" localSheetId="60">#REF!</definedName>
    <definedName name="dataa25" localSheetId="61">#REF!</definedName>
    <definedName name="dataa25" localSheetId="62">#REF!</definedName>
    <definedName name="dataa25" localSheetId="63">#REF!</definedName>
    <definedName name="dataa25" localSheetId="65">#REF!</definedName>
    <definedName name="dataa25" localSheetId="25">#REF!</definedName>
    <definedName name="dataa25" localSheetId="66">#REF!</definedName>
    <definedName name="dataa25" localSheetId="26">#REF!</definedName>
    <definedName name="dataa25" localSheetId="67">#REF!</definedName>
    <definedName name="dataa25" localSheetId="27">#REF!</definedName>
    <definedName name="dataa25" localSheetId="2">#REF!</definedName>
    <definedName name="dataa25" localSheetId="29">#REF!</definedName>
    <definedName name="dataa25" localSheetId="13">#REF!</definedName>
    <definedName name="dataa25" localSheetId="3">#REF!</definedName>
    <definedName name="dataa25" localSheetId="30">#REF!</definedName>
    <definedName name="dataa25" localSheetId="14">#REF!</definedName>
    <definedName name="dataa25" localSheetId="4">#REF!</definedName>
    <definedName name="dataa25" localSheetId="31">#REF!</definedName>
    <definedName name="dataa25" localSheetId="15">#REF!</definedName>
    <definedName name="dataa25" localSheetId="5">#REF!</definedName>
    <definedName name="dataa25" localSheetId="32">#REF!</definedName>
    <definedName name="dataa25" localSheetId="33">#REF!</definedName>
    <definedName name="dataa25" localSheetId="34">#REF!</definedName>
    <definedName name="dataa25" localSheetId="35">#REF!</definedName>
    <definedName name="dataa25" localSheetId="16">#REF!</definedName>
    <definedName name="dataa25" localSheetId="6">#REF!</definedName>
    <definedName name="dataa25" localSheetId="36">#REF!</definedName>
    <definedName name="dataa25" localSheetId="38">#REF!</definedName>
    <definedName name="dataa25" localSheetId="39">#REF!</definedName>
    <definedName name="dataa25" localSheetId="17">#REF!</definedName>
    <definedName name="dataa25" localSheetId="7">#REF!</definedName>
    <definedName name="dataa25" localSheetId="40">#REF!</definedName>
    <definedName name="dataa25" localSheetId="18">#REF!</definedName>
    <definedName name="dataa25" localSheetId="8">#REF!</definedName>
    <definedName name="dataa25" localSheetId="41">#REF!</definedName>
    <definedName name="dataa25" localSheetId="42">#REF!</definedName>
    <definedName name="dataa25" localSheetId="43">#REF!</definedName>
    <definedName name="dataa25" localSheetId="44">#REF!</definedName>
    <definedName name="dataa25" localSheetId="45">#REF!</definedName>
    <definedName name="dataa25" localSheetId="46">#REF!</definedName>
    <definedName name="dataa25" localSheetId="47">#REF!</definedName>
    <definedName name="dataa25" localSheetId="19">#REF!</definedName>
    <definedName name="dataa25" localSheetId="9">#REF!</definedName>
    <definedName name="dataa25" localSheetId="51">#REF!</definedName>
    <definedName name="dataa25" localSheetId="52">#REF!</definedName>
    <definedName name="dataa25" localSheetId="53">#REF!</definedName>
    <definedName name="dataa25" localSheetId="20">#REF!</definedName>
    <definedName name="dataa25" localSheetId="56">#REF!</definedName>
    <definedName name="dataa25" localSheetId="24">#REF!</definedName>
    <definedName name="dataa25">#REF!</definedName>
    <definedName name="dataa26" localSheetId="28">#REF!</definedName>
    <definedName name="dataa26" localSheetId="12">#REF!</definedName>
    <definedName name="dataa26" localSheetId="10">#REF!</definedName>
    <definedName name="dataa26" localSheetId="54">#REF!</definedName>
    <definedName name="dataa26" localSheetId="21">#REF!</definedName>
    <definedName name="dataa26" localSheetId="11">#REF!</definedName>
    <definedName name="dataa26" localSheetId="55">#REF!</definedName>
    <definedName name="dataa26" localSheetId="22">#REF!</definedName>
    <definedName name="dataa26" localSheetId="57">#REF!</definedName>
    <definedName name="dataa26" localSheetId="64">#REF!</definedName>
    <definedName name="dataa26" localSheetId="23">#REF!</definedName>
    <definedName name="dataa26" localSheetId="58">#REF!</definedName>
    <definedName name="dataa26" localSheetId="59">#REF!</definedName>
    <definedName name="dataa26" localSheetId="60">#REF!</definedName>
    <definedName name="dataa26" localSheetId="61">#REF!</definedName>
    <definedName name="dataa26" localSheetId="62">#REF!</definedName>
    <definedName name="dataa26" localSheetId="63">#REF!</definedName>
    <definedName name="dataa26" localSheetId="65">#REF!</definedName>
    <definedName name="dataa26" localSheetId="25">#REF!</definedName>
    <definedName name="dataa26" localSheetId="66">#REF!</definedName>
    <definedName name="dataa26" localSheetId="26">#REF!</definedName>
    <definedName name="dataa26" localSheetId="67">#REF!</definedName>
    <definedName name="dataa26" localSheetId="27">#REF!</definedName>
    <definedName name="dataa26" localSheetId="2">#REF!</definedName>
    <definedName name="dataa26" localSheetId="29">#REF!</definedName>
    <definedName name="dataa26" localSheetId="13">#REF!</definedName>
    <definedName name="dataa26" localSheetId="3">#REF!</definedName>
    <definedName name="dataa26" localSheetId="30">#REF!</definedName>
    <definedName name="dataa26" localSheetId="14">#REF!</definedName>
    <definedName name="dataa26" localSheetId="4">#REF!</definedName>
    <definedName name="dataa26" localSheetId="31">#REF!</definedName>
    <definedName name="dataa26" localSheetId="15">#REF!</definedName>
    <definedName name="dataa26" localSheetId="5">#REF!</definedName>
    <definedName name="dataa26" localSheetId="32">#REF!</definedName>
    <definedName name="dataa26" localSheetId="33">#REF!</definedName>
    <definedName name="dataa26" localSheetId="34">#REF!</definedName>
    <definedName name="dataa26" localSheetId="35">#REF!</definedName>
    <definedName name="dataa26" localSheetId="16">#REF!</definedName>
    <definedName name="dataa26" localSheetId="6">#REF!</definedName>
    <definedName name="dataa26" localSheetId="36">#REF!</definedName>
    <definedName name="dataa26" localSheetId="38">#REF!</definedName>
    <definedName name="dataa26" localSheetId="39">#REF!</definedName>
    <definedName name="dataa26" localSheetId="17">#REF!</definedName>
    <definedName name="dataa26" localSheetId="7">#REF!</definedName>
    <definedName name="dataa26" localSheetId="40">#REF!</definedName>
    <definedName name="dataa26" localSheetId="18">#REF!</definedName>
    <definedName name="dataa26" localSheetId="8">#REF!</definedName>
    <definedName name="dataa26" localSheetId="41">#REF!</definedName>
    <definedName name="dataa26" localSheetId="42">#REF!</definedName>
    <definedName name="dataa26" localSheetId="43">#REF!</definedName>
    <definedName name="dataa26" localSheetId="44">#REF!</definedName>
    <definedName name="dataa26" localSheetId="45">#REF!</definedName>
    <definedName name="dataa26" localSheetId="46">#REF!</definedName>
    <definedName name="dataa26" localSheetId="47">#REF!</definedName>
    <definedName name="dataa26" localSheetId="19">#REF!</definedName>
    <definedName name="dataa26" localSheetId="9">#REF!</definedName>
    <definedName name="dataa26" localSheetId="51">#REF!</definedName>
    <definedName name="dataa26" localSheetId="52">#REF!</definedName>
    <definedName name="dataa26" localSheetId="53">#REF!</definedName>
    <definedName name="dataa26" localSheetId="20">#REF!</definedName>
    <definedName name="dataa26" localSheetId="56">#REF!</definedName>
    <definedName name="dataa26" localSheetId="24">#REF!</definedName>
    <definedName name="dataa26">#REF!</definedName>
    <definedName name="dataa27" localSheetId="28">#REF!</definedName>
    <definedName name="dataa27" localSheetId="12">#REF!</definedName>
    <definedName name="dataa27" localSheetId="10">#REF!</definedName>
    <definedName name="dataa27" localSheetId="54">#REF!</definedName>
    <definedName name="dataa27" localSheetId="21">#REF!</definedName>
    <definedName name="dataa27" localSheetId="11">#REF!</definedName>
    <definedName name="dataa27" localSheetId="55">#REF!</definedName>
    <definedName name="dataa27" localSheetId="22">#REF!</definedName>
    <definedName name="dataa27" localSheetId="57">#REF!</definedName>
    <definedName name="dataa27" localSheetId="64">#REF!</definedName>
    <definedName name="dataa27" localSheetId="23">#REF!</definedName>
    <definedName name="dataa27" localSheetId="58">#REF!</definedName>
    <definedName name="dataa27" localSheetId="59">#REF!</definedName>
    <definedName name="dataa27" localSheetId="60">#REF!</definedName>
    <definedName name="dataa27" localSheetId="61">#REF!</definedName>
    <definedName name="dataa27" localSheetId="62">#REF!</definedName>
    <definedName name="dataa27" localSheetId="63">#REF!</definedName>
    <definedName name="dataa27" localSheetId="65">#REF!</definedName>
    <definedName name="dataa27" localSheetId="25">#REF!</definedName>
    <definedName name="dataa27" localSheetId="66">#REF!</definedName>
    <definedName name="dataa27" localSheetId="26">#REF!</definedName>
    <definedName name="dataa27" localSheetId="67">#REF!</definedName>
    <definedName name="dataa27" localSheetId="27">#REF!</definedName>
    <definedName name="dataa27" localSheetId="2">#REF!</definedName>
    <definedName name="dataa27" localSheetId="29">#REF!</definedName>
    <definedName name="dataa27" localSheetId="13">#REF!</definedName>
    <definedName name="dataa27" localSheetId="3">#REF!</definedName>
    <definedName name="dataa27" localSheetId="30">#REF!</definedName>
    <definedName name="dataa27" localSheetId="14">#REF!</definedName>
    <definedName name="dataa27" localSheetId="4">#REF!</definedName>
    <definedName name="dataa27" localSheetId="31">#REF!</definedName>
    <definedName name="dataa27" localSheetId="15">#REF!</definedName>
    <definedName name="dataa27" localSheetId="5">#REF!</definedName>
    <definedName name="dataa27" localSheetId="32">#REF!</definedName>
    <definedName name="dataa27" localSheetId="33">#REF!</definedName>
    <definedName name="dataa27" localSheetId="34">#REF!</definedName>
    <definedName name="dataa27" localSheetId="35">#REF!</definedName>
    <definedName name="dataa27" localSheetId="16">#REF!</definedName>
    <definedName name="dataa27" localSheetId="6">#REF!</definedName>
    <definedName name="dataa27" localSheetId="36">#REF!</definedName>
    <definedName name="dataa27" localSheetId="38">#REF!</definedName>
    <definedName name="dataa27" localSheetId="39">#REF!</definedName>
    <definedName name="dataa27" localSheetId="17">#REF!</definedName>
    <definedName name="dataa27" localSheetId="7">#REF!</definedName>
    <definedName name="dataa27" localSheetId="40">#REF!</definedName>
    <definedName name="dataa27" localSheetId="18">#REF!</definedName>
    <definedName name="dataa27" localSheetId="8">#REF!</definedName>
    <definedName name="dataa27" localSheetId="41">#REF!</definedName>
    <definedName name="dataa27" localSheetId="42">#REF!</definedName>
    <definedName name="dataa27" localSheetId="43">#REF!</definedName>
    <definedName name="dataa27" localSheetId="44">#REF!</definedName>
    <definedName name="dataa27" localSheetId="45">#REF!</definedName>
    <definedName name="dataa27" localSheetId="46">#REF!</definedName>
    <definedName name="dataa27" localSheetId="47">#REF!</definedName>
    <definedName name="dataa27" localSheetId="19">#REF!</definedName>
    <definedName name="dataa27" localSheetId="9">#REF!</definedName>
    <definedName name="dataa27" localSheetId="51">#REF!</definedName>
    <definedName name="dataa27" localSheetId="52">#REF!</definedName>
    <definedName name="dataa27" localSheetId="53">#REF!</definedName>
    <definedName name="dataa27" localSheetId="20">#REF!</definedName>
    <definedName name="dataa27" localSheetId="56">#REF!</definedName>
    <definedName name="dataa27" localSheetId="24">#REF!</definedName>
    <definedName name="dataa27">#REF!</definedName>
    <definedName name="dataa28" localSheetId="28">#REF!</definedName>
    <definedName name="dataa28" localSheetId="12">#REF!</definedName>
    <definedName name="dataa28" localSheetId="10">#REF!</definedName>
    <definedName name="dataa28" localSheetId="54">#REF!</definedName>
    <definedName name="dataa28" localSheetId="21">#REF!</definedName>
    <definedName name="dataa28" localSheetId="11">#REF!</definedName>
    <definedName name="dataa28" localSheetId="55">#REF!</definedName>
    <definedName name="dataa28" localSheetId="22">#REF!</definedName>
    <definedName name="dataa28" localSheetId="57">#REF!</definedName>
    <definedName name="dataa28" localSheetId="64">#REF!</definedName>
    <definedName name="dataa28" localSheetId="23">#REF!</definedName>
    <definedName name="dataa28" localSheetId="58">#REF!</definedName>
    <definedName name="dataa28" localSheetId="59">#REF!</definedName>
    <definedName name="dataa28" localSheetId="60">#REF!</definedName>
    <definedName name="dataa28" localSheetId="61">#REF!</definedName>
    <definedName name="dataa28" localSheetId="62">#REF!</definedName>
    <definedName name="dataa28" localSheetId="63">#REF!</definedName>
    <definedName name="dataa28" localSheetId="65">#REF!</definedName>
    <definedName name="dataa28" localSheetId="25">#REF!</definedName>
    <definedName name="dataa28" localSheetId="66">#REF!</definedName>
    <definedName name="dataa28" localSheetId="26">#REF!</definedName>
    <definedName name="dataa28" localSheetId="67">#REF!</definedName>
    <definedName name="dataa28" localSheetId="27">#REF!</definedName>
    <definedName name="dataa28" localSheetId="2">#REF!</definedName>
    <definedName name="dataa28" localSheetId="29">#REF!</definedName>
    <definedName name="dataa28" localSheetId="13">#REF!</definedName>
    <definedName name="dataa28" localSheetId="3">#REF!</definedName>
    <definedName name="dataa28" localSheetId="30">#REF!</definedName>
    <definedName name="dataa28" localSheetId="14">#REF!</definedName>
    <definedName name="dataa28" localSheetId="4">#REF!</definedName>
    <definedName name="dataa28" localSheetId="31">#REF!</definedName>
    <definedName name="dataa28" localSheetId="15">#REF!</definedName>
    <definedName name="dataa28" localSheetId="5">#REF!</definedName>
    <definedName name="dataa28" localSheetId="32">#REF!</definedName>
    <definedName name="dataa28" localSheetId="33">#REF!</definedName>
    <definedName name="dataa28" localSheetId="34">#REF!</definedName>
    <definedName name="dataa28" localSheetId="35">#REF!</definedName>
    <definedName name="dataa28" localSheetId="16">#REF!</definedName>
    <definedName name="dataa28" localSheetId="6">#REF!</definedName>
    <definedName name="dataa28" localSheetId="36">#REF!</definedName>
    <definedName name="dataa28" localSheetId="38">#REF!</definedName>
    <definedName name="dataa28" localSheetId="39">#REF!</definedName>
    <definedName name="dataa28" localSheetId="17">#REF!</definedName>
    <definedName name="dataa28" localSheetId="7">#REF!</definedName>
    <definedName name="dataa28" localSheetId="40">#REF!</definedName>
    <definedName name="dataa28" localSheetId="18">#REF!</definedName>
    <definedName name="dataa28" localSheetId="8">#REF!</definedName>
    <definedName name="dataa28" localSheetId="41">#REF!</definedName>
    <definedName name="dataa28" localSheetId="42">#REF!</definedName>
    <definedName name="dataa28" localSheetId="43">#REF!</definedName>
    <definedName name="dataa28" localSheetId="44">#REF!</definedName>
    <definedName name="dataa28" localSheetId="45">#REF!</definedName>
    <definedName name="dataa28" localSheetId="46">#REF!</definedName>
    <definedName name="dataa28" localSheetId="47">#REF!</definedName>
    <definedName name="dataa28" localSheetId="19">#REF!</definedName>
    <definedName name="dataa28" localSheetId="9">#REF!</definedName>
    <definedName name="dataa28" localSheetId="51">#REF!</definedName>
    <definedName name="dataa28" localSheetId="52">#REF!</definedName>
    <definedName name="dataa28" localSheetId="53">#REF!</definedName>
    <definedName name="dataa28" localSheetId="20">#REF!</definedName>
    <definedName name="dataa28" localSheetId="56">#REF!</definedName>
    <definedName name="dataa28" localSheetId="24">#REF!</definedName>
    <definedName name="dataa28">#REF!</definedName>
    <definedName name="dataa29" localSheetId="28">#REF!</definedName>
    <definedName name="dataa29" localSheetId="12">#REF!</definedName>
    <definedName name="dataa29" localSheetId="10">#REF!</definedName>
    <definedName name="dataa29" localSheetId="54">#REF!</definedName>
    <definedName name="dataa29" localSheetId="21">#REF!</definedName>
    <definedName name="dataa29" localSheetId="11">#REF!</definedName>
    <definedName name="dataa29" localSheetId="55">#REF!</definedName>
    <definedName name="dataa29" localSheetId="22">#REF!</definedName>
    <definedName name="dataa29" localSheetId="57">#REF!</definedName>
    <definedName name="dataa29" localSheetId="64">#REF!</definedName>
    <definedName name="dataa29" localSheetId="23">#REF!</definedName>
    <definedName name="dataa29" localSheetId="58">#REF!</definedName>
    <definedName name="dataa29" localSheetId="59">#REF!</definedName>
    <definedName name="dataa29" localSheetId="60">#REF!</definedName>
    <definedName name="dataa29" localSheetId="61">#REF!</definedName>
    <definedName name="dataa29" localSheetId="62">#REF!</definedName>
    <definedName name="dataa29" localSheetId="63">#REF!</definedName>
    <definedName name="dataa29" localSheetId="65">#REF!</definedName>
    <definedName name="dataa29" localSheetId="25">#REF!</definedName>
    <definedName name="dataa29" localSheetId="66">#REF!</definedName>
    <definedName name="dataa29" localSheetId="26">#REF!</definedName>
    <definedName name="dataa29" localSheetId="67">#REF!</definedName>
    <definedName name="dataa29" localSheetId="27">#REF!</definedName>
    <definedName name="dataa29" localSheetId="2">#REF!</definedName>
    <definedName name="dataa29" localSheetId="29">#REF!</definedName>
    <definedName name="dataa29" localSheetId="13">#REF!</definedName>
    <definedName name="dataa29" localSheetId="3">#REF!</definedName>
    <definedName name="dataa29" localSheetId="30">#REF!</definedName>
    <definedName name="dataa29" localSheetId="14">#REF!</definedName>
    <definedName name="dataa29" localSheetId="4">#REF!</definedName>
    <definedName name="dataa29" localSheetId="31">#REF!</definedName>
    <definedName name="dataa29" localSheetId="15">#REF!</definedName>
    <definedName name="dataa29" localSheetId="5">#REF!</definedName>
    <definedName name="dataa29" localSheetId="32">#REF!</definedName>
    <definedName name="dataa29" localSheetId="33">#REF!</definedName>
    <definedName name="dataa29" localSheetId="34">#REF!</definedName>
    <definedName name="dataa29" localSheetId="35">#REF!</definedName>
    <definedName name="dataa29" localSheetId="16">#REF!</definedName>
    <definedName name="dataa29" localSheetId="6">#REF!</definedName>
    <definedName name="dataa29" localSheetId="36">#REF!</definedName>
    <definedName name="dataa29" localSheetId="38">#REF!</definedName>
    <definedName name="dataa29" localSheetId="39">#REF!</definedName>
    <definedName name="dataa29" localSheetId="17">#REF!</definedName>
    <definedName name="dataa29" localSheetId="7">#REF!</definedName>
    <definedName name="dataa29" localSheetId="40">#REF!</definedName>
    <definedName name="dataa29" localSheetId="18">#REF!</definedName>
    <definedName name="dataa29" localSheetId="8">#REF!</definedName>
    <definedName name="dataa29" localSheetId="41">#REF!</definedName>
    <definedName name="dataa29" localSheetId="42">#REF!</definedName>
    <definedName name="dataa29" localSheetId="43">#REF!</definedName>
    <definedName name="dataa29" localSheetId="44">#REF!</definedName>
    <definedName name="dataa29" localSheetId="45">#REF!</definedName>
    <definedName name="dataa29" localSheetId="46">#REF!</definedName>
    <definedName name="dataa29" localSheetId="47">#REF!</definedName>
    <definedName name="dataa29" localSheetId="19">#REF!</definedName>
    <definedName name="dataa29" localSheetId="9">#REF!</definedName>
    <definedName name="dataa29" localSheetId="51">#REF!</definedName>
    <definedName name="dataa29" localSheetId="52">#REF!</definedName>
    <definedName name="dataa29" localSheetId="53">#REF!</definedName>
    <definedName name="dataa29" localSheetId="20">#REF!</definedName>
    <definedName name="dataa29" localSheetId="56">#REF!</definedName>
    <definedName name="dataa29" localSheetId="24">#REF!</definedName>
    <definedName name="dataa29">#REF!</definedName>
    <definedName name="dataa3" localSheetId="28">#REF!</definedName>
    <definedName name="dataa3" localSheetId="12">#REF!</definedName>
    <definedName name="dataa3" localSheetId="10">#REF!</definedName>
    <definedName name="dataa3" localSheetId="54">#REF!</definedName>
    <definedName name="dataa3" localSheetId="21">#REF!</definedName>
    <definedName name="dataa3" localSheetId="11">#REF!</definedName>
    <definedName name="dataa3" localSheetId="55">#REF!</definedName>
    <definedName name="dataa3" localSheetId="22">#REF!</definedName>
    <definedName name="dataa3" localSheetId="57">#REF!</definedName>
    <definedName name="dataa3" localSheetId="64">#REF!</definedName>
    <definedName name="dataa3" localSheetId="23">#REF!</definedName>
    <definedName name="dataa3" localSheetId="58">#REF!</definedName>
    <definedName name="dataa3" localSheetId="59">#REF!</definedName>
    <definedName name="dataa3" localSheetId="60">#REF!</definedName>
    <definedName name="dataa3" localSheetId="61">#REF!</definedName>
    <definedName name="dataa3" localSheetId="62">#REF!</definedName>
    <definedName name="dataa3" localSheetId="63">#REF!</definedName>
    <definedName name="dataa3" localSheetId="65">#REF!</definedName>
    <definedName name="dataa3" localSheetId="25">#REF!</definedName>
    <definedName name="dataa3" localSheetId="66">#REF!</definedName>
    <definedName name="dataa3" localSheetId="26">#REF!</definedName>
    <definedName name="dataa3" localSheetId="67">#REF!</definedName>
    <definedName name="dataa3" localSheetId="27">#REF!</definedName>
    <definedName name="dataa3" localSheetId="2">#REF!</definedName>
    <definedName name="dataa3" localSheetId="29">#REF!</definedName>
    <definedName name="dataa3" localSheetId="13">#REF!</definedName>
    <definedName name="dataa3" localSheetId="3">#REF!</definedName>
    <definedName name="dataa3" localSheetId="30">#REF!</definedName>
    <definedName name="dataa3" localSheetId="14">#REF!</definedName>
    <definedName name="dataa3" localSheetId="4">#REF!</definedName>
    <definedName name="dataa3" localSheetId="31">#REF!</definedName>
    <definedName name="dataa3" localSheetId="15">#REF!</definedName>
    <definedName name="dataa3" localSheetId="5">#REF!</definedName>
    <definedName name="dataa3" localSheetId="32">#REF!</definedName>
    <definedName name="dataa3" localSheetId="33">#REF!</definedName>
    <definedName name="dataa3" localSheetId="34">#REF!</definedName>
    <definedName name="dataa3" localSheetId="35">#REF!</definedName>
    <definedName name="dataa3" localSheetId="16">#REF!</definedName>
    <definedName name="dataa3" localSheetId="6">#REF!</definedName>
    <definedName name="dataa3" localSheetId="36">#REF!</definedName>
    <definedName name="dataa3" localSheetId="38">#REF!</definedName>
    <definedName name="dataa3" localSheetId="39">#REF!</definedName>
    <definedName name="dataa3" localSheetId="17">#REF!</definedName>
    <definedName name="dataa3" localSheetId="7">#REF!</definedName>
    <definedName name="dataa3" localSheetId="40">#REF!</definedName>
    <definedName name="dataa3" localSheetId="18">#REF!</definedName>
    <definedName name="dataa3" localSheetId="8">#REF!</definedName>
    <definedName name="dataa3" localSheetId="41">#REF!</definedName>
    <definedName name="dataa3" localSheetId="42">#REF!</definedName>
    <definedName name="dataa3" localSheetId="43">#REF!</definedName>
    <definedName name="dataa3" localSheetId="44">#REF!</definedName>
    <definedName name="dataa3" localSheetId="45">#REF!</definedName>
    <definedName name="dataa3" localSheetId="46">#REF!</definedName>
    <definedName name="dataa3" localSheetId="47">#REF!</definedName>
    <definedName name="dataa3" localSheetId="19">#REF!</definedName>
    <definedName name="dataa3" localSheetId="9">#REF!</definedName>
    <definedName name="dataa3" localSheetId="51">#REF!</definedName>
    <definedName name="dataa3" localSheetId="52">#REF!</definedName>
    <definedName name="dataa3" localSheetId="53">#REF!</definedName>
    <definedName name="dataa3" localSheetId="20">#REF!</definedName>
    <definedName name="dataa3" localSheetId="56">#REF!</definedName>
    <definedName name="dataa3" localSheetId="24">#REF!</definedName>
    <definedName name="dataa3">#REF!</definedName>
    <definedName name="dataa30" localSheetId="28">#REF!</definedName>
    <definedName name="dataa30" localSheetId="12">#REF!</definedName>
    <definedName name="dataa30" localSheetId="10">#REF!</definedName>
    <definedName name="dataa30" localSheetId="54">#REF!</definedName>
    <definedName name="dataa30" localSheetId="21">#REF!</definedName>
    <definedName name="dataa30" localSheetId="11">#REF!</definedName>
    <definedName name="dataa30" localSheetId="55">#REF!</definedName>
    <definedName name="dataa30" localSheetId="22">#REF!</definedName>
    <definedName name="dataa30" localSheetId="57">#REF!</definedName>
    <definedName name="dataa30" localSheetId="64">#REF!</definedName>
    <definedName name="dataa30" localSheetId="23">#REF!</definedName>
    <definedName name="dataa30" localSheetId="58">#REF!</definedName>
    <definedName name="dataa30" localSheetId="59">#REF!</definedName>
    <definedName name="dataa30" localSheetId="60">#REF!</definedName>
    <definedName name="dataa30" localSheetId="61">#REF!</definedName>
    <definedName name="dataa30" localSheetId="62">#REF!</definedName>
    <definedName name="dataa30" localSheetId="63">#REF!</definedName>
    <definedName name="dataa30" localSheetId="65">#REF!</definedName>
    <definedName name="dataa30" localSheetId="25">#REF!</definedName>
    <definedName name="dataa30" localSheetId="66">#REF!</definedName>
    <definedName name="dataa30" localSheetId="26">#REF!</definedName>
    <definedName name="dataa30" localSheetId="67">#REF!</definedName>
    <definedName name="dataa30" localSheetId="27">#REF!</definedName>
    <definedName name="dataa30" localSheetId="2">#REF!</definedName>
    <definedName name="dataa30" localSheetId="29">#REF!</definedName>
    <definedName name="dataa30" localSheetId="13">#REF!</definedName>
    <definedName name="dataa30" localSheetId="3">#REF!</definedName>
    <definedName name="dataa30" localSheetId="30">#REF!</definedName>
    <definedName name="dataa30" localSheetId="14">#REF!</definedName>
    <definedName name="dataa30" localSheetId="4">#REF!</definedName>
    <definedName name="dataa30" localSheetId="31">#REF!</definedName>
    <definedName name="dataa30" localSheetId="15">#REF!</definedName>
    <definedName name="dataa30" localSheetId="5">#REF!</definedName>
    <definedName name="dataa30" localSheetId="32">#REF!</definedName>
    <definedName name="dataa30" localSheetId="33">#REF!</definedName>
    <definedName name="dataa30" localSheetId="34">#REF!</definedName>
    <definedName name="dataa30" localSheetId="35">#REF!</definedName>
    <definedName name="dataa30" localSheetId="16">#REF!</definedName>
    <definedName name="dataa30" localSheetId="6">#REF!</definedName>
    <definedName name="dataa30" localSheetId="36">#REF!</definedName>
    <definedName name="dataa30" localSheetId="38">#REF!</definedName>
    <definedName name="dataa30" localSheetId="39">#REF!</definedName>
    <definedName name="dataa30" localSheetId="17">#REF!</definedName>
    <definedName name="dataa30" localSheetId="7">#REF!</definedName>
    <definedName name="dataa30" localSheetId="40">#REF!</definedName>
    <definedName name="dataa30" localSheetId="18">#REF!</definedName>
    <definedName name="dataa30" localSheetId="8">#REF!</definedName>
    <definedName name="dataa30" localSheetId="41">#REF!</definedName>
    <definedName name="dataa30" localSheetId="42">#REF!</definedName>
    <definedName name="dataa30" localSheetId="43">#REF!</definedName>
    <definedName name="dataa30" localSheetId="44">#REF!</definedName>
    <definedName name="dataa30" localSheetId="45">#REF!</definedName>
    <definedName name="dataa30" localSheetId="46">#REF!</definedName>
    <definedName name="dataa30" localSheetId="47">#REF!</definedName>
    <definedName name="dataa30" localSheetId="19">#REF!</definedName>
    <definedName name="dataa30" localSheetId="9">#REF!</definedName>
    <definedName name="dataa30" localSheetId="51">#REF!</definedName>
    <definedName name="dataa30" localSheetId="52">#REF!</definedName>
    <definedName name="dataa30" localSheetId="53">#REF!</definedName>
    <definedName name="dataa30" localSheetId="20">#REF!</definedName>
    <definedName name="dataa30" localSheetId="56">#REF!</definedName>
    <definedName name="dataa30" localSheetId="24">#REF!</definedName>
    <definedName name="dataa30">#REF!</definedName>
    <definedName name="dataa31" localSheetId="28">#REF!</definedName>
    <definedName name="dataa31" localSheetId="12">#REF!</definedName>
    <definedName name="dataa31" localSheetId="10">#REF!</definedName>
    <definedName name="dataa31" localSheetId="54">#REF!</definedName>
    <definedName name="dataa31" localSheetId="21">#REF!</definedName>
    <definedName name="dataa31" localSheetId="11">#REF!</definedName>
    <definedName name="dataa31" localSheetId="55">#REF!</definedName>
    <definedName name="dataa31" localSheetId="22">#REF!</definedName>
    <definedName name="dataa31" localSheetId="57">#REF!</definedName>
    <definedName name="dataa31" localSheetId="64">#REF!</definedName>
    <definedName name="dataa31" localSheetId="23">#REF!</definedName>
    <definedName name="dataa31" localSheetId="58">#REF!</definedName>
    <definedName name="dataa31" localSheetId="59">#REF!</definedName>
    <definedName name="dataa31" localSheetId="60">#REF!</definedName>
    <definedName name="dataa31" localSheetId="61">#REF!</definedName>
    <definedName name="dataa31" localSheetId="62">#REF!</definedName>
    <definedName name="dataa31" localSheetId="63">#REF!</definedName>
    <definedName name="dataa31" localSheetId="65">#REF!</definedName>
    <definedName name="dataa31" localSheetId="25">#REF!</definedName>
    <definedName name="dataa31" localSheetId="66">#REF!</definedName>
    <definedName name="dataa31" localSheetId="26">#REF!</definedName>
    <definedName name="dataa31" localSheetId="67">#REF!</definedName>
    <definedName name="dataa31" localSheetId="27">#REF!</definedName>
    <definedName name="dataa31" localSheetId="2">#REF!</definedName>
    <definedName name="dataa31" localSheetId="29">#REF!</definedName>
    <definedName name="dataa31" localSheetId="13">#REF!</definedName>
    <definedName name="dataa31" localSheetId="3">#REF!</definedName>
    <definedName name="dataa31" localSheetId="30">#REF!</definedName>
    <definedName name="dataa31" localSheetId="14">#REF!</definedName>
    <definedName name="dataa31" localSheetId="4">#REF!</definedName>
    <definedName name="dataa31" localSheetId="31">#REF!</definedName>
    <definedName name="dataa31" localSheetId="15">#REF!</definedName>
    <definedName name="dataa31" localSheetId="5">#REF!</definedName>
    <definedName name="dataa31" localSheetId="32">#REF!</definedName>
    <definedName name="dataa31" localSheetId="33">#REF!</definedName>
    <definedName name="dataa31" localSheetId="34">#REF!</definedName>
    <definedName name="dataa31" localSheetId="35">#REF!</definedName>
    <definedName name="dataa31" localSheetId="16">#REF!</definedName>
    <definedName name="dataa31" localSheetId="6">#REF!</definedName>
    <definedName name="dataa31" localSheetId="36">#REF!</definedName>
    <definedName name="dataa31" localSheetId="38">#REF!</definedName>
    <definedName name="dataa31" localSheetId="39">#REF!</definedName>
    <definedName name="dataa31" localSheetId="17">#REF!</definedName>
    <definedName name="dataa31" localSheetId="7">#REF!</definedName>
    <definedName name="dataa31" localSheetId="40">#REF!</definedName>
    <definedName name="dataa31" localSheetId="18">#REF!</definedName>
    <definedName name="dataa31" localSheetId="8">#REF!</definedName>
    <definedName name="dataa31" localSheetId="41">#REF!</definedName>
    <definedName name="dataa31" localSheetId="42">#REF!</definedName>
    <definedName name="dataa31" localSheetId="43">#REF!</definedName>
    <definedName name="dataa31" localSheetId="44">#REF!</definedName>
    <definedName name="dataa31" localSheetId="45">#REF!</definedName>
    <definedName name="dataa31" localSheetId="46">#REF!</definedName>
    <definedName name="dataa31" localSheetId="47">#REF!</definedName>
    <definedName name="dataa31" localSheetId="19">#REF!</definedName>
    <definedName name="dataa31" localSheetId="9">#REF!</definedName>
    <definedName name="dataa31" localSheetId="51">#REF!</definedName>
    <definedName name="dataa31" localSheetId="52">#REF!</definedName>
    <definedName name="dataa31" localSheetId="53">#REF!</definedName>
    <definedName name="dataa31" localSheetId="20">#REF!</definedName>
    <definedName name="dataa31" localSheetId="56">#REF!</definedName>
    <definedName name="dataa31" localSheetId="24">#REF!</definedName>
    <definedName name="dataa31">#REF!</definedName>
    <definedName name="dataa32" localSheetId="28">#REF!</definedName>
    <definedName name="dataa32" localSheetId="12">#REF!</definedName>
    <definedName name="dataa32" localSheetId="10">#REF!</definedName>
    <definedName name="dataa32" localSheetId="54">#REF!</definedName>
    <definedName name="dataa32" localSheetId="21">#REF!</definedName>
    <definedName name="dataa32" localSheetId="11">#REF!</definedName>
    <definedName name="dataa32" localSheetId="55">#REF!</definedName>
    <definedName name="dataa32" localSheetId="22">#REF!</definedName>
    <definedName name="dataa32" localSheetId="57">#REF!</definedName>
    <definedName name="dataa32" localSheetId="64">#REF!</definedName>
    <definedName name="dataa32" localSheetId="23">#REF!</definedName>
    <definedName name="dataa32" localSheetId="58">#REF!</definedName>
    <definedName name="dataa32" localSheetId="59">#REF!</definedName>
    <definedName name="dataa32" localSheetId="60">#REF!</definedName>
    <definedName name="dataa32" localSheetId="61">#REF!</definedName>
    <definedName name="dataa32" localSheetId="62">#REF!</definedName>
    <definedName name="dataa32" localSheetId="63">#REF!</definedName>
    <definedName name="dataa32" localSheetId="65">#REF!</definedName>
    <definedName name="dataa32" localSheetId="25">#REF!</definedName>
    <definedName name="dataa32" localSheetId="66">#REF!</definedName>
    <definedName name="dataa32" localSheetId="26">#REF!</definedName>
    <definedName name="dataa32" localSheetId="67">#REF!</definedName>
    <definedName name="dataa32" localSheetId="27">#REF!</definedName>
    <definedName name="dataa32" localSheetId="2">#REF!</definedName>
    <definedName name="dataa32" localSheetId="29">#REF!</definedName>
    <definedName name="dataa32" localSheetId="13">#REF!</definedName>
    <definedName name="dataa32" localSheetId="3">#REF!</definedName>
    <definedName name="dataa32" localSheetId="30">#REF!</definedName>
    <definedName name="dataa32" localSheetId="14">#REF!</definedName>
    <definedName name="dataa32" localSheetId="4">#REF!</definedName>
    <definedName name="dataa32" localSheetId="31">#REF!</definedName>
    <definedName name="dataa32" localSheetId="15">#REF!</definedName>
    <definedName name="dataa32" localSheetId="5">#REF!</definedName>
    <definedName name="dataa32" localSheetId="32">#REF!</definedName>
    <definedName name="dataa32" localSheetId="33">#REF!</definedName>
    <definedName name="dataa32" localSheetId="34">#REF!</definedName>
    <definedName name="dataa32" localSheetId="35">#REF!</definedName>
    <definedName name="dataa32" localSheetId="16">#REF!</definedName>
    <definedName name="dataa32" localSheetId="6">#REF!</definedName>
    <definedName name="dataa32" localSheetId="36">#REF!</definedName>
    <definedName name="dataa32" localSheetId="38">#REF!</definedName>
    <definedName name="dataa32" localSheetId="39">#REF!</definedName>
    <definedName name="dataa32" localSheetId="17">#REF!</definedName>
    <definedName name="dataa32" localSheetId="7">#REF!</definedName>
    <definedName name="dataa32" localSheetId="40">#REF!</definedName>
    <definedName name="dataa32" localSheetId="18">#REF!</definedName>
    <definedName name="dataa32" localSheetId="8">#REF!</definedName>
    <definedName name="dataa32" localSheetId="41">#REF!</definedName>
    <definedName name="dataa32" localSheetId="42">#REF!</definedName>
    <definedName name="dataa32" localSheetId="43">#REF!</definedName>
    <definedName name="dataa32" localSheetId="44">#REF!</definedName>
    <definedName name="dataa32" localSheetId="45">#REF!</definedName>
    <definedName name="dataa32" localSheetId="46">#REF!</definedName>
    <definedName name="dataa32" localSheetId="47">#REF!</definedName>
    <definedName name="dataa32" localSheetId="19">#REF!</definedName>
    <definedName name="dataa32" localSheetId="9">#REF!</definedName>
    <definedName name="dataa32" localSheetId="51">#REF!</definedName>
    <definedName name="dataa32" localSheetId="52">#REF!</definedName>
    <definedName name="dataa32" localSheetId="53">#REF!</definedName>
    <definedName name="dataa32" localSheetId="20">#REF!</definedName>
    <definedName name="dataa32" localSheetId="56">#REF!</definedName>
    <definedName name="dataa32" localSheetId="24">#REF!</definedName>
    <definedName name="dataa32">#REF!</definedName>
    <definedName name="dataa33" localSheetId="28">#REF!</definedName>
    <definedName name="dataa33" localSheetId="12">#REF!</definedName>
    <definedName name="dataa33" localSheetId="10">#REF!</definedName>
    <definedName name="dataa33" localSheetId="54">#REF!</definedName>
    <definedName name="dataa33" localSheetId="21">#REF!</definedName>
    <definedName name="dataa33" localSheetId="11">#REF!</definedName>
    <definedName name="dataa33" localSheetId="55">#REF!</definedName>
    <definedName name="dataa33" localSheetId="22">#REF!</definedName>
    <definedName name="dataa33" localSheetId="57">#REF!</definedName>
    <definedName name="dataa33" localSheetId="64">#REF!</definedName>
    <definedName name="dataa33" localSheetId="23">#REF!</definedName>
    <definedName name="dataa33" localSheetId="58">#REF!</definedName>
    <definedName name="dataa33" localSheetId="59">#REF!</definedName>
    <definedName name="dataa33" localSheetId="60">#REF!</definedName>
    <definedName name="dataa33" localSheetId="61">#REF!</definedName>
    <definedName name="dataa33" localSheetId="62">#REF!</definedName>
    <definedName name="dataa33" localSheetId="63">#REF!</definedName>
    <definedName name="dataa33" localSheetId="65">#REF!</definedName>
    <definedName name="dataa33" localSheetId="25">#REF!</definedName>
    <definedName name="dataa33" localSheetId="66">#REF!</definedName>
    <definedName name="dataa33" localSheetId="26">#REF!</definedName>
    <definedName name="dataa33" localSheetId="67">#REF!</definedName>
    <definedName name="dataa33" localSheetId="27">#REF!</definedName>
    <definedName name="dataa33" localSheetId="2">#REF!</definedName>
    <definedName name="dataa33" localSheetId="29">#REF!</definedName>
    <definedName name="dataa33" localSheetId="13">#REF!</definedName>
    <definedName name="dataa33" localSheetId="3">#REF!</definedName>
    <definedName name="dataa33" localSheetId="30">#REF!</definedName>
    <definedName name="dataa33" localSheetId="14">#REF!</definedName>
    <definedName name="dataa33" localSheetId="4">#REF!</definedName>
    <definedName name="dataa33" localSheetId="31">#REF!</definedName>
    <definedName name="dataa33" localSheetId="15">#REF!</definedName>
    <definedName name="dataa33" localSheetId="5">#REF!</definedName>
    <definedName name="dataa33" localSheetId="32">#REF!</definedName>
    <definedName name="dataa33" localSheetId="33">#REF!</definedName>
    <definedName name="dataa33" localSheetId="34">#REF!</definedName>
    <definedName name="dataa33" localSheetId="35">#REF!</definedName>
    <definedName name="dataa33" localSheetId="16">#REF!</definedName>
    <definedName name="dataa33" localSheetId="6">#REF!</definedName>
    <definedName name="dataa33" localSheetId="36">#REF!</definedName>
    <definedName name="dataa33" localSheetId="38">#REF!</definedName>
    <definedName name="dataa33" localSheetId="39">#REF!</definedName>
    <definedName name="dataa33" localSheetId="17">#REF!</definedName>
    <definedName name="dataa33" localSheetId="7">#REF!</definedName>
    <definedName name="dataa33" localSheetId="40">#REF!</definedName>
    <definedName name="dataa33" localSheetId="18">#REF!</definedName>
    <definedName name="dataa33" localSheetId="8">#REF!</definedName>
    <definedName name="dataa33" localSheetId="41">#REF!</definedName>
    <definedName name="dataa33" localSheetId="42">#REF!</definedName>
    <definedName name="dataa33" localSheetId="43">#REF!</definedName>
    <definedName name="dataa33" localSheetId="44">#REF!</definedName>
    <definedName name="dataa33" localSheetId="45">#REF!</definedName>
    <definedName name="dataa33" localSheetId="46">#REF!</definedName>
    <definedName name="dataa33" localSheetId="47">#REF!</definedName>
    <definedName name="dataa33" localSheetId="19">#REF!</definedName>
    <definedName name="dataa33" localSheetId="9">#REF!</definedName>
    <definedName name="dataa33" localSheetId="51">#REF!</definedName>
    <definedName name="dataa33" localSheetId="52">#REF!</definedName>
    <definedName name="dataa33" localSheetId="53">#REF!</definedName>
    <definedName name="dataa33" localSheetId="20">#REF!</definedName>
    <definedName name="dataa33" localSheetId="56">#REF!</definedName>
    <definedName name="dataa33" localSheetId="24">#REF!</definedName>
    <definedName name="dataa33">#REF!</definedName>
    <definedName name="dataa34" localSheetId="28">#REF!</definedName>
    <definedName name="dataa34" localSheetId="12">#REF!</definedName>
    <definedName name="dataa34" localSheetId="10">#REF!</definedName>
    <definedName name="dataa34" localSheetId="54">#REF!</definedName>
    <definedName name="dataa34" localSheetId="21">#REF!</definedName>
    <definedName name="dataa34" localSheetId="11">#REF!</definedName>
    <definedName name="dataa34" localSheetId="55">#REF!</definedName>
    <definedName name="dataa34" localSheetId="22">#REF!</definedName>
    <definedName name="dataa34" localSheetId="57">#REF!</definedName>
    <definedName name="dataa34" localSheetId="64">#REF!</definedName>
    <definedName name="dataa34" localSheetId="23">#REF!</definedName>
    <definedName name="dataa34" localSheetId="58">#REF!</definedName>
    <definedName name="dataa34" localSheetId="59">#REF!</definedName>
    <definedName name="dataa34" localSheetId="60">#REF!</definedName>
    <definedName name="dataa34" localSheetId="61">#REF!</definedName>
    <definedName name="dataa34" localSheetId="62">#REF!</definedName>
    <definedName name="dataa34" localSheetId="63">#REF!</definedName>
    <definedName name="dataa34" localSheetId="65">#REF!</definedName>
    <definedName name="dataa34" localSheetId="25">#REF!</definedName>
    <definedName name="dataa34" localSheetId="66">#REF!</definedName>
    <definedName name="dataa34" localSheetId="26">#REF!</definedName>
    <definedName name="dataa34" localSheetId="67">#REF!</definedName>
    <definedName name="dataa34" localSheetId="27">#REF!</definedName>
    <definedName name="dataa34" localSheetId="2">#REF!</definedName>
    <definedName name="dataa34" localSheetId="29">#REF!</definedName>
    <definedName name="dataa34" localSheetId="13">#REF!</definedName>
    <definedName name="dataa34" localSheetId="3">#REF!</definedName>
    <definedName name="dataa34" localSheetId="30">#REF!</definedName>
    <definedName name="dataa34" localSheetId="14">#REF!</definedName>
    <definedName name="dataa34" localSheetId="4">#REF!</definedName>
    <definedName name="dataa34" localSheetId="31">#REF!</definedName>
    <definedName name="dataa34" localSheetId="15">#REF!</definedName>
    <definedName name="dataa34" localSheetId="5">#REF!</definedName>
    <definedName name="dataa34" localSheetId="32">#REF!</definedName>
    <definedName name="dataa34" localSheetId="33">#REF!</definedName>
    <definedName name="dataa34" localSheetId="34">#REF!</definedName>
    <definedName name="dataa34" localSheetId="35">#REF!</definedName>
    <definedName name="dataa34" localSheetId="16">#REF!</definedName>
    <definedName name="dataa34" localSheetId="6">#REF!</definedName>
    <definedName name="dataa34" localSheetId="36">#REF!</definedName>
    <definedName name="dataa34" localSheetId="38">#REF!</definedName>
    <definedName name="dataa34" localSheetId="39">#REF!</definedName>
    <definedName name="dataa34" localSheetId="17">#REF!</definedName>
    <definedName name="dataa34" localSheetId="7">#REF!</definedName>
    <definedName name="dataa34" localSheetId="40">#REF!</definedName>
    <definedName name="dataa34" localSheetId="18">#REF!</definedName>
    <definedName name="dataa34" localSheetId="8">#REF!</definedName>
    <definedName name="dataa34" localSheetId="41">#REF!</definedName>
    <definedName name="dataa34" localSheetId="42">#REF!</definedName>
    <definedName name="dataa34" localSheetId="43">#REF!</definedName>
    <definedName name="dataa34" localSheetId="44">#REF!</definedName>
    <definedName name="dataa34" localSheetId="45">#REF!</definedName>
    <definedName name="dataa34" localSheetId="46">#REF!</definedName>
    <definedName name="dataa34" localSheetId="47">#REF!</definedName>
    <definedName name="dataa34" localSheetId="19">#REF!</definedName>
    <definedName name="dataa34" localSheetId="9">#REF!</definedName>
    <definedName name="dataa34" localSheetId="51">#REF!</definedName>
    <definedName name="dataa34" localSheetId="52">#REF!</definedName>
    <definedName name="dataa34" localSheetId="53">#REF!</definedName>
    <definedName name="dataa34" localSheetId="20">#REF!</definedName>
    <definedName name="dataa34" localSheetId="56">#REF!</definedName>
    <definedName name="dataa34" localSheetId="24">#REF!</definedName>
    <definedName name="dataa34">#REF!</definedName>
    <definedName name="dataa35" localSheetId="28">#REF!</definedName>
    <definedName name="dataa35" localSheetId="12">#REF!</definedName>
    <definedName name="dataa35" localSheetId="10">#REF!</definedName>
    <definedName name="dataa35" localSheetId="54">#REF!</definedName>
    <definedName name="dataa35" localSheetId="21">#REF!</definedName>
    <definedName name="dataa35" localSheetId="11">#REF!</definedName>
    <definedName name="dataa35" localSheetId="55">#REF!</definedName>
    <definedName name="dataa35" localSheetId="22">#REF!</definedName>
    <definedName name="dataa35" localSheetId="57">#REF!</definedName>
    <definedName name="dataa35" localSheetId="64">#REF!</definedName>
    <definedName name="dataa35" localSheetId="23">#REF!</definedName>
    <definedName name="dataa35" localSheetId="58">#REF!</definedName>
    <definedName name="dataa35" localSheetId="59">#REF!</definedName>
    <definedName name="dataa35" localSheetId="60">#REF!</definedName>
    <definedName name="dataa35" localSheetId="61">#REF!</definedName>
    <definedName name="dataa35" localSheetId="62">#REF!</definedName>
    <definedName name="dataa35" localSheetId="63">#REF!</definedName>
    <definedName name="dataa35" localSheetId="65">#REF!</definedName>
    <definedName name="dataa35" localSheetId="25">#REF!</definedName>
    <definedName name="dataa35" localSheetId="66">#REF!</definedName>
    <definedName name="dataa35" localSheetId="26">#REF!</definedName>
    <definedName name="dataa35" localSheetId="67">#REF!</definedName>
    <definedName name="dataa35" localSheetId="27">#REF!</definedName>
    <definedName name="dataa35" localSheetId="2">#REF!</definedName>
    <definedName name="dataa35" localSheetId="29">#REF!</definedName>
    <definedName name="dataa35" localSheetId="13">#REF!</definedName>
    <definedName name="dataa35" localSheetId="3">#REF!</definedName>
    <definedName name="dataa35" localSheetId="30">#REF!</definedName>
    <definedName name="dataa35" localSheetId="14">#REF!</definedName>
    <definedName name="dataa35" localSheetId="4">#REF!</definedName>
    <definedName name="dataa35" localSheetId="31">#REF!</definedName>
    <definedName name="dataa35" localSheetId="15">#REF!</definedName>
    <definedName name="dataa35" localSheetId="5">#REF!</definedName>
    <definedName name="dataa35" localSheetId="32">#REF!</definedName>
    <definedName name="dataa35" localSheetId="33">#REF!</definedName>
    <definedName name="dataa35" localSheetId="34">#REF!</definedName>
    <definedName name="dataa35" localSheetId="35">#REF!</definedName>
    <definedName name="dataa35" localSheetId="16">#REF!</definedName>
    <definedName name="dataa35" localSheetId="6">#REF!</definedName>
    <definedName name="dataa35" localSheetId="36">#REF!</definedName>
    <definedName name="dataa35" localSheetId="38">#REF!</definedName>
    <definedName name="dataa35" localSheetId="39">#REF!</definedName>
    <definedName name="dataa35" localSheetId="17">#REF!</definedName>
    <definedName name="dataa35" localSheetId="7">#REF!</definedName>
    <definedName name="dataa35" localSheetId="40">#REF!</definedName>
    <definedName name="dataa35" localSheetId="18">#REF!</definedName>
    <definedName name="dataa35" localSheetId="8">#REF!</definedName>
    <definedName name="dataa35" localSheetId="41">#REF!</definedName>
    <definedName name="dataa35" localSheetId="42">#REF!</definedName>
    <definedName name="dataa35" localSheetId="43">#REF!</definedName>
    <definedName name="dataa35" localSheetId="44">#REF!</definedName>
    <definedName name="dataa35" localSheetId="45">#REF!</definedName>
    <definedName name="dataa35" localSheetId="46">#REF!</definedName>
    <definedName name="dataa35" localSheetId="47">#REF!</definedName>
    <definedName name="dataa35" localSheetId="19">#REF!</definedName>
    <definedName name="dataa35" localSheetId="9">#REF!</definedName>
    <definedName name="dataa35" localSheetId="51">#REF!</definedName>
    <definedName name="dataa35" localSheetId="52">#REF!</definedName>
    <definedName name="dataa35" localSheetId="53">#REF!</definedName>
    <definedName name="dataa35" localSheetId="20">#REF!</definedName>
    <definedName name="dataa35" localSheetId="56">#REF!</definedName>
    <definedName name="dataa35" localSheetId="24">#REF!</definedName>
    <definedName name="dataa35">#REF!</definedName>
    <definedName name="dataa36" localSheetId="28">#REF!</definedName>
    <definedName name="dataa36" localSheetId="12">#REF!</definedName>
    <definedName name="dataa36" localSheetId="10">#REF!</definedName>
    <definedName name="dataa36" localSheetId="54">#REF!</definedName>
    <definedName name="dataa36" localSheetId="21">#REF!</definedName>
    <definedName name="dataa36" localSheetId="11">#REF!</definedName>
    <definedName name="dataa36" localSheetId="55">#REF!</definedName>
    <definedName name="dataa36" localSheetId="22">#REF!</definedName>
    <definedName name="dataa36" localSheetId="57">#REF!</definedName>
    <definedName name="dataa36" localSheetId="64">#REF!</definedName>
    <definedName name="dataa36" localSheetId="23">#REF!</definedName>
    <definedName name="dataa36" localSheetId="58">#REF!</definedName>
    <definedName name="dataa36" localSheetId="59">#REF!</definedName>
    <definedName name="dataa36" localSheetId="60">#REF!</definedName>
    <definedName name="dataa36" localSheetId="61">#REF!</definedName>
    <definedName name="dataa36" localSheetId="62">#REF!</definedName>
    <definedName name="dataa36" localSheetId="63">#REF!</definedName>
    <definedName name="dataa36" localSheetId="65">#REF!</definedName>
    <definedName name="dataa36" localSheetId="25">#REF!</definedName>
    <definedName name="dataa36" localSheetId="66">#REF!</definedName>
    <definedName name="dataa36" localSheetId="26">#REF!</definedName>
    <definedName name="dataa36" localSheetId="67">#REF!</definedName>
    <definedName name="dataa36" localSheetId="27">#REF!</definedName>
    <definedName name="dataa36" localSheetId="2">#REF!</definedName>
    <definedName name="dataa36" localSheetId="29">#REF!</definedName>
    <definedName name="dataa36" localSheetId="13">#REF!</definedName>
    <definedName name="dataa36" localSheetId="3">#REF!</definedName>
    <definedName name="dataa36" localSheetId="30">#REF!</definedName>
    <definedName name="dataa36" localSheetId="14">#REF!</definedName>
    <definedName name="dataa36" localSheetId="4">#REF!</definedName>
    <definedName name="dataa36" localSheetId="31">#REF!</definedName>
    <definedName name="dataa36" localSheetId="15">#REF!</definedName>
    <definedName name="dataa36" localSheetId="5">#REF!</definedName>
    <definedName name="dataa36" localSheetId="32">#REF!</definedName>
    <definedName name="dataa36" localSheetId="33">#REF!</definedName>
    <definedName name="dataa36" localSheetId="34">#REF!</definedName>
    <definedName name="dataa36" localSheetId="35">#REF!</definedName>
    <definedName name="dataa36" localSheetId="16">#REF!</definedName>
    <definedName name="dataa36" localSheetId="6">#REF!</definedName>
    <definedName name="dataa36" localSheetId="36">#REF!</definedName>
    <definedName name="dataa36" localSheetId="38">#REF!</definedName>
    <definedName name="dataa36" localSheetId="39">#REF!</definedName>
    <definedName name="dataa36" localSheetId="17">#REF!</definedName>
    <definedName name="dataa36" localSheetId="7">#REF!</definedName>
    <definedName name="dataa36" localSheetId="40">#REF!</definedName>
    <definedName name="dataa36" localSheetId="18">#REF!</definedName>
    <definedName name="dataa36" localSheetId="8">#REF!</definedName>
    <definedName name="dataa36" localSheetId="41">#REF!</definedName>
    <definedName name="dataa36" localSheetId="42">#REF!</definedName>
    <definedName name="dataa36" localSheetId="43">#REF!</definedName>
    <definedName name="dataa36" localSheetId="44">#REF!</definedName>
    <definedName name="dataa36" localSheetId="45">#REF!</definedName>
    <definedName name="dataa36" localSheetId="46">#REF!</definedName>
    <definedName name="dataa36" localSheetId="47">#REF!</definedName>
    <definedName name="dataa36" localSheetId="19">#REF!</definedName>
    <definedName name="dataa36" localSheetId="9">#REF!</definedName>
    <definedName name="dataa36" localSheetId="51">#REF!</definedName>
    <definedName name="dataa36" localSheetId="52">#REF!</definedName>
    <definedName name="dataa36" localSheetId="53">#REF!</definedName>
    <definedName name="dataa36" localSheetId="20">#REF!</definedName>
    <definedName name="dataa36" localSheetId="56">#REF!</definedName>
    <definedName name="dataa36" localSheetId="24">#REF!</definedName>
    <definedName name="dataa36">#REF!</definedName>
    <definedName name="dataa37" localSheetId="28">#REF!</definedName>
    <definedName name="dataa37" localSheetId="12">#REF!</definedName>
    <definedName name="dataa37" localSheetId="10">#REF!</definedName>
    <definedName name="dataa37" localSheetId="54">#REF!</definedName>
    <definedName name="dataa37" localSheetId="21">#REF!</definedName>
    <definedName name="dataa37" localSheetId="11">#REF!</definedName>
    <definedName name="dataa37" localSheetId="55">#REF!</definedName>
    <definedName name="dataa37" localSheetId="22">#REF!</definedName>
    <definedName name="dataa37" localSheetId="57">#REF!</definedName>
    <definedName name="dataa37" localSheetId="64">#REF!</definedName>
    <definedName name="dataa37" localSheetId="23">#REF!</definedName>
    <definedName name="dataa37" localSheetId="58">#REF!</definedName>
    <definedName name="dataa37" localSheetId="59">#REF!</definedName>
    <definedName name="dataa37" localSheetId="60">#REF!</definedName>
    <definedName name="dataa37" localSheetId="61">#REF!</definedName>
    <definedName name="dataa37" localSheetId="62">#REF!</definedName>
    <definedName name="dataa37" localSheetId="63">#REF!</definedName>
    <definedName name="dataa37" localSheetId="65">#REF!</definedName>
    <definedName name="dataa37" localSheetId="25">#REF!</definedName>
    <definedName name="dataa37" localSheetId="66">#REF!</definedName>
    <definedName name="dataa37" localSheetId="26">#REF!</definedName>
    <definedName name="dataa37" localSheetId="67">#REF!</definedName>
    <definedName name="dataa37" localSheetId="27">#REF!</definedName>
    <definedName name="dataa37" localSheetId="2">#REF!</definedName>
    <definedName name="dataa37" localSheetId="29">#REF!</definedName>
    <definedName name="dataa37" localSheetId="13">#REF!</definedName>
    <definedName name="dataa37" localSheetId="3">#REF!</definedName>
    <definedName name="dataa37" localSheetId="30">#REF!</definedName>
    <definedName name="dataa37" localSheetId="14">#REF!</definedName>
    <definedName name="dataa37" localSheetId="4">#REF!</definedName>
    <definedName name="dataa37" localSheetId="31">#REF!</definedName>
    <definedName name="dataa37" localSheetId="15">#REF!</definedName>
    <definedName name="dataa37" localSheetId="5">#REF!</definedName>
    <definedName name="dataa37" localSheetId="32">#REF!</definedName>
    <definedName name="dataa37" localSheetId="33">#REF!</definedName>
    <definedName name="dataa37" localSheetId="34">#REF!</definedName>
    <definedName name="dataa37" localSheetId="35">#REF!</definedName>
    <definedName name="dataa37" localSheetId="16">#REF!</definedName>
    <definedName name="dataa37" localSheetId="6">#REF!</definedName>
    <definedName name="dataa37" localSheetId="36">#REF!</definedName>
    <definedName name="dataa37" localSheetId="38">#REF!</definedName>
    <definedName name="dataa37" localSheetId="39">#REF!</definedName>
    <definedName name="dataa37" localSheetId="17">#REF!</definedName>
    <definedName name="dataa37" localSheetId="7">#REF!</definedName>
    <definedName name="dataa37" localSheetId="40">#REF!</definedName>
    <definedName name="dataa37" localSheetId="18">#REF!</definedName>
    <definedName name="dataa37" localSheetId="8">#REF!</definedName>
    <definedName name="dataa37" localSheetId="41">#REF!</definedName>
    <definedName name="dataa37" localSheetId="42">#REF!</definedName>
    <definedName name="dataa37" localSheetId="43">#REF!</definedName>
    <definedName name="dataa37" localSheetId="44">#REF!</definedName>
    <definedName name="dataa37" localSheetId="45">#REF!</definedName>
    <definedName name="dataa37" localSheetId="46">#REF!</definedName>
    <definedName name="dataa37" localSheetId="47">#REF!</definedName>
    <definedName name="dataa37" localSheetId="19">#REF!</definedName>
    <definedName name="dataa37" localSheetId="9">#REF!</definedName>
    <definedName name="dataa37" localSheetId="51">#REF!</definedName>
    <definedName name="dataa37" localSheetId="52">#REF!</definedName>
    <definedName name="dataa37" localSheetId="53">#REF!</definedName>
    <definedName name="dataa37" localSheetId="20">#REF!</definedName>
    <definedName name="dataa37" localSheetId="56">#REF!</definedName>
    <definedName name="dataa37" localSheetId="24">#REF!</definedName>
    <definedName name="dataa37">#REF!</definedName>
    <definedName name="dataa38" localSheetId="28">#REF!</definedName>
    <definedName name="dataa38" localSheetId="12">#REF!</definedName>
    <definedName name="dataa38" localSheetId="10">#REF!</definedName>
    <definedName name="dataa38" localSheetId="54">#REF!</definedName>
    <definedName name="dataa38" localSheetId="21">#REF!</definedName>
    <definedName name="dataa38" localSheetId="11">#REF!</definedName>
    <definedName name="dataa38" localSheetId="55">#REF!</definedName>
    <definedName name="dataa38" localSheetId="22">#REF!</definedName>
    <definedName name="dataa38" localSheetId="57">#REF!</definedName>
    <definedName name="dataa38" localSheetId="64">#REF!</definedName>
    <definedName name="dataa38" localSheetId="23">#REF!</definedName>
    <definedName name="dataa38" localSheetId="58">#REF!</definedName>
    <definedName name="dataa38" localSheetId="59">#REF!</definedName>
    <definedName name="dataa38" localSheetId="60">#REF!</definedName>
    <definedName name="dataa38" localSheetId="61">#REF!</definedName>
    <definedName name="dataa38" localSheetId="62">#REF!</definedName>
    <definedName name="dataa38" localSheetId="63">#REF!</definedName>
    <definedName name="dataa38" localSheetId="65">#REF!</definedName>
    <definedName name="dataa38" localSheetId="25">#REF!</definedName>
    <definedName name="dataa38" localSheetId="66">#REF!</definedName>
    <definedName name="dataa38" localSheetId="26">#REF!</definedName>
    <definedName name="dataa38" localSheetId="67">#REF!</definedName>
    <definedName name="dataa38" localSheetId="27">#REF!</definedName>
    <definedName name="dataa38" localSheetId="2">#REF!</definedName>
    <definedName name="dataa38" localSheetId="29">#REF!</definedName>
    <definedName name="dataa38" localSheetId="13">#REF!</definedName>
    <definedName name="dataa38" localSheetId="3">#REF!</definedName>
    <definedName name="dataa38" localSheetId="30">#REF!</definedName>
    <definedName name="dataa38" localSheetId="14">#REF!</definedName>
    <definedName name="dataa38" localSheetId="4">#REF!</definedName>
    <definedName name="dataa38" localSheetId="31">#REF!</definedName>
    <definedName name="dataa38" localSheetId="15">#REF!</definedName>
    <definedName name="dataa38" localSheetId="5">#REF!</definedName>
    <definedName name="dataa38" localSheetId="32">#REF!</definedName>
    <definedName name="dataa38" localSheetId="33">#REF!</definedName>
    <definedName name="dataa38" localSheetId="34">#REF!</definedName>
    <definedName name="dataa38" localSheetId="35">#REF!</definedName>
    <definedName name="dataa38" localSheetId="16">#REF!</definedName>
    <definedName name="dataa38" localSheetId="6">#REF!</definedName>
    <definedName name="dataa38" localSheetId="36">#REF!</definedName>
    <definedName name="dataa38" localSheetId="38">#REF!</definedName>
    <definedName name="dataa38" localSheetId="39">#REF!</definedName>
    <definedName name="dataa38" localSheetId="17">#REF!</definedName>
    <definedName name="dataa38" localSheetId="7">#REF!</definedName>
    <definedName name="dataa38" localSheetId="40">#REF!</definedName>
    <definedName name="dataa38" localSheetId="18">#REF!</definedName>
    <definedName name="dataa38" localSheetId="8">#REF!</definedName>
    <definedName name="dataa38" localSheetId="41">#REF!</definedName>
    <definedName name="dataa38" localSheetId="42">#REF!</definedName>
    <definedName name="dataa38" localSheetId="43">#REF!</definedName>
    <definedName name="dataa38" localSheetId="44">#REF!</definedName>
    <definedName name="dataa38" localSheetId="45">#REF!</definedName>
    <definedName name="dataa38" localSheetId="46">#REF!</definedName>
    <definedName name="dataa38" localSheetId="47">#REF!</definedName>
    <definedName name="dataa38" localSheetId="19">#REF!</definedName>
    <definedName name="dataa38" localSheetId="9">#REF!</definedName>
    <definedName name="dataa38" localSheetId="51">#REF!</definedName>
    <definedName name="dataa38" localSheetId="52">#REF!</definedName>
    <definedName name="dataa38" localSheetId="53">#REF!</definedName>
    <definedName name="dataa38" localSheetId="20">#REF!</definedName>
    <definedName name="dataa38" localSheetId="56">#REF!</definedName>
    <definedName name="dataa38" localSheetId="24">#REF!</definedName>
    <definedName name="dataa38">#REF!</definedName>
    <definedName name="dataa39" localSheetId="28">#REF!</definedName>
    <definedName name="dataa39" localSheetId="12">#REF!</definedName>
    <definedName name="dataa39" localSheetId="10">#REF!</definedName>
    <definedName name="dataa39" localSheetId="54">#REF!</definedName>
    <definedName name="dataa39" localSheetId="21">#REF!</definedName>
    <definedName name="dataa39" localSheetId="11">#REF!</definedName>
    <definedName name="dataa39" localSheetId="55">#REF!</definedName>
    <definedName name="dataa39" localSheetId="22">#REF!</definedName>
    <definedName name="dataa39" localSheetId="57">#REF!</definedName>
    <definedName name="dataa39" localSheetId="64">#REF!</definedName>
    <definedName name="dataa39" localSheetId="23">#REF!</definedName>
    <definedName name="dataa39" localSheetId="58">#REF!</definedName>
    <definedName name="dataa39" localSheetId="59">#REF!</definedName>
    <definedName name="dataa39" localSheetId="60">#REF!</definedName>
    <definedName name="dataa39" localSheetId="61">#REF!</definedName>
    <definedName name="dataa39" localSheetId="62">#REF!</definedName>
    <definedName name="dataa39" localSheetId="63">#REF!</definedName>
    <definedName name="dataa39" localSheetId="65">#REF!</definedName>
    <definedName name="dataa39" localSheetId="25">#REF!</definedName>
    <definedName name="dataa39" localSheetId="66">#REF!</definedName>
    <definedName name="dataa39" localSheetId="26">#REF!</definedName>
    <definedName name="dataa39" localSheetId="67">#REF!</definedName>
    <definedName name="dataa39" localSheetId="27">#REF!</definedName>
    <definedName name="dataa39" localSheetId="2">#REF!</definedName>
    <definedName name="dataa39" localSheetId="29">#REF!</definedName>
    <definedName name="dataa39" localSheetId="13">#REF!</definedName>
    <definedName name="dataa39" localSheetId="3">#REF!</definedName>
    <definedName name="dataa39" localSheetId="30">#REF!</definedName>
    <definedName name="dataa39" localSheetId="14">#REF!</definedName>
    <definedName name="dataa39" localSheetId="4">#REF!</definedName>
    <definedName name="dataa39" localSheetId="31">#REF!</definedName>
    <definedName name="dataa39" localSheetId="15">#REF!</definedName>
    <definedName name="dataa39" localSheetId="5">#REF!</definedName>
    <definedName name="dataa39" localSheetId="32">#REF!</definedName>
    <definedName name="dataa39" localSheetId="33">#REF!</definedName>
    <definedName name="dataa39" localSheetId="34">#REF!</definedName>
    <definedName name="dataa39" localSheetId="35">#REF!</definedName>
    <definedName name="dataa39" localSheetId="16">#REF!</definedName>
    <definedName name="dataa39" localSheetId="6">#REF!</definedName>
    <definedName name="dataa39" localSheetId="36">#REF!</definedName>
    <definedName name="dataa39" localSheetId="38">#REF!</definedName>
    <definedName name="dataa39" localSheetId="39">#REF!</definedName>
    <definedName name="dataa39" localSheetId="17">#REF!</definedName>
    <definedName name="dataa39" localSheetId="7">#REF!</definedName>
    <definedName name="dataa39" localSheetId="40">#REF!</definedName>
    <definedName name="dataa39" localSheetId="18">#REF!</definedName>
    <definedName name="dataa39" localSheetId="8">#REF!</definedName>
    <definedName name="dataa39" localSheetId="41">#REF!</definedName>
    <definedName name="dataa39" localSheetId="42">#REF!</definedName>
    <definedName name="dataa39" localSheetId="43">#REF!</definedName>
    <definedName name="dataa39" localSheetId="44">#REF!</definedName>
    <definedName name="dataa39" localSheetId="45">#REF!</definedName>
    <definedName name="dataa39" localSheetId="46">#REF!</definedName>
    <definedName name="dataa39" localSheetId="47">#REF!</definedName>
    <definedName name="dataa39" localSheetId="19">#REF!</definedName>
    <definedName name="dataa39" localSheetId="9">#REF!</definedName>
    <definedName name="dataa39" localSheetId="51">#REF!</definedName>
    <definedName name="dataa39" localSheetId="52">#REF!</definedName>
    <definedName name="dataa39" localSheetId="53">#REF!</definedName>
    <definedName name="dataa39" localSheetId="20">#REF!</definedName>
    <definedName name="dataa39" localSheetId="56">#REF!</definedName>
    <definedName name="dataa39" localSheetId="24">#REF!</definedName>
    <definedName name="dataa39">#REF!</definedName>
    <definedName name="dataa4" localSheetId="28">#REF!</definedName>
    <definedName name="dataa4" localSheetId="12">#REF!</definedName>
    <definedName name="dataa4" localSheetId="10">#REF!</definedName>
    <definedName name="dataa4" localSheetId="54">#REF!</definedName>
    <definedName name="dataa4" localSheetId="21">#REF!</definedName>
    <definedName name="dataa4" localSheetId="11">#REF!</definedName>
    <definedName name="dataa4" localSheetId="55">#REF!</definedName>
    <definedName name="dataa4" localSheetId="22">#REF!</definedName>
    <definedName name="dataa4" localSheetId="57">#REF!</definedName>
    <definedName name="dataa4" localSheetId="64">#REF!</definedName>
    <definedName name="dataa4" localSheetId="23">#REF!</definedName>
    <definedName name="dataa4" localSheetId="58">#REF!</definedName>
    <definedName name="dataa4" localSheetId="59">#REF!</definedName>
    <definedName name="dataa4" localSheetId="60">#REF!</definedName>
    <definedName name="dataa4" localSheetId="61">#REF!</definedName>
    <definedName name="dataa4" localSheetId="62">#REF!</definedName>
    <definedName name="dataa4" localSheetId="63">#REF!</definedName>
    <definedName name="dataa4" localSheetId="65">#REF!</definedName>
    <definedName name="dataa4" localSheetId="25">#REF!</definedName>
    <definedName name="dataa4" localSheetId="66">#REF!</definedName>
    <definedName name="dataa4" localSheetId="26">#REF!</definedName>
    <definedName name="dataa4" localSheetId="67">#REF!</definedName>
    <definedName name="dataa4" localSheetId="27">#REF!</definedName>
    <definedName name="dataa4" localSheetId="2">#REF!</definedName>
    <definedName name="dataa4" localSheetId="29">#REF!</definedName>
    <definedName name="dataa4" localSheetId="13">#REF!</definedName>
    <definedName name="dataa4" localSheetId="3">#REF!</definedName>
    <definedName name="dataa4" localSheetId="30">#REF!</definedName>
    <definedName name="dataa4" localSheetId="14">#REF!</definedName>
    <definedName name="dataa4" localSheetId="4">#REF!</definedName>
    <definedName name="dataa4" localSheetId="31">#REF!</definedName>
    <definedName name="dataa4" localSheetId="15">#REF!</definedName>
    <definedName name="dataa4" localSheetId="5">#REF!</definedName>
    <definedName name="dataa4" localSheetId="32">#REF!</definedName>
    <definedName name="dataa4" localSheetId="33">#REF!</definedName>
    <definedName name="dataa4" localSheetId="34">#REF!</definedName>
    <definedName name="dataa4" localSheetId="35">#REF!</definedName>
    <definedName name="dataa4" localSheetId="16">#REF!</definedName>
    <definedName name="dataa4" localSheetId="6">#REF!</definedName>
    <definedName name="dataa4" localSheetId="36">#REF!</definedName>
    <definedName name="dataa4" localSheetId="38">#REF!</definedName>
    <definedName name="dataa4" localSheetId="39">#REF!</definedName>
    <definedName name="dataa4" localSheetId="17">#REF!</definedName>
    <definedName name="dataa4" localSheetId="7">#REF!</definedName>
    <definedName name="dataa4" localSheetId="40">#REF!</definedName>
    <definedName name="dataa4" localSheetId="18">#REF!</definedName>
    <definedName name="dataa4" localSheetId="8">#REF!</definedName>
    <definedName name="dataa4" localSheetId="41">#REF!</definedName>
    <definedName name="dataa4" localSheetId="42">#REF!</definedName>
    <definedName name="dataa4" localSheetId="43">#REF!</definedName>
    <definedName name="dataa4" localSheetId="44">#REF!</definedName>
    <definedName name="dataa4" localSheetId="45">#REF!</definedName>
    <definedName name="dataa4" localSheetId="46">#REF!</definedName>
    <definedName name="dataa4" localSheetId="47">#REF!</definedName>
    <definedName name="dataa4" localSheetId="19">#REF!</definedName>
    <definedName name="dataa4" localSheetId="9">#REF!</definedName>
    <definedName name="dataa4" localSheetId="51">#REF!</definedName>
    <definedName name="dataa4" localSheetId="52">#REF!</definedName>
    <definedName name="dataa4" localSheetId="53">#REF!</definedName>
    <definedName name="dataa4" localSheetId="20">#REF!</definedName>
    <definedName name="dataa4" localSheetId="56">#REF!</definedName>
    <definedName name="dataa4" localSheetId="24">#REF!</definedName>
    <definedName name="dataa4">#REF!</definedName>
    <definedName name="dataa40" localSheetId="28">#REF!</definedName>
    <definedName name="dataa40" localSheetId="12">#REF!</definedName>
    <definedName name="dataa40" localSheetId="10">#REF!</definedName>
    <definedName name="dataa40" localSheetId="54">#REF!</definedName>
    <definedName name="dataa40" localSheetId="21">#REF!</definedName>
    <definedName name="dataa40" localSheetId="11">#REF!</definedName>
    <definedName name="dataa40" localSheetId="55">#REF!</definedName>
    <definedName name="dataa40" localSheetId="22">#REF!</definedName>
    <definedName name="dataa40" localSheetId="57">#REF!</definedName>
    <definedName name="dataa40" localSheetId="64">#REF!</definedName>
    <definedName name="dataa40" localSheetId="23">#REF!</definedName>
    <definedName name="dataa40" localSheetId="58">#REF!</definedName>
    <definedName name="dataa40" localSheetId="59">#REF!</definedName>
    <definedName name="dataa40" localSheetId="60">#REF!</definedName>
    <definedName name="dataa40" localSheetId="61">#REF!</definedName>
    <definedName name="dataa40" localSheetId="62">#REF!</definedName>
    <definedName name="dataa40" localSheetId="63">#REF!</definedName>
    <definedName name="dataa40" localSheetId="65">#REF!</definedName>
    <definedName name="dataa40" localSheetId="25">#REF!</definedName>
    <definedName name="dataa40" localSheetId="66">#REF!</definedName>
    <definedName name="dataa40" localSheetId="26">#REF!</definedName>
    <definedName name="dataa40" localSheetId="67">#REF!</definedName>
    <definedName name="dataa40" localSheetId="27">#REF!</definedName>
    <definedName name="dataa40" localSheetId="2">#REF!</definedName>
    <definedName name="dataa40" localSheetId="29">#REF!</definedName>
    <definedName name="dataa40" localSheetId="13">#REF!</definedName>
    <definedName name="dataa40" localSheetId="3">#REF!</definedName>
    <definedName name="dataa40" localSheetId="30">#REF!</definedName>
    <definedName name="dataa40" localSheetId="14">#REF!</definedName>
    <definedName name="dataa40" localSheetId="4">#REF!</definedName>
    <definedName name="dataa40" localSheetId="31">#REF!</definedName>
    <definedName name="dataa40" localSheetId="15">#REF!</definedName>
    <definedName name="dataa40" localSheetId="5">#REF!</definedName>
    <definedName name="dataa40" localSheetId="32">#REF!</definedName>
    <definedName name="dataa40" localSheetId="33">#REF!</definedName>
    <definedName name="dataa40" localSheetId="34">#REF!</definedName>
    <definedName name="dataa40" localSheetId="35">#REF!</definedName>
    <definedName name="dataa40" localSheetId="16">#REF!</definedName>
    <definedName name="dataa40" localSheetId="6">#REF!</definedName>
    <definedName name="dataa40" localSheetId="36">#REF!</definedName>
    <definedName name="dataa40" localSheetId="38">#REF!</definedName>
    <definedName name="dataa40" localSheetId="39">#REF!</definedName>
    <definedName name="dataa40" localSheetId="17">#REF!</definedName>
    <definedName name="dataa40" localSheetId="7">#REF!</definedName>
    <definedName name="dataa40" localSheetId="40">#REF!</definedName>
    <definedName name="dataa40" localSheetId="18">#REF!</definedName>
    <definedName name="dataa40" localSheetId="8">#REF!</definedName>
    <definedName name="dataa40" localSheetId="41">#REF!</definedName>
    <definedName name="dataa40" localSheetId="42">#REF!</definedName>
    <definedName name="dataa40" localSheetId="43">#REF!</definedName>
    <definedName name="dataa40" localSheetId="44">#REF!</definedName>
    <definedName name="dataa40" localSheetId="45">#REF!</definedName>
    <definedName name="dataa40" localSheetId="46">#REF!</definedName>
    <definedName name="dataa40" localSheetId="47">#REF!</definedName>
    <definedName name="dataa40" localSheetId="19">#REF!</definedName>
    <definedName name="dataa40" localSheetId="9">#REF!</definedName>
    <definedName name="dataa40" localSheetId="51">#REF!</definedName>
    <definedName name="dataa40" localSheetId="52">#REF!</definedName>
    <definedName name="dataa40" localSheetId="53">#REF!</definedName>
    <definedName name="dataa40" localSheetId="20">#REF!</definedName>
    <definedName name="dataa40" localSheetId="56">#REF!</definedName>
    <definedName name="dataa40" localSheetId="24">#REF!</definedName>
    <definedName name="dataa40">#REF!</definedName>
    <definedName name="dataa41" localSheetId="28">#REF!</definedName>
    <definedName name="dataa41" localSheetId="12">#REF!</definedName>
    <definedName name="dataa41" localSheetId="10">#REF!</definedName>
    <definedName name="dataa41" localSheetId="54">#REF!</definedName>
    <definedName name="dataa41" localSheetId="21">#REF!</definedName>
    <definedName name="dataa41" localSheetId="11">#REF!</definedName>
    <definedName name="dataa41" localSheetId="55">#REF!</definedName>
    <definedName name="dataa41" localSheetId="22">#REF!</definedName>
    <definedName name="dataa41" localSheetId="57">#REF!</definedName>
    <definedName name="dataa41" localSheetId="64">#REF!</definedName>
    <definedName name="dataa41" localSheetId="23">#REF!</definedName>
    <definedName name="dataa41" localSheetId="58">#REF!</definedName>
    <definedName name="dataa41" localSheetId="59">#REF!</definedName>
    <definedName name="dataa41" localSheetId="60">#REF!</definedName>
    <definedName name="dataa41" localSheetId="61">#REF!</definedName>
    <definedName name="dataa41" localSheetId="62">#REF!</definedName>
    <definedName name="dataa41" localSheetId="63">#REF!</definedName>
    <definedName name="dataa41" localSheetId="65">#REF!</definedName>
    <definedName name="dataa41" localSheetId="25">#REF!</definedName>
    <definedName name="dataa41" localSheetId="66">#REF!</definedName>
    <definedName name="dataa41" localSheetId="26">#REF!</definedName>
    <definedName name="dataa41" localSheetId="67">#REF!</definedName>
    <definedName name="dataa41" localSheetId="27">#REF!</definedName>
    <definedName name="dataa41" localSheetId="2">#REF!</definedName>
    <definedName name="dataa41" localSheetId="29">#REF!</definedName>
    <definedName name="dataa41" localSheetId="13">#REF!</definedName>
    <definedName name="dataa41" localSheetId="3">#REF!</definedName>
    <definedName name="dataa41" localSheetId="30">#REF!</definedName>
    <definedName name="dataa41" localSheetId="14">#REF!</definedName>
    <definedName name="dataa41" localSheetId="4">#REF!</definedName>
    <definedName name="dataa41" localSheetId="31">#REF!</definedName>
    <definedName name="dataa41" localSheetId="15">#REF!</definedName>
    <definedName name="dataa41" localSheetId="5">#REF!</definedName>
    <definedName name="dataa41" localSheetId="32">#REF!</definedName>
    <definedName name="dataa41" localSheetId="33">#REF!</definedName>
    <definedName name="dataa41" localSheetId="34">#REF!</definedName>
    <definedName name="dataa41" localSheetId="35">#REF!</definedName>
    <definedName name="dataa41" localSheetId="16">#REF!</definedName>
    <definedName name="dataa41" localSheetId="6">#REF!</definedName>
    <definedName name="dataa41" localSheetId="36">#REF!</definedName>
    <definedName name="dataa41" localSheetId="38">#REF!</definedName>
    <definedName name="dataa41" localSheetId="39">#REF!</definedName>
    <definedName name="dataa41" localSheetId="17">#REF!</definedName>
    <definedName name="dataa41" localSheetId="7">#REF!</definedName>
    <definedName name="dataa41" localSheetId="40">#REF!</definedName>
    <definedName name="dataa41" localSheetId="18">#REF!</definedName>
    <definedName name="dataa41" localSheetId="8">#REF!</definedName>
    <definedName name="dataa41" localSheetId="41">#REF!</definedName>
    <definedName name="dataa41" localSheetId="42">#REF!</definedName>
    <definedName name="dataa41" localSheetId="43">#REF!</definedName>
    <definedName name="dataa41" localSheetId="44">#REF!</definedName>
    <definedName name="dataa41" localSheetId="45">#REF!</definedName>
    <definedName name="dataa41" localSheetId="46">#REF!</definedName>
    <definedName name="dataa41" localSheetId="47">#REF!</definedName>
    <definedName name="dataa41" localSheetId="19">#REF!</definedName>
    <definedName name="dataa41" localSheetId="9">#REF!</definedName>
    <definedName name="dataa41" localSheetId="51">#REF!</definedName>
    <definedName name="dataa41" localSheetId="52">#REF!</definedName>
    <definedName name="dataa41" localSheetId="53">#REF!</definedName>
    <definedName name="dataa41" localSheetId="20">#REF!</definedName>
    <definedName name="dataa41" localSheetId="56">#REF!</definedName>
    <definedName name="dataa41" localSheetId="24">#REF!</definedName>
    <definedName name="dataa41">#REF!</definedName>
    <definedName name="dataa42" localSheetId="28">#REF!</definedName>
    <definedName name="dataa42" localSheetId="12">#REF!</definedName>
    <definedName name="dataa42" localSheetId="10">#REF!</definedName>
    <definedName name="dataa42" localSheetId="54">#REF!</definedName>
    <definedName name="dataa42" localSheetId="21">#REF!</definedName>
    <definedName name="dataa42" localSheetId="11">#REF!</definedName>
    <definedName name="dataa42" localSheetId="55">#REF!</definedName>
    <definedName name="dataa42" localSheetId="22">#REF!</definedName>
    <definedName name="dataa42" localSheetId="57">#REF!</definedName>
    <definedName name="dataa42" localSheetId="64">#REF!</definedName>
    <definedName name="dataa42" localSheetId="23">#REF!</definedName>
    <definedName name="dataa42" localSheetId="58">#REF!</definedName>
    <definedName name="dataa42" localSheetId="59">#REF!</definedName>
    <definedName name="dataa42" localSheetId="60">#REF!</definedName>
    <definedName name="dataa42" localSheetId="61">#REF!</definedName>
    <definedName name="dataa42" localSheetId="62">#REF!</definedName>
    <definedName name="dataa42" localSheetId="63">#REF!</definedName>
    <definedName name="dataa42" localSheetId="65">#REF!</definedName>
    <definedName name="dataa42" localSheetId="25">#REF!</definedName>
    <definedName name="dataa42" localSheetId="66">#REF!</definedName>
    <definedName name="dataa42" localSheetId="26">#REF!</definedName>
    <definedName name="dataa42" localSheetId="67">#REF!</definedName>
    <definedName name="dataa42" localSheetId="27">#REF!</definedName>
    <definedName name="dataa42" localSheetId="2">#REF!</definedName>
    <definedName name="dataa42" localSheetId="29">#REF!</definedName>
    <definedName name="dataa42" localSheetId="13">#REF!</definedName>
    <definedName name="dataa42" localSheetId="3">#REF!</definedName>
    <definedName name="dataa42" localSheetId="30">#REF!</definedName>
    <definedName name="dataa42" localSheetId="14">#REF!</definedName>
    <definedName name="dataa42" localSheetId="4">#REF!</definedName>
    <definedName name="dataa42" localSheetId="31">#REF!</definedName>
    <definedName name="dataa42" localSheetId="15">#REF!</definedName>
    <definedName name="dataa42" localSheetId="5">#REF!</definedName>
    <definedName name="dataa42" localSheetId="32">#REF!</definedName>
    <definedName name="dataa42" localSheetId="33">#REF!</definedName>
    <definedName name="dataa42" localSheetId="34">#REF!</definedName>
    <definedName name="dataa42" localSheetId="35">#REF!</definedName>
    <definedName name="dataa42" localSheetId="16">#REF!</definedName>
    <definedName name="dataa42" localSheetId="6">#REF!</definedName>
    <definedName name="dataa42" localSheetId="36">#REF!</definedName>
    <definedName name="dataa42" localSheetId="38">#REF!</definedName>
    <definedName name="dataa42" localSheetId="39">#REF!</definedName>
    <definedName name="dataa42" localSheetId="17">#REF!</definedName>
    <definedName name="dataa42" localSheetId="7">#REF!</definedName>
    <definedName name="dataa42" localSheetId="40">#REF!</definedName>
    <definedName name="dataa42" localSheetId="18">#REF!</definedName>
    <definedName name="dataa42" localSheetId="8">#REF!</definedName>
    <definedName name="dataa42" localSheetId="41">#REF!</definedName>
    <definedName name="dataa42" localSheetId="42">#REF!</definedName>
    <definedName name="dataa42" localSheetId="43">#REF!</definedName>
    <definedName name="dataa42" localSheetId="44">#REF!</definedName>
    <definedName name="dataa42" localSheetId="45">#REF!</definedName>
    <definedName name="dataa42" localSheetId="46">#REF!</definedName>
    <definedName name="dataa42" localSheetId="47">#REF!</definedName>
    <definedName name="dataa42" localSheetId="19">#REF!</definedName>
    <definedName name="dataa42" localSheetId="9">#REF!</definedName>
    <definedName name="dataa42" localSheetId="51">#REF!</definedName>
    <definedName name="dataa42" localSheetId="52">#REF!</definedName>
    <definedName name="dataa42" localSheetId="53">#REF!</definedName>
    <definedName name="dataa42" localSheetId="20">#REF!</definedName>
    <definedName name="dataa42" localSheetId="56">#REF!</definedName>
    <definedName name="dataa42" localSheetId="24">#REF!</definedName>
    <definedName name="dataa42">#REF!</definedName>
    <definedName name="dataa43" localSheetId="28">#REF!</definedName>
    <definedName name="dataa43" localSheetId="12">#REF!</definedName>
    <definedName name="dataa43" localSheetId="10">#REF!</definedName>
    <definedName name="dataa43" localSheetId="54">#REF!</definedName>
    <definedName name="dataa43" localSheetId="21">#REF!</definedName>
    <definedName name="dataa43" localSheetId="11">#REF!</definedName>
    <definedName name="dataa43" localSheetId="55">#REF!</definedName>
    <definedName name="dataa43" localSheetId="22">#REF!</definedName>
    <definedName name="dataa43" localSheetId="57">#REF!</definedName>
    <definedName name="dataa43" localSheetId="64">#REF!</definedName>
    <definedName name="dataa43" localSheetId="23">#REF!</definedName>
    <definedName name="dataa43" localSheetId="58">#REF!</definedName>
    <definedName name="dataa43" localSheetId="59">#REF!</definedName>
    <definedName name="dataa43" localSheetId="60">#REF!</definedName>
    <definedName name="dataa43" localSheetId="61">#REF!</definedName>
    <definedName name="dataa43" localSheetId="62">#REF!</definedName>
    <definedName name="dataa43" localSheetId="63">#REF!</definedName>
    <definedName name="dataa43" localSheetId="65">#REF!</definedName>
    <definedName name="dataa43" localSheetId="25">#REF!</definedName>
    <definedName name="dataa43" localSheetId="66">#REF!</definedName>
    <definedName name="dataa43" localSheetId="26">#REF!</definedName>
    <definedName name="dataa43" localSheetId="67">#REF!</definedName>
    <definedName name="dataa43" localSheetId="27">#REF!</definedName>
    <definedName name="dataa43" localSheetId="2">#REF!</definedName>
    <definedName name="dataa43" localSheetId="29">#REF!</definedName>
    <definedName name="dataa43" localSheetId="13">#REF!</definedName>
    <definedName name="dataa43" localSheetId="3">#REF!</definedName>
    <definedName name="dataa43" localSheetId="30">#REF!</definedName>
    <definedName name="dataa43" localSheetId="14">#REF!</definedName>
    <definedName name="dataa43" localSheetId="4">#REF!</definedName>
    <definedName name="dataa43" localSheetId="31">#REF!</definedName>
    <definedName name="dataa43" localSheetId="15">#REF!</definedName>
    <definedName name="dataa43" localSheetId="5">#REF!</definedName>
    <definedName name="dataa43" localSheetId="32">#REF!</definedName>
    <definedName name="dataa43" localSheetId="33">#REF!</definedName>
    <definedName name="dataa43" localSheetId="34">#REF!</definedName>
    <definedName name="dataa43" localSheetId="35">#REF!</definedName>
    <definedName name="dataa43" localSheetId="16">#REF!</definedName>
    <definedName name="dataa43" localSheetId="6">#REF!</definedName>
    <definedName name="dataa43" localSheetId="36">#REF!</definedName>
    <definedName name="dataa43" localSheetId="38">#REF!</definedName>
    <definedName name="dataa43" localSheetId="39">#REF!</definedName>
    <definedName name="dataa43" localSheetId="17">#REF!</definedName>
    <definedName name="dataa43" localSheetId="7">#REF!</definedName>
    <definedName name="dataa43" localSheetId="40">#REF!</definedName>
    <definedName name="dataa43" localSheetId="18">#REF!</definedName>
    <definedName name="dataa43" localSheetId="8">#REF!</definedName>
    <definedName name="dataa43" localSheetId="41">#REF!</definedName>
    <definedName name="dataa43" localSheetId="42">#REF!</definedName>
    <definedName name="dataa43" localSheetId="43">#REF!</definedName>
    <definedName name="dataa43" localSheetId="44">#REF!</definedName>
    <definedName name="dataa43" localSheetId="45">#REF!</definedName>
    <definedName name="dataa43" localSheetId="46">#REF!</definedName>
    <definedName name="dataa43" localSheetId="47">#REF!</definedName>
    <definedName name="dataa43" localSheetId="19">#REF!</definedName>
    <definedName name="dataa43" localSheetId="9">#REF!</definedName>
    <definedName name="dataa43" localSheetId="51">#REF!</definedName>
    <definedName name="dataa43" localSheetId="52">#REF!</definedName>
    <definedName name="dataa43" localSheetId="53">#REF!</definedName>
    <definedName name="dataa43" localSheetId="20">#REF!</definedName>
    <definedName name="dataa43" localSheetId="56">#REF!</definedName>
    <definedName name="dataa43" localSheetId="24">#REF!</definedName>
    <definedName name="dataa43">#REF!</definedName>
    <definedName name="dataa44" localSheetId="28">#REF!</definedName>
    <definedName name="dataa44" localSheetId="12">#REF!</definedName>
    <definedName name="dataa44" localSheetId="10">#REF!</definedName>
    <definedName name="dataa44" localSheetId="54">#REF!</definedName>
    <definedName name="dataa44" localSheetId="21">#REF!</definedName>
    <definedName name="dataa44" localSheetId="11">#REF!</definedName>
    <definedName name="dataa44" localSheetId="55">#REF!</definedName>
    <definedName name="dataa44" localSheetId="22">#REF!</definedName>
    <definedName name="dataa44" localSheetId="57">#REF!</definedName>
    <definedName name="dataa44" localSheetId="64">#REF!</definedName>
    <definedName name="dataa44" localSheetId="23">#REF!</definedName>
    <definedName name="dataa44" localSheetId="58">#REF!</definedName>
    <definedName name="dataa44" localSheetId="59">#REF!</definedName>
    <definedName name="dataa44" localSheetId="60">#REF!</definedName>
    <definedName name="dataa44" localSheetId="61">#REF!</definedName>
    <definedName name="dataa44" localSheetId="62">#REF!</definedName>
    <definedName name="dataa44" localSheetId="63">#REF!</definedName>
    <definedName name="dataa44" localSheetId="65">#REF!</definedName>
    <definedName name="dataa44" localSheetId="25">#REF!</definedName>
    <definedName name="dataa44" localSheetId="66">#REF!</definedName>
    <definedName name="dataa44" localSheetId="26">#REF!</definedName>
    <definedName name="dataa44" localSheetId="67">#REF!</definedName>
    <definedName name="dataa44" localSheetId="27">#REF!</definedName>
    <definedName name="dataa44" localSheetId="2">#REF!</definedName>
    <definedName name="dataa44" localSheetId="29">#REF!</definedName>
    <definedName name="dataa44" localSheetId="13">#REF!</definedName>
    <definedName name="dataa44" localSheetId="3">#REF!</definedName>
    <definedName name="dataa44" localSheetId="30">#REF!</definedName>
    <definedName name="dataa44" localSheetId="14">#REF!</definedName>
    <definedName name="dataa44" localSheetId="4">#REF!</definedName>
    <definedName name="dataa44" localSheetId="31">#REF!</definedName>
    <definedName name="dataa44" localSheetId="15">#REF!</definedName>
    <definedName name="dataa44" localSheetId="5">#REF!</definedName>
    <definedName name="dataa44" localSheetId="32">#REF!</definedName>
    <definedName name="dataa44" localSheetId="33">#REF!</definedName>
    <definedName name="dataa44" localSheetId="34">#REF!</definedName>
    <definedName name="dataa44" localSheetId="35">#REF!</definedName>
    <definedName name="dataa44" localSheetId="16">#REF!</definedName>
    <definedName name="dataa44" localSheetId="6">#REF!</definedName>
    <definedName name="dataa44" localSheetId="36">#REF!</definedName>
    <definedName name="dataa44" localSheetId="38">#REF!</definedName>
    <definedName name="dataa44" localSheetId="39">#REF!</definedName>
    <definedName name="dataa44" localSheetId="17">#REF!</definedName>
    <definedName name="dataa44" localSheetId="7">#REF!</definedName>
    <definedName name="dataa44" localSheetId="40">#REF!</definedName>
    <definedName name="dataa44" localSheetId="18">#REF!</definedName>
    <definedName name="dataa44" localSheetId="8">#REF!</definedName>
    <definedName name="dataa44" localSheetId="41">#REF!</definedName>
    <definedName name="dataa44" localSheetId="42">#REF!</definedName>
    <definedName name="dataa44" localSheetId="43">#REF!</definedName>
    <definedName name="dataa44" localSheetId="44">#REF!</definedName>
    <definedName name="dataa44" localSheetId="45">#REF!</definedName>
    <definedName name="dataa44" localSheetId="46">#REF!</definedName>
    <definedName name="dataa44" localSheetId="47">#REF!</definedName>
    <definedName name="dataa44" localSheetId="19">#REF!</definedName>
    <definedName name="dataa44" localSheetId="9">#REF!</definedName>
    <definedName name="dataa44" localSheetId="51">#REF!</definedName>
    <definedName name="dataa44" localSheetId="52">#REF!</definedName>
    <definedName name="dataa44" localSheetId="53">#REF!</definedName>
    <definedName name="dataa44" localSheetId="20">#REF!</definedName>
    <definedName name="dataa44" localSheetId="56">#REF!</definedName>
    <definedName name="dataa44" localSheetId="24">#REF!</definedName>
    <definedName name="dataa44">#REF!</definedName>
    <definedName name="dataa45" localSheetId="28">#REF!</definedName>
    <definedName name="dataa45" localSheetId="12">#REF!</definedName>
    <definedName name="dataa45" localSheetId="10">#REF!</definedName>
    <definedName name="dataa45" localSheetId="54">#REF!</definedName>
    <definedName name="dataa45" localSheetId="21">#REF!</definedName>
    <definedName name="dataa45" localSheetId="11">#REF!</definedName>
    <definedName name="dataa45" localSheetId="55">#REF!</definedName>
    <definedName name="dataa45" localSheetId="22">#REF!</definedName>
    <definedName name="dataa45" localSheetId="57">#REF!</definedName>
    <definedName name="dataa45" localSheetId="64">#REF!</definedName>
    <definedName name="dataa45" localSheetId="23">#REF!</definedName>
    <definedName name="dataa45" localSheetId="58">#REF!</definedName>
    <definedName name="dataa45" localSheetId="59">#REF!</definedName>
    <definedName name="dataa45" localSheetId="60">#REF!</definedName>
    <definedName name="dataa45" localSheetId="61">#REF!</definedName>
    <definedName name="dataa45" localSheetId="62">#REF!</definedName>
    <definedName name="dataa45" localSheetId="63">#REF!</definedName>
    <definedName name="dataa45" localSheetId="65">#REF!</definedName>
    <definedName name="dataa45" localSheetId="25">#REF!</definedName>
    <definedName name="dataa45" localSheetId="66">#REF!</definedName>
    <definedName name="dataa45" localSheetId="26">#REF!</definedName>
    <definedName name="dataa45" localSheetId="67">#REF!</definedName>
    <definedName name="dataa45" localSheetId="27">#REF!</definedName>
    <definedName name="dataa45" localSheetId="2">#REF!</definedName>
    <definedName name="dataa45" localSheetId="29">#REF!</definedName>
    <definedName name="dataa45" localSheetId="13">#REF!</definedName>
    <definedName name="dataa45" localSheetId="3">#REF!</definedName>
    <definedName name="dataa45" localSheetId="30">#REF!</definedName>
    <definedName name="dataa45" localSheetId="14">#REF!</definedName>
    <definedName name="dataa45" localSheetId="4">#REF!</definedName>
    <definedName name="dataa45" localSheetId="31">#REF!</definedName>
    <definedName name="dataa45" localSheetId="15">#REF!</definedName>
    <definedName name="dataa45" localSheetId="5">#REF!</definedName>
    <definedName name="dataa45" localSheetId="32">#REF!</definedName>
    <definedName name="dataa45" localSheetId="33">#REF!</definedName>
    <definedName name="dataa45" localSheetId="34">#REF!</definedName>
    <definedName name="dataa45" localSheetId="35">#REF!</definedName>
    <definedName name="dataa45" localSheetId="16">#REF!</definedName>
    <definedName name="dataa45" localSheetId="6">#REF!</definedName>
    <definedName name="dataa45" localSheetId="36">#REF!</definedName>
    <definedName name="dataa45" localSheetId="38">#REF!</definedName>
    <definedName name="dataa45" localSheetId="39">#REF!</definedName>
    <definedName name="dataa45" localSheetId="17">#REF!</definedName>
    <definedName name="dataa45" localSheetId="7">#REF!</definedName>
    <definedName name="dataa45" localSheetId="40">#REF!</definedName>
    <definedName name="dataa45" localSheetId="18">#REF!</definedName>
    <definedName name="dataa45" localSheetId="8">#REF!</definedName>
    <definedName name="dataa45" localSheetId="41">#REF!</definedName>
    <definedName name="dataa45" localSheetId="42">#REF!</definedName>
    <definedName name="dataa45" localSheetId="43">#REF!</definedName>
    <definedName name="dataa45" localSheetId="44">#REF!</definedName>
    <definedName name="dataa45" localSheetId="45">#REF!</definedName>
    <definedName name="dataa45" localSheetId="46">#REF!</definedName>
    <definedName name="dataa45" localSheetId="47">#REF!</definedName>
    <definedName name="dataa45" localSheetId="19">#REF!</definedName>
    <definedName name="dataa45" localSheetId="9">#REF!</definedName>
    <definedName name="dataa45" localSheetId="51">#REF!</definedName>
    <definedName name="dataa45" localSheetId="52">#REF!</definedName>
    <definedName name="dataa45" localSheetId="53">#REF!</definedName>
    <definedName name="dataa45" localSheetId="20">#REF!</definedName>
    <definedName name="dataa45" localSheetId="56">#REF!</definedName>
    <definedName name="dataa45" localSheetId="24">#REF!</definedName>
    <definedName name="dataa45">#REF!</definedName>
    <definedName name="dataa46" localSheetId="28">#REF!</definedName>
    <definedName name="dataa46" localSheetId="12">#REF!</definedName>
    <definedName name="dataa46" localSheetId="10">#REF!</definedName>
    <definedName name="dataa46" localSheetId="54">#REF!</definedName>
    <definedName name="dataa46" localSheetId="21">#REF!</definedName>
    <definedName name="dataa46" localSheetId="11">#REF!</definedName>
    <definedName name="dataa46" localSheetId="55">#REF!</definedName>
    <definedName name="dataa46" localSheetId="22">#REF!</definedName>
    <definedName name="dataa46" localSheetId="57">#REF!</definedName>
    <definedName name="dataa46" localSheetId="64">#REF!</definedName>
    <definedName name="dataa46" localSheetId="23">#REF!</definedName>
    <definedName name="dataa46" localSheetId="58">#REF!</definedName>
    <definedName name="dataa46" localSheetId="59">#REF!</definedName>
    <definedName name="dataa46" localSheetId="60">#REF!</definedName>
    <definedName name="dataa46" localSheetId="61">#REF!</definedName>
    <definedName name="dataa46" localSheetId="62">#REF!</definedName>
    <definedName name="dataa46" localSheetId="63">#REF!</definedName>
    <definedName name="dataa46" localSheetId="65">#REF!</definedName>
    <definedName name="dataa46" localSheetId="25">#REF!</definedName>
    <definedName name="dataa46" localSheetId="66">#REF!</definedName>
    <definedName name="dataa46" localSheetId="26">#REF!</definedName>
    <definedName name="dataa46" localSheetId="67">#REF!</definedName>
    <definedName name="dataa46" localSheetId="27">#REF!</definedName>
    <definedName name="dataa46" localSheetId="2">#REF!</definedName>
    <definedName name="dataa46" localSheetId="29">#REF!</definedName>
    <definedName name="dataa46" localSheetId="13">#REF!</definedName>
    <definedName name="dataa46" localSheetId="3">#REF!</definedName>
    <definedName name="dataa46" localSheetId="30">#REF!</definedName>
    <definedName name="dataa46" localSheetId="14">#REF!</definedName>
    <definedName name="dataa46" localSheetId="4">#REF!</definedName>
    <definedName name="dataa46" localSheetId="31">#REF!</definedName>
    <definedName name="dataa46" localSheetId="15">#REF!</definedName>
    <definedName name="dataa46" localSheetId="5">#REF!</definedName>
    <definedName name="dataa46" localSheetId="32">#REF!</definedName>
    <definedName name="dataa46" localSheetId="33">#REF!</definedName>
    <definedName name="dataa46" localSheetId="34">#REF!</definedName>
    <definedName name="dataa46" localSheetId="35">#REF!</definedName>
    <definedName name="dataa46" localSheetId="16">#REF!</definedName>
    <definedName name="dataa46" localSheetId="6">#REF!</definedName>
    <definedName name="dataa46" localSheetId="36">#REF!</definedName>
    <definedName name="dataa46" localSheetId="38">#REF!</definedName>
    <definedName name="dataa46" localSheetId="39">#REF!</definedName>
    <definedName name="dataa46" localSheetId="17">#REF!</definedName>
    <definedName name="dataa46" localSheetId="7">#REF!</definedName>
    <definedName name="dataa46" localSheetId="40">#REF!</definedName>
    <definedName name="dataa46" localSheetId="18">#REF!</definedName>
    <definedName name="dataa46" localSheetId="8">#REF!</definedName>
    <definedName name="dataa46" localSheetId="41">#REF!</definedName>
    <definedName name="dataa46" localSheetId="42">#REF!</definedName>
    <definedName name="dataa46" localSheetId="43">#REF!</definedName>
    <definedName name="dataa46" localSheetId="44">#REF!</definedName>
    <definedName name="dataa46" localSheetId="45">#REF!</definedName>
    <definedName name="dataa46" localSheetId="46">#REF!</definedName>
    <definedName name="dataa46" localSheetId="47">#REF!</definedName>
    <definedName name="dataa46" localSheetId="19">#REF!</definedName>
    <definedName name="dataa46" localSheetId="9">#REF!</definedName>
    <definedName name="dataa46" localSheetId="51">#REF!</definedName>
    <definedName name="dataa46" localSheetId="52">#REF!</definedName>
    <definedName name="dataa46" localSheetId="53">#REF!</definedName>
    <definedName name="dataa46" localSheetId="20">#REF!</definedName>
    <definedName name="dataa46" localSheetId="56">#REF!</definedName>
    <definedName name="dataa46" localSheetId="24">#REF!</definedName>
    <definedName name="dataa46">#REF!</definedName>
    <definedName name="dataa47" localSheetId="28">#REF!</definedName>
    <definedName name="dataa47" localSheetId="12">#REF!</definedName>
    <definedName name="dataa47" localSheetId="10">#REF!</definedName>
    <definedName name="dataa47" localSheetId="54">#REF!</definedName>
    <definedName name="dataa47" localSheetId="21">#REF!</definedName>
    <definedName name="dataa47" localSheetId="11">#REF!</definedName>
    <definedName name="dataa47" localSheetId="55">#REF!</definedName>
    <definedName name="dataa47" localSheetId="22">#REF!</definedName>
    <definedName name="dataa47" localSheetId="57">#REF!</definedName>
    <definedName name="dataa47" localSheetId="64">#REF!</definedName>
    <definedName name="dataa47" localSheetId="23">#REF!</definedName>
    <definedName name="dataa47" localSheetId="58">#REF!</definedName>
    <definedName name="dataa47" localSheetId="59">#REF!</definedName>
    <definedName name="dataa47" localSheetId="60">#REF!</definedName>
    <definedName name="dataa47" localSheetId="61">#REF!</definedName>
    <definedName name="dataa47" localSheetId="62">#REF!</definedName>
    <definedName name="dataa47" localSheetId="63">#REF!</definedName>
    <definedName name="dataa47" localSheetId="65">#REF!</definedName>
    <definedName name="dataa47" localSheetId="25">#REF!</definedName>
    <definedName name="dataa47" localSheetId="66">#REF!</definedName>
    <definedName name="dataa47" localSheetId="26">#REF!</definedName>
    <definedName name="dataa47" localSheetId="67">#REF!</definedName>
    <definedName name="dataa47" localSheetId="27">#REF!</definedName>
    <definedName name="dataa47" localSheetId="2">#REF!</definedName>
    <definedName name="dataa47" localSheetId="29">#REF!</definedName>
    <definedName name="dataa47" localSheetId="13">#REF!</definedName>
    <definedName name="dataa47" localSheetId="3">#REF!</definedName>
    <definedName name="dataa47" localSheetId="30">#REF!</definedName>
    <definedName name="dataa47" localSheetId="14">#REF!</definedName>
    <definedName name="dataa47" localSheetId="4">#REF!</definedName>
    <definedName name="dataa47" localSheetId="31">#REF!</definedName>
    <definedName name="dataa47" localSheetId="15">#REF!</definedName>
    <definedName name="dataa47" localSheetId="5">#REF!</definedName>
    <definedName name="dataa47" localSheetId="32">#REF!</definedName>
    <definedName name="dataa47" localSheetId="33">#REF!</definedName>
    <definedName name="dataa47" localSheetId="34">#REF!</definedName>
    <definedName name="dataa47" localSheetId="35">#REF!</definedName>
    <definedName name="dataa47" localSheetId="16">#REF!</definedName>
    <definedName name="dataa47" localSheetId="6">#REF!</definedName>
    <definedName name="dataa47" localSheetId="36">#REF!</definedName>
    <definedName name="dataa47" localSheetId="38">#REF!</definedName>
    <definedName name="dataa47" localSheetId="39">#REF!</definedName>
    <definedName name="dataa47" localSheetId="17">#REF!</definedName>
    <definedName name="dataa47" localSheetId="7">#REF!</definedName>
    <definedName name="dataa47" localSheetId="40">#REF!</definedName>
    <definedName name="dataa47" localSheetId="18">#REF!</definedName>
    <definedName name="dataa47" localSheetId="8">#REF!</definedName>
    <definedName name="dataa47" localSheetId="41">#REF!</definedName>
    <definedName name="dataa47" localSheetId="42">#REF!</definedName>
    <definedName name="dataa47" localSheetId="43">#REF!</definedName>
    <definedName name="dataa47" localSheetId="44">#REF!</definedName>
    <definedName name="dataa47" localSheetId="45">#REF!</definedName>
    <definedName name="dataa47" localSheetId="46">#REF!</definedName>
    <definedName name="dataa47" localSheetId="47">#REF!</definedName>
    <definedName name="dataa47" localSheetId="19">#REF!</definedName>
    <definedName name="dataa47" localSheetId="9">#REF!</definedName>
    <definedName name="dataa47" localSheetId="51">#REF!</definedName>
    <definedName name="dataa47" localSheetId="52">#REF!</definedName>
    <definedName name="dataa47" localSheetId="53">#REF!</definedName>
    <definedName name="dataa47" localSheetId="20">#REF!</definedName>
    <definedName name="dataa47" localSheetId="56">#REF!</definedName>
    <definedName name="dataa47" localSheetId="24">#REF!</definedName>
    <definedName name="dataa47">#REF!</definedName>
    <definedName name="dataa48" localSheetId="28">#REF!</definedName>
    <definedName name="dataa48" localSheetId="12">#REF!</definedName>
    <definedName name="dataa48" localSheetId="10">#REF!</definedName>
    <definedName name="dataa48" localSheetId="54">#REF!</definedName>
    <definedName name="dataa48" localSheetId="21">#REF!</definedName>
    <definedName name="dataa48" localSheetId="11">#REF!</definedName>
    <definedName name="dataa48" localSheetId="55">#REF!</definedName>
    <definedName name="dataa48" localSheetId="22">#REF!</definedName>
    <definedName name="dataa48" localSheetId="57">#REF!</definedName>
    <definedName name="dataa48" localSheetId="64">#REF!</definedName>
    <definedName name="dataa48" localSheetId="23">#REF!</definedName>
    <definedName name="dataa48" localSheetId="58">#REF!</definedName>
    <definedName name="dataa48" localSheetId="59">#REF!</definedName>
    <definedName name="dataa48" localSheetId="60">#REF!</definedName>
    <definedName name="dataa48" localSheetId="61">#REF!</definedName>
    <definedName name="dataa48" localSheetId="62">#REF!</definedName>
    <definedName name="dataa48" localSheetId="63">#REF!</definedName>
    <definedName name="dataa48" localSheetId="65">#REF!</definedName>
    <definedName name="dataa48" localSheetId="25">#REF!</definedName>
    <definedName name="dataa48" localSheetId="66">#REF!</definedName>
    <definedName name="dataa48" localSheetId="26">#REF!</definedName>
    <definedName name="dataa48" localSheetId="67">#REF!</definedName>
    <definedName name="dataa48" localSheetId="27">#REF!</definedName>
    <definedName name="dataa48" localSheetId="2">#REF!</definedName>
    <definedName name="dataa48" localSheetId="29">#REF!</definedName>
    <definedName name="dataa48" localSheetId="13">#REF!</definedName>
    <definedName name="dataa48" localSheetId="3">#REF!</definedName>
    <definedName name="dataa48" localSheetId="30">#REF!</definedName>
    <definedName name="dataa48" localSheetId="14">#REF!</definedName>
    <definedName name="dataa48" localSheetId="4">#REF!</definedName>
    <definedName name="dataa48" localSheetId="31">#REF!</definedName>
    <definedName name="dataa48" localSheetId="15">#REF!</definedName>
    <definedName name="dataa48" localSheetId="5">#REF!</definedName>
    <definedName name="dataa48" localSheetId="32">#REF!</definedName>
    <definedName name="dataa48" localSheetId="33">#REF!</definedName>
    <definedName name="dataa48" localSheetId="34">#REF!</definedName>
    <definedName name="dataa48" localSheetId="35">#REF!</definedName>
    <definedName name="dataa48" localSheetId="16">#REF!</definedName>
    <definedName name="dataa48" localSheetId="6">#REF!</definedName>
    <definedName name="dataa48" localSheetId="36">#REF!</definedName>
    <definedName name="dataa48" localSheetId="38">#REF!</definedName>
    <definedName name="dataa48" localSheetId="39">#REF!</definedName>
    <definedName name="dataa48" localSheetId="17">#REF!</definedName>
    <definedName name="dataa48" localSheetId="7">#REF!</definedName>
    <definedName name="dataa48" localSheetId="40">#REF!</definedName>
    <definedName name="dataa48" localSheetId="18">#REF!</definedName>
    <definedName name="dataa48" localSheetId="8">#REF!</definedName>
    <definedName name="dataa48" localSheetId="41">#REF!</definedName>
    <definedName name="dataa48" localSheetId="42">#REF!</definedName>
    <definedName name="dataa48" localSheetId="43">#REF!</definedName>
    <definedName name="dataa48" localSheetId="44">#REF!</definedName>
    <definedName name="dataa48" localSheetId="45">#REF!</definedName>
    <definedName name="dataa48" localSheetId="46">#REF!</definedName>
    <definedName name="dataa48" localSheetId="47">#REF!</definedName>
    <definedName name="dataa48" localSheetId="19">#REF!</definedName>
    <definedName name="dataa48" localSheetId="9">#REF!</definedName>
    <definedName name="dataa48" localSheetId="51">#REF!</definedName>
    <definedName name="dataa48" localSheetId="52">#REF!</definedName>
    <definedName name="dataa48" localSheetId="53">#REF!</definedName>
    <definedName name="dataa48" localSheetId="20">#REF!</definedName>
    <definedName name="dataa48" localSheetId="56">#REF!</definedName>
    <definedName name="dataa48" localSheetId="24">#REF!</definedName>
    <definedName name="dataa48">#REF!</definedName>
    <definedName name="dataa49" localSheetId="28">#REF!</definedName>
    <definedName name="dataa49" localSheetId="12">#REF!</definedName>
    <definedName name="dataa49" localSheetId="10">#REF!</definedName>
    <definedName name="dataa49" localSheetId="54">#REF!</definedName>
    <definedName name="dataa49" localSheetId="21">#REF!</definedName>
    <definedName name="dataa49" localSheetId="11">#REF!</definedName>
    <definedName name="dataa49" localSheetId="55">#REF!</definedName>
    <definedName name="dataa49" localSheetId="22">#REF!</definedName>
    <definedName name="dataa49" localSheetId="57">#REF!</definedName>
    <definedName name="dataa49" localSheetId="64">#REF!</definedName>
    <definedName name="dataa49" localSheetId="23">#REF!</definedName>
    <definedName name="dataa49" localSheetId="58">#REF!</definedName>
    <definedName name="dataa49" localSheetId="59">#REF!</definedName>
    <definedName name="dataa49" localSheetId="60">#REF!</definedName>
    <definedName name="dataa49" localSheetId="61">#REF!</definedName>
    <definedName name="dataa49" localSheetId="62">#REF!</definedName>
    <definedName name="dataa49" localSheetId="63">#REF!</definedName>
    <definedName name="dataa49" localSheetId="65">#REF!</definedName>
    <definedName name="dataa49" localSheetId="25">#REF!</definedName>
    <definedName name="dataa49" localSheetId="66">#REF!</definedName>
    <definedName name="dataa49" localSheetId="26">#REF!</definedName>
    <definedName name="dataa49" localSheetId="67">#REF!</definedName>
    <definedName name="dataa49" localSheetId="27">#REF!</definedName>
    <definedName name="dataa49" localSheetId="2">#REF!</definedName>
    <definedName name="dataa49" localSheetId="29">#REF!</definedName>
    <definedName name="dataa49" localSheetId="13">#REF!</definedName>
    <definedName name="dataa49" localSheetId="3">#REF!</definedName>
    <definedName name="dataa49" localSheetId="30">#REF!</definedName>
    <definedName name="dataa49" localSheetId="14">#REF!</definedName>
    <definedName name="dataa49" localSheetId="4">#REF!</definedName>
    <definedName name="dataa49" localSheetId="31">#REF!</definedName>
    <definedName name="dataa49" localSheetId="15">#REF!</definedName>
    <definedName name="dataa49" localSheetId="5">#REF!</definedName>
    <definedName name="dataa49" localSheetId="32">#REF!</definedName>
    <definedName name="dataa49" localSheetId="33">#REF!</definedName>
    <definedName name="dataa49" localSheetId="34">#REF!</definedName>
    <definedName name="dataa49" localSheetId="35">#REF!</definedName>
    <definedName name="dataa49" localSheetId="16">#REF!</definedName>
    <definedName name="dataa49" localSheetId="6">#REF!</definedName>
    <definedName name="dataa49" localSheetId="36">#REF!</definedName>
    <definedName name="dataa49" localSheetId="38">#REF!</definedName>
    <definedName name="dataa49" localSheetId="39">#REF!</definedName>
    <definedName name="dataa49" localSheetId="17">#REF!</definedName>
    <definedName name="dataa49" localSheetId="7">#REF!</definedName>
    <definedName name="dataa49" localSheetId="40">#REF!</definedName>
    <definedName name="dataa49" localSheetId="18">#REF!</definedName>
    <definedName name="dataa49" localSheetId="8">#REF!</definedName>
    <definedName name="dataa49" localSheetId="41">#REF!</definedName>
    <definedName name="dataa49" localSheetId="42">#REF!</definedName>
    <definedName name="dataa49" localSheetId="43">#REF!</definedName>
    <definedName name="dataa49" localSheetId="44">#REF!</definedName>
    <definedName name="dataa49" localSheetId="45">#REF!</definedName>
    <definedName name="dataa49" localSheetId="46">#REF!</definedName>
    <definedName name="dataa49" localSheetId="47">#REF!</definedName>
    <definedName name="dataa49" localSheetId="19">#REF!</definedName>
    <definedName name="dataa49" localSheetId="9">#REF!</definedName>
    <definedName name="dataa49" localSheetId="51">#REF!</definedName>
    <definedName name="dataa49" localSheetId="52">#REF!</definedName>
    <definedName name="dataa49" localSheetId="53">#REF!</definedName>
    <definedName name="dataa49" localSheetId="20">#REF!</definedName>
    <definedName name="dataa49" localSheetId="56">#REF!</definedName>
    <definedName name="dataa49" localSheetId="24">#REF!</definedName>
    <definedName name="dataa49">#REF!</definedName>
    <definedName name="dataa5" localSheetId="28">#REF!</definedName>
    <definedName name="dataa5" localSheetId="12">#REF!</definedName>
    <definedName name="dataa5" localSheetId="10">#REF!</definedName>
    <definedName name="dataa5" localSheetId="54">#REF!</definedName>
    <definedName name="dataa5" localSheetId="21">#REF!</definedName>
    <definedName name="dataa5" localSheetId="11">#REF!</definedName>
    <definedName name="dataa5" localSheetId="55">#REF!</definedName>
    <definedName name="dataa5" localSheetId="22">#REF!</definedName>
    <definedName name="dataa5" localSheetId="57">#REF!</definedName>
    <definedName name="dataa5" localSheetId="64">#REF!</definedName>
    <definedName name="dataa5" localSheetId="23">#REF!</definedName>
    <definedName name="dataa5" localSheetId="58">#REF!</definedName>
    <definedName name="dataa5" localSheetId="59">#REF!</definedName>
    <definedName name="dataa5" localSheetId="60">#REF!</definedName>
    <definedName name="dataa5" localSheetId="61">#REF!</definedName>
    <definedName name="dataa5" localSheetId="62">#REF!</definedName>
    <definedName name="dataa5" localSheetId="63">#REF!</definedName>
    <definedName name="dataa5" localSheetId="65">#REF!</definedName>
    <definedName name="dataa5" localSheetId="25">#REF!</definedName>
    <definedName name="dataa5" localSheetId="66">#REF!</definedName>
    <definedName name="dataa5" localSheetId="26">#REF!</definedName>
    <definedName name="dataa5" localSheetId="67">#REF!</definedName>
    <definedName name="dataa5" localSheetId="27">#REF!</definedName>
    <definedName name="dataa5" localSheetId="2">#REF!</definedName>
    <definedName name="dataa5" localSheetId="29">#REF!</definedName>
    <definedName name="dataa5" localSheetId="13">#REF!</definedName>
    <definedName name="dataa5" localSheetId="3">#REF!</definedName>
    <definedName name="dataa5" localSheetId="30">#REF!</definedName>
    <definedName name="dataa5" localSheetId="14">#REF!</definedName>
    <definedName name="dataa5" localSheetId="4">#REF!</definedName>
    <definedName name="dataa5" localSheetId="31">#REF!</definedName>
    <definedName name="dataa5" localSheetId="15">#REF!</definedName>
    <definedName name="dataa5" localSheetId="5">#REF!</definedName>
    <definedName name="dataa5" localSheetId="32">#REF!</definedName>
    <definedName name="dataa5" localSheetId="33">#REF!</definedName>
    <definedName name="dataa5" localSheetId="34">#REF!</definedName>
    <definedName name="dataa5" localSheetId="35">#REF!</definedName>
    <definedName name="dataa5" localSheetId="16">#REF!</definedName>
    <definedName name="dataa5" localSheetId="6">#REF!</definedName>
    <definedName name="dataa5" localSheetId="36">#REF!</definedName>
    <definedName name="dataa5" localSheetId="38">#REF!</definedName>
    <definedName name="dataa5" localSheetId="39">#REF!</definedName>
    <definedName name="dataa5" localSheetId="17">#REF!</definedName>
    <definedName name="dataa5" localSheetId="7">#REF!</definedName>
    <definedName name="dataa5" localSheetId="40">#REF!</definedName>
    <definedName name="dataa5" localSheetId="18">#REF!</definedName>
    <definedName name="dataa5" localSheetId="8">#REF!</definedName>
    <definedName name="dataa5" localSheetId="41">#REF!</definedName>
    <definedName name="dataa5" localSheetId="42">#REF!</definedName>
    <definedName name="dataa5" localSheetId="43">#REF!</definedName>
    <definedName name="dataa5" localSheetId="44">#REF!</definedName>
    <definedName name="dataa5" localSheetId="45">#REF!</definedName>
    <definedName name="dataa5" localSheetId="46">#REF!</definedName>
    <definedName name="dataa5" localSheetId="47">#REF!</definedName>
    <definedName name="dataa5" localSheetId="19">#REF!</definedName>
    <definedName name="dataa5" localSheetId="9">#REF!</definedName>
    <definedName name="dataa5" localSheetId="51">#REF!</definedName>
    <definedName name="dataa5" localSheetId="52">#REF!</definedName>
    <definedName name="dataa5" localSheetId="53">#REF!</definedName>
    <definedName name="dataa5" localSheetId="20">#REF!</definedName>
    <definedName name="dataa5" localSheetId="56">#REF!</definedName>
    <definedName name="dataa5" localSheetId="24">#REF!</definedName>
    <definedName name="dataa5">#REF!</definedName>
    <definedName name="dataa50" localSheetId="28">#REF!</definedName>
    <definedName name="dataa50" localSheetId="12">#REF!</definedName>
    <definedName name="dataa50" localSheetId="10">#REF!</definedName>
    <definedName name="dataa50" localSheetId="54">#REF!</definedName>
    <definedName name="dataa50" localSheetId="21">#REF!</definedName>
    <definedName name="dataa50" localSheetId="11">#REF!</definedName>
    <definedName name="dataa50" localSheetId="55">#REF!</definedName>
    <definedName name="dataa50" localSheetId="22">#REF!</definedName>
    <definedName name="dataa50" localSheetId="57">#REF!</definedName>
    <definedName name="dataa50" localSheetId="64">#REF!</definedName>
    <definedName name="dataa50" localSheetId="23">#REF!</definedName>
    <definedName name="dataa50" localSheetId="58">#REF!</definedName>
    <definedName name="dataa50" localSheetId="59">#REF!</definedName>
    <definedName name="dataa50" localSheetId="60">#REF!</definedName>
    <definedName name="dataa50" localSheetId="61">#REF!</definedName>
    <definedName name="dataa50" localSheetId="62">#REF!</definedName>
    <definedName name="dataa50" localSheetId="63">#REF!</definedName>
    <definedName name="dataa50" localSheetId="65">#REF!</definedName>
    <definedName name="dataa50" localSheetId="25">#REF!</definedName>
    <definedName name="dataa50" localSheetId="66">#REF!</definedName>
    <definedName name="dataa50" localSheetId="26">#REF!</definedName>
    <definedName name="dataa50" localSheetId="67">#REF!</definedName>
    <definedName name="dataa50" localSheetId="27">#REF!</definedName>
    <definedName name="dataa50" localSheetId="2">#REF!</definedName>
    <definedName name="dataa50" localSheetId="29">#REF!</definedName>
    <definedName name="dataa50" localSheetId="13">#REF!</definedName>
    <definedName name="dataa50" localSheetId="3">#REF!</definedName>
    <definedName name="dataa50" localSheetId="30">#REF!</definedName>
    <definedName name="dataa50" localSheetId="14">#REF!</definedName>
    <definedName name="dataa50" localSheetId="4">#REF!</definedName>
    <definedName name="dataa50" localSheetId="31">#REF!</definedName>
    <definedName name="dataa50" localSheetId="15">#REF!</definedName>
    <definedName name="dataa50" localSheetId="5">#REF!</definedName>
    <definedName name="dataa50" localSheetId="32">#REF!</definedName>
    <definedName name="dataa50" localSheetId="33">#REF!</definedName>
    <definedName name="dataa50" localSheetId="34">#REF!</definedName>
    <definedName name="dataa50" localSheetId="35">#REF!</definedName>
    <definedName name="dataa50" localSheetId="16">#REF!</definedName>
    <definedName name="dataa50" localSheetId="6">#REF!</definedName>
    <definedName name="dataa50" localSheetId="36">#REF!</definedName>
    <definedName name="dataa50" localSheetId="38">#REF!</definedName>
    <definedName name="dataa50" localSheetId="39">#REF!</definedName>
    <definedName name="dataa50" localSheetId="17">#REF!</definedName>
    <definedName name="dataa50" localSheetId="7">#REF!</definedName>
    <definedName name="dataa50" localSheetId="40">#REF!</definedName>
    <definedName name="dataa50" localSheetId="18">#REF!</definedName>
    <definedName name="dataa50" localSheetId="8">#REF!</definedName>
    <definedName name="dataa50" localSheetId="41">#REF!</definedName>
    <definedName name="dataa50" localSheetId="42">#REF!</definedName>
    <definedName name="dataa50" localSheetId="43">#REF!</definedName>
    <definedName name="dataa50" localSheetId="44">#REF!</definedName>
    <definedName name="dataa50" localSheetId="45">#REF!</definedName>
    <definedName name="dataa50" localSheetId="46">#REF!</definedName>
    <definedName name="dataa50" localSheetId="47">#REF!</definedName>
    <definedName name="dataa50" localSheetId="19">#REF!</definedName>
    <definedName name="dataa50" localSheetId="9">#REF!</definedName>
    <definedName name="dataa50" localSheetId="51">#REF!</definedName>
    <definedName name="dataa50" localSheetId="52">#REF!</definedName>
    <definedName name="dataa50" localSheetId="53">#REF!</definedName>
    <definedName name="dataa50" localSheetId="20">#REF!</definedName>
    <definedName name="dataa50" localSheetId="56">#REF!</definedName>
    <definedName name="dataa50" localSheetId="24">#REF!</definedName>
    <definedName name="dataa50">#REF!</definedName>
    <definedName name="dataa51" localSheetId="28">#REF!</definedName>
    <definedName name="dataa51" localSheetId="12">#REF!</definedName>
    <definedName name="dataa51" localSheetId="10">#REF!</definedName>
    <definedName name="dataa51" localSheetId="54">#REF!</definedName>
    <definedName name="dataa51" localSheetId="21">#REF!</definedName>
    <definedName name="dataa51" localSheetId="11">#REF!</definedName>
    <definedName name="dataa51" localSheetId="55">#REF!</definedName>
    <definedName name="dataa51" localSheetId="22">#REF!</definedName>
    <definedName name="dataa51" localSheetId="57">#REF!</definedName>
    <definedName name="dataa51" localSheetId="64">#REF!</definedName>
    <definedName name="dataa51" localSheetId="23">#REF!</definedName>
    <definedName name="dataa51" localSheetId="58">#REF!</definedName>
    <definedName name="dataa51" localSheetId="59">#REF!</definedName>
    <definedName name="dataa51" localSheetId="60">#REF!</definedName>
    <definedName name="dataa51" localSheetId="61">#REF!</definedName>
    <definedName name="dataa51" localSheetId="62">#REF!</definedName>
    <definedName name="dataa51" localSheetId="63">#REF!</definedName>
    <definedName name="dataa51" localSheetId="65">#REF!</definedName>
    <definedName name="dataa51" localSheetId="25">#REF!</definedName>
    <definedName name="dataa51" localSheetId="66">#REF!</definedName>
    <definedName name="dataa51" localSheetId="26">#REF!</definedName>
    <definedName name="dataa51" localSheetId="67">#REF!</definedName>
    <definedName name="dataa51" localSheetId="27">#REF!</definedName>
    <definedName name="dataa51" localSheetId="2">#REF!</definedName>
    <definedName name="dataa51" localSheetId="29">#REF!</definedName>
    <definedName name="dataa51" localSheetId="13">#REF!</definedName>
    <definedName name="dataa51" localSheetId="3">#REF!</definedName>
    <definedName name="dataa51" localSheetId="30">#REF!</definedName>
    <definedName name="dataa51" localSheetId="14">#REF!</definedName>
    <definedName name="dataa51" localSheetId="4">#REF!</definedName>
    <definedName name="dataa51" localSheetId="31">#REF!</definedName>
    <definedName name="dataa51" localSheetId="15">#REF!</definedName>
    <definedName name="dataa51" localSheetId="5">#REF!</definedName>
    <definedName name="dataa51" localSheetId="32">#REF!</definedName>
    <definedName name="dataa51" localSheetId="33">#REF!</definedName>
    <definedName name="dataa51" localSheetId="34">#REF!</definedName>
    <definedName name="dataa51" localSheetId="35">#REF!</definedName>
    <definedName name="dataa51" localSheetId="16">#REF!</definedName>
    <definedName name="dataa51" localSheetId="6">#REF!</definedName>
    <definedName name="dataa51" localSheetId="36">#REF!</definedName>
    <definedName name="dataa51" localSheetId="38">#REF!</definedName>
    <definedName name="dataa51" localSheetId="39">#REF!</definedName>
    <definedName name="dataa51" localSheetId="17">#REF!</definedName>
    <definedName name="dataa51" localSheetId="7">#REF!</definedName>
    <definedName name="dataa51" localSheetId="40">#REF!</definedName>
    <definedName name="dataa51" localSheetId="18">#REF!</definedName>
    <definedName name="dataa51" localSheetId="8">#REF!</definedName>
    <definedName name="dataa51" localSheetId="41">#REF!</definedName>
    <definedName name="dataa51" localSheetId="42">#REF!</definedName>
    <definedName name="dataa51" localSheetId="43">#REF!</definedName>
    <definedName name="dataa51" localSheetId="44">#REF!</definedName>
    <definedName name="dataa51" localSheetId="45">#REF!</definedName>
    <definedName name="dataa51" localSheetId="46">#REF!</definedName>
    <definedName name="dataa51" localSheetId="47">#REF!</definedName>
    <definedName name="dataa51" localSheetId="19">#REF!</definedName>
    <definedName name="dataa51" localSheetId="9">#REF!</definedName>
    <definedName name="dataa51" localSheetId="51">#REF!</definedName>
    <definedName name="dataa51" localSheetId="52">#REF!</definedName>
    <definedName name="dataa51" localSheetId="53">#REF!</definedName>
    <definedName name="dataa51" localSheetId="20">#REF!</definedName>
    <definedName name="dataa51" localSheetId="56">#REF!</definedName>
    <definedName name="dataa51" localSheetId="24">#REF!</definedName>
    <definedName name="dataa51">#REF!</definedName>
    <definedName name="dataa52" localSheetId="28">#REF!</definedName>
    <definedName name="dataa52" localSheetId="12">#REF!</definedName>
    <definedName name="dataa52" localSheetId="10">#REF!</definedName>
    <definedName name="dataa52" localSheetId="54">#REF!</definedName>
    <definedName name="dataa52" localSheetId="21">#REF!</definedName>
    <definedName name="dataa52" localSheetId="11">#REF!</definedName>
    <definedName name="dataa52" localSheetId="55">#REF!</definedName>
    <definedName name="dataa52" localSheetId="22">#REF!</definedName>
    <definedName name="dataa52" localSheetId="57">#REF!</definedName>
    <definedName name="dataa52" localSheetId="64">#REF!</definedName>
    <definedName name="dataa52" localSheetId="23">#REF!</definedName>
    <definedName name="dataa52" localSheetId="58">#REF!</definedName>
    <definedName name="dataa52" localSheetId="59">#REF!</definedName>
    <definedName name="dataa52" localSheetId="60">#REF!</definedName>
    <definedName name="dataa52" localSheetId="61">#REF!</definedName>
    <definedName name="dataa52" localSheetId="62">#REF!</definedName>
    <definedName name="dataa52" localSheetId="63">#REF!</definedName>
    <definedName name="dataa52" localSheetId="65">#REF!</definedName>
    <definedName name="dataa52" localSheetId="25">#REF!</definedName>
    <definedName name="dataa52" localSheetId="66">#REF!</definedName>
    <definedName name="dataa52" localSheetId="26">#REF!</definedName>
    <definedName name="dataa52" localSheetId="67">#REF!</definedName>
    <definedName name="dataa52" localSheetId="27">#REF!</definedName>
    <definedName name="dataa52" localSheetId="2">#REF!</definedName>
    <definedName name="dataa52" localSheetId="29">#REF!</definedName>
    <definedName name="dataa52" localSheetId="13">#REF!</definedName>
    <definedName name="dataa52" localSheetId="3">#REF!</definedName>
    <definedName name="dataa52" localSheetId="30">#REF!</definedName>
    <definedName name="dataa52" localSheetId="14">#REF!</definedName>
    <definedName name="dataa52" localSheetId="4">#REF!</definedName>
    <definedName name="dataa52" localSheetId="31">#REF!</definedName>
    <definedName name="dataa52" localSheetId="15">#REF!</definedName>
    <definedName name="dataa52" localSheetId="5">#REF!</definedName>
    <definedName name="dataa52" localSheetId="32">#REF!</definedName>
    <definedName name="dataa52" localSheetId="33">#REF!</definedName>
    <definedName name="dataa52" localSheetId="34">#REF!</definedName>
    <definedName name="dataa52" localSheetId="35">#REF!</definedName>
    <definedName name="dataa52" localSheetId="16">#REF!</definedName>
    <definedName name="dataa52" localSheetId="6">#REF!</definedName>
    <definedName name="dataa52" localSheetId="36">#REF!</definedName>
    <definedName name="dataa52" localSheetId="38">#REF!</definedName>
    <definedName name="dataa52" localSheetId="39">#REF!</definedName>
    <definedName name="dataa52" localSheetId="17">#REF!</definedName>
    <definedName name="dataa52" localSheetId="7">#REF!</definedName>
    <definedName name="dataa52" localSheetId="40">#REF!</definedName>
    <definedName name="dataa52" localSheetId="18">#REF!</definedName>
    <definedName name="dataa52" localSheetId="8">#REF!</definedName>
    <definedName name="dataa52" localSheetId="41">#REF!</definedName>
    <definedName name="dataa52" localSheetId="42">#REF!</definedName>
    <definedName name="dataa52" localSheetId="43">#REF!</definedName>
    <definedName name="dataa52" localSheetId="44">#REF!</definedName>
    <definedName name="dataa52" localSheetId="45">#REF!</definedName>
    <definedName name="dataa52" localSheetId="46">#REF!</definedName>
    <definedName name="dataa52" localSheetId="47">#REF!</definedName>
    <definedName name="dataa52" localSheetId="19">#REF!</definedName>
    <definedName name="dataa52" localSheetId="9">#REF!</definedName>
    <definedName name="dataa52" localSheetId="51">#REF!</definedName>
    <definedName name="dataa52" localSheetId="52">#REF!</definedName>
    <definedName name="dataa52" localSheetId="53">#REF!</definedName>
    <definedName name="dataa52" localSheetId="20">#REF!</definedName>
    <definedName name="dataa52" localSheetId="56">#REF!</definedName>
    <definedName name="dataa52" localSheetId="24">#REF!</definedName>
    <definedName name="dataa52">#REF!</definedName>
    <definedName name="dataa53" localSheetId="28">#REF!</definedName>
    <definedName name="dataa53" localSheetId="12">#REF!</definedName>
    <definedName name="dataa53" localSheetId="10">#REF!</definedName>
    <definedName name="dataa53" localSheetId="54">#REF!</definedName>
    <definedName name="dataa53" localSheetId="21">#REF!</definedName>
    <definedName name="dataa53" localSheetId="11">#REF!</definedName>
    <definedName name="dataa53" localSheetId="55">#REF!</definedName>
    <definedName name="dataa53" localSheetId="22">#REF!</definedName>
    <definedName name="dataa53" localSheetId="57">#REF!</definedName>
    <definedName name="dataa53" localSheetId="64">#REF!</definedName>
    <definedName name="dataa53" localSheetId="23">#REF!</definedName>
    <definedName name="dataa53" localSheetId="58">#REF!</definedName>
    <definedName name="dataa53" localSheetId="59">#REF!</definedName>
    <definedName name="dataa53" localSheetId="60">#REF!</definedName>
    <definedName name="dataa53" localSheetId="61">#REF!</definedName>
    <definedName name="dataa53" localSheetId="62">#REF!</definedName>
    <definedName name="dataa53" localSheetId="63">#REF!</definedName>
    <definedName name="dataa53" localSheetId="65">#REF!</definedName>
    <definedName name="dataa53" localSheetId="25">#REF!</definedName>
    <definedName name="dataa53" localSheetId="66">#REF!</definedName>
    <definedName name="dataa53" localSheetId="26">#REF!</definedName>
    <definedName name="dataa53" localSheetId="67">#REF!</definedName>
    <definedName name="dataa53" localSheetId="27">#REF!</definedName>
    <definedName name="dataa53" localSheetId="2">#REF!</definedName>
    <definedName name="dataa53" localSheetId="29">#REF!</definedName>
    <definedName name="dataa53" localSheetId="13">#REF!</definedName>
    <definedName name="dataa53" localSheetId="3">#REF!</definedName>
    <definedName name="dataa53" localSheetId="30">#REF!</definedName>
    <definedName name="dataa53" localSheetId="14">#REF!</definedName>
    <definedName name="dataa53" localSheetId="4">#REF!</definedName>
    <definedName name="dataa53" localSheetId="31">#REF!</definedName>
    <definedName name="dataa53" localSheetId="15">#REF!</definedName>
    <definedName name="dataa53" localSheetId="5">#REF!</definedName>
    <definedName name="dataa53" localSheetId="32">#REF!</definedName>
    <definedName name="dataa53" localSheetId="33">#REF!</definedName>
    <definedName name="dataa53" localSheetId="34">#REF!</definedName>
    <definedName name="dataa53" localSheetId="35">#REF!</definedName>
    <definedName name="dataa53" localSheetId="16">#REF!</definedName>
    <definedName name="dataa53" localSheetId="6">#REF!</definedName>
    <definedName name="dataa53" localSheetId="36">#REF!</definedName>
    <definedName name="dataa53" localSheetId="38">#REF!</definedName>
    <definedName name="dataa53" localSheetId="39">#REF!</definedName>
    <definedName name="dataa53" localSheetId="17">#REF!</definedName>
    <definedName name="dataa53" localSheetId="7">#REF!</definedName>
    <definedName name="dataa53" localSheetId="40">#REF!</definedName>
    <definedName name="dataa53" localSheetId="18">#REF!</definedName>
    <definedName name="dataa53" localSheetId="8">#REF!</definedName>
    <definedName name="dataa53" localSheetId="41">#REF!</definedName>
    <definedName name="dataa53" localSheetId="42">#REF!</definedName>
    <definedName name="dataa53" localSheetId="43">#REF!</definedName>
    <definedName name="dataa53" localSheetId="44">#REF!</definedName>
    <definedName name="dataa53" localSheetId="45">#REF!</definedName>
    <definedName name="dataa53" localSheetId="46">#REF!</definedName>
    <definedName name="dataa53" localSheetId="47">#REF!</definedName>
    <definedName name="dataa53" localSheetId="19">#REF!</definedName>
    <definedName name="dataa53" localSheetId="9">#REF!</definedName>
    <definedName name="dataa53" localSheetId="51">#REF!</definedName>
    <definedName name="dataa53" localSheetId="52">#REF!</definedName>
    <definedName name="dataa53" localSheetId="53">#REF!</definedName>
    <definedName name="dataa53" localSheetId="20">#REF!</definedName>
    <definedName name="dataa53" localSheetId="56">#REF!</definedName>
    <definedName name="dataa53" localSheetId="24">#REF!</definedName>
    <definedName name="dataa53">#REF!</definedName>
    <definedName name="dataa54" localSheetId="28">#REF!</definedName>
    <definedName name="dataa54" localSheetId="12">#REF!</definedName>
    <definedName name="dataa54" localSheetId="10">#REF!</definedName>
    <definedName name="dataa54" localSheetId="54">#REF!</definedName>
    <definedName name="dataa54" localSheetId="21">#REF!</definedName>
    <definedName name="dataa54" localSheetId="11">#REF!</definedName>
    <definedName name="dataa54" localSheetId="55">#REF!</definedName>
    <definedName name="dataa54" localSheetId="22">#REF!</definedName>
    <definedName name="dataa54" localSheetId="57">#REF!</definedName>
    <definedName name="dataa54" localSheetId="64">#REF!</definedName>
    <definedName name="dataa54" localSheetId="23">#REF!</definedName>
    <definedName name="dataa54" localSheetId="58">#REF!</definedName>
    <definedName name="dataa54" localSheetId="59">#REF!</definedName>
    <definedName name="dataa54" localSheetId="60">#REF!</definedName>
    <definedName name="dataa54" localSheetId="61">#REF!</definedName>
    <definedName name="dataa54" localSheetId="62">#REF!</definedName>
    <definedName name="dataa54" localSheetId="63">#REF!</definedName>
    <definedName name="dataa54" localSheetId="65">#REF!</definedName>
    <definedName name="dataa54" localSheetId="25">#REF!</definedName>
    <definedName name="dataa54" localSheetId="66">#REF!</definedName>
    <definedName name="dataa54" localSheetId="26">#REF!</definedName>
    <definedName name="dataa54" localSheetId="67">#REF!</definedName>
    <definedName name="dataa54" localSheetId="27">#REF!</definedName>
    <definedName name="dataa54" localSheetId="2">#REF!</definedName>
    <definedName name="dataa54" localSheetId="29">#REF!</definedName>
    <definedName name="dataa54" localSheetId="13">#REF!</definedName>
    <definedName name="dataa54" localSheetId="3">#REF!</definedName>
    <definedName name="dataa54" localSheetId="30">#REF!</definedName>
    <definedName name="dataa54" localSheetId="14">#REF!</definedName>
    <definedName name="dataa54" localSheetId="4">#REF!</definedName>
    <definedName name="dataa54" localSheetId="31">#REF!</definedName>
    <definedName name="dataa54" localSheetId="15">#REF!</definedName>
    <definedName name="dataa54" localSheetId="5">#REF!</definedName>
    <definedName name="dataa54" localSheetId="32">#REF!</definedName>
    <definedName name="dataa54" localSheetId="33">#REF!</definedName>
    <definedName name="dataa54" localSheetId="34">#REF!</definedName>
    <definedName name="dataa54" localSheetId="35">#REF!</definedName>
    <definedName name="dataa54" localSheetId="16">#REF!</definedName>
    <definedName name="dataa54" localSheetId="6">#REF!</definedName>
    <definedName name="dataa54" localSheetId="36">#REF!</definedName>
    <definedName name="dataa54" localSheetId="38">#REF!</definedName>
    <definedName name="dataa54" localSheetId="39">#REF!</definedName>
    <definedName name="dataa54" localSheetId="17">#REF!</definedName>
    <definedName name="dataa54" localSheetId="7">#REF!</definedName>
    <definedName name="dataa54" localSheetId="40">#REF!</definedName>
    <definedName name="dataa54" localSheetId="18">#REF!</definedName>
    <definedName name="dataa54" localSheetId="8">#REF!</definedName>
    <definedName name="dataa54" localSheetId="41">#REF!</definedName>
    <definedName name="dataa54" localSheetId="42">#REF!</definedName>
    <definedName name="dataa54" localSheetId="43">#REF!</definedName>
    <definedName name="dataa54" localSheetId="44">#REF!</definedName>
    <definedName name="dataa54" localSheetId="45">#REF!</definedName>
    <definedName name="dataa54" localSheetId="46">#REF!</definedName>
    <definedName name="dataa54" localSheetId="47">#REF!</definedName>
    <definedName name="dataa54" localSheetId="19">#REF!</definedName>
    <definedName name="dataa54" localSheetId="9">#REF!</definedName>
    <definedName name="dataa54" localSheetId="51">#REF!</definedName>
    <definedName name="dataa54" localSheetId="52">#REF!</definedName>
    <definedName name="dataa54" localSheetId="53">#REF!</definedName>
    <definedName name="dataa54" localSheetId="20">#REF!</definedName>
    <definedName name="dataa54" localSheetId="56">#REF!</definedName>
    <definedName name="dataa54" localSheetId="24">#REF!</definedName>
    <definedName name="dataa54">#REF!</definedName>
    <definedName name="dataa55" localSheetId="28">#REF!</definedName>
    <definedName name="dataa55" localSheetId="12">#REF!</definedName>
    <definedName name="dataa55" localSheetId="10">#REF!</definedName>
    <definedName name="dataa55" localSheetId="54">#REF!</definedName>
    <definedName name="dataa55" localSheetId="21">#REF!</definedName>
    <definedName name="dataa55" localSheetId="11">#REF!</definedName>
    <definedName name="dataa55" localSheetId="55">#REF!</definedName>
    <definedName name="dataa55" localSheetId="22">#REF!</definedName>
    <definedName name="dataa55" localSheetId="57">#REF!</definedName>
    <definedName name="dataa55" localSheetId="64">#REF!</definedName>
    <definedName name="dataa55" localSheetId="23">#REF!</definedName>
    <definedName name="dataa55" localSheetId="58">#REF!</definedName>
    <definedName name="dataa55" localSheetId="59">#REF!</definedName>
    <definedName name="dataa55" localSheetId="60">#REF!</definedName>
    <definedName name="dataa55" localSheetId="61">#REF!</definedName>
    <definedName name="dataa55" localSheetId="62">#REF!</definedName>
    <definedName name="dataa55" localSheetId="63">#REF!</definedName>
    <definedName name="dataa55" localSheetId="65">#REF!</definedName>
    <definedName name="dataa55" localSheetId="25">#REF!</definedName>
    <definedName name="dataa55" localSheetId="66">#REF!</definedName>
    <definedName name="dataa55" localSheetId="26">#REF!</definedName>
    <definedName name="dataa55" localSheetId="67">#REF!</definedName>
    <definedName name="dataa55" localSheetId="27">#REF!</definedName>
    <definedName name="dataa55" localSheetId="2">#REF!</definedName>
    <definedName name="dataa55" localSheetId="29">#REF!</definedName>
    <definedName name="dataa55" localSheetId="13">#REF!</definedName>
    <definedName name="dataa55" localSheetId="3">#REF!</definedName>
    <definedName name="dataa55" localSheetId="30">#REF!</definedName>
    <definedName name="dataa55" localSheetId="14">#REF!</definedName>
    <definedName name="dataa55" localSheetId="4">#REF!</definedName>
    <definedName name="dataa55" localSheetId="31">#REF!</definedName>
    <definedName name="dataa55" localSheetId="15">#REF!</definedName>
    <definedName name="dataa55" localSheetId="5">#REF!</definedName>
    <definedName name="dataa55" localSheetId="32">#REF!</definedName>
    <definedName name="dataa55" localSheetId="33">#REF!</definedName>
    <definedName name="dataa55" localSheetId="34">#REF!</definedName>
    <definedName name="dataa55" localSheetId="35">#REF!</definedName>
    <definedName name="dataa55" localSheetId="16">#REF!</definedName>
    <definedName name="dataa55" localSheetId="6">#REF!</definedName>
    <definedName name="dataa55" localSheetId="36">#REF!</definedName>
    <definedName name="dataa55" localSheetId="38">#REF!</definedName>
    <definedName name="dataa55" localSheetId="39">#REF!</definedName>
    <definedName name="dataa55" localSheetId="17">#REF!</definedName>
    <definedName name="dataa55" localSheetId="7">#REF!</definedName>
    <definedName name="dataa55" localSheetId="40">#REF!</definedName>
    <definedName name="dataa55" localSheetId="18">#REF!</definedName>
    <definedName name="dataa55" localSheetId="8">#REF!</definedName>
    <definedName name="dataa55" localSheetId="41">#REF!</definedName>
    <definedName name="dataa55" localSheetId="42">#REF!</definedName>
    <definedName name="dataa55" localSheetId="43">#REF!</definedName>
    <definedName name="dataa55" localSheetId="44">#REF!</definedName>
    <definedName name="dataa55" localSheetId="45">#REF!</definedName>
    <definedName name="dataa55" localSheetId="46">#REF!</definedName>
    <definedName name="dataa55" localSheetId="47">#REF!</definedName>
    <definedName name="dataa55" localSheetId="19">#REF!</definedName>
    <definedName name="dataa55" localSheetId="9">#REF!</definedName>
    <definedName name="dataa55" localSheetId="51">#REF!</definedName>
    <definedName name="dataa55" localSheetId="52">#REF!</definedName>
    <definedName name="dataa55" localSheetId="53">#REF!</definedName>
    <definedName name="dataa55" localSheetId="20">#REF!</definedName>
    <definedName name="dataa55" localSheetId="56">#REF!</definedName>
    <definedName name="dataa55" localSheetId="24">#REF!</definedName>
    <definedName name="dataa55">#REF!</definedName>
    <definedName name="dataa56" localSheetId="28">#REF!</definedName>
    <definedName name="dataa56" localSheetId="12">#REF!</definedName>
    <definedName name="dataa56" localSheetId="10">#REF!</definedName>
    <definedName name="dataa56" localSheetId="54">#REF!</definedName>
    <definedName name="dataa56" localSheetId="21">#REF!</definedName>
    <definedName name="dataa56" localSheetId="11">#REF!</definedName>
    <definedName name="dataa56" localSheetId="55">#REF!</definedName>
    <definedName name="dataa56" localSheetId="22">#REF!</definedName>
    <definedName name="dataa56" localSheetId="57">#REF!</definedName>
    <definedName name="dataa56" localSheetId="64">#REF!</definedName>
    <definedName name="dataa56" localSheetId="23">#REF!</definedName>
    <definedName name="dataa56" localSheetId="58">#REF!</definedName>
    <definedName name="dataa56" localSheetId="59">#REF!</definedName>
    <definedName name="dataa56" localSheetId="60">#REF!</definedName>
    <definedName name="dataa56" localSheetId="61">#REF!</definedName>
    <definedName name="dataa56" localSheetId="62">#REF!</definedName>
    <definedName name="dataa56" localSheetId="63">#REF!</definedName>
    <definedName name="dataa56" localSheetId="65">#REF!</definedName>
    <definedName name="dataa56" localSheetId="25">#REF!</definedName>
    <definedName name="dataa56" localSheetId="66">#REF!</definedName>
    <definedName name="dataa56" localSheetId="26">#REF!</definedName>
    <definedName name="dataa56" localSheetId="67">#REF!</definedName>
    <definedName name="dataa56" localSheetId="27">#REF!</definedName>
    <definedName name="dataa56" localSheetId="2">#REF!</definedName>
    <definedName name="dataa56" localSheetId="29">#REF!</definedName>
    <definedName name="dataa56" localSheetId="13">#REF!</definedName>
    <definedName name="dataa56" localSheetId="3">#REF!</definedName>
    <definedName name="dataa56" localSheetId="30">#REF!</definedName>
    <definedName name="dataa56" localSheetId="14">#REF!</definedName>
    <definedName name="dataa56" localSheetId="4">#REF!</definedName>
    <definedName name="dataa56" localSheetId="31">#REF!</definedName>
    <definedName name="dataa56" localSheetId="15">#REF!</definedName>
    <definedName name="dataa56" localSheetId="5">#REF!</definedName>
    <definedName name="dataa56" localSheetId="32">#REF!</definedName>
    <definedName name="dataa56" localSheetId="33">#REF!</definedName>
    <definedName name="dataa56" localSheetId="34">#REF!</definedName>
    <definedName name="dataa56" localSheetId="35">#REF!</definedName>
    <definedName name="dataa56" localSheetId="16">#REF!</definedName>
    <definedName name="dataa56" localSheetId="6">#REF!</definedName>
    <definedName name="dataa56" localSheetId="36">#REF!</definedName>
    <definedName name="dataa56" localSheetId="38">#REF!</definedName>
    <definedName name="dataa56" localSheetId="39">#REF!</definedName>
    <definedName name="dataa56" localSheetId="17">#REF!</definedName>
    <definedName name="dataa56" localSheetId="7">#REF!</definedName>
    <definedName name="dataa56" localSheetId="40">#REF!</definedName>
    <definedName name="dataa56" localSheetId="18">#REF!</definedName>
    <definedName name="dataa56" localSheetId="8">#REF!</definedName>
    <definedName name="dataa56" localSheetId="41">#REF!</definedName>
    <definedName name="dataa56" localSheetId="42">#REF!</definedName>
    <definedName name="dataa56" localSheetId="43">#REF!</definedName>
    <definedName name="dataa56" localSheetId="44">#REF!</definedName>
    <definedName name="dataa56" localSheetId="45">#REF!</definedName>
    <definedName name="dataa56" localSheetId="46">#REF!</definedName>
    <definedName name="dataa56" localSheetId="47">#REF!</definedName>
    <definedName name="dataa56" localSheetId="19">#REF!</definedName>
    <definedName name="dataa56" localSheetId="9">#REF!</definedName>
    <definedName name="dataa56" localSheetId="51">#REF!</definedName>
    <definedName name="dataa56" localSheetId="52">#REF!</definedName>
    <definedName name="dataa56" localSheetId="53">#REF!</definedName>
    <definedName name="dataa56" localSheetId="20">#REF!</definedName>
    <definedName name="dataa56" localSheetId="56">#REF!</definedName>
    <definedName name="dataa56" localSheetId="24">#REF!</definedName>
    <definedName name="dataa56">#REF!</definedName>
    <definedName name="dataa57" localSheetId="28">#REF!</definedName>
    <definedName name="dataa57" localSheetId="12">#REF!</definedName>
    <definedName name="dataa57" localSheetId="10">#REF!</definedName>
    <definedName name="dataa57" localSheetId="54">#REF!</definedName>
    <definedName name="dataa57" localSheetId="21">#REF!</definedName>
    <definedName name="dataa57" localSheetId="11">#REF!</definedName>
    <definedName name="dataa57" localSheetId="55">#REF!</definedName>
    <definedName name="dataa57" localSheetId="22">#REF!</definedName>
    <definedName name="dataa57" localSheetId="57">#REF!</definedName>
    <definedName name="dataa57" localSheetId="64">#REF!</definedName>
    <definedName name="dataa57" localSheetId="23">#REF!</definedName>
    <definedName name="dataa57" localSheetId="58">#REF!</definedName>
    <definedName name="dataa57" localSheetId="59">#REF!</definedName>
    <definedName name="dataa57" localSheetId="60">#REF!</definedName>
    <definedName name="dataa57" localSheetId="61">#REF!</definedName>
    <definedName name="dataa57" localSheetId="62">#REF!</definedName>
    <definedName name="dataa57" localSheetId="63">#REF!</definedName>
    <definedName name="dataa57" localSheetId="65">#REF!</definedName>
    <definedName name="dataa57" localSheetId="25">#REF!</definedName>
    <definedName name="dataa57" localSheetId="66">#REF!</definedName>
    <definedName name="dataa57" localSheetId="26">#REF!</definedName>
    <definedName name="dataa57" localSheetId="67">#REF!</definedName>
    <definedName name="dataa57" localSheetId="27">#REF!</definedName>
    <definedName name="dataa57" localSheetId="2">#REF!</definedName>
    <definedName name="dataa57" localSheetId="29">#REF!</definedName>
    <definedName name="dataa57" localSheetId="13">#REF!</definedName>
    <definedName name="dataa57" localSheetId="3">#REF!</definedName>
    <definedName name="dataa57" localSheetId="30">#REF!</definedName>
    <definedName name="dataa57" localSheetId="14">#REF!</definedName>
    <definedName name="dataa57" localSheetId="4">#REF!</definedName>
    <definedName name="dataa57" localSheetId="31">#REF!</definedName>
    <definedName name="dataa57" localSheetId="15">#REF!</definedName>
    <definedName name="dataa57" localSheetId="5">#REF!</definedName>
    <definedName name="dataa57" localSheetId="32">#REF!</definedName>
    <definedName name="dataa57" localSheetId="33">#REF!</definedName>
    <definedName name="dataa57" localSheetId="34">#REF!</definedName>
    <definedName name="dataa57" localSheetId="35">#REF!</definedName>
    <definedName name="dataa57" localSheetId="16">#REF!</definedName>
    <definedName name="dataa57" localSheetId="6">#REF!</definedName>
    <definedName name="dataa57" localSheetId="36">#REF!</definedName>
    <definedName name="dataa57" localSheetId="38">#REF!</definedName>
    <definedName name="dataa57" localSheetId="39">#REF!</definedName>
    <definedName name="dataa57" localSheetId="17">#REF!</definedName>
    <definedName name="dataa57" localSheetId="7">#REF!</definedName>
    <definedName name="dataa57" localSheetId="40">#REF!</definedName>
    <definedName name="dataa57" localSheetId="18">#REF!</definedName>
    <definedName name="dataa57" localSheetId="8">#REF!</definedName>
    <definedName name="dataa57" localSheetId="41">#REF!</definedName>
    <definedName name="dataa57" localSheetId="42">#REF!</definedName>
    <definedName name="dataa57" localSheetId="43">#REF!</definedName>
    <definedName name="dataa57" localSheetId="44">#REF!</definedName>
    <definedName name="dataa57" localSheetId="45">#REF!</definedName>
    <definedName name="dataa57" localSheetId="46">#REF!</definedName>
    <definedName name="dataa57" localSheetId="47">#REF!</definedName>
    <definedName name="dataa57" localSheetId="19">#REF!</definedName>
    <definedName name="dataa57" localSheetId="9">#REF!</definedName>
    <definedName name="dataa57" localSheetId="51">#REF!</definedName>
    <definedName name="dataa57" localSheetId="52">#REF!</definedName>
    <definedName name="dataa57" localSheetId="53">#REF!</definedName>
    <definedName name="dataa57" localSheetId="20">#REF!</definedName>
    <definedName name="dataa57" localSheetId="56">#REF!</definedName>
    <definedName name="dataa57" localSheetId="24">#REF!</definedName>
    <definedName name="dataa57">#REF!</definedName>
    <definedName name="dataa58" localSheetId="28">#REF!</definedName>
    <definedName name="dataa58" localSheetId="12">#REF!</definedName>
    <definedName name="dataa58" localSheetId="10">#REF!</definedName>
    <definedName name="dataa58" localSheetId="54">#REF!</definedName>
    <definedName name="dataa58" localSheetId="21">#REF!</definedName>
    <definedName name="dataa58" localSheetId="11">#REF!</definedName>
    <definedName name="dataa58" localSheetId="55">#REF!</definedName>
    <definedName name="dataa58" localSheetId="22">#REF!</definedName>
    <definedName name="dataa58" localSheetId="57">#REF!</definedName>
    <definedName name="dataa58" localSheetId="64">#REF!</definedName>
    <definedName name="dataa58" localSheetId="23">#REF!</definedName>
    <definedName name="dataa58" localSheetId="58">#REF!</definedName>
    <definedName name="dataa58" localSheetId="59">#REF!</definedName>
    <definedName name="dataa58" localSheetId="60">#REF!</definedName>
    <definedName name="dataa58" localSheetId="61">#REF!</definedName>
    <definedName name="dataa58" localSheetId="62">#REF!</definedName>
    <definedName name="dataa58" localSheetId="63">#REF!</definedName>
    <definedName name="dataa58" localSheetId="65">#REF!</definedName>
    <definedName name="dataa58" localSheetId="25">#REF!</definedName>
    <definedName name="dataa58" localSheetId="66">#REF!</definedName>
    <definedName name="dataa58" localSheetId="26">#REF!</definedName>
    <definedName name="dataa58" localSheetId="67">#REF!</definedName>
    <definedName name="dataa58" localSheetId="27">#REF!</definedName>
    <definedName name="dataa58" localSheetId="2">#REF!</definedName>
    <definedName name="dataa58" localSheetId="29">#REF!</definedName>
    <definedName name="dataa58" localSheetId="13">#REF!</definedName>
    <definedName name="dataa58" localSheetId="3">#REF!</definedName>
    <definedName name="dataa58" localSheetId="30">#REF!</definedName>
    <definedName name="dataa58" localSheetId="14">#REF!</definedName>
    <definedName name="dataa58" localSheetId="4">#REF!</definedName>
    <definedName name="dataa58" localSheetId="31">#REF!</definedName>
    <definedName name="dataa58" localSheetId="15">#REF!</definedName>
    <definedName name="dataa58" localSheetId="5">#REF!</definedName>
    <definedName name="dataa58" localSheetId="32">#REF!</definedName>
    <definedName name="dataa58" localSheetId="33">#REF!</definedName>
    <definedName name="dataa58" localSheetId="34">#REF!</definedName>
    <definedName name="dataa58" localSheetId="35">#REF!</definedName>
    <definedName name="dataa58" localSheetId="16">#REF!</definedName>
    <definedName name="dataa58" localSheetId="6">#REF!</definedName>
    <definedName name="dataa58" localSheetId="36">#REF!</definedName>
    <definedName name="dataa58" localSheetId="38">#REF!</definedName>
    <definedName name="dataa58" localSheetId="39">#REF!</definedName>
    <definedName name="dataa58" localSheetId="17">#REF!</definedName>
    <definedName name="dataa58" localSheetId="7">#REF!</definedName>
    <definedName name="dataa58" localSheetId="40">#REF!</definedName>
    <definedName name="dataa58" localSheetId="18">#REF!</definedName>
    <definedName name="dataa58" localSheetId="8">#REF!</definedName>
    <definedName name="dataa58" localSheetId="41">#REF!</definedName>
    <definedName name="dataa58" localSheetId="42">#REF!</definedName>
    <definedName name="dataa58" localSheetId="43">#REF!</definedName>
    <definedName name="dataa58" localSheetId="44">#REF!</definedName>
    <definedName name="dataa58" localSheetId="45">#REF!</definedName>
    <definedName name="dataa58" localSheetId="46">#REF!</definedName>
    <definedName name="dataa58" localSheetId="47">#REF!</definedName>
    <definedName name="dataa58" localSheetId="19">#REF!</definedName>
    <definedName name="dataa58" localSheetId="9">#REF!</definedName>
    <definedName name="dataa58" localSheetId="51">#REF!</definedName>
    <definedName name="dataa58" localSheetId="52">#REF!</definedName>
    <definedName name="dataa58" localSheetId="53">#REF!</definedName>
    <definedName name="dataa58" localSheetId="20">#REF!</definedName>
    <definedName name="dataa58" localSheetId="56">#REF!</definedName>
    <definedName name="dataa58" localSheetId="24">#REF!</definedName>
    <definedName name="dataa58">#REF!</definedName>
    <definedName name="dataa59" localSheetId="28">#REF!</definedName>
    <definedName name="dataa59" localSheetId="12">#REF!</definedName>
    <definedName name="dataa59" localSheetId="10">#REF!</definedName>
    <definedName name="dataa59" localSheetId="54">#REF!</definedName>
    <definedName name="dataa59" localSheetId="21">#REF!</definedName>
    <definedName name="dataa59" localSheetId="11">#REF!</definedName>
    <definedName name="dataa59" localSheetId="55">#REF!</definedName>
    <definedName name="dataa59" localSheetId="22">#REF!</definedName>
    <definedName name="dataa59" localSheetId="57">#REF!</definedName>
    <definedName name="dataa59" localSheetId="64">#REF!</definedName>
    <definedName name="dataa59" localSheetId="23">#REF!</definedName>
    <definedName name="dataa59" localSheetId="58">#REF!</definedName>
    <definedName name="dataa59" localSheetId="59">#REF!</definedName>
    <definedName name="dataa59" localSheetId="60">#REF!</definedName>
    <definedName name="dataa59" localSheetId="61">#REF!</definedName>
    <definedName name="dataa59" localSheetId="62">#REF!</definedName>
    <definedName name="dataa59" localSheetId="63">#REF!</definedName>
    <definedName name="dataa59" localSheetId="65">#REF!</definedName>
    <definedName name="dataa59" localSheetId="25">#REF!</definedName>
    <definedName name="dataa59" localSheetId="66">#REF!</definedName>
    <definedName name="dataa59" localSheetId="26">#REF!</definedName>
    <definedName name="dataa59" localSheetId="67">#REF!</definedName>
    <definedName name="dataa59" localSheetId="27">#REF!</definedName>
    <definedName name="dataa59" localSheetId="2">#REF!</definedName>
    <definedName name="dataa59" localSheetId="29">#REF!</definedName>
    <definedName name="dataa59" localSheetId="13">#REF!</definedName>
    <definedName name="dataa59" localSheetId="3">#REF!</definedName>
    <definedName name="dataa59" localSheetId="30">#REF!</definedName>
    <definedName name="dataa59" localSheetId="14">#REF!</definedName>
    <definedName name="dataa59" localSheetId="4">#REF!</definedName>
    <definedName name="dataa59" localSheetId="31">#REF!</definedName>
    <definedName name="dataa59" localSheetId="15">#REF!</definedName>
    <definedName name="dataa59" localSheetId="5">#REF!</definedName>
    <definedName name="dataa59" localSheetId="32">#REF!</definedName>
    <definedName name="dataa59" localSheetId="33">#REF!</definedName>
    <definedName name="dataa59" localSheetId="34">#REF!</definedName>
    <definedName name="dataa59" localSheetId="35">#REF!</definedName>
    <definedName name="dataa59" localSheetId="16">#REF!</definedName>
    <definedName name="dataa59" localSheetId="6">#REF!</definedName>
    <definedName name="dataa59" localSheetId="36">#REF!</definedName>
    <definedName name="dataa59" localSheetId="38">#REF!</definedName>
    <definedName name="dataa59" localSheetId="39">#REF!</definedName>
    <definedName name="dataa59" localSheetId="17">#REF!</definedName>
    <definedName name="dataa59" localSheetId="7">#REF!</definedName>
    <definedName name="dataa59" localSheetId="40">#REF!</definedName>
    <definedName name="dataa59" localSheetId="18">#REF!</definedName>
    <definedName name="dataa59" localSheetId="8">#REF!</definedName>
    <definedName name="dataa59" localSheetId="41">#REF!</definedName>
    <definedName name="dataa59" localSheetId="42">#REF!</definedName>
    <definedName name="dataa59" localSheetId="43">#REF!</definedName>
    <definedName name="dataa59" localSheetId="44">#REF!</definedName>
    <definedName name="dataa59" localSheetId="45">#REF!</definedName>
    <definedName name="dataa59" localSheetId="46">#REF!</definedName>
    <definedName name="dataa59" localSheetId="47">#REF!</definedName>
    <definedName name="dataa59" localSheetId="19">#REF!</definedName>
    <definedName name="dataa59" localSheetId="9">#REF!</definedName>
    <definedName name="dataa59" localSheetId="51">#REF!</definedName>
    <definedName name="dataa59" localSheetId="52">#REF!</definedName>
    <definedName name="dataa59" localSheetId="53">#REF!</definedName>
    <definedName name="dataa59" localSheetId="20">#REF!</definedName>
    <definedName name="dataa59" localSheetId="56">#REF!</definedName>
    <definedName name="dataa59" localSheetId="24">#REF!</definedName>
    <definedName name="dataa59">#REF!</definedName>
    <definedName name="dataa6" localSheetId="28">#REF!</definedName>
    <definedName name="dataa6" localSheetId="12">#REF!</definedName>
    <definedName name="dataa6" localSheetId="10">#REF!</definedName>
    <definedName name="dataa6" localSheetId="54">#REF!</definedName>
    <definedName name="dataa6" localSheetId="21">#REF!</definedName>
    <definedName name="dataa6" localSheetId="11">#REF!</definedName>
    <definedName name="dataa6" localSheetId="55">#REF!</definedName>
    <definedName name="dataa6" localSheetId="22">#REF!</definedName>
    <definedName name="dataa6" localSheetId="57">#REF!</definedName>
    <definedName name="dataa6" localSheetId="64">#REF!</definedName>
    <definedName name="dataa6" localSheetId="23">#REF!</definedName>
    <definedName name="dataa6" localSheetId="58">#REF!</definedName>
    <definedName name="dataa6" localSheetId="59">#REF!</definedName>
    <definedName name="dataa6" localSheetId="60">#REF!</definedName>
    <definedName name="dataa6" localSheetId="61">#REF!</definedName>
    <definedName name="dataa6" localSheetId="62">#REF!</definedName>
    <definedName name="dataa6" localSheetId="63">#REF!</definedName>
    <definedName name="dataa6" localSheetId="65">#REF!</definedName>
    <definedName name="dataa6" localSheetId="25">#REF!</definedName>
    <definedName name="dataa6" localSheetId="66">#REF!</definedName>
    <definedName name="dataa6" localSheetId="26">#REF!</definedName>
    <definedName name="dataa6" localSheetId="67">#REF!</definedName>
    <definedName name="dataa6" localSheetId="27">#REF!</definedName>
    <definedName name="dataa6" localSheetId="2">#REF!</definedName>
    <definedName name="dataa6" localSheetId="29">#REF!</definedName>
    <definedName name="dataa6" localSheetId="13">#REF!</definedName>
    <definedName name="dataa6" localSheetId="3">#REF!</definedName>
    <definedName name="dataa6" localSheetId="30">#REF!</definedName>
    <definedName name="dataa6" localSheetId="14">#REF!</definedName>
    <definedName name="dataa6" localSheetId="4">#REF!</definedName>
    <definedName name="dataa6" localSheetId="31">#REF!</definedName>
    <definedName name="dataa6" localSheetId="15">#REF!</definedName>
    <definedName name="dataa6" localSheetId="5">#REF!</definedName>
    <definedName name="dataa6" localSheetId="32">#REF!</definedName>
    <definedName name="dataa6" localSheetId="33">#REF!</definedName>
    <definedName name="dataa6" localSheetId="34">#REF!</definedName>
    <definedName name="dataa6" localSheetId="35">#REF!</definedName>
    <definedName name="dataa6" localSheetId="16">#REF!</definedName>
    <definedName name="dataa6" localSheetId="6">#REF!</definedName>
    <definedName name="dataa6" localSheetId="36">#REF!</definedName>
    <definedName name="dataa6" localSheetId="38">#REF!</definedName>
    <definedName name="dataa6" localSheetId="39">#REF!</definedName>
    <definedName name="dataa6" localSheetId="17">#REF!</definedName>
    <definedName name="dataa6" localSheetId="7">#REF!</definedName>
    <definedName name="dataa6" localSheetId="40">#REF!</definedName>
    <definedName name="dataa6" localSheetId="18">#REF!</definedName>
    <definedName name="dataa6" localSheetId="8">#REF!</definedName>
    <definedName name="dataa6" localSheetId="41">#REF!</definedName>
    <definedName name="dataa6" localSheetId="42">#REF!</definedName>
    <definedName name="dataa6" localSheetId="43">#REF!</definedName>
    <definedName name="dataa6" localSheetId="44">#REF!</definedName>
    <definedName name="dataa6" localSheetId="45">#REF!</definedName>
    <definedName name="dataa6" localSheetId="46">#REF!</definedName>
    <definedName name="dataa6" localSheetId="47">#REF!</definedName>
    <definedName name="dataa6" localSheetId="19">#REF!</definedName>
    <definedName name="dataa6" localSheetId="9">#REF!</definedName>
    <definedName name="dataa6" localSheetId="51">#REF!</definedName>
    <definedName name="dataa6" localSheetId="52">#REF!</definedName>
    <definedName name="dataa6" localSheetId="53">#REF!</definedName>
    <definedName name="dataa6" localSheetId="20">#REF!</definedName>
    <definedName name="dataa6" localSheetId="56">#REF!</definedName>
    <definedName name="dataa6" localSheetId="24">#REF!</definedName>
    <definedName name="dataa6">#REF!</definedName>
    <definedName name="dataa60" localSheetId="28">#REF!</definedName>
    <definedName name="dataa60" localSheetId="12">#REF!</definedName>
    <definedName name="dataa60" localSheetId="10">#REF!</definedName>
    <definedName name="dataa60" localSheetId="54">#REF!</definedName>
    <definedName name="dataa60" localSheetId="21">#REF!</definedName>
    <definedName name="dataa60" localSheetId="11">#REF!</definedName>
    <definedName name="dataa60" localSheetId="55">#REF!</definedName>
    <definedName name="dataa60" localSheetId="22">#REF!</definedName>
    <definedName name="dataa60" localSheetId="57">#REF!</definedName>
    <definedName name="dataa60" localSheetId="64">#REF!</definedName>
    <definedName name="dataa60" localSheetId="23">#REF!</definedName>
    <definedName name="dataa60" localSheetId="58">#REF!</definedName>
    <definedName name="dataa60" localSheetId="59">#REF!</definedName>
    <definedName name="dataa60" localSheetId="60">#REF!</definedName>
    <definedName name="dataa60" localSheetId="61">#REF!</definedName>
    <definedName name="dataa60" localSheetId="62">#REF!</definedName>
    <definedName name="dataa60" localSheetId="63">#REF!</definedName>
    <definedName name="dataa60" localSheetId="65">#REF!</definedName>
    <definedName name="dataa60" localSheetId="25">#REF!</definedName>
    <definedName name="dataa60" localSheetId="66">#REF!</definedName>
    <definedName name="dataa60" localSheetId="26">#REF!</definedName>
    <definedName name="dataa60" localSheetId="67">#REF!</definedName>
    <definedName name="dataa60" localSheetId="27">#REF!</definedName>
    <definedName name="dataa60" localSheetId="2">#REF!</definedName>
    <definedName name="dataa60" localSheetId="29">#REF!</definedName>
    <definedName name="dataa60" localSheetId="13">#REF!</definedName>
    <definedName name="dataa60" localSheetId="3">#REF!</definedName>
    <definedName name="dataa60" localSheetId="30">#REF!</definedName>
    <definedName name="dataa60" localSheetId="14">#REF!</definedName>
    <definedName name="dataa60" localSheetId="4">#REF!</definedName>
    <definedName name="dataa60" localSheetId="31">#REF!</definedName>
    <definedName name="dataa60" localSheetId="15">#REF!</definedName>
    <definedName name="dataa60" localSheetId="5">#REF!</definedName>
    <definedName name="dataa60" localSheetId="32">#REF!</definedName>
    <definedName name="dataa60" localSheetId="33">#REF!</definedName>
    <definedName name="dataa60" localSheetId="34">#REF!</definedName>
    <definedName name="dataa60" localSheetId="35">#REF!</definedName>
    <definedName name="dataa60" localSheetId="16">#REF!</definedName>
    <definedName name="dataa60" localSheetId="6">#REF!</definedName>
    <definedName name="dataa60" localSheetId="36">#REF!</definedName>
    <definedName name="dataa60" localSheetId="38">#REF!</definedName>
    <definedName name="dataa60" localSheetId="39">#REF!</definedName>
    <definedName name="dataa60" localSheetId="17">#REF!</definedName>
    <definedName name="dataa60" localSheetId="7">#REF!</definedName>
    <definedName name="dataa60" localSheetId="40">#REF!</definedName>
    <definedName name="dataa60" localSheetId="18">#REF!</definedName>
    <definedName name="dataa60" localSheetId="8">#REF!</definedName>
    <definedName name="dataa60" localSheetId="41">#REF!</definedName>
    <definedName name="dataa60" localSheetId="42">#REF!</definedName>
    <definedName name="dataa60" localSheetId="43">#REF!</definedName>
    <definedName name="dataa60" localSheetId="44">#REF!</definedName>
    <definedName name="dataa60" localSheetId="45">#REF!</definedName>
    <definedName name="dataa60" localSheetId="46">#REF!</definedName>
    <definedName name="dataa60" localSheetId="47">#REF!</definedName>
    <definedName name="dataa60" localSheetId="19">#REF!</definedName>
    <definedName name="dataa60" localSheetId="9">#REF!</definedName>
    <definedName name="dataa60" localSheetId="51">#REF!</definedName>
    <definedName name="dataa60" localSheetId="52">#REF!</definedName>
    <definedName name="dataa60" localSheetId="53">#REF!</definedName>
    <definedName name="dataa60" localSheetId="20">#REF!</definedName>
    <definedName name="dataa60" localSheetId="56">#REF!</definedName>
    <definedName name="dataa60" localSheetId="24">#REF!</definedName>
    <definedName name="dataa60">#REF!</definedName>
    <definedName name="dataa61" localSheetId="28">#REF!</definedName>
    <definedName name="dataa61" localSheetId="12">#REF!</definedName>
    <definedName name="dataa61" localSheetId="10">#REF!</definedName>
    <definedName name="dataa61" localSheetId="54">#REF!</definedName>
    <definedName name="dataa61" localSheetId="21">#REF!</definedName>
    <definedName name="dataa61" localSheetId="11">#REF!</definedName>
    <definedName name="dataa61" localSheetId="55">#REF!</definedName>
    <definedName name="dataa61" localSheetId="22">#REF!</definedName>
    <definedName name="dataa61" localSheetId="57">#REF!</definedName>
    <definedName name="dataa61" localSheetId="64">#REF!</definedName>
    <definedName name="dataa61" localSheetId="23">#REF!</definedName>
    <definedName name="dataa61" localSheetId="58">#REF!</definedName>
    <definedName name="dataa61" localSheetId="59">#REF!</definedName>
    <definedName name="dataa61" localSheetId="60">#REF!</definedName>
    <definedName name="dataa61" localSheetId="61">#REF!</definedName>
    <definedName name="dataa61" localSheetId="62">#REF!</definedName>
    <definedName name="dataa61" localSheetId="63">#REF!</definedName>
    <definedName name="dataa61" localSheetId="65">#REF!</definedName>
    <definedName name="dataa61" localSheetId="25">#REF!</definedName>
    <definedName name="dataa61" localSheetId="66">#REF!</definedName>
    <definedName name="dataa61" localSheetId="26">#REF!</definedName>
    <definedName name="dataa61" localSheetId="67">#REF!</definedName>
    <definedName name="dataa61" localSheetId="27">#REF!</definedName>
    <definedName name="dataa61" localSheetId="2">#REF!</definedName>
    <definedName name="dataa61" localSheetId="29">#REF!</definedName>
    <definedName name="dataa61" localSheetId="13">#REF!</definedName>
    <definedName name="dataa61" localSheetId="3">#REF!</definedName>
    <definedName name="dataa61" localSheetId="30">#REF!</definedName>
    <definedName name="dataa61" localSheetId="14">#REF!</definedName>
    <definedName name="dataa61" localSheetId="4">#REF!</definedName>
    <definedName name="dataa61" localSheetId="31">#REF!</definedName>
    <definedName name="dataa61" localSheetId="15">#REF!</definedName>
    <definedName name="dataa61" localSheetId="5">#REF!</definedName>
    <definedName name="dataa61" localSheetId="32">#REF!</definedName>
    <definedName name="dataa61" localSheetId="33">#REF!</definedName>
    <definedName name="dataa61" localSheetId="34">#REF!</definedName>
    <definedName name="dataa61" localSheetId="35">#REF!</definedName>
    <definedName name="dataa61" localSheetId="16">#REF!</definedName>
    <definedName name="dataa61" localSheetId="6">#REF!</definedName>
    <definedName name="dataa61" localSheetId="36">#REF!</definedName>
    <definedName name="dataa61" localSheetId="38">#REF!</definedName>
    <definedName name="dataa61" localSheetId="39">#REF!</definedName>
    <definedName name="dataa61" localSheetId="17">#REF!</definedName>
    <definedName name="dataa61" localSheetId="7">#REF!</definedName>
    <definedName name="dataa61" localSheetId="40">#REF!</definedName>
    <definedName name="dataa61" localSheetId="18">#REF!</definedName>
    <definedName name="dataa61" localSheetId="8">#REF!</definedName>
    <definedName name="dataa61" localSheetId="41">#REF!</definedName>
    <definedName name="dataa61" localSheetId="42">#REF!</definedName>
    <definedName name="dataa61" localSheetId="43">#REF!</definedName>
    <definedName name="dataa61" localSheetId="44">#REF!</definedName>
    <definedName name="dataa61" localSheetId="45">#REF!</definedName>
    <definedName name="dataa61" localSheetId="46">#REF!</definedName>
    <definedName name="dataa61" localSheetId="47">#REF!</definedName>
    <definedName name="dataa61" localSheetId="19">#REF!</definedName>
    <definedName name="dataa61" localSheetId="9">#REF!</definedName>
    <definedName name="dataa61" localSheetId="51">#REF!</definedName>
    <definedName name="dataa61" localSheetId="52">#REF!</definedName>
    <definedName name="dataa61" localSheetId="53">#REF!</definedName>
    <definedName name="dataa61" localSheetId="20">#REF!</definedName>
    <definedName name="dataa61" localSheetId="56">#REF!</definedName>
    <definedName name="dataa61" localSheetId="24">#REF!</definedName>
    <definedName name="dataa61">#REF!</definedName>
    <definedName name="dataa62" localSheetId="28">#REF!</definedName>
    <definedName name="dataa62" localSheetId="12">#REF!</definedName>
    <definedName name="dataa62" localSheetId="10">#REF!</definedName>
    <definedName name="dataa62" localSheetId="54">#REF!</definedName>
    <definedName name="dataa62" localSheetId="21">#REF!</definedName>
    <definedName name="dataa62" localSheetId="11">#REF!</definedName>
    <definedName name="dataa62" localSheetId="55">#REF!</definedName>
    <definedName name="dataa62" localSheetId="22">#REF!</definedName>
    <definedName name="dataa62" localSheetId="57">#REF!</definedName>
    <definedName name="dataa62" localSheetId="64">#REF!</definedName>
    <definedName name="dataa62" localSheetId="23">#REF!</definedName>
    <definedName name="dataa62" localSheetId="58">#REF!</definedName>
    <definedName name="dataa62" localSheetId="59">#REF!</definedName>
    <definedName name="dataa62" localSheetId="60">#REF!</definedName>
    <definedName name="dataa62" localSheetId="61">#REF!</definedName>
    <definedName name="dataa62" localSheetId="62">#REF!</definedName>
    <definedName name="dataa62" localSheetId="63">#REF!</definedName>
    <definedName name="dataa62" localSheetId="65">#REF!</definedName>
    <definedName name="dataa62" localSheetId="25">#REF!</definedName>
    <definedName name="dataa62" localSheetId="66">#REF!</definedName>
    <definedName name="dataa62" localSheetId="26">#REF!</definedName>
    <definedName name="dataa62" localSheetId="67">#REF!</definedName>
    <definedName name="dataa62" localSheetId="27">#REF!</definedName>
    <definedName name="dataa62" localSheetId="2">#REF!</definedName>
    <definedName name="dataa62" localSheetId="29">#REF!</definedName>
    <definedName name="dataa62" localSheetId="13">#REF!</definedName>
    <definedName name="dataa62" localSheetId="3">#REF!</definedName>
    <definedName name="dataa62" localSheetId="30">#REF!</definedName>
    <definedName name="dataa62" localSheetId="14">#REF!</definedName>
    <definedName name="dataa62" localSheetId="4">#REF!</definedName>
    <definedName name="dataa62" localSheetId="31">#REF!</definedName>
    <definedName name="dataa62" localSheetId="15">#REF!</definedName>
    <definedName name="dataa62" localSheetId="5">#REF!</definedName>
    <definedName name="dataa62" localSheetId="32">#REF!</definedName>
    <definedName name="dataa62" localSheetId="33">#REF!</definedName>
    <definedName name="dataa62" localSheetId="34">#REF!</definedName>
    <definedName name="dataa62" localSheetId="35">#REF!</definedName>
    <definedName name="dataa62" localSheetId="16">#REF!</definedName>
    <definedName name="dataa62" localSheetId="6">#REF!</definedName>
    <definedName name="dataa62" localSheetId="36">#REF!</definedName>
    <definedName name="dataa62" localSheetId="38">#REF!</definedName>
    <definedName name="dataa62" localSheetId="39">#REF!</definedName>
    <definedName name="dataa62" localSheetId="17">#REF!</definedName>
    <definedName name="dataa62" localSheetId="7">#REF!</definedName>
    <definedName name="dataa62" localSheetId="40">#REF!</definedName>
    <definedName name="dataa62" localSheetId="18">#REF!</definedName>
    <definedName name="dataa62" localSheetId="8">#REF!</definedName>
    <definedName name="dataa62" localSheetId="41">#REF!</definedName>
    <definedName name="dataa62" localSheetId="42">#REF!</definedName>
    <definedName name="dataa62" localSheetId="43">#REF!</definedName>
    <definedName name="dataa62" localSheetId="44">#REF!</definedName>
    <definedName name="dataa62" localSheetId="45">#REF!</definedName>
    <definedName name="dataa62" localSheetId="46">#REF!</definedName>
    <definedName name="dataa62" localSheetId="47">#REF!</definedName>
    <definedName name="dataa62" localSheetId="19">#REF!</definedName>
    <definedName name="dataa62" localSheetId="9">#REF!</definedName>
    <definedName name="dataa62" localSheetId="51">#REF!</definedName>
    <definedName name="dataa62" localSheetId="52">#REF!</definedName>
    <definedName name="dataa62" localSheetId="53">#REF!</definedName>
    <definedName name="dataa62" localSheetId="20">#REF!</definedName>
    <definedName name="dataa62" localSheetId="56">#REF!</definedName>
    <definedName name="dataa62" localSheetId="24">#REF!</definedName>
    <definedName name="dataa62">#REF!</definedName>
    <definedName name="dataa63" localSheetId="28">#REF!</definedName>
    <definedName name="dataa63" localSheetId="12">#REF!</definedName>
    <definedName name="dataa63" localSheetId="10">#REF!</definedName>
    <definedName name="dataa63" localSheetId="54">#REF!</definedName>
    <definedName name="dataa63" localSheetId="21">#REF!</definedName>
    <definedName name="dataa63" localSheetId="11">#REF!</definedName>
    <definedName name="dataa63" localSheetId="55">#REF!</definedName>
    <definedName name="dataa63" localSheetId="22">#REF!</definedName>
    <definedName name="dataa63" localSheetId="57">#REF!</definedName>
    <definedName name="dataa63" localSheetId="64">#REF!</definedName>
    <definedName name="dataa63" localSheetId="23">#REF!</definedName>
    <definedName name="dataa63" localSheetId="58">#REF!</definedName>
    <definedName name="dataa63" localSheetId="59">#REF!</definedName>
    <definedName name="dataa63" localSheetId="60">#REF!</definedName>
    <definedName name="dataa63" localSheetId="61">#REF!</definedName>
    <definedName name="dataa63" localSheetId="62">#REF!</definedName>
    <definedName name="dataa63" localSheetId="63">#REF!</definedName>
    <definedName name="dataa63" localSheetId="65">#REF!</definedName>
    <definedName name="dataa63" localSheetId="25">#REF!</definedName>
    <definedName name="dataa63" localSheetId="66">#REF!</definedName>
    <definedName name="dataa63" localSheetId="26">#REF!</definedName>
    <definedName name="dataa63" localSheetId="67">#REF!</definedName>
    <definedName name="dataa63" localSheetId="27">#REF!</definedName>
    <definedName name="dataa63" localSheetId="2">#REF!</definedName>
    <definedName name="dataa63" localSheetId="29">#REF!</definedName>
    <definedName name="dataa63" localSheetId="13">#REF!</definedName>
    <definedName name="dataa63" localSheetId="3">#REF!</definedName>
    <definedName name="dataa63" localSheetId="30">#REF!</definedName>
    <definedName name="dataa63" localSheetId="14">#REF!</definedName>
    <definedName name="dataa63" localSheetId="4">#REF!</definedName>
    <definedName name="dataa63" localSheetId="31">#REF!</definedName>
    <definedName name="dataa63" localSheetId="15">#REF!</definedName>
    <definedName name="dataa63" localSheetId="5">#REF!</definedName>
    <definedName name="dataa63" localSheetId="32">#REF!</definedName>
    <definedName name="dataa63" localSheetId="33">#REF!</definedName>
    <definedName name="dataa63" localSheetId="34">#REF!</definedName>
    <definedName name="dataa63" localSheetId="35">#REF!</definedName>
    <definedName name="dataa63" localSheetId="16">#REF!</definedName>
    <definedName name="dataa63" localSheetId="6">#REF!</definedName>
    <definedName name="dataa63" localSheetId="36">#REF!</definedName>
    <definedName name="dataa63" localSheetId="38">#REF!</definedName>
    <definedName name="dataa63" localSheetId="39">#REF!</definedName>
    <definedName name="dataa63" localSheetId="17">#REF!</definedName>
    <definedName name="dataa63" localSheetId="7">#REF!</definedName>
    <definedName name="dataa63" localSheetId="40">#REF!</definedName>
    <definedName name="dataa63" localSheetId="18">#REF!</definedName>
    <definedName name="dataa63" localSheetId="8">#REF!</definedName>
    <definedName name="dataa63" localSheetId="41">#REF!</definedName>
    <definedName name="dataa63" localSheetId="42">#REF!</definedName>
    <definedName name="dataa63" localSheetId="43">#REF!</definedName>
    <definedName name="dataa63" localSheetId="44">#REF!</definedName>
    <definedName name="dataa63" localSheetId="45">#REF!</definedName>
    <definedName name="dataa63" localSheetId="46">#REF!</definedName>
    <definedName name="dataa63" localSheetId="47">#REF!</definedName>
    <definedName name="dataa63" localSheetId="19">#REF!</definedName>
    <definedName name="dataa63" localSheetId="9">#REF!</definedName>
    <definedName name="dataa63" localSheetId="51">#REF!</definedName>
    <definedName name="dataa63" localSheetId="52">#REF!</definedName>
    <definedName name="dataa63" localSheetId="53">#REF!</definedName>
    <definedName name="dataa63" localSheetId="20">#REF!</definedName>
    <definedName name="dataa63" localSheetId="56">#REF!</definedName>
    <definedName name="dataa63" localSheetId="24">#REF!</definedName>
    <definedName name="dataa63">#REF!</definedName>
    <definedName name="dataa64" localSheetId="28">#REF!</definedName>
    <definedName name="dataa64" localSheetId="12">#REF!</definedName>
    <definedName name="dataa64" localSheetId="10">#REF!</definedName>
    <definedName name="dataa64" localSheetId="54">#REF!</definedName>
    <definedName name="dataa64" localSheetId="21">#REF!</definedName>
    <definedName name="dataa64" localSheetId="11">#REF!</definedName>
    <definedName name="dataa64" localSheetId="55">#REF!</definedName>
    <definedName name="dataa64" localSheetId="22">#REF!</definedName>
    <definedName name="dataa64" localSheetId="57">#REF!</definedName>
    <definedName name="dataa64" localSheetId="64">#REF!</definedName>
    <definedName name="dataa64" localSheetId="23">#REF!</definedName>
    <definedName name="dataa64" localSheetId="58">#REF!</definedName>
    <definedName name="dataa64" localSheetId="59">#REF!</definedName>
    <definedName name="dataa64" localSheetId="60">#REF!</definedName>
    <definedName name="dataa64" localSheetId="61">#REF!</definedName>
    <definedName name="dataa64" localSheetId="62">#REF!</definedName>
    <definedName name="dataa64" localSheetId="63">#REF!</definedName>
    <definedName name="dataa64" localSheetId="65">#REF!</definedName>
    <definedName name="dataa64" localSheetId="25">#REF!</definedName>
    <definedName name="dataa64" localSheetId="66">#REF!</definedName>
    <definedName name="dataa64" localSheetId="26">#REF!</definedName>
    <definedName name="dataa64" localSheetId="67">#REF!</definedName>
    <definedName name="dataa64" localSheetId="27">#REF!</definedName>
    <definedName name="dataa64" localSheetId="2">#REF!</definedName>
    <definedName name="dataa64" localSheetId="29">#REF!</definedName>
    <definedName name="dataa64" localSheetId="13">#REF!</definedName>
    <definedName name="dataa64" localSheetId="3">#REF!</definedName>
    <definedName name="dataa64" localSheetId="30">#REF!</definedName>
    <definedName name="dataa64" localSheetId="14">#REF!</definedName>
    <definedName name="dataa64" localSheetId="4">#REF!</definedName>
    <definedName name="dataa64" localSheetId="31">#REF!</definedName>
    <definedName name="dataa64" localSheetId="15">#REF!</definedName>
    <definedName name="dataa64" localSheetId="5">#REF!</definedName>
    <definedName name="dataa64" localSheetId="32">#REF!</definedName>
    <definedName name="dataa64" localSheetId="33">#REF!</definedName>
    <definedName name="dataa64" localSheetId="34">#REF!</definedName>
    <definedName name="dataa64" localSheetId="35">#REF!</definedName>
    <definedName name="dataa64" localSheetId="16">#REF!</definedName>
    <definedName name="dataa64" localSheetId="6">#REF!</definedName>
    <definedName name="dataa64" localSheetId="36">#REF!</definedName>
    <definedName name="dataa64" localSheetId="38">#REF!</definedName>
    <definedName name="dataa64" localSheetId="39">#REF!</definedName>
    <definedName name="dataa64" localSheetId="17">#REF!</definedName>
    <definedName name="dataa64" localSheetId="7">#REF!</definedName>
    <definedName name="dataa64" localSheetId="40">#REF!</definedName>
    <definedName name="dataa64" localSheetId="18">#REF!</definedName>
    <definedName name="dataa64" localSheetId="8">#REF!</definedName>
    <definedName name="dataa64" localSheetId="41">#REF!</definedName>
    <definedName name="dataa64" localSheetId="42">#REF!</definedName>
    <definedName name="dataa64" localSheetId="43">#REF!</definedName>
    <definedName name="dataa64" localSheetId="44">#REF!</definedName>
    <definedName name="dataa64" localSheetId="45">#REF!</definedName>
    <definedName name="dataa64" localSheetId="46">#REF!</definedName>
    <definedName name="dataa64" localSheetId="47">#REF!</definedName>
    <definedName name="dataa64" localSheetId="19">#REF!</definedName>
    <definedName name="dataa64" localSheetId="9">#REF!</definedName>
    <definedName name="dataa64" localSheetId="51">#REF!</definedName>
    <definedName name="dataa64" localSheetId="52">#REF!</definedName>
    <definedName name="dataa64" localSheetId="53">#REF!</definedName>
    <definedName name="dataa64" localSheetId="20">#REF!</definedName>
    <definedName name="dataa64" localSheetId="56">#REF!</definedName>
    <definedName name="dataa64" localSheetId="24">#REF!</definedName>
    <definedName name="dataa64">#REF!</definedName>
    <definedName name="dataa65" localSheetId="28">#REF!</definedName>
    <definedName name="dataa65" localSheetId="12">#REF!</definedName>
    <definedName name="dataa65" localSheetId="10">#REF!</definedName>
    <definedName name="dataa65" localSheetId="54">#REF!</definedName>
    <definedName name="dataa65" localSheetId="21">#REF!</definedName>
    <definedName name="dataa65" localSheetId="11">#REF!</definedName>
    <definedName name="dataa65" localSheetId="55">#REF!</definedName>
    <definedName name="dataa65" localSheetId="22">#REF!</definedName>
    <definedName name="dataa65" localSheetId="57">#REF!</definedName>
    <definedName name="dataa65" localSheetId="64">#REF!</definedName>
    <definedName name="dataa65" localSheetId="23">#REF!</definedName>
    <definedName name="dataa65" localSheetId="58">#REF!</definedName>
    <definedName name="dataa65" localSheetId="59">#REF!</definedName>
    <definedName name="dataa65" localSheetId="60">#REF!</definedName>
    <definedName name="dataa65" localSheetId="61">#REF!</definedName>
    <definedName name="dataa65" localSheetId="62">#REF!</definedName>
    <definedName name="dataa65" localSheetId="63">#REF!</definedName>
    <definedName name="dataa65" localSheetId="65">#REF!</definedName>
    <definedName name="dataa65" localSheetId="25">#REF!</definedName>
    <definedName name="dataa65" localSheetId="66">#REF!</definedName>
    <definedName name="dataa65" localSheetId="26">#REF!</definedName>
    <definedName name="dataa65" localSheetId="67">#REF!</definedName>
    <definedName name="dataa65" localSheetId="27">#REF!</definedName>
    <definedName name="dataa65" localSheetId="2">#REF!</definedName>
    <definedName name="dataa65" localSheetId="29">#REF!</definedName>
    <definedName name="dataa65" localSheetId="13">#REF!</definedName>
    <definedName name="dataa65" localSheetId="3">#REF!</definedName>
    <definedName name="dataa65" localSheetId="30">#REF!</definedName>
    <definedName name="dataa65" localSheetId="14">#REF!</definedName>
    <definedName name="dataa65" localSheetId="4">#REF!</definedName>
    <definedName name="dataa65" localSheetId="31">#REF!</definedName>
    <definedName name="dataa65" localSheetId="15">#REF!</definedName>
    <definedName name="dataa65" localSheetId="5">#REF!</definedName>
    <definedName name="dataa65" localSheetId="32">#REF!</definedName>
    <definedName name="dataa65" localSheetId="33">#REF!</definedName>
    <definedName name="dataa65" localSheetId="34">#REF!</definedName>
    <definedName name="dataa65" localSheetId="35">#REF!</definedName>
    <definedName name="dataa65" localSheetId="16">#REF!</definedName>
    <definedName name="dataa65" localSheetId="6">#REF!</definedName>
    <definedName name="dataa65" localSheetId="36">#REF!</definedName>
    <definedName name="dataa65" localSheetId="38">#REF!</definedName>
    <definedName name="dataa65" localSheetId="39">#REF!</definedName>
    <definedName name="dataa65" localSheetId="17">#REF!</definedName>
    <definedName name="dataa65" localSheetId="7">#REF!</definedName>
    <definedName name="dataa65" localSheetId="40">#REF!</definedName>
    <definedName name="dataa65" localSheetId="18">#REF!</definedName>
    <definedName name="dataa65" localSheetId="8">#REF!</definedName>
    <definedName name="dataa65" localSheetId="41">#REF!</definedName>
    <definedName name="dataa65" localSheetId="42">#REF!</definedName>
    <definedName name="dataa65" localSheetId="43">#REF!</definedName>
    <definedName name="dataa65" localSheetId="44">#REF!</definedName>
    <definedName name="dataa65" localSheetId="45">#REF!</definedName>
    <definedName name="dataa65" localSheetId="46">#REF!</definedName>
    <definedName name="dataa65" localSheetId="47">#REF!</definedName>
    <definedName name="dataa65" localSheetId="19">#REF!</definedName>
    <definedName name="dataa65" localSheetId="9">#REF!</definedName>
    <definedName name="dataa65" localSheetId="51">#REF!</definedName>
    <definedName name="dataa65" localSheetId="52">#REF!</definedName>
    <definedName name="dataa65" localSheetId="53">#REF!</definedName>
    <definedName name="dataa65" localSheetId="20">#REF!</definedName>
    <definedName name="dataa65" localSheetId="56">#REF!</definedName>
    <definedName name="dataa65" localSheetId="24">#REF!</definedName>
    <definedName name="dataa65">#REF!</definedName>
    <definedName name="dataa66" localSheetId="28">#REF!</definedName>
    <definedName name="dataa66" localSheetId="12">#REF!</definedName>
    <definedName name="dataa66" localSheetId="10">#REF!</definedName>
    <definedName name="dataa66" localSheetId="54">#REF!</definedName>
    <definedName name="dataa66" localSheetId="21">#REF!</definedName>
    <definedName name="dataa66" localSheetId="11">#REF!</definedName>
    <definedName name="dataa66" localSheetId="55">#REF!</definedName>
    <definedName name="dataa66" localSheetId="22">#REF!</definedName>
    <definedName name="dataa66" localSheetId="57">#REF!</definedName>
    <definedName name="dataa66" localSheetId="64">#REF!</definedName>
    <definedName name="dataa66" localSheetId="23">#REF!</definedName>
    <definedName name="dataa66" localSheetId="58">#REF!</definedName>
    <definedName name="dataa66" localSheetId="59">#REF!</definedName>
    <definedName name="dataa66" localSheetId="60">#REF!</definedName>
    <definedName name="dataa66" localSheetId="61">#REF!</definedName>
    <definedName name="dataa66" localSheetId="62">#REF!</definedName>
    <definedName name="dataa66" localSheetId="63">#REF!</definedName>
    <definedName name="dataa66" localSheetId="65">#REF!</definedName>
    <definedName name="dataa66" localSheetId="25">#REF!</definedName>
    <definedName name="dataa66" localSheetId="66">#REF!</definedName>
    <definedName name="dataa66" localSheetId="26">#REF!</definedName>
    <definedName name="dataa66" localSheetId="67">#REF!</definedName>
    <definedName name="dataa66" localSheetId="27">#REF!</definedName>
    <definedName name="dataa66" localSheetId="2">#REF!</definedName>
    <definedName name="dataa66" localSheetId="29">#REF!</definedName>
    <definedName name="dataa66" localSheetId="13">#REF!</definedName>
    <definedName name="dataa66" localSheetId="3">#REF!</definedName>
    <definedName name="dataa66" localSheetId="30">#REF!</definedName>
    <definedName name="dataa66" localSheetId="14">#REF!</definedName>
    <definedName name="dataa66" localSheetId="4">#REF!</definedName>
    <definedName name="dataa66" localSheetId="31">#REF!</definedName>
    <definedName name="dataa66" localSheetId="15">#REF!</definedName>
    <definedName name="dataa66" localSheetId="5">#REF!</definedName>
    <definedName name="dataa66" localSheetId="32">#REF!</definedName>
    <definedName name="dataa66" localSheetId="33">#REF!</definedName>
    <definedName name="dataa66" localSheetId="34">#REF!</definedName>
    <definedName name="dataa66" localSheetId="35">#REF!</definedName>
    <definedName name="dataa66" localSheetId="16">#REF!</definedName>
    <definedName name="dataa66" localSheetId="6">#REF!</definedName>
    <definedName name="dataa66" localSheetId="36">#REF!</definedName>
    <definedName name="dataa66" localSheetId="38">#REF!</definedName>
    <definedName name="dataa66" localSheetId="39">#REF!</definedName>
    <definedName name="dataa66" localSheetId="17">#REF!</definedName>
    <definedName name="dataa66" localSheetId="7">#REF!</definedName>
    <definedName name="dataa66" localSheetId="40">#REF!</definedName>
    <definedName name="dataa66" localSheetId="18">#REF!</definedName>
    <definedName name="dataa66" localSheetId="8">#REF!</definedName>
    <definedName name="dataa66" localSheetId="41">#REF!</definedName>
    <definedName name="dataa66" localSheetId="42">#REF!</definedName>
    <definedName name="dataa66" localSheetId="43">#REF!</definedName>
    <definedName name="dataa66" localSheetId="44">#REF!</definedName>
    <definedName name="dataa66" localSheetId="45">#REF!</definedName>
    <definedName name="dataa66" localSheetId="46">#REF!</definedName>
    <definedName name="dataa66" localSheetId="47">#REF!</definedName>
    <definedName name="dataa66" localSheetId="19">#REF!</definedName>
    <definedName name="dataa66" localSheetId="9">#REF!</definedName>
    <definedName name="dataa66" localSheetId="51">#REF!</definedName>
    <definedName name="dataa66" localSheetId="52">#REF!</definedName>
    <definedName name="dataa66" localSheetId="53">#REF!</definedName>
    <definedName name="dataa66" localSheetId="20">#REF!</definedName>
    <definedName name="dataa66" localSheetId="56">#REF!</definedName>
    <definedName name="dataa66" localSheetId="24">#REF!</definedName>
    <definedName name="dataa66">#REF!</definedName>
    <definedName name="dataa67" localSheetId="28">#REF!</definedName>
    <definedName name="dataa67" localSheetId="12">#REF!</definedName>
    <definedName name="dataa67" localSheetId="10">#REF!</definedName>
    <definedName name="dataa67" localSheetId="54">#REF!</definedName>
    <definedName name="dataa67" localSheetId="21">#REF!</definedName>
    <definedName name="dataa67" localSheetId="11">#REF!</definedName>
    <definedName name="dataa67" localSheetId="55">#REF!</definedName>
    <definedName name="dataa67" localSheetId="22">#REF!</definedName>
    <definedName name="dataa67" localSheetId="57">#REF!</definedName>
    <definedName name="dataa67" localSheetId="64">#REF!</definedName>
    <definedName name="dataa67" localSheetId="23">#REF!</definedName>
    <definedName name="dataa67" localSheetId="58">#REF!</definedName>
    <definedName name="dataa67" localSheetId="59">#REF!</definedName>
    <definedName name="dataa67" localSheetId="60">#REF!</definedName>
    <definedName name="dataa67" localSheetId="61">#REF!</definedName>
    <definedName name="dataa67" localSheetId="62">#REF!</definedName>
    <definedName name="dataa67" localSheetId="63">#REF!</definedName>
    <definedName name="dataa67" localSheetId="65">#REF!</definedName>
    <definedName name="dataa67" localSheetId="25">#REF!</definedName>
    <definedName name="dataa67" localSheetId="66">#REF!</definedName>
    <definedName name="dataa67" localSheetId="26">#REF!</definedName>
    <definedName name="dataa67" localSheetId="67">#REF!</definedName>
    <definedName name="dataa67" localSheetId="27">#REF!</definedName>
    <definedName name="dataa67" localSheetId="2">#REF!</definedName>
    <definedName name="dataa67" localSheetId="29">#REF!</definedName>
    <definedName name="dataa67" localSheetId="13">#REF!</definedName>
    <definedName name="dataa67" localSheetId="3">#REF!</definedName>
    <definedName name="dataa67" localSheetId="30">#REF!</definedName>
    <definedName name="dataa67" localSheetId="14">#REF!</definedName>
    <definedName name="dataa67" localSheetId="4">#REF!</definedName>
    <definedName name="dataa67" localSheetId="31">#REF!</definedName>
    <definedName name="dataa67" localSheetId="15">#REF!</definedName>
    <definedName name="dataa67" localSheetId="5">#REF!</definedName>
    <definedName name="dataa67" localSheetId="32">#REF!</definedName>
    <definedName name="dataa67" localSheetId="33">#REF!</definedName>
    <definedName name="dataa67" localSheetId="34">#REF!</definedName>
    <definedName name="dataa67" localSheetId="35">#REF!</definedName>
    <definedName name="dataa67" localSheetId="16">#REF!</definedName>
    <definedName name="dataa67" localSheetId="6">#REF!</definedName>
    <definedName name="dataa67" localSheetId="36">#REF!</definedName>
    <definedName name="dataa67" localSheetId="38">#REF!</definedName>
    <definedName name="dataa67" localSheetId="39">#REF!</definedName>
    <definedName name="dataa67" localSheetId="17">#REF!</definedName>
    <definedName name="dataa67" localSheetId="7">#REF!</definedName>
    <definedName name="dataa67" localSheetId="40">#REF!</definedName>
    <definedName name="dataa67" localSheetId="18">#REF!</definedName>
    <definedName name="dataa67" localSheetId="8">#REF!</definedName>
    <definedName name="dataa67" localSheetId="41">#REF!</definedName>
    <definedName name="dataa67" localSheetId="42">#REF!</definedName>
    <definedName name="dataa67" localSheetId="43">#REF!</definedName>
    <definedName name="dataa67" localSheetId="44">#REF!</definedName>
    <definedName name="dataa67" localSheetId="45">#REF!</definedName>
    <definedName name="dataa67" localSheetId="46">#REF!</definedName>
    <definedName name="dataa67" localSheetId="47">#REF!</definedName>
    <definedName name="dataa67" localSheetId="19">#REF!</definedName>
    <definedName name="dataa67" localSheetId="9">#REF!</definedName>
    <definedName name="dataa67" localSheetId="51">#REF!</definedName>
    <definedName name="dataa67" localSheetId="52">#REF!</definedName>
    <definedName name="dataa67" localSheetId="53">#REF!</definedName>
    <definedName name="dataa67" localSheetId="20">#REF!</definedName>
    <definedName name="dataa67" localSheetId="56">#REF!</definedName>
    <definedName name="dataa67" localSheetId="24">#REF!</definedName>
    <definedName name="dataa67">#REF!</definedName>
    <definedName name="dataa68" localSheetId="28">#REF!</definedName>
    <definedName name="dataa68" localSheetId="12">#REF!</definedName>
    <definedName name="dataa68" localSheetId="10">#REF!</definedName>
    <definedName name="dataa68" localSheetId="54">#REF!</definedName>
    <definedName name="dataa68" localSheetId="21">#REF!</definedName>
    <definedName name="dataa68" localSheetId="11">#REF!</definedName>
    <definedName name="dataa68" localSheetId="55">#REF!</definedName>
    <definedName name="dataa68" localSheetId="22">#REF!</definedName>
    <definedName name="dataa68" localSheetId="57">#REF!</definedName>
    <definedName name="dataa68" localSheetId="64">#REF!</definedName>
    <definedName name="dataa68" localSheetId="23">#REF!</definedName>
    <definedName name="dataa68" localSheetId="58">#REF!</definedName>
    <definedName name="dataa68" localSheetId="59">#REF!</definedName>
    <definedName name="dataa68" localSheetId="60">#REF!</definedName>
    <definedName name="dataa68" localSheetId="61">#REF!</definedName>
    <definedName name="dataa68" localSheetId="62">#REF!</definedName>
    <definedName name="dataa68" localSheetId="63">#REF!</definedName>
    <definedName name="dataa68" localSheetId="65">#REF!</definedName>
    <definedName name="dataa68" localSheetId="25">#REF!</definedName>
    <definedName name="dataa68" localSheetId="66">#REF!</definedName>
    <definedName name="dataa68" localSheetId="26">#REF!</definedName>
    <definedName name="dataa68" localSheetId="67">#REF!</definedName>
    <definedName name="dataa68" localSheetId="27">#REF!</definedName>
    <definedName name="dataa68" localSheetId="2">#REF!</definedName>
    <definedName name="dataa68" localSheetId="29">#REF!</definedName>
    <definedName name="dataa68" localSheetId="13">#REF!</definedName>
    <definedName name="dataa68" localSheetId="3">#REF!</definedName>
    <definedName name="dataa68" localSheetId="30">#REF!</definedName>
    <definedName name="dataa68" localSheetId="14">#REF!</definedName>
    <definedName name="dataa68" localSheetId="4">#REF!</definedName>
    <definedName name="dataa68" localSheetId="31">#REF!</definedName>
    <definedName name="dataa68" localSheetId="15">#REF!</definedName>
    <definedName name="dataa68" localSheetId="5">#REF!</definedName>
    <definedName name="dataa68" localSheetId="32">#REF!</definedName>
    <definedName name="dataa68" localSheetId="33">#REF!</definedName>
    <definedName name="dataa68" localSheetId="34">#REF!</definedName>
    <definedName name="dataa68" localSheetId="35">#REF!</definedName>
    <definedName name="dataa68" localSheetId="16">#REF!</definedName>
    <definedName name="dataa68" localSheetId="6">#REF!</definedName>
    <definedName name="dataa68" localSheetId="36">#REF!</definedName>
    <definedName name="dataa68" localSheetId="38">#REF!</definedName>
    <definedName name="dataa68" localSheetId="39">#REF!</definedName>
    <definedName name="dataa68" localSheetId="17">#REF!</definedName>
    <definedName name="dataa68" localSheetId="7">#REF!</definedName>
    <definedName name="dataa68" localSheetId="40">#REF!</definedName>
    <definedName name="dataa68" localSheetId="18">#REF!</definedName>
    <definedName name="dataa68" localSheetId="8">#REF!</definedName>
    <definedName name="dataa68" localSheetId="41">#REF!</definedName>
    <definedName name="dataa68" localSheetId="42">#REF!</definedName>
    <definedName name="dataa68" localSheetId="43">#REF!</definedName>
    <definedName name="dataa68" localSheetId="44">#REF!</definedName>
    <definedName name="dataa68" localSheetId="45">#REF!</definedName>
    <definedName name="dataa68" localSheetId="46">#REF!</definedName>
    <definedName name="dataa68" localSheetId="47">#REF!</definedName>
    <definedName name="dataa68" localSheetId="19">#REF!</definedName>
    <definedName name="dataa68" localSheetId="9">#REF!</definedName>
    <definedName name="dataa68" localSheetId="51">#REF!</definedName>
    <definedName name="dataa68" localSheetId="52">#REF!</definedName>
    <definedName name="dataa68" localSheetId="53">#REF!</definedName>
    <definedName name="dataa68" localSheetId="20">#REF!</definedName>
    <definedName name="dataa68" localSheetId="56">#REF!</definedName>
    <definedName name="dataa68" localSheetId="24">#REF!</definedName>
    <definedName name="dataa68">#REF!</definedName>
    <definedName name="dataa69" localSheetId="28">#REF!</definedName>
    <definedName name="dataa69" localSheetId="12">#REF!</definedName>
    <definedName name="dataa69" localSheetId="10">#REF!</definedName>
    <definedName name="dataa69" localSheetId="54">#REF!</definedName>
    <definedName name="dataa69" localSheetId="21">#REF!</definedName>
    <definedName name="dataa69" localSheetId="11">#REF!</definedName>
    <definedName name="dataa69" localSheetId="55">#REF!</definedName>
    <definedName name="dataa69" localSheetId="22">#REF!</definedName>
    <definedName name="dataa69" localSheetId="57">#REF!</definedName>
    <definedName name="dataa69" localSheetId="64">#REF!</definedName>
    <definedName name="dataa69" localSheetId="23">#REF!</definedName>
    <definedName name="dataa69" localSheetId="58">#REF!</definedName>
    <definedName name="dataa69" localSheetId="59">#REF!</definedName>
    <definedName name="dataa69" localSheetId="60">#REF!</definedName>
    <definedName name="dataa69" localSheetId="61">#REF!</definedName>
    <definedName name="dataa69" localSheetId="62">#REF!</definedName>
    <definedName name="dataa69" localSheetId="63">#REF!</definedName>
    <definedName name="dataa69" localSheetId="65">#REF!</definedName>
    <definedName name="dataa69" localSheetId="25">#REF!</definedName>
    <definedName name="dataa69" localSheetId="66">#REF!</definedName>
    <definedName name="dataa69" localSheetId="26">#REF!</definedName>
    <definedName name="dataa69" localSheetId="67">#REF!</definedName>
    <definedName name="dataa69" localSheetId="27">#REF!</definedName>
    <definedName name="dataa69" localSheetId="2">#REF!</definedName>
    <definedName name="dataa69" localSheetId="29">#REF!</definedName>
    <definedName name="dataa69" localSheetId="13">#REF!</definedName>
    <definedName name="dataa69" localSheetId="3">#REF!</definedName>
    <definedName name="dataa69" localSheetId="30">#REF!</definedName>
    <definedName name="dataa69" localSheetId="14">#REF!</definedName>
    <definedName name="dataa69" localSheetId="4">#REF!</definedName>
    <definedName name="dataa69" localSheetId="31">#REF!</definedName>
    <definedName name="dataa69" localSheetId="15">#REF!</definedName>
    <definedName name="dataa69" localSheetId="5">#REF!</definedName>
    <definedName name="dataa69" localSheetId="32">#REF!</definedName>
    <definedName name="dataa69" localSheetId="33">#REF!</definedName>
    <definedName name="dataa69" localSheetId="34">#REF!</definedName>
    <definedName name="dataa69" localSheetId="35">#REF!</definedName>
    <definedName name="dataa69" localSheetId="16">#REF!</definedName>
    <definedName name="dataa69" localSheetId="6">#REF!</definedName>
    <definedName name="dataa69" localSheetId="36">#REF!</definedName>
    <definedName name="dataa69" localSheetId="38">#REF!</definedName>
    <definedName name="dataa69" localSheetId="39">#REF!</definedName>
    <definedName name="dataa69" localSheetId="17">#REF!</definedName>
    <definedName name="dataa69" localSheetId="7">#REF!</definedName>
    <definedName name="dataa69" localSheetId="40">#REF!</definedName>
    <definedName name="dataa69" localSheetId="18">#REF!</definedName>
    <definedName name="dataa69" localSheetId="8">#REF!</definedName>
    <definedName name="dataa69" localSheetId="41">#REF!</definedName>
    <definedName name="dataa69" localSheetId="42">#REF!</definedName>
    <definedName name="dataa69" localSheetId="43">#REF!</definedName>
    <definedName name="dataa69" localSheetId="44">#REF!</definedName>
    <definedName name="dataa69" localSheetId="45">#REF!</definedName>
    <definedName name="dataa69" localSheetId="46">#REF!</definedName>
    <definedName name="dataa69" localSheetId="47">#REF!</definedName>
    <definedName name="dataa69" localSheetId="19">#REF!</definedName>
    <definedName name="dataa69" localSheetId="9">#REF!</definedName>
    <definedName name="dataa69" localSheetId="51">#REF!</definedName>
    <definedName name="dataa69" localSheetId="52">#REF!</definedName>
    <definedName name="dataa69" localSheetId="53">#REF!</definedName>
    <definedName name="dataa69" localSheetId="20">#REF!</definedName>
    <definedName name="dataa69" localSheetId="56">#REF!</definedName>
    <definedName name="dataa69" localSheetId="24">#REF!</definedName>
    <definedName name="dataa69">#REF!</definedName>
    <definedName name="dataa7" localSheetId="28">#REF!</definedName>
    <definedName name="dataa7" localSheetId="12">#REF!</definedName>
    <definedName name="dataa7" localSheetId="10">#REF!</definedName>
    <definedName name="dataa7" localSheetId="54">#REF!</definedName>
    <definedName name="dataa7" localSheetId="21">#REF!</definedName>
    <definedName name="dataa7" localSheetId="11">#REF!</definedName>
    <definedName name="dataa7" localSheetId="55">#REF!</definedName>
    <definedName name="dataa7" localSheetId="22">#REF!</definedName>
    <definedName name="dataa7" localSheetId="57">#REF!</definedName>
    <definedName name="dataa7" localSheetId="64">#REF!</definedName>
    <definedName name="dataa7" localSheetId="23">#REF!</definedName>
    <definedName name="dataa7" localSheetId="58">#REF!</definedName>
    <definedName name="dataa7" localSheetId="59">#REF!</definedName>
    <definedName name="dataa7" localSheetId="60">#REF!</definedName>
    <definedName name="dataa7" localSheetId="61">#REF!</definedName>
    <definedName name="dataa7" localSheetId="62">#REF!</definedName>
    <definedName name="dataa7" localSheetId="63">#REF!</definedName>
    <definedName name="dataa7" localSheetId="65">#REF!</definedName>
    <definedName name="dataa7" localSheetId="25">#REF!</definedName>
    <definedName name="dataa7" localSheetId="66">#REF!</definedName>
    <definedName name="dataa7" localSheetId="26">#REF!</definedName>
    <definedName name="dataa7" localSheetId="67">#REF!</definedName>
    <definedName name="dataa7" localSheetId="27">#REF!</definedName>
    <definedName name="dataa7" localSheetId="2">#REF!</definedName>
    <definedName name="dataa7" localSheetId="29">#REF!</definedName>
    <definedName name="dataa7" localSheetId="13">#REF!</definedName>
    <definedName name="dataa7" localSheetId="3">#REF!</definedName>
    <definedName name="dataa7" localSheetId="30">#REF!</definedName>
    <definedName name="dataa7" localSheetId="14">#REF!</definedName>
    <definedName name="dataa7" localSheetId="4">#REF!</definedName>
    <definedName name="dataa7" localSheetId="31">#REF!</definedName>
    <definedName name="dataa7" localSheetId="15">#REF!</definedName>
    <definedName name="dataa7" localSheetId="5">#REF!</definedName>
    <definedName name="dataa7" localSheetId="32">#REF!</definedName>
    <definedName name="dataa7" localSheetId="33">#REF!</definedName>
    <definedName name="dataa7" localSheetId="34">#REF!</definedName>
    <definedName name="dataa7" localSheetId="35">#REF!</definedName>
    <definedName name="dataa7" localSheetId="16">#REF!</definedName>
    <definedName name="dataa7" localSheetId="6">#REF!</definedName>
    <definedName name="dataa7" localSheetId="36">#REF!</definedName>
    <definedName name="dataa7" localSheetId="38">#REF!</definedName>
    <definedName name="dataa7" localSheetId="39">#REF!</definedName>
    <definedName name="dataa7" localSheetId="17">#REF!</definedName>
    <definedName name="dataa7" localSheetId="7">#REF!</definedName>
    <definedName name="dataa7" localSheetId="40">#REF!</definedName>
    <definedName name="dataa7" localSheetId="18">#REF!</definedName>
    <definedName name="dataa7" localSheetId="8">#REF!</definedName>
    <definedName name="dataa7" localSheetId="41">#REF!</definedName>
    <definedName name="dataa7" localSheetId="42">#REF!</definedName>
    <definedName name="dataa7" localSheetId="43">#REF!</definedName>
    <definedName name="dataa7" localSheetId="44">#REF!</definedName>
    <definedName name="dataa7" localSheetId="45">#REF!</definedName>
    <definedName name="dataa7" localSheetId="46">#REF!</definedName>
    <definedName name="dataa7" localSheetId="47">#REF!</definedName>
    <definedName name="dataa7" localSheetId="19">#REF!</definedName>
    <definedName name="dataa7" localSheetId="9">#REF!</definedName>
    <definedName name="dataa7" localSheetId="51">#REF!</definedName>
    <definedName name="dataa7" localSheetId="52">#REF!</definedName>
    <definedName name="dataa7" localSheetId="53">#REF!</definedName>
    <definedName name="dataa7" localSheetId="20">#REF!</definedName>
    <definedName name="dataa7" localSheetId="56">#REF!</definedName>
    <definedName name="dataa7" localSheetId="24">#REF!</definedName>
    <definedName name="dataa7">#REF!</definedName>
    <definedName name="dataa8" localSheetId="28">#REF!</definedName>
    <definedName name="dataa8" localSheetId="12">#REF!</definedName>
    <definedName name="dataa8" localSheetId="10">#REF!</definedName>
    <definedName name="dataa8" localSheetId="54">#REF!</definedName>
    <definedName name="dataa8" localSheetId="21">#REF!</definedName>
    <definedName name="dataa8" localSheetId="11">#REF!</definedName>
    <definedName name="dataa8" localSheetId="55">#REF!</definedName>
    <definedName name="dataa8" localSheetId="22">#REF!</definedName>
    <definedName name="dataa8" localSheetId="57">#REF!</definedName>
    <definedName name="dataa8" localSheetId="64">#REF!</definedName>
    <definedName name="dataa8" localSheetId="23">#REF!</definedName>
    <definedName name="dataa8" localSheetId="58">#REF!</definedName>
    <definedName name="dataa8" localSheetId="59">#REF!</definedName>
    <definedName name="dataa8" localSheetId="60">#REF!</definedName>
    <definedName name="dataa8" localSheetId="61">#REF!</definedName>
    <definedName name="dataa8" localSheetId="62">#REF!</definedName>
    <definedName name="dataa8" localSheetId="63">#REF!</definedName>
    <definedName name="dataa8" localSheetId="65">#REF!</definedName>
    <definedName name="dataa8" localSheetId="25">#REF!</definedName>
    <definedName name="dataa8" localSheetId="66">#REF!</definedName>
    <definedName name="dataa8" localSheetId="26">#REF!</definedName>
    <definedName name="dataa8" localSheetId="67">#REF!</definedName>
    <definedName name="dataa8" localSheetId="27">#REF!</definedName>
    <definedName name="dataa8" localSheetId="2">#REF!</definedName>
    <definedName name="dataa8" localSheetId="29">#REF!</definedName>
    <definedName name="dataa8" localSheetId="13">#REF!</definedName>
    <definedName name="dataa8" localSheetId="3">#REF!</definedName>
    <definedName name="dataa8" localSheetId="30">#REF!</definedName>
    <definedName name="dataa8" localSheetId="14">#REF!</definedName>
    <definedName name="dataa8" localSheetId="4">#REF!</definedName>
    <definedName name="dataa8" localSheetId="31">#REF!</definedName>
    <definedName name="dataa8" localSheetId="15">#REF!</definedName>
    <definedName name="dataa8" localSheetId="5">#REF!</definedName>
    <definedName name="dataa8" localSheetId="32">#REF!</definedName>
    <definedName name="dataa8" localSheetId="33">#REF!</definedName>
    <definedName name="dataa8" localSheetId="34">#REF!</definedName>
    <definedName name="dataa8" localSheetId="35">#REF!</definedName>
    <definedName name="dataa8" localSheetId="16">#REF!</definedName>
    <definedName name="dataa8" localSheetId="6">#REF!</definedName>
    <definedName name="dataa8" localSheetId="36">#REF!</definedName>
    <definedName name="dataa8" localSheetId="38">#REF!</definedName>
    <definedName name="dataa8" localSheetId="39">#REF!</definedName>
    <definedName name="dataa8" localSheetId="17">#REF!</definedName>
    <definedName name="dataa8" localSheetId="7">#REF!</definedName>
    <definedName name="dataa8" localSheetId="40">#REF!</definedName>
    <definedName name="dataa8" localSheetId="18">#REF!</definedName>
    <definedName name="dataa8" localSheetId="8">#REF!</definedName>
    <definedName name="dataa8" localSheetId="41">#REF!</definedName>
    <definedName name="dataa8" localSheetId="42">#REF!</definedName>
    <definedName name="dataa8" localSheetId="43">#REF!</definedName>
    <definedName name="dataa8" localSheetId="44">#REF!</definedName>
    <definedName name="dataa8" localSheetId="45">#REF!</definedName>
    <definedName name="dataa8" localSheetId="46">#REF!</definedName>
    <definedName name="dataa8" localSheetId="47">#REF!</definedName>
    <definedName name="dataa8" localSheetId="19">#REF!</definedName>
    <definedName name="dataa8" localSheetId="9">#REF!</definedName>
    <definedName name="dataa8" localSheetId="51">#REF!</definedName>
    <definedName name="dataa8" localSheetId="52">#REF!</definedName>
    <definedName name="dataa8" localSheetId="53">#REF!</definedName>
    <definedName name="dataa8" localSheetId="20">#REF!</definedName>
    <definedName name="dataa8" localSheetId="56">#REF!</definedName>
    <definedName name="dataa8" localSheetId="24">#REF!</definedName>
    <definedName name="dataa8">#REF!</definedName>
    <definedName name="dataa9" localSheetId="28">#REF!</definedName>
    <definedName name="dataa9" localSheetId="12">#REF!</definedName>
    <definedName name="dataa9" localSheetId="10">#REF!</definedName>
    <definedName name="dataa9" localSheetId="54">#REF!</definedName>
    <definedName name="dataa9" localSheetId="21">#REF!</definedName>
    <definedName name="dataa9" localSheetId="11">#REF!</definedName>
    <definedName name="dataa9" localSheetId="55">#REF!</definedName>
    <definedName name="dataa9" localSheetId="22">#REF!</definedName>
    <definedName name="dataa9" localSheetId="57">#REF!</definedName>
    <definedName name="dataa9" localSheetId="64">#REF!</definedName>
    <definedName name="dataa9" localSheetId="23">#REF!</definedName>
    <definedName name="dataa9" localSheetId="58">#REF!</definedName>
    <definedName name="dataa9" localSheetId="59">#REF!</definedName>
    <definedName name="dataa9" localSheetId="60">#REF!</definedName>
    <definedName name="dataa9" localSheetId="61">#REF!</definedName>
    <definedName name="dataa9" localSheetId="62">#REF!</definedName>
    <definedName name="dataa9" localSheetId="63">#REF!</definedName>
    <definedName name="dataa9" localSheetId="65">#REF!</definedName>
    <definedName name="dataa9" localSheetId="25">#REF!</definedName>
    <definedName name="dataa9" localSheetId="66">#REF!</definedName>
    <definedName name="dataa9" localSheetId="26">#REF!</definedName>
    <definedName name="dataa9" localSheetId="67">#REF!</definedName>
    <definedName name="dataa9" localSheetId="27">#REF!</definedName>
    <definedName name="dataa9" localSheetId="2">#REF!</definedName>
    <definedName name="dataa9" localSheetId="29">#REF!</definedName>
    <definedName name="dataa9" localSheetId="13">#REF!</definedName>
    <definedName name="dataa9" localSheetId="3">#REF!</definedName>
    <definedName name="dataa9" localSheetId="30">#REF!</definedName>
    <definedName name="dataa9" localSheetId="14">#REF!</definedName>
    <definedName name="dataa9" localSheetId="4">#REF!</definedName>
    <definedName name="dataa9" localSheetId="31">#REF!</definedName>
    <definedName name="dataa9" localSheetId="15">#REF!</definedName>
    <definedName name="dataa9" localSheetId="5">#REF!</definedName>
    <definedName name="dataa9" localSheetId="32">#REF!</definedName>
    <definedName name="dataa9" localSheetId="33">#REF!</definedName>
    <definedName name="dataa9" localSheetId="34">#REF!</definedName>
    <definedName name="dataa9" localSheetId="35">#REF!</definedName>
    <definedName name="dataa9" localSheetId="16">#REF!</definedName>
    <definedName name="dataa9" localSheetId="6">#REF!</definedName>
    <definedName name="dataa9" localSheetId="36">#REF!</definedName>
    <definedName name="dataa9" localSheetId="38">#REF!</definedName>
    <definedName name="dataa9" localSheetId="39">#REF!</definedName>
    <definedName name="dataa9" localSheetId="17">#REF!</definedName>
    <definedName name="dataa9" localSheetId="7">#REF!</definedName>
    <definedName name="dataa9" localSheetId="40">#REF!</definedName>
    <definedName name="dataa9" localSheetId="18">#REF!</definedName>
    <definedName name="dataa9" localSheetId="8">#REF!</definedName>
    <definedName name="dataa9" localSheetId="41">#REF!</definedName>
    <definedName name="dataa9" localSheetId="42">#REF!</definedName>
    <definedName name="dataa9" localSheetId="43">#REF!</definedName>
    <definedName name="dataa9" localSheetId="44">#REF!</definedName>
    <definedName name="dataa9" localSheetId="45">#REF!</definedName>
    <definedName name="dataa9" localSheetId="46">#REF!</definedName>
    <definedName name="dataa9" localSheetId="47">#REF!</definedName>
    <definedName name="dataa9" localSheetId="19">#REF!</definedName>
    <definedName name="dataa9" localSheetId="9">#REF!</definedName>
    <definedName name="dataa9" localSheetId="51">#REF!</definedName>
    <definedName name="dataa9" localSheetId="52">#REF!</definedName>
    <definedName name="dataa9" localSheetId="53">#REF!</definedName>
    <definedName name="dataa9" localSheetId="20">#REF!</definedName>
    <definedName name="dataa9" localSheetId="56">#REF!</definedName>
    <definedName name="dataa9" localSheetId="24">#REF!</definedName>
    <definedName name="dataa9">#REF!</definedName>
    <definedName name="Datos">'[23]Hoja de Peligros'!$B$4:$B$93</definedName>
    <definedName name="Datos_SW_G1">#REF!</definedName>
    <definedName name="Datos_SW_G2">#REF!</definedName>
    <definedName name="datos1">#REF!</definedName>
    <definedName name="datt1" localSheetId="28">#REF!</definedName>
    <definedName name="datt1" localSheetId="12">#REF!</definedName>
    <definedName name="datt1" localSheetId="10">#REF!</definedName>
    <definedName name="datt1" localSheetId="54">#REF!</definedName>
    <definedName name="datt1" localSheetId="21">#REF!</definedName>
    <definedName name="datt1" localSheetId="11">#REF!</definedName>
    <definedName name="datt1" localSheetId="55">#REF!</definedName>
    <definedName name="datt1" localSheetId="22">#REF!</definedName>
    <definedName name="datt1" localSheetId="57">#REF!</definedName>
    <definedName name="datt1" localSheetId="64">#REF!</definedName>
    <definedName name="datt1" localSheetId="23">#REF!</definedName>
    <definedName name="datt1" localSheetId="58">#REF!</definedName>
    <definedName name="datt1" localSheetId="59">#REF!</definedName>
    <definedName name="datt1" localSheetId="60">#REF!</definedName>
    <definedName name="datt1" localSheetId="61">#REF!</definedName>
    <definedName name="datt1" localSheetId="62">#REF!</definedName>
    <definedName name="datt1" localSheetId="63">#REF!</definedName>
    <definedName name="datt1" localSheetId="65">#REF!</definedName>
    <definedName name="datt1" localSheetId="25">#REF!</definedName>
    <definedName name="datt1" localSheetId="66">#REF!</definedName>
    <definedName name="datt1" localSheetId="26">#REF!</definedName>
    <definedName name="datt1" localSheetId="67">#REF!</definedName>
    <definedName name="datt1" localSheetId="27">#REF!</definedName>
    <definedName name="datt1" localSheetId="2">#REF!</definedName>
    <definedName name="datt1" localSheetId="29">#REF!</definedName>
    <definedName name="datt1" localSheetId="13">#REF!</definedName>
    <definedName name="datt1" localSheetId="3">#REF!</definedName>
    <definedName name="datt1" localSheetId="30">#REF!</definedName>
    <definedName name="datt1" localSheetId="14">#REF!</definedName>
    <definedName name="datt1" localSheetId="4">#REF!</definedName>
    <definedName name="datt1" localSheetId="31">#REF!</definedName>
    <definedName name="datt1" localSheetId="15">#REF!</definedName>
    <definedName name="datt1" localSheetId="5">#REF!</definedName>
    <definedName name="datt1" localSheetId="32">#REF!</definedName>
    <definedName name="datt1" localSheetId="33">#REF!</definedName>
    <definedName name="datt1" localSheetId="34">#REF!</definedName>
    <definedName name="datt1" localSheetId="35">#REF!</definedName>
    <definedName name="datt1" localSheetId="16">#REF!</definedName>
    <definedName name="datt1" localSheetId="6">#REF!</definedName>
    <definedName name="datt1" localSheetId="36">#REF!</definedName>
    <definedName name="datt1" localSheetId="38">#REF!</definedName>
    <definedName name="datt1" localSheetId="39">#REF!</definedName>
    <definedName name="datt1" localSheetId="17">#REF!</definedName>
    <definedName name="datt1" localSheetId="7">#REF!</definedName>
    <definedName name="datt1" localSheetId="40">#REF!</definedName>
    <definedName name="datt1" localSheetId="18">#REF!</definedName>
    <definedName name="datt1" localSheetId="8">#REF!</definedName>
    <definedName name="datt1" localSheetId="41">#REF!</definedName>
    <definedName name="datt1" localSheetId="42">#REF!</definedName>
    <definedName name="datt1" localSheetId="43">#REF!</definedName>
    <definedName name="datt1" localSheetId="44">#REF!</definedName>
    <definedName name="datt1" localSheetId="45">#REF!</definedName>
    <definedName name="datt1" localSheetId="46">#REF!</definedName>
    <definedName name="datt1" localSheetId="47">#REF!</definedName>
    <definedName name="datt1" localSheetId="19">#REF!</definedName>
    <definedName name="datt1" localSheetId="9">#REF!</definedName>
    <definedName name="datt1" localSheetId="51">#REF!</definedName>
    <definedName name="datt1" localSheetId="52">#REF!</definedName>
    <definedName name="datt1" localSheetId="53">#REF!</definedName>
    <definedName name="datt1" localSheetId="20">#REF!</definedName>
    <definedName name="datt1" localSheetId="56">#REF!</definedName>
    <definedName name="datt1" localSheetId="24">#REF!</definedName>
    <definedName name="datt1">#REF!</definedName>
    <definedName name="datt10" localSheetId="28">#REF!</definedName>
    <definedName name="datt10" localSheetId="12">#REF!</definedName>
    <definedName name="datt10" localSheetId="10">#REF!</definedName>
    <definedName name="datt10" localSheetId="54">#REF!</definedName>
    <definedName name="datt10" localSheetId="21">#REF!</definedName>
    <definedName name="datt10" localSheetId="11">#REF!</definedName>
    <definedName name="datt10" localSheetId="55">#REF!</definedName>
    <definedName name="datt10" localSheetId="22">#REF!</definedName>
    <definedName name="datt10" localSheetId="57">#REF!</definedName>
    <definedName name="datt10" localSheetId="64">#REF!</definedName>
    <definedName name="datt10" localSheetId="23">#REF!</definedName>
    <definedName name="datt10" localSheetId="58">#REF!</definedName>
    <definedName name="datt10" localSheetId="59">#REF!</definedName>
    <definedName name="datt10" localSheetId="60">#REF!</definedName>
    <definedName name="datt10" localSheetId="61">#REF!</definedName>
    <definedName name="datt10" localSheetId="62">#REF!</definedName>
    <definedName name="datt10" localSheetId="63">#REF!</definedName>
    <definedName name="datt10" localSheetId="65">#REF!</definedName>
    <definedName name="datt10" localSheetId="25">#REF!</definedName>
    <definedName name="datt10" localSheetId="66">#REF!</definedName>
    <definedName name="datt10" localSheetId="26">#REF!</definedName>
    <definedName name="datt10" localSheetId="67">#REF!</definedName>
    <definedName name="datt10" localSheetId="27">#REF!</definedName>
    <definedName name="datt10" localSheetId="2">#REF!</definedName>
    <definedName name="datt10" localSheetId="29">#REF!</definedName>
    <definedName name="datt10" localSheetId="13">#REF!</definedName>
    <definedName name="datt10" localSheetId="3">#REF!</definedName>
    <definedName name="datt10" localSheetId="30">#REF!</definedName>
    <definedName name="datt10" localSheetId="14">#REF!</definedName>
    <definedName name="datt10" localSheetId="4">#REF!</definedName>
    <definedName name="datt10" localSheetId="31">#REF!</definedName>
    <definedName name="datt10" localSheetId="15">#REF!</definedName>
    <definedName name="datt10" localSheetId="5">#REF!</definedName>
    <definedName name="datt10" localSheetId="32">#REF!</definedName>
    <definedName name="datt10" localSheetId="33">#REF!</definedName>
    <definedName name="datt10" localSheetId="34">#REF!</definedName>
    <definedName name="datt10" localSheetId="35">#REF!</definedName>
    <definedName name="datt10" localSheetId="16">#REF!</definedName>
    <definedName name="datt10" localSheetId="6">#REF!</definedName>
    <definedName name="datt10" localSheetId="36">#REF!</definedName>
    <definedName name="datt10" localSheetId="38">#REF!</definedName>
    <definedName name="datt10" localSheetId="39">#REF!</definedName>
    <definedName name="datt10" localSheetId="17">#REF!</definedName>
    <definedName name="datt10" localSheetId="7">#REF!</definedName>
    <definedName name="datt10" localSheetId="40">#REF!</definedName>
    <definedName name="datt10" localSheetId="18">#REF!</definedName>
    <definedName name="datt10" localSheetId="8">#REF!</definedName>
    <definedName name="datt10" localSheetId="41">#REF!</definedName>
    <definedName name="datt10" localSheetId="42">#REF!</definedName>
    <definedName name="datt10" localSheetId="43">#REF!</definedName>
    <definedName name="datt10" localSheetId="44">#REF!</definedName>
    <definedName name="datt10" localSheetId="45">#REF!</definedName>
    <definedName name="datt10" localSheetId="46">#REF!</definedName>
    <definedName name="datt10" localSheetId="47">#REF!</definedName>
    <definedName name="datt10" localSheetId="19">#REF!</definedName>
    <definedName name="datt10" localSheetId="9">#REF!</definedName>
    <definedName name="datt10" localSheetId="51">#REF!</definedName>
    <definedName name="datt10" localSheetId="52">#REF!</definedName>
    <definedName name="datt10" localSheetId="53">#REF!</definedName>
    <definedName name="datt10" localSheetId="20">#REF!</definedName>
    <definedName name="datt10" localSheetId="56">#REF!</definedName>
    <definedName name="datt10" localSheetId="24">#REF!</definedName>
    <definedName name="datt10">#REF!</definedName>
    <definedName name="datt11" localSheetId="28">#REF!</definedName>
    <definedName name="datt11" localSheetId="12">#REF!</definedName>
    <definedName name="datt11" localSheetId="10">#REF!</definedName>
    <definedName name="datt11" localSheetId="54">#REF!</definedName>
    <definedName name="datt11" localSheetId="21">#REF!</definedName>
    <definedName name="datt11" localSheetId="11">#REF!</definedName>
    <definedName name="datt11" localSheetId="55">#REF!</definedName>
    <definedName name="datt11" localSheetId="22">#REF!</definedName>
    <definedName name="datt11" localSheetId="57">#REF!</definedName>
    <definedName name="datt11" localSheetId="64">#REF!</definedName>
    <definedName name="datt11" localSheetId="23">#REF!</definedName>
    <definedName name="datt11" localSheetId="58">#REF!</definedName>
    <definedName name="datt11" localSheetId="59">#REF!</definedName>
    <definedName name="datt11" localSheetId="60">#REF!</definedName>
    <definedName name="datt11" localSheetId="61">#REF!</definedName>
    <definedName name="datt11" localSheetId="62">#REF!</definedName>
    <definedName name="datt11" localSheetId="63">#REF!</definedName>
    <definedName name="datt11" localSheetId="65">#REF!</definedName>
    <definedName name="datt11" localSheetId="25">#REF!</definedName>
    <definedName name="datt11" localSheetId="66">#REF!</definedName>
    <definedName name="datt11" localSheetId="26">#REF!</definedName>
    <definedName name="datt11" localSheetId="67">#REF!</definedName>
    <definedName name="datt11" localSheetId="27">#REF!</definedName>
    <definedName name="datt11" localSheetId="2">#REF!</definedName>
    <definedName name="datt11" localSheetId="29">#REF!</definedName>
    <definedName name="datt11" localSheetId="13">#REF!</definedName>
    <definedName name="datt11" localSheetId="3">#REF!</definedName>
    <definedName name="datt11" localSheetId="30">#REF!</definedName>
    <definedName name="datt11" localSheetId="14">#REF!</definedName>
    <definedName name="datt11" localSheetId="4">#REF!</definedName>
    <definedName name="datt11" localSheetId="31">#REF!</definedName>
    <definedName name="datt11" localSheetId="15">#REF!</definedName>
    <definedName name="datt11" localSheetId="5">#REF!</definedName>
    <definedName name="datt11" localSheetId="32">#REF!</definedName>
    <definedName name="datt11" localSheetId="33">#REF!</definedName>
    <definedName name="datt11" localSheetId="34">#REF!</definedName>
    <definedName name="datt11" localSheetId="35">#REF!</definedName>
    <definedName name="datt11" localSheetId="16">#REF!</definedName>
    <definedName name="datt11" localSheetId="6">#REF!</definedName>
    <definedName name="datt11" localSheetId="36">#REF!</definedName>
    <definedName name="datt11" localSheetId="38">#REF!</definedName>
    <definedName name="datt11" localSheetId="39">#REF!</definedName>
    <definedName name="datt11" localSheetId="17">#REF!</definedName>
    <definedName name="datt11" localSheetId="7">#REF!</definedName>
    <definedName name="datt11" localSheetId="40">#REF!</definedName>
    <definedName name="datt11" localSheetId="18">#REF!</definedName>
    <definedName name="datt11" localSheetId="8">#REF!</definedName>
    <definedName name="datt11" localSheetId="41">#REF!</definedName>
    <definedName name="datt11" localSheetId="42">#REF!</definedName>
    <definedName name="datt11" localSheetId="43">#REF!</definedName>
    <definedName name="datt11" localSheetId="44">#REF!</definedName>
    <definedName name="datt11" localSheetId="45">#REF!</definedName>
    <definedName name="datt11" localSheetId="46">#REF!</definedName>
    <definedName name="datt11" localSheetId="47">#REF!</definedName>
    <definedName name="datt11" localSheetId="19">#REF!</definedName>
    <definedName name="datt11" localSheetId="9">#REF!</definedName>
    <definedName name="datt11" localSheetId="51">#REF!</definedName>
    <definedName name="datt11" localSheetId="52">#REF!</definedName>
    <definedName name="datt11" localSheetId="53">#REF!</definedName>
    <definedName name="datt11" localSheetId="20">#REF!</definedName>
    <definedName name="datt11" localSheetId="56">#REF!</definedName>
    <definedName name="datt11" localSheetId="24">#REF!</definedName>
    <definedName name="datt11">#REF!</definedName>
    <definedName name="datt12" localSheetId="28">#REF!</definedName>
    <definedName name="datt12" localSheetId="12">#REF!</definedName>
    <definedName name="datt12" localSheetId="10">#REF!</definedName>
    <definedName name="datt12" localSheetId="54">#REF!</definedName>
    <definedName name="datt12" localSheetId="21">#REF!</definedName>
    <definedName name="datt12" localSheetId="11">#REF!</definedName>
    <definedName name="datt12" localSheetId="55">#REF!</definedName>
    <definedName name="datt12" localSheetId="22">#REF!</definedName>
    <definedName name="datt12" localSheetId="57">#REF!</definedName>
    <definedName name="datt12" localSheetId="64">#REF!</definedName>
    <definedName name="datt12" localSheetId="23">#REF!</definedName>
    <definedName name="datt12" localSheetId="58">#REF!</definedName>
    <definedName name="datt12" localSheetId="59">#REF!</definedName>
    <definedName name="datt12" localSheetId="60">#REF!</definedName>
    <definedName name="datt12" localSheetId="61">#REF!</definedName>
    <definedName name="datt12" localSheetId="62">#REF!</definedName>
    <definedName name="datt12" localSheetId="63">#REF!</definedName>
    <definedName name="datt12" localSheetId="65">#REF!</definedName>
    <definedName name="datt12" localSheetId="25">#REF!</definedName>
    <definedName name="datt12" localSheetId="66">#REF!</definedName>
    <definedName name="datt12" localSheetId="26">#REF!</definedName>
    <definedName name="datt12" localSheetId="67">#REF!</definedName>
    <definedName name="datt12" localSheetId="27">#REF!</definedName>
    <definedName name="datt12" localSheetId="2">#REF!</definedName>
    <definedName name="datt12" localSheetId="29">#REF!</definedName>
    <definedName name="datt12" localSheetId="13">#REF!</definedName>
    <definedName name="datt12" localSheetId="3">#REF!</definedName>
    <definedName name="datt12" localSheetId="30">#REF!</definedName>
    <definedName name="datt12" localSheetId="14">#REF!</definedName>
    <definedName name="datt12" localSheetId="4">#REF!</definedName>
    <definedName name="datt12" localSheetId="31">#REF!</definedName>
    <definedName name="datt12" localSheetId="15">#REF!</definedName>
    <definedName name="datt12" localSheetId="5">#REF!</definedName>
    <definedName name="datt12" localSheetId="32">#REF!</definedName>
    <definedName name="datt12" localSheetId="33">#REF!</definedName>
    <definedName name="datt12" localSheetId="34">#REF!</definedName>
    <definedName name="datt12" localSheetId="35">#REF!</definedName>
    <definedName name="datt12" localSheetId="16">#REF!</definedName>
    <definedName name="datt12" localSheetId="6">#REF!</definedName>
    <definedName name="datt12" localSheetId="36">#REF!</definedName>
    <definedName name="datt12" localSheetId="38">#REF!</definedName>
    <definedName name="datt12" localSheetId="39">#REF!</definedName>
    <definedName name="datt12" localSheetId="17">#REF!</definedName>
    <definedName name="datt12" localSheetId="7">#REF!</definedName>
    <definedName name="datt12" localSheetId="40">#REF!</definedName>
    <definedName name="datt12" localSheetId="18">#REF!</definedName>
    <definedName name="datt12" localSheetId="8">#REF!</definedName>
    <definedName name="datt12" localSheetId="41">#REF!</definedName>
    <definedName name="datt12" localSheetId="42">#REF!</definedName>
    <definedName name="datt12" localSheetId="43">#REF!</definedName>
    <definedName name="datt12" localSheetId="44">#REF!</definedName>
    <definedName name="datt12" localSheetId="45">#REF!</definedName>
    <definedName name="datt12" localSheetId="46">#REF!</definedName>
    <definedName name="datt12" localSheetId="47">#REF!</definedName>
    <definedName name="datt12" localSheetId="19">#REF!</definedName>
    <definedName name="datt12" localSheetId="9">#REF!</definedName>
    <definedName name="datt12" localSheetId="51">#REF!</definedName>
    <definedName name="datt12" localSheetId="52">#REF!</definedName>
    <definedName name="datt12" localSheetId="53">#REF!</definedName>
    <definedName name="datt12" localSheetId="20">#REF!</definedName>
    <definedName name="datt12" localSheetId="56">#REF!</definedName>
    <definedName name="datt12" localSheetId="24">#REF!</definedName>
    <definedName name="datt12">#REF!</definedName>
    <definedName name="datt13" localSheetId="28">#REF!</definedName>
    <definedName name="datt13" localSheetId="12">#REF!</definedName>
    <definedName name="datt13" localSheetId="10">#REF!</definedName>
    <definedName name="datt13" localSheetId="54">#REF!</definedName>
    <definedName name="datt13" localSheetId="21">#REF!</definedName>
    <definedName name="datt13" localSheetId="11">#REF!</definedName>
    <definedName name="datt13" localSheetId="55">#REF!</definedName>
    <definedName name="datt13" localSheetId="22">#REF!</definedName>
    <definedName name="datt13" localSheetId="57">#REF!</definedName>
    <definedName name="datt13" localSheetId="64">#REF!</definedName>
    <definedName name="datt13" localSheetId="23">#REF!</definedName>
    <definedName name="datt13" localSheetId="58">#REF!</definedName>
    <definedName name="datt13" localSheetId="59">#REF!</definedName>
    <definedName name="datt13" localSheetId="60">#REF!</definedName>
    <definedName name="datt13" localSheetId="61">#REF!</definedName>
    <definedName name="datt13" localSheetId="62">#REF!</definedName>
    <definedName name="datt13" localSheetId="63">#REF!</definedName>
    <definedName name="datt13" localSheetId="65">#REF!</definedName>
    <definedName name="datt13" localSheetId="25">#REF!</definedName>
    <definedName name="datt13" localSheetId="66">#REF!</definedName>
    <definedName name="datt13" localSheetId="26">#REF!</definedName>
    <definedName name="datt13" localSheetId="67">#REF!</definedName>
    <definedName name="datt13" localSheetId="27">#REF!</definedName>
    <definedName name="datt13" localSheetId="2">#REF!</definedName>
    <definedName name="datt13" localSheetId="29">#REF!</definedName>
    <definedName name="datt13" localSheetId="13">#REF!</definedName>
    <definedName name="datt13" localSheetId="3">#REF!</definedName>
    <definedName name="datt13" localSheetId="30">#REF!</definedName>
    <definedName name="datt13" localSheetId="14">#REF!</definedName>
    <definedName name="datt13" localSheetId="4">#REF!</definedName>
    <definedName name="datt13" localSheetId="31">#REF!</definedName>
    <definedName name="datt13" localSheetId="15">#REF!</definedName>
    <definedName name="datt13" localSheetId="5">#REF!</definedName>
    <definedName name="datt13" localSheetId="32">#REF!</definedName>
    <definedName name="datt13" localSheetId="33">#REF!</definedName>
    <definedName name="datt13" localSheetId="34">#REF!</definedName>
    <definedName name="datt13" localSheetId="35">#REF!</definedName>
    <definedName name="datt13" localSheetId="16">#REF!</definedName>
    <definedName name="datt13" localSheetId="6">#REF!</definedName>
    <definedName name="datt13" localSheetId="36">#REF!</definedName>
    <definedName name="datt13" localSheetId="38">#REF!</definedName>
    <definedName name="datt13" localSheetId="39">#REF!</definedName>
    <definedName name="datt13" localSheetId="17">#REF!</definedName>
    <definedName name="datt13" localSheetId="7">#REF!</definedName>
    <definedName name="datt13" localSheetId="40">#REF!</definedName>
    <definedName name="datt13" localSheetId="18">#REF!</definedName>
    <definedName name="datt13" localSheetId="8">#REF!</definedName>
    <definedName name="datt13" localSheetId="41">#REF!</definedName>
    <definedName name="datt13" localSheetId="42">#REF!</definedName>
    <definedName name="datt13" localSheetId="43">#REF!</definedName>
    <definedName name="datt13" localSheetId="44">#REF!</definedName>
    <definedName name="datt13" localSheetId="45">#REF!</definedName>
    <definedName name="datt13" localSheetId="46">#REF!</definedName>
    <definedName name="datt13" localSheetId="47">#REF!</definedName>
    <definedName name="datt13" localSheetId="19">#REF!</definedName>
    <definedName name="datt13" localSheetId="9">#REF!</definedName>
    <definedName name="datt13" localSheetId="51">#REF!</definedName>
    <definedName name="datt13" localSheetId="52">#REF!</definedName>
    <definedName name="datt13" localSheetId="53">#REF!</definedName>
    <definedName name="datt13" localSheetId="20">#REF!</definedName>
    <definedName name="datt13" localSheetId="56">#REF!</definedName>
    <definedName name="datt13" localSheetId="24">#REF!</definedName>
    <definedName name="datt13">#REF!</definedName>
    <definedName name="datt14" localSheetId="28">#REF!</definedName>
    <definedName name="datt14" localSheetId="12">#REF!</definedName>
    <definedName name="datt14" localSheetId="10">#REF!</definedName>
    <definedName name="datt14" localSheetId="54">#REF!</definedName>
    <definedName name="datt14" localSheetId="21">#REF!</definedName>
    <definedName name="datt14" localSheetId="11">#REF!</definedName>
    <definedName name="datt14" localSheetId="55">#REF!</definedName>
    <definedName name="datt14" localSheetId="22">#REF!</definedName>
    <definedName name="datt14" localSheetId="57">#REF!</definedName>
    <definedName name="datt14" localSheetId="64">#REF!</definedName>
    <definedName name="datt14" localSheetId="23">#REF!</definedName>
    <definedName name="datt14" localSheetId="58">#REF!</definedName>
    <definedName name="datt14" localSheetId="59">#REF!</definedName>
    <definedName name="datt14" localSheetId="60">#REF!</definedName>
    <definedName name="datt14" localSheetId="61">#REF!</definedName>
    <definedName name="datt14" localSheetId="62">#REF!</definedName>
    <definedName name="datt14" localSheetId="63">#REF!</definedName>
    <definedName name="datt14" localSheetId="65">#REF!</definedName>
    <definedName name="datt14" localSheetId="25">#REF!</definedName>
    <definedName name="datt14" localSheetId="66">#REF!</definedName>
    <definedName name="datt14" localSheetId="26">#REF!</definedName>
    <definedName name="datt14" localSheetId="67">#REF!</definedName>
    <definedName name="datt14" localSheetId="27">#REF!</definedName>
    <definedName name="datt14" localSheetId="2">#REF!</definedName>
    <definedName name="datt14" localSheetId="29">#REF!</definedName>
    <definedName name="datt14" localSheetId="13">#REF!</definedName>
    <definedName name="datt14" localSheetId="3">#REF!</definedName>
    <definedName name="datt14" localSheetId="30">#REF!</definedName>
    <definedName name="datt14" localSheetId="14">#REF!</definedName>
    <definedName name="datt14" localSheetId="4">#REF!</definedName>
    <definedName name="datt14" localSheetId="31">#REF!</definedName>
    <definedName name="datt14" localSheetId="15">#REF!</definedName>
    <definedName name="datt14" localSheetId="5">#REF!</definedName>
    <definedName name="datt14" localSheetId="32">#REF!</definedName>
    <definedName name="datt14" localSheetId="33">#REF!</definedName>
    <definedName name="datt14" localSheetId="34">#REF!</definedName>
    <definedName name="datt14" localSheetId="35">#REF!</definedName>
    <definedName name="datt14" localSheetId="16">#REF!</definedName>
    <definedName name="datt14" localSheetId="6">#REF!</definedName>
    <definedName name="datt14" localSheetId="36">#REF!</definedName>
    <definedName name="datt14" localSheetId="38">#REF!</definedName>
    <definedName name="datt14" localSheetId="39">#REF!</definedName>
    <definedName name="datt14" localSheetId="17">#REF!</definedName>
    <definedName name="datt14" localSheetId="7">#REF!</definedName>
    <definedName name="datt14" localSheetId="40">#REF!</definedName>
    <definedName name="datt14" localSheetId="18">#REF!</definedName>
    <definedName name="datt14" localSheetId="8">#REF!</definedName>
    <definedName name="datt14" localSheetId="41">#REF!</definedName>
    <definedName name="datt14" localSheetId="42">#REF!</definedName>
    <definedName name="datt14" localSheetId="43">#REF!</definedName>
    <definedName name="datt14" localSheetId="44">#REF!</definedName>
    <definedName name="datt14" localSheetId="45">#REF!</definedName>
    <definedName name="datt14" localSheetId="46">#REF!</definedName>
    <definedName name="datt14" localSheetId="47">#REF!</definedName>
    <definedName name="datt14" localSheetId="19">#REF!</definedName>
    <definedName name="datt14" localSheetId="9">#REF!</definedName>
    <definedName name="datt14" localSheetId="51">#REF!</definedName>
    <definedName name="datt14" localSheetId="52">#REF!</definedName>
    <definedName name="datt14" localSheetId="53">#REF!</definedName>
    <definedName name="datt14" localSheetId="20">#REF!</definedName>
    <definedName name="datt14" localSheetId="56">#REF!</definedName>
    <definedName name="datt14" localSheetId="24">#REF!</definedName>
    <definedName name="datt14">#REF!</definedName>
    <definedName name="datt15" localSheetId="28">#REF!</definedName>
    <definedName name="datt15" localSheetId="12">#REF!</definedName>
    <definedName name="datt15" localSheetId="10">#REF!</definedName>
    <definedName name="datt15" localSheetId="54">#REF!</definedName>
    <definedName name="datt15" localSheetId="21">#REF!</definedName>
    <definedName name="datt15" localSheetId="11">#REF!</definedName>
    <definedName name="datt15" localSheetId="55">#REF!</definedName>
    <definedName name="datt15" localSheetId="22">#REF!</definedName>
    <definedName name="datt15" localSheetId="57">#REF!</definedName>
    <definedName name="datt15" localSheetId="64">#REF!</definedName>
    <definedName name="datt15" localSheetId="23">#REF!</definedName>
    <definedName name="datt15" localSheetId="58">#REF!</definedName>
    <definedName name="datt15" localSheetId="59">#REF!</definedName>
    <definedName name="datt15" localSheetId="60">#REF!</definedName>
    <definedName name="datt15" localSheetId="61">#REF!</definedName>
    <definedName name="datt15" localSheetId="62">#REF!</definedName>
    <definedName name="datt15" localSheetId="63">#REF!</definedName>
    <definedName name="datt15" localSheetId="65">#REF!</definedName>
    <definedName name="datt15" localSheetId="25">#REF!</definedName>
    <definedName name="datt15" localSheetId="66">#REF!</definedName>
    <definedName name="datt15" localSheetId="26">#REF!</definedName>
    <definedName name="datt15" localSheetId="67">#REF!</definedName>
    <definedName name="datt15" localSheetId="27">#REF!</definedName>
    <definedName name="datt15" localSheetId="2">#REF!</definedName>
    <definedName name="datt15" localSheetId="29">#REF!</definedName>
    <definedName name="datt15" localSheetId="13">#REF!</definedName>
    <definedName name="datt15" localSheetId="3">#REF!</definedName>
    <definedName name="datt15" localSheetId="30">#REF!</definedName>
    <definedName name="datt15" localSheetId="14">#REF!</definedName>
    <definedName name="datt15" localSheetId="4">#REF!</definedName>
    <definedName name="datt15" localSheetId="31">#REF!</definedName>
    <definedName name="datt15" localSheetId="15">#REF!</definedName>
    <definedName name="datt15" localSheetId="5">#REF!</definedName>
    <definedName name="datt15" localSheetId="32">#REF!</definedName>
    <definedName name="datt15" localSheetId="33">#REF!</definedName>
    <definedName name="datt15" localSheetId="34">#REF!</definedName>
    <definedName name="datt15" localSheetId="35">#REF!</definedName>
    <definedName name="datt15" localSheetId="16">#REF!</definedName>
    <definedName name="datt15" localSheetId="6">#REF!</definedName>
    <definedName name="datt15" localSheetId="36">#REF!</definedName>
    <definedName name="datt15" localSheetId="38">#REF!</definedName>
    <definedName name="datt15" localSheetId="39">#REF!</definedName>
    <definedName name="datt15" localSheetId="17">#REF!</definedName>
    <definedName name="datt15" localSheetId="7">#REF!</definedName>
    <definedName name="datt15" localSheetId="40">#REF!</definedName>
    <definedName name="datt15" localSheetId="18">#REF!</definedName>
    <definedName name="datt15" localSheetId="8">#REF!</definedName>
    <definedName name="datt15" localSheetId="41">#REF!</definedName>
    <definedName name="datt15" localSheetId="42">#REF!</definedName>
    <definedName name="datt15" localSheetId="43">#REF!</definedName>
    <definedName name="datt15" localSheetId="44">#REF!</definedName>
    <definedName name="datt15" localSheetId="45">#REF!</definedName>
    <definedName name="datt15" localSheetId="46">#REF!</definedName>
    <definedName name="datt15" localSheetId="47">#REF!</definedName>
    <definedName name="datt15" localSheetId="19">#REF!</definedName>
    <definedName name="datt15" localSheetId="9">#REF!</definedName>
    <definedName name="datt15" localSheetId="51">#REF!</definedName>
    <definedName name="datt15" localSheetId="52">#REF!</definedName>
    <definedName name="datt15" localSheetId="53">#REF!</definedName>
    <definedName name="datt15" localSheetId="20">#REF!</definedName>
    <definedName name="datt15" localSheetId="56">#REF!</definedName>
    <definedName name="datt15" localSheetId="24">#REF!</definedName>
    <definedName name="datt15">#REF!</definedName>
    <definedName name="datt16" localSheetId="28">#REF!</definedName>
    <definedName name="datt16" localSheetId="12">#REF!</definedName>
    <definedName name="datt16" localSheetId="10">#REF!</definedName>
    <definedName name="datt16" localSheetId="54">#REF!</definedName>
    <definedName name="datt16" localSheetId="21">#REF!</definedName>
    <definedName name="datt16" localSheetId="11">#REF!</definedName>
    <definedName name="datt16" localSheetId="55">#REF!</definedName>
    <definedName name="datt16" localSheetId="22">#REF!</definedName>
    <definedName name="datt16" localSheetId="57">#REF!</definedName>
    <definedName name="datt16" localSheetId="64">#REF!</definedName>
    <definedName name="datt16" localSheetId="23">#REF!</definedName>
    <definedName name="datt16" localSheetId="58">#REF!</definedName>
    <definedName name="datt16" localSheetId="59">#REF!</definedName>
    <definedName name="datt16" localSheetId="60">#REF!</definedName>
    <definedName name="datt16" localSheetId="61">#REF!</definedName>
    <definedName name="datt16" localSheetId="62">#REF!</definedName>
    <definedName name="datt16" localSheetId="63">#REF!</definedName>
    <definedName name="datt16" localSheetId="65">#REF!</definedName>
    <definedName name="datt16" localSheetId="25">#REF!</definedName>
    <definedName name="datt16" localSheetId="66">#REF!</definedName>
    <definedName name="datt16" localSheetId="26">#REF!</definedName>
    <definedName name="datt16" localSheetId="67">#REF!</definedName>
    <definedName name="datt16" localSheetId="27">#REF!</definedName>
    <definedName name="datt16" localSheetId="2">#REF!</definedName>
    <definedName name="datt16" localSheetId="29">#REF!</definedName>
    <definedName name="datt16" localSheetId="13">#REF!</definedName>
    <definedName name="datt16" localSheetId="3">#REF!</definedName>
    <definedName name="datt16" localSheetId="30">#REF!</definedName>
    <definedName name="datt16" localSheetId="14">#REF!</definedName>
    <definedName name="datt16" localSheetId="4">#REF!</definedName>
    <definedName name="datt16" localSheetId="31">#REF!</definedName>
    <definedName name="datt16" localSheetId="15">#REF!</definedName>
    <definedName name="datt16" localSheetId="5">#REF!</definedName>
    <definedName name="datt16" localSheetId="32">#REF!</definedName>
    <definedName name="datt16" localSheetId="33">#REF!</definedName>
    <definedName name="datt16" localSheetId="34">#REF!</definedName>
    <definedName name="datt16" localSheetId="35">#REF!</definedName>
    <definedName name="datt16" localSheetId="16">#REF!</definedName>
    <definedName name="datt16" localSheetId="6">#REF!</definedName>
    <definedName name="datt16" localSheetId="36">#REF!</definedName>
    <definedName name="datt16" localSheetId="38">#REF!</definedName>
    <definedName name="datt16" localSheetId="39">#REF!</definedName>
    <definedName name="datt16" localSheetId="17">#REF!</definedName>
    <definedName name="datt16" localSheetId="7">#REF!</definedName>
    <definedName name="datt16" localSheetId="40">#REF!</definedName>
    <definedName name="datt16" localSheetId="18">#REF!</definedName>
    <definedName name="datt16" localSheetId="8">#REF!</definedName>
    <definedName name="datt16" localSheetId="41">#REF!</definedName>
    <definedName name="datt16" localSheetId="42">#REF!</definedName>
    <definedName name="datt16" localSheetId="43">#REF!</definedName>
    <definedName name="datt16" localSheetId="44">#REF!</definedName>
    <definedName name="datt16" localSheetId="45">#REF!</definedName>
    <definedName name="datt16" localSheetId="46">#REF!</definedName>
    <definedName name="datt16" localSheetId="47">#REF!</definedName>
    <definedName name="datt16" localSheetId="19">#REF!</definedName>
    <definedName name="datt16" localSheetId="9">#REF!</definedName>
    <definedName name="datt16" localSheetId="51">#REF!</definedName>
    <definedName name="datt16" localSheetId="52">#REF!</definedName>
    <definedName name="datt16" localSheetId="53">#REF!</definedName>
    <definedName name="datt16" localSheetId="20">#REF!</definedName>
    <definedName name="datt16" localSheetId="56">#REF!</definedName>
    <definedName name="datt16" localSheetId="24">#REF!</definedName>
    <definedName name="datt16">#REF!</definedName>
    <definedName name="datt17" localSheetId="28">#REF!</definedName>
    <definedName name="datt17" localSheetId="12">#REF!</definedName>
    <definedName name="datt17" localSheetId="10">#REF!</definedName>
    <definedName name="datt17" localSheetId="54">#REF!</definedName>
    <definedName name="datt17" localSheetId="21">#REF!</definedName>
    <definedName name="datt17" localSheetId="11">#REF!</definedName>
    <definedName name="datt17" localSheetId="55">#REF!</definedName>
    <definedName name="datt17" localSheetId="22">#REF!</definedName>
    <definedName name="datt17" localSheetId="57">#REF!</definedName>
    <definedName name="datt17" localSheetId="64">#REF!</definedName>
    <definedName name="datt17" localSheetId="23">#REF!</definedName>
    <definedName name="datt17" localSheetId="58">#REF!</definedName>
    <definedName name="datt17" localSheetId="59">#REF!</definedName>
    <definedName name="datt17" localSheetId="60">#REF!</definedName>
    <definedName name="datt17" localSheetId="61">#REF!</definedName>
    <definedName name="datt17" localSheetId="62">#REF!</definedName>
    <definedName name="datt17" localSheetId="63">#REF!</definedName>
    <definedName name="datt17" localSheetId="65">#REF!</definedName>
    <definedName name="datt17" localSheetId="25">#REF!</definedName>
    <definedName name="datt17" localSheetId="66">#REF!</definedName>
    <definedName name="datt17" localSheetId="26">#REF!</definedName>
    <definedName name="datt17" localSheetId="67">#REF!</definedName>
    <definedName name="datt17" localSheetId="27">#REF!</definedName>
    <definedName name="datt17" localSheetId="2">#REF!</definedName>
    <definedName name="datt17" localSheetId="29">#REF!</definedName>
    <definedName name="datt17" localSheetId="13">#REF!</definedName>
    <definedName name="datt17" localSheetId="3">#REF!</definedName>
    <definedName name="datt17" localSheetId="30">#REF!</definedName>
    <definedName name="datt17" localSheetId="14">#REF!</definedName>
    <definedName name="datt17" localSheetId="4">#REF!</definedName>
    <definedName name="datt17" localSheetId="31">#REF!</definedName>
    <definedName name="datt17" localSheetId="15">#REF!</definedName>
    <definedName name="datt17" localSheetId="5">#REF!</definedName>
    <definedName name="datt17" localSheetId="32">#REF!</definedName>
    <definedName name="datt17" localSheetId="33">#REF!</definedName>
    <definedName name="datt17" localSheetId="34">#REF!</definedName>
    <definedName name="datt17" localSheetId="35">#REF!</definedName>
    <definedName name="datt17" localSheetId="16">#REF!</definedName>
    <definedName name="datt17" localSheetId="6">#REF!</definedName>
    <definedName name="datt17" localSheetId="36">#REF!</definedName>
    <definedName name="datt17" localSheetId="38">#REF!</definedName>
    <definedName name="datt17" localSheetId="39">#REF!</definedName>
    <definedName name="datt17" localSheetId="17">#REF!</definedName>
    <definedName name="datt17" localSheetId="7">#REF!</definedName>
    <definedName name="datt17" localSheetId="40">#REF!</definedName>
    <definedName name="datt17" localSheetId="18">#REF!</definedName>
    <definedName name="datt17" localSheetId="8">#REF!</definedName>
    <definedName name="datt17" localSheetId="41">#REF!</definedName>
    <definedName name="datt17" localSheetId="42">#REF!</definedName>
    <definedName name="datt17" localSheetId="43">#REF!</definedName>
    <definedName name="datt17" localSheetId="44">#REF!</definedName>
    <definedName name="datt17" localSheetId="45">#REF!</definedName>
    <definedName name="datt17" localSheetId="46">#REF!</definedName>
    <definedName name="datt17" localSheetId="47">#REF!</definedName>
    <definedName name="datt17" localSheetId="19">#REF!</definedName>
    <definedName name="datt17" localSheetId="9">#REF!</definedName>
    <definedName name="datt17" localSheetId="51">#REF!</definedName>
    <definedName name="datt17" localSheetId="52">#REF!</definedName>
    <definedName name="datt17" localSheetId="53">#REF!</definedName>
    <definedName name="datt17" localSheetId="20">#REF!</definedName>
    <definedName name="datt17" localSheetId="56">#REF!</definedName>
    <definedName name="datt17" localSheetId="24">#REF!</definedName>
    <definedName name="datt17">#REF!</definedName>
    <definedName name="datt18" localSheetId="28">#REF!</definedName>
    <definedName name="datt18" localSheetId="12">#REF!</definedName>
    <definedName name="datt18" localSheetId="10">#REF!</definedName>
    <definedName name="datt18" localSheetId="54">#REF!</definedName>
    <definedName name="datt18" localSheetId="21">#REF!</definedName>
    <definedName name="datt18" localSheetId="11">#REF!</definedName>
    <definedName name="datt18" localSheetId="55">#REF!</definedName>
    <definedName name="datt18" localSheetId="22">#REF!</definedName>
    <definedName name="datt18" localSheetId="57">#REF!</definedName>
    <definedName name="datt18" localSheetId="64">#REF!</definedName>
    <definedName name="datt18" localSheetId="23">#REF!</definedName>
    <definedName name="datt18" localSheetId="58">#REF!</definedName>
    <definedName name="datt18" localSheetId="59">#REF!</definedName>
    <definedName name="datt18" localSheetId="60">#REF!</definedName>
    <definedName name="datt18" localSheetId="61">#REF!</definedName>
    <definedName name="datt18" localSheetId="62">#REF!</definedName>
    <definedName name="datt18" localSheetId="63">#REF!</definedName>
    <definedName name="datt18" localSheetId="65">#REF!</definedName>
    <definedName name="datt18" localSheetId="25">#REF!</definedName>
    <definedName name="datt18" localSheetId="66">#REF!</definedName>
    <definedName name="datt18" localSheetId="26">#REF!</definedName>
    <definedName name="datt18" localSheetId="67">#REF!</definedName>
    <definedName name="datt18" localSheetId="27">#REF!</definedName>
    <definedName name="datt18" localSheetId="2">#REF!</definedName>
    <definedName name="datt18" localSheetId="29">#REF!</definedName>
    <definedName name="datt18" localSheetId="13">#REF!</definedName>
    <definedName name="datt18" localSheetId="3">#REF!</definedName>
    <definedName name="datt18" localSheetId="30">#REF!</definedName>
    <definedName name="datt18" localSheetId="14">#REF!</definedName>
    <definedName name="datt18" localSheetId="4">#REF!</definedName>
    <definedName name="datt18" localSheetId="31">#REF!</definedName>
    <definedName name="datt18" localSheetId="15">#REF!</definedName>
    <definedName name="datt18" localSheetId="5">#REF!</definedName>
    <definedName name="datt18" localSheetId="32">#REF!</definedName>
    <definedName name="datt18" localSheetId="33">#REF!</definedName>
    <definedName name="datt18" localSheetId="34">#REF!</definedName>
    <definedName name="datt18" localSheetId="35">#REF!</definedName>
    <definedName name="datt18" localSheetId="16">#REF!</definedName>
    <definedName name="datt18" localSheetId="6">#REF!</definedName>
    <definedName name="datt18" localSheetId="36">#REF!</definedName>
    <definedName name="datt18" localSheetId="38">#REF!</definedName>
    <definedName name="datt18" localSheetId="39">#REF!</definedName>
    <definedName name="datt18" localSheetId="17">#REF!</definedName>
    <definedName name="datt18" localSheetId="7">#REF!</definedName>
    <definedName name="datt18" localSheetId="40">#REF!</definedName>
    <definedName name="datt18" localSheetId="18">#REF!</definedName>
    <definedName name="datt18" localSheetId="8">#REF!</definedName>
    <definedName name="datt18" localSheetId="41">#REF!</definedName>
    <definedName name="datt18" localSheetId="42">#REF!</definedName>
    <definedName name="datt18" localSheetId="43">#REF!</definedName>
    <definedName name="datt18" localSheetId="44">#REF!</definedName>
    <definedName name="datt18" localSheetId="45">#REF!</definedName>
    <definedName name="datt18" localSheetId="46">#REF!</definedName>
    <definedName name="datt18" localSheetId="47">#REF!</definedName>
    <definedName name="datt18" localSheetId="19">#REF!</definedName>
    <definedName name="datt18" localSheetId="9">#REF!</definedName>
    <definedName name="datt18" localSheetId="51">#REF!</definedName>
    <definedName name="datt18" localSheetId="52">#REF!</definedName>
    <definedName name="datt18" localSheetId="53">#REF!</definedName>
    <definedName name="datt18" localSheetId="20">#REF!</definedName>
    <definedName name="datt18" localSheetId="56">#REF!</definedName>
    <definedName name="datt18" localSheetId="24">#REF!</definedName>
    <definedName name="datt18">#REF!</definedName>
    <definedName name="datt19" localSheetId="28">#REF!</definedName>
    <definedName name="datt19" localSheetId="12">#REF!</definedName>
    <definedName name="datt19" localSheetId="10">#REF!</definedName>
    <definedName name="datt19" localSheetId="54">#REF!</definedName>
    <definedName name="datt19" localSheetId="21">#REF!</definedName>
    <definedName name="datt19" localSheetId="11">#REF!</definedName>
    <definedName name="datt19" localSheetId="55">#REF!</definedName>
    <definedName name="datt19" localSheetId="22">#REF!</definedName>
    <definedName name="datt19" localSheetId="57">#REF!</definedName>
    <definedName name="datt19" localSheetId="64">#REF!</definedName>
    <definedName name="datt19" localSheetId="23">#REF!</definedName>
    <definedName name="datt19" localSheetId="58">#REF!</definedName>
    <definedName name="datt19" localSheetId="59">#REF!</definedName>
    <definedName name="datt19" localSheetId="60">#REF!</definedName>
    <definedName name="datt19" localSheetId="61">#REF!</definedName>
    <definedName name="datt19" localSheetId="62">#REF!</definedName>
    <definedName name="datt19" localSheetId="63">#REF!</definedName>
    <definedName name="datt19" localSheetId="65">#REF!</definedName>
    <definedName name="datt19" localSheetId="25">#REF!</definedName>
    <definedName name="datt19" localSheetId="66">#REF!</definedName>
    <definedName name="datt19" localSheetId="26">#REF!</definedName>
    <definedName name="datt19" localSheetId="67">#REF!</definedName>
    <definedName name="datt19" localSheetId="27">#REF!</definedName>
    <definedName name="datt19" localSheetId="2">#REF!</definedName>
    <definedName name="datt19" localSheetId="29">#REF!</definedName>
    <definedName name="datt19" localSheetId="13">#REF!</definedName>
    <definedName name="datt19" localSheetId="3">#REF!</definedName>
    <definedName name="datt19" localSheetId="30">#REF!</definedName>
    <definedName name="datt19" localSheetId="14">#REF!</definedName>
    <definedName name="datt19" localSheetId="4">#REF!</definedName>
    <definedName name="datt19" localSheetId="31">#REF!</definedName>
    <definedName name="datt19" localSheetId="15">#REF!</definedName>
    <definedName name="datt19" localSheetId="5">#REF!</definedName>
    <definedName name="datt19" localSheetId="32">#REF!</definedName>
    <definedName name="datt19" localSheetId="33">#REF!</definedName>
    <definedName name="datt19" localSheetId="34">#REF!</definedName>
    <definedName name="datt19" localSheetId="35">#REF!</definedName>
    <definedName name="datt19" localSheetId="16">#REF!</definedName>
    <definedName name="datt19" localSheetId="6">#REF!</definedName>
    <definedName name="datt19" localSheetId="36">#REF!</definedName>
    <definedName name="datt19" localSheetId="38">#REF!</definedName>
    <definedName name="datt19" localSheetId="39">#REF!</definedName>
    <definedName name="datt19" localSheetId="17">#REF!</definedName>
    <definedName name="datt19" localSheetId="7">#REF!</definedName>
    <definedName name="datt19" localSheetId="40">#REF!</definedName>
    <definedName name="datt19" localSheetId="18">#REF!</definedName>
    <definedName name="datt19" localSheetId="8">#REF!</definedName>
    <definedName name="datt19" localSheetId="41">#REF!</definedName>
    <definedName name="datt19" localSheetId="42">#REF!</definedName>
    <definedName name="datt19" localSheetId="43">#REF!</definedName>
    <definedName name="datt19" localSheetId="44">#REF!</definedName>
    <definedName name="datt19" localSheetId="45">#REF!</definedName>
    <definedName name="datt19" localSheetId="46">#REF!</definedName>
    <definedName name="datt19" localSheetId="47">#REF!</definedName>
    <definedName name="datt19" localSheetId="19">#REF!</definedName>
    <definedName name="datt19" localSheetId="9">#REF!</definedName>
    <definedName name="datt19" localSheetId="51">#REF!</definedName>
    <definedName name="datt19" localSheetId="52">#REF!</definedName>
    <definedName name="datt19" localSheetId="53">#REF!</definedName>
    <definedName name="datt19" localSheetId="20">#REF!</definedName>
    <definedName name="datt19" localSheetId="56">#REF!</definedName>
    <definedName name="datt19" localSheetId="24">#REF!</definedName>
    <definedName name="datt19">#REF!</definedName>
    <definedName name="datt2" localSheetId="28">#REF!</definedName>
    <definedName name="datt2" localSheetId="12">#REF!</definedName>
    <definedName name="datt2" localSheetId="10">#REF!</definedName>
    <definedName name="datt2" localSheetId="54">#REF!</definedName>
    <definedName name="datt2" localSheetId="21">#REF!</definedName>
    <definedName name="datt2" localSheetId="11">#REF!</definedName>
    <definedName name="datt2" localSheetId="55">#REF!</definedName>
    <definedName name="datt2" localSheetId="22">#REF!</definedName>
    <definedName name="datt2" localSheetId="57">#REF!</definedName>
    <definedName name="datt2" localSheetId="64">#REF!</definedName>
    <definedName name="datt2" localSheetId="23">#REF!</definedName>
    <definedName name="datt2" localSheetId="58">#REF!</definedName>
    <definedName name="datt2" localSheetId="59">#REF!</definedName>
    <definedName name="datt2" localSheetId="60">#REF!</definedName>
    <definedName name="datt2" localSheetId="61">#REF!</definedName>
    <definedName name="datt2" localSheetId="62">#REF!</definedName>
    <definedName name="datt2" localSheetId="63">#REF!</definedName>
    <definedName name="datt2" localSheetId="65">#REF!</definedName>
    <definedName name="datt2" localSheetId="25">#REF!</definedName>
    <definedName name="datt2" localSheetId="66">#REF!</definedName>
    <definedName name="datt2" localSheetId="26">#REF!</definedName>
    <definedName name="datt2" localSheetId="67">#REF!</definedName>
    <definedName name="datt2" localSheetId="27">#REF!</definedName>
    <definedName name="datt2" localSheetId="2">#REF!</definedName>
    <definedName name="datt2" localSheetId="29">#REF!</definedName>
    <definedName name="datt2" localSheetId="13">#REF!</definedName>
    <definedName name="datt2" localSheetId="3">#REF!</definedName>
    <definedName name="datt2" localSheetId="30">#REF!</definedName>
    <definedName name="datt2" localSheetId="14">#REF!</definedName>
    <definedName name="datt2" localSheetId="4">#REF!</definedName>
    <definedName name="datt2" localSheetId="31">#REF!</definedName>
    <definedName name="datt2" localSheetId="15">#REF!</definedName>
    <definedName name="datt2" localSheetId="5">#REF!</definedName>
    <definedName name="datt2" localSheetId="32">#REF!</definedName>
    <definedName name="datt2" localSheetId="33">#REF!</definedName>
    <definedName name="datt2" localSheetId="34">#REF!</definedName>
    <definedName name="datt2" localSheetId="35">#REF!</definedName>
    <definedName name="datt2" localSheetId="16">#REF!</definedName>
    <definedName name="datt2" localSheetId="6">#REF!</definedName>
    <definedName name="datt2" localSheetId="36">#REF!</definedName>
    <definedName name="datt2" localSheetId="38">#REF!</definedName>
    <definedName name="datt2" localSheetId="39">#REF!</definedName>
    <definedName name="datt2" localSheetId="17">#REF!</definedName>
    <definedName name="datt2" localSheetId="7">#REF!</definedName>
    <definedName name="datt2" localSheetId="40">#REF!</definedName>
    <definedName name="datt2" localSheetId="18">#REF!</definedName>
    <definedName name="datt2" localSheetId="8">#REF!</definedName>
    <definedName name="datt2" localSheetId="41">#REF!</definedName>
    <definedName name="datt2" localSheetId="42">#REF!</definedName>
    <definedName name="datt2" localSheetId="43">#REF!</definedName>
    <definedName name="datt2" localSheetId="44">#REF!</definedName>
    <definedName name="datt2" localSheetId="45">#REF!</definedName>
    <definedName name="datt2" localSheetId="46">#REF!</definedName>
    <definedName name="datt2" localSheetId="47">#REF!</definedName>
    <definedName name="datt2" localSheetId="19">#REF!</definedName>
    <definedName name="datt2" localSheetId="9">#REF!</definedName>
    <definedName name="datt2" localSheetId="51">#REF!</definedName>
    <definedName name="datt2" localSheetId="52">#REF!</definedName>
    <definedName name="datt2" localSheetId="53">#REF!</definedName>
    <definedName name="datt2" localSheetId="20">#REF!</definedName>
    <definedName name="datt2" localSheetId="56">#REF!</definedName>
    <definedName name="datt2" localSheetId="24">#REF!</definedName>
    <definedName name="datt2">#REF!</definedName>
    <definedName name="datt20" localSheetId="28">#REF!</definedName>
    <definedName name="datt20" localSheetId="12">#REF!</definedName>
    <definedName name="datt20" localSheetId="10">#REF!</definedName>
    <definedName name="datt20" localSheetId="54">#REF!</definedName>
    <definedName name="datt20" localSheetId="21">#REF!</definedName>
    <definedName name="datt20" localSheetId="11">#REF!</definedName>
    <definedName name="datt20" localSheetId="55">#REF!</definedName>
    <definedName name="datt20" localSheetId="22">#REF!</definedName>
    <definedName name="datt20" localSheetId="57">#REF!</definedName>
    <definedName name="datt20" localSheetId="64">#REF!</definedName>
    <definedName name="datt20" localSheetId="23">#REF!</definedName>
    <definedName name="datt20" localSheetId="58">#REF!</definedName>
    <definedName name="datt20" localSheetId="59">#REF!</definedName>
    <definedName name="datt20" localSheetId="60">#REF!</definedName>
    <definedName name="datt20" localSheetId="61">#REF!</definedName>
    <definedName name="datt20" localSheetId="62">#REF!</definedName>
    <definedName name="datt20" localSheetId="63">#REF!</definedName>
    <definedName name="datt20" localSheetId="65">#REF!</definedName>
    <definedName name="datt20" localSheetId="25">#REF!</definedName>
    <definedName name="datt20" localSheetId="66">#REF!</definedName>
    <definedName name="datt20" localSheetId="26">#REF!</definedName>
    <definedName name="datt20" localSheetId="67">#REF!</definedName>
    <definedName name="datt20" localSheetId="27">#REF!</definedName>
    <definedName name="datt20" localSheetId="2">#REF!</definedName>
    <definedName name="datt20" localSheetId="29">#REF!</definedName>
    <definedName name="datt20" localSheetId="13">#REF!</definedName>
    <definedName name="datt20" localSheetId="3">#REF!</definedName>
    <definedName name="datt20" localSheetId="30">#REF!</definedName>
    <definedName name="datt20" localSheetId="14">#REF!</definedName>
    <definedName name="datt20" localSheetId="4">#REF!</definedName>
    <definedName name="datt20" localSheetId="31">#REF!</definedName>
    <definedName name="datt20" localSheetId="15">#REF!</definedName>
    <definedName name="datt20" localSheetId="5">#REF!</definedName>
    <definedName name="datt20" localSheetId="32">#REF!</definedName>
    <definedName name="datt20" localSheetId="33">#REF!</definedName>
    <definedName name="datt20" localSheetId="34">#REF!</definedName>
    <definedName name="datt20" localSheetId="35">#REF!</definedName>
    <definedName name="datt20" localSheetId="16">#REF!</definedName>
    <definedName name="datt20" localSheetId="6">#REF!</definedName>
    <definedName name="datt20" localSheetId="36">#REF!</definedName>
    <definedName name="datt20" localSheetId="38">#REF!</definedName>
    <definedName name="datt20" localSheetId="39">#REF!</definedName>
    <definedName name="datt20" localSheetId="17">#REF!</definedName>
    <definedName name="datt20" localSheetId="7">#REF!</definedName>
    <definedName name="datt20" localSheetId="40">#REF!</definedName>
    <definedName name="datt20" localSheetId="18">#REF!</definedName>
    <definedName name="datt20" localSheetId="8">#REF!</definedName>
    <definedName name="datt20" localSheetId="41">#REF!</definedName>
    <definedName name="datt20" localSheetId="42">#REF!</definedName>
    <definedName name="datt20" localSheetId="43">#REF!</definedName>
    <definedName name="datt20" localSheetId="44">#REF!</definedName>
    <definedName name="datt20" localSheetId="45">#REF!</definedName>
    <definedName name="datt20" localSheetId="46">#REF!</definedName>
    <definedName name="datt20" localSheetId="47">#REF!</definedName>
    <definedName name="datt20" localSheetId="19">#REF!</definedName>
    <definedName name="datt20" localSheetId="9">#REF!</definedName>
    <definedName name="datt20" localSheetId="51">#REF!</definedName>
    <definedName name="datt20" localSheetId="52">#REF!</definedName>
    <definedName name="datt20" localSheetId="53">#REF!</definedName>
    <definedName name="datt20" localSheetId="20">#REF!</definedName>
    <definedName name="datt20" localSheetId="56">#REF!</definedName>
    <definedName name="datt20" localSheetId="24">#REF!</definedName>
    <definedName name="datt20">#REF!</definedName>
    <definedName name="datt21" localSheetId="28">#REF!</definedName>
    <definedName name="datt21" localSheetId="12">#REF!</definedName>
    <definedName name="datt21" localSheetId="10">#REF!</definedName>
    <definedName name="datt21" localSheetId="54">#REF!</definedName>
    <definedName name="datt21" localSheetId="21">#REF!</definedName>
    <definedName name="datt21" localSheetId="11">#REF!</definedName>
    <definedName name="datt21" localSheetId="55">#REF!</definedName>
    <definedName name="datt21" localSheetId="22">#REF!</definedName>
    <definedName name="datt21" localSheetId="57">#REF!</definedName>
    <definedName name="datt21" localSheetId="64">#REF!</definedName>
    <definedName name="datt21" localSheetId="23">#REF!</definedName>
    <definedName name="datt21" localSheetId="58">#REF!</definedName>
    <definedName name="datt21" localSheetId="59">#REF!</definedName>
    <definedName name="datt21" localSheetId="60">#REF!</definedName>
    <definedName name="datt21" localSheetId="61">#REF!</definedName>
    <definedName name="datt21" localSheetId="62">#REF!</definedName>
    <definedName name="datt21" localSheetId="63">#REF!</definedName>
    <definedName name="datt21" localSheetId="65">#REF!</definedName>
    <definedName name="datt21" localSheetId="25">#REF!</definedName>
    <definedName name="datt21" localSheetId="66">#REF!</definedName>
    <definedName name="datt21" localSheetId="26">#REF!</definedName>
    <definedName name="datt21" localSheetId="67">#REF!</definedName>
    <definedName name="datt21" localSheetId="27">#REF!</definedName>
    <definedName name="datt21" localSheetId="2">#REF!</definedName>
    <definedName name="datt21" localSheetId="29">#REF!</definedName>
    <definedName name="datt21" localSheetId="13">#REF!</definedName>
    <definedName name="datt21" localSheetId="3">#REF!</definedName>
    <definedName name="datt21" localSheetId="30">#REF!</definedName>
    <definedName name="datt21" localSheetId="14">#REF!</definedName>
    <definedName name="datt21" localSheetId="4">#REF!</definedName>
    <definedName name="datt21" localSheetId="31">#REF!</definedName>
    <definedName name="datt21" localSheetId="15">#REF!</definedName>
    <definedName name="datt21" localSheetId="5">#REF!</definedName>
    <definedName name="datt21" localSheetId="32">#REF!</definedName>
    <definedName name="datt21" localSheetId="33">#REF!</definedName>
    <definedName name="datt21" localSheetId="34">#REF!</definedName>
    <definedName name="datt21" localSheetId="35">#REF!</definedName>
    <definedName name="datt21" localSheetId="16">#REF!</definedName>
    <definedName name="datt21" localSheetId="6">#REF!</definedName>
    <definedName name="datt21" localSheetId="36">#REF!</definedName>
    <definedName name="datt21" localSheetId="38">#REF!</definedName>
    <definedName name="datt21" localSheetId="39">#REF!</definedName>
    <definedName name="datt21" localSheetId="17">#REF!</definedName>
    <definedName name="datt21" localSheetId="7">#REF!</definedName>
    <definedName name="datt21" localSheetId="40">#REF!</definedName>
    <definedName name="datt21" localSheetId="18">#REF!</definedName>
    <definedName name="datt21" localSheetId="8">#REF!</definedName>
    <definedName name="datt21" localSheetId="41">#REF!</definedName>
    <definedName name="datt21" localSheetId="42">#REF!</definedName>
    <definedName name="datt21" localSheetId="43">#REF!</definedName>
    <definedName name="datt21" localSheetId="44">#REF!</definedName>
    <definedName name="datt21" localSheetId="45">#REF!</definedName>
    <definedName name="datt21" localSheetId="46">#REF!</definedName>
    <definedName name="datt21" localSheetId="47">#REF!</definedName>
    <definedName name="datt21" localSheetId="19">#REF!</definedName>
    <definedName name="datt21" localSheetId="9">#REF!</definedName>
    <definedName name="datt21" localSheetId="51">#REF!</definedName>
    <definedName name="datt21" localSheetId="52">#REF!</definedName>
    <definedName name="datt21" localSheetId="53">#REF!</definedName>
    <definedName name="datt21" localSheetId="20">#REF!</definedName>
    <definedName name="datt21" localSheetId="56">#REF!</definedName>
    <definedName name="datt21" localSheetId="24">#REF!</definedName>
    <definedName name="datt21">#REF!</definedName>
    <definedName name="datt22" localSheetId="28">#REF!</definedName>
    <definedName name="datt22" localSheetId="12">#REF!</definedName>
    <definedName name="datt22" localSheetId="10">#REF!</definedName>
    <definedName name="datt22" localSheetId="54">#REF!</definedName>
    <definedName name="datt22" localSheetId="21">#REF!</definedName>
    <definedName name="datt22" localSheetId="11">#REF!</definedName>
    <definedName name="datt22" localSheetId="55">#REF!</definedName>
    <definedName name="datt22" localSheetId="22">#REF!</definedName>
    <definedName name="datt22" localSheetId="57">#REF!</definedName>
    <definedName name="datt22" localSheetId="64">#REF!</definedName>
    <definedName name="datt22" localSheetId="23">#REF!</definedName>
    <definedName name="datt22" localSheetId="58">#REF!</definedName>
    <definedName name="datt22" localSheetId="59">#REF!</definedName>
    <definedName name="datt22" localSheetId="60">#REF!</definedName>
    <definedName name="datt22" localSheetId="61">#REF!</definedName>
    <definedName name="datt22" localSheetId="62">#REF!</definedName>
    <definedName name="datt22" localSheetId="63">#REF!</definedName>
    <definedName name="datt22" localSheetId="65">#REF!</definedName>
    <definedName name="datt22" localSheetId="25">#REF!</definedName>
    <definedName name="datt22" localSheetId="66">#REF!</definedName>
    <definedName name="datt22" localSheetId="26">#REF!</definedName>
    <definedName name="datt22" localSheetId="67">#REF!</definedName>
    <definedName name="datt22" localSheetId="27">#REF!</definedName>
    <definedName name="datt22" localSheetId="2">#REF!</definedName>
    <definedName name="datt22" localSheetId="29">#REF!</definedName>
    <definedName name="datt22" localSheetId="13">#REF!</definedName>
    <definedName name="datt22" localSheetId="3">#REF!</definedName>
    <definedName name="datt22" localSheetId="30">#REF!</definedName>
    <definedName name="datt22" localSheetId="14">#REF!</definedName>
    <definedName name="datt22" localSheetId="4">#REF!</definedName>
    <definedName name="datt22" localSheetId="31">#REF!</definedName>
    <definedName name="datt22" localSheetId="15">#REF!</definedName>
    <definedName name="datt22" localSheetId="5">#REF!</definedName>
    <definedName name="datt22" localSheetId="32">#REF!</definedName>
    <definedName name="datt22" localSheetId="33">#REF!</definedName>
    <definedName name="datt22" localSheetId="34">#REF!</definedName>
    <definedName name="datt22" localSheetId="35">#REF!</definedName>
    <definedName name="datt22" localSheetId="16">#REF!</definedName>
    <definedName name="datt22" localSheetId="6">#REF!</definedName>
    <definedName name="datt22" localSheetId="36">#REF!</definedName>
    <definedName name="datt22" localSheetId="38">#REF!</definedName>
    <definedName name="datt22" localSheetId="39">#REF!</definedName>
    <definedName name="datt22" localSheetId="17">#REF!</definedName>
    <definedName name="datt22" localSheetId="7">#REF!</definedName>
    <definedName name="datt22" localSheetId="40">#REF!</definedName>
    <definedName name="datt22" localSheetId="18">#REF!</definedName>
    <definedName name="datt22" localSheetId="8">#REF!</definedName>
    <definedName name="datt22" localSheetId="41">#REF!</definedName>
    <definedName name="datt22" localSheetId="42">#REF!</definedName>
    <definedName name="datt22" localSheetId="43">#REF!</definedName>
    <definedName name="datt22" localSheetId="44">#REF!</definedName>
    <definedName name="datt22" localSheetId="45">#REF!</definedName>
    <definedName name="datt22" localSheetId="46">#REF!</definedName>
    <definedName name="datt22" localSheetId="47">#REF!</definedName>
    <definedName name="datt22" localSheetId="19">#REF!</definedName>
    <definedName name="datt22" localSheetId="9">#REF!</definedName>
    <definedName name="datt22" localSheetId="51">#REF!</definedName>
    <definedName name="datt22" localSheetId="52">#REF!</definedName>
    <definedName name="datt22" localSheetId="53">#REF!</definedName>
    <definedName name="datt22" localSheetId="20">#REF!</definedName>
    <definedName name="datt22" localSheetId="56">#REF!</definedName>
    <definedName name="datt22" localSheetId="24">#REF!</definedName>
    <definedName name="datt22">#REF!</definedName>
    <definedName name="datt23" localSheetId="28">#REF!</definedName>
    <definedName name="datt23" localSheetId="12">#REF!</definedName>
    <definedName name="datt23" localSheetId="10">#REF!</definedName>
    <definedName name="datt23" localSheetId="54">#REF!</definedName>
    <definedName name="datt23" localSheetId="21">#REF!</definedName>
    <definedName name="datt23" localSheetId="11">#REF!</definedName>
    <definedName name="datt23" localSheetId="55">#REF!</definedName>
    <definedName name="datt23" localSheetId="22">#REF!</definedName>
    <definedName name="datt23" localSheetId="57">#REF!</definedName>
    <definedName name="datt23" localSheetId="64">#REF!</definedName>
    <definedName name="datt23" localSheetId="23">#REF!</definedName>
    <definedName name="datt23" localSheetId="58">#REF!</definedName>
    <definedName name="datt23" localSheetId="59">#REF!</definedName>
    <definedName name="datt23" localSheetId="60">#REF!</definedName>
    <definedName name="datt23" localSheetId="61">#REF!</definedName>
    <definedName name="datt23" localSheetId="62">#REF!</definedName>
    <definedName name="datt23" localSheetId="63">#REF!</definedName>
    <definedName name="datt23" localSheetId="65">#REF!</definedName>
    <definedName name="datt23" localSheetId="25">#REF!</definedName>
    <definedName name="datt23" localSheetId="66">#REF!</definedName>
    <definedName name="datt23" localSheetId="26">#REF!</definedName>
    <definedName name="datt23" localSheetId="67">#REF!</definedName>
    <definedName name="datt23" localSheetId="27">#REF!</definedName>
    <definedName name="datt23" localSheetId="2">#REF!</definedName>
    <definedName name="datt23" localSheetId="29">#REF!</definedName>
    <definedName name="datt23" localSheetId="13">#REF!</definedName>
    <definedName name="datt23" localSheetId="3">#REF!</definedName>
    <definedName name="datt23" localSheetId="30">#REF!</definedName>
    <definedName name="datt23" localSheetId="14">#REF!</definedName>
    <definedName name="datt23" localSheetId="4">#REF!</definedName>
    <definedName name="datt23" localSheetId="31">#REF!</definedName>
    <definedName name="datt23" localSheetId="15">#REF!</definedName>
    <definedName name="datt23" localSheetId="5">#REF!</definedName>
    <definedName name="datt23" localSheetId="32">#REF!</definedName>
    <definedName name="datt23" localSheetId="33">#REF!</definedName>
    <definedName name="datt23" localSheetId="34">#REF!</definedName>
    <definedName name="datt23" localSheetId="35">#REF!</definedName>
    <definedName name="datt23" localSheetId="16">#REF!</definedName>
    <definedName name="datt23" localSheetId="6">#REF!</definedName>
    <definedName name="datt23" localSheetId="36">#REF!</definedName>
    <definedName name="datt23" localSheetId="38">#REF!</definedName>
    <definedName name="datt23" localSheetId="39">#REF!</definedName>
    <definedName name="datt23" localSheetId="17">#REF!</definedName>
    <definedName name="datt23" localSheetId="7">#REF!</definedName>
    <definedName name="datt23" localSheetId="40">#REF!</definedName>
    <definedName name="datt23" localSheetId="18">#REF!</definedName>
    <definedName name="datt23" localSheetId="8">#REF!</definedName>
    <definedName name="datt23" localSheetId="41">#REF!</definedName>
    <definedName name="datt23" localSheetId="42">#REF!</definedName>
    <definedName name="datt23" localSheetId="43">#REF!</definedName>
    <definedName name="datt23" localSheetId="44">#REF!</definedName>
    <definedName name="datt23" localSheetId="45">#REF!</definedName>
    <definedName name="datt23" localSheetId="46">#REF!</definedName>
    <definedName name="datt23" localSheetId="47">#REF!</definedName>
    <definedName name="datt23" localSheetId="19">#REF!</definedName>
    <definedName name="datt23" localSheetId="9">#REF!</definedName>
    <definedName name="datt23" localSheetId="51">#REF!</definedName>
    <definedName name="datt23" localSheetId="52">#REF!</definedName>
    <definedName name="datt23" localSheetId="53">#REF!</definedName>
    <definedName name="datt23" localSheetId="20">#REF!</definedName>
    <definedName name="datt23" localSheetId="56">#REF!</definedName>
    <definedName name="datt23" localSheetId="24">#REF!</definedName>
    <definedName name="datt23">#REF!</definedName>
    <definedName name="datt24" localSheetId="28">#REF!</definedName>
    <definedName name="datt24" localSheetId="12">#REF!</definedName>
    <definedName name="datt24" localSheetId="10">#REF!</definedName>
    <definedName name="datt24" localSheetId="54">#REF!</definedName>
    <definedName name="datt24" localSheetId="21">#REF!</definedName>
    <definedName name="datt24" localSheetId="11">#REF!</definedName>
    <definedName name="datt24" localSheetId="55">#REF!</definedName>
    <definedName name="datt24" localSheetId="22">#REF!</definedName>
    <definedName name="datt24" localSheetId="57">#REF!</definedName>
    <definedName name="datt24" localSheetId="64">#REF!</definedName>
    <definedName name="datt24" localSheetId="23">#REF!</definedName>
    <definedName name="datt24" localSheetId="58">#REF!</definedName>
    <definedName name="datt24" localSheetId="59">#REF!</definedName>
    <definedName name="datt24" localSheetId="60">#REF!</definedName>
    <definedName name="datt24" localSheetId="61">#REF!</definedName>
    <definedName name="datt24" localSheetId="62">#REF!</definedName>
    <definedName name="datt24" localSheetId="63">#REF!</definedName>
    <definedName name="datt24" localSheetId="65">#REF!</definedName>
    <definedName name="datt24" localSheetId="25">#REF!</definedName>
    <definedName name="datt24" localSheetId="66">#REF!</definedName>
    <definedName name="datt24" localSheetId="26">#REF!</definedName>
    <definedName name="datt24" localSheetId="67">#REF!</definedName>
    <definedName name="datt24" localSheetId="27">#REF!</definedName>
    <definedName name="datt24" localSheetId="2">#REF!</definedName>
    <definedName name="datt24" localSheetId="29">#REF!</definedName>
    <definedName name="datt24" localSheetId="13">#REF!</definedName>
    <definedName name="datt24" localSheetId="3">#REF!</definedName>
    <definedName name="datt24" localSheetId="30">#REF!</definedName>
    <definedName name="datt24" localSheetId="14">#REF!</definedName>
    <definedName name="datt24" localSheetId="4">#REF!</definedName>
    <definedName name="datt24" localSheetId="31">#REF!</definedName>
    <definedName name="datt24" localSheetId="15">#REF!</definedName>
    <definedName name="datt24" localSheetId="5">#REF!</definedName>
    <definedName name="datt24" localSheetId="32">#REF!</definedName>
    <definedName name="datt24" localSheetId="33">#REF!</definedName>
    <definedName name="datt24" localSheetId="34">#REF!</definedName>
    <definedName name="datt24" localSheetId="35">#REF!</definedName>
    <definedName name="datt24" localSheetId="16">#REF!</definedName>
    <definedName name="datt24" localSheetId="6">#REF!</definedName>
    <definedName name="datt24" localSheetId="36">#REF!</definedName>
    <definedName name="datt24" localSheetId="38">#REF!</definedName>
    <definedName name="datt24" localSheetId="39">#REF!</definedName>
    <definedName name="datt24" localSheetId="17">#REF!</definedName>
    <definedName name="datt24" localSheetId="7">#REF!</definedName>
    <definedName name="datt24" localSheetId="40">#REF!</definedName>
    <definedName name="datt24" localSheetId="18">#REF!</definedName>
    <definedName name="datt24" localSheetId="8">#REF!</definedName>
    <definedName name="datt24" localSheetId="41">#REF!</definedName>
    <definedName name="datt24" localSheetId="42">#REF!</definedName>
    <definedName name="datt24" localSheetId="43">#REF!</definedName>
    <definedName name="datt24" localSheetId="44">#REF!</definedName>
    <definedName name="datt24" localSheetId="45">#REF!</definedName>
    <definedName name="datt24" localSheetId="46">#REF!</definedName>
    <definedName name="datt24" localSheetId="47">#REF!</definedName>
    <definedName name="datt24" localSheetId="19">#REF!</definedName>
    <definedName name="datt24" localSheetId="9">#REF!</definedName>
    <definedName name="datt24" localSheetId="51">#REF!</definedName>
    <definedName name="datt24" localSheetId="52">#REF!</definedName>
    <definedName name="datt24" localSheetId="53">#REF!</definedName>
    <definedName name="datt24" localSheetId="20">#REF!</definedName>
    <definedName name="datt24" localSheetId="56">#REF!</definedName>
    <definedName name="datt24" localSheetId="24">#REF!</definedName>
    <definedName name="datt24">#REF!</definedName>
    <definedName name="datt25" localSheetId="28">#REF!</definedName>
    <definedName name="datt25" localSheetId="12">#REF!</definedName>
    <definedName name="datt25" localSheetId="10">#REF!</definedName>
    <definedName name="datt25" localSheetId="54">#REF!</definedName>
    <definedName name="datt25" localSheetId="21">#REF!</definedName>
    <definedName name="datt25" localSheetId="11">#REF!</definedName>
    <definedName name="datt25" localSheetId="55">#REF!</definedName>
    <definedName name="datt25" localSheetId="22">#REF!</definedName>
    <definedName name="datt25" localSheetId="57">#REF!</definedName>
    <definedName name="datt25" localSheetId="64">#REF!</definedName>
    <definedName name="datt25" localSheetId="23">#REF!</definedName>
    <definedName name="datt25" localSheetId="58">#REF!</definedName>
    <definedName name="datt25" localSheetId="59">#REF!</definedName>
    <definedName name="datt25" localSheetId="60">#REF!</definedName>
    <definedName name="datt25" localSheetId="61">#REF!</definedName>
    <definedName name="datt25" localSheetId="62">#REF!</definedName>
    <definedName name="datt25" localSheetId="63">#REF!</definedName>
    <definedName name="datt25" localSheetId="65">#REF!</definedName>
    <definedName name="datt25" localSheetId="25">#REF!</definedName>
    <definedName name="datt25" localSheetId="66">#REF!</definedName>
    <definedName name="datt25" localSheetId="26">#REF!</definedName>
    <definedName name="datt25" localSheetId="67">#REF!</definedName>
    <definedName name="datt25" localSheetId="27">#REF!</definedName>
    <definedName name="datt25" localSheetId="2">#REF!</definedName>
    <definedName name="datt25" localSheetId="29">#REF!</definedName>
    <definedName name="datt25" localSheetId="13">#REF!</definedName>
    <definedName name="datt25" localSheetId="3">#REF!</definedName>
    <definedName name="datt25" localSheetId="30">#REF!</definedName>
    <definedName name="datt25" localSheetId="14">#REF!</definedName>
    <definedName name="datt25" localSheetId="4">#REF!</definedName>
    <definedName name="datt25" localSheetId="31">#REF!</definedName>
    <definedName name="datt25" localSheetId="15">#REF!</definedName>
    <definedName name="datt25" localSheetId="5">#REF!</definedName>
    <definedName name="datt25" localSheetId="32">#REF!</definedName>
    <definedName name="datt25" localSheetId="33">#REF!</definedName>
    <definedName name="datt25" localSheetId="34">#REF!</definedName>
    <definedName name="datt25" localSheetId="35">#REF!</definedName>
    <definedName name="datt25" localSheetId="16">#REF!</definedName>
    <definedName name="datt25" localSheetId="6">#REF!</definedName>
    <definedName name="datt25" localSheetId="36">#REF!</definedName>
    <definedName name="datt25" localSheetId="38">#REF!</definedName>
    <definedName name="datt25" localSheetId="39">#REF!</definedName>
    <definedName name="datt25" localSheetId="17">#REF!</definedName>
    <definedName name="datt25" localSheetId="7">#REF!</definedName>
    <definedName name="datt25" localSheetId="40">#REF!</definedName>
    <definedName name="datt25" localSheetId="18">#REF!</definedName>
    <definedName name="datt25" localSheetId="8">#REF!</definedName>
    <definedName name="datt25" localSheetId="41">#REF!</definedName>
    <definedName name="datt25" localSheetId="42">#REF!</definedName>
    <definedName name="datt25" localSheetId="43">#REF!</definedName>
    <definedName name="datt25" localSheetId="44">#REF!</definedName>
    <definedName name="datt25" localSheetId="45">#REF!</definedName>
    <definedName name="datt25" localSheetId="46">#REF!</definedName>
    <definedName name="datt25" localSheetId="47">#REF!</definedName>
    <definedName name="datt25" localSheetId="19">#REF!</definedName>
    <definedName name="datt25" localSheetId="9">#REF!</definedName>
    <definedName name="datt25" localSheetId="51">#REF!</definedName>
    <definedName name="datt25" localSheetId="52">#REF!</definedName>
    <definedName name="datt25" localSheetId="53">#REF!</definedName>
    <definedName name="datt25" localSheetId="20">#REF!</definedName>
    <definedName name="datt25" localSheetId="56">#REF!</definedName>
    <definedName name="datt25" localSheetId="24">#REF!</definedName>
    <definedName name="datt25">#REF!</definedName>
    <definedName name="datt26" localSheetId="28">#REF!</definedName>
    <definedName name="datt26" localSheetId="12">#REF!</definedName>
    <definedName name="datt26" localSheetId="10">#REF!</definedName>
    <definedName name="datt26" localSheetId="54">#REF!</definedName>
    <definedName name="datt26" localSheetId="21">#REF!</definedName>
    <definedName name="datt26" localSheetId="11">#REF!</definedName>
    <definedName name="datt26" localSheetId="55">#REF!</definedName>
    <definedName name="datt26" localSheetId="22">#REF!</definedName>
    <definedName name="datt26" localSheetId="57">#REF!</definedName>
    <definedName name="datt26" localSheetId="64">#REF!</definedName>
    <definedName name="datt26" localSheetId="23">#REF!</definedName>
    <definedName name="datt26" localSheetId="58">#REF!</definedName>
    <definedName name="datt26" localSheetId="59">#REF!</definedName>
    <definedName name="datt26" localSheetId="60">#REF!</definedName>
    <definedName name="datt26" localSheetId="61">#REF!</definedName>
    <definedName name="datt26" localSheetId="62">#REF!</definedName>
    <definedName name="datt26" localSheetId="63">#REF!</definedName>
    <definedName name="datt26" localSheetId="65">#REF!</definedName>
    <definedName name="datt26" localSheetId="25">#REF!</definedName>
    <definedName name="datt26" localSheetId="66">#REF!</definedName>
    <definedName name="datt26" localSheetId="26">#REF!</definedName>
    <definedName name="datt26" localSheetId="67">#REF!</definedName>
    <definedName name="datt26" localSheetId="27">#REF!</definedName>
    <definedName name="datt26" localSheetId="2">#REF!</definedName>
    <definedName name="datt26" localSheetId="29">#REF!</definedName>
    <definedName name="datt26" localSheetId="13">#REF!</definedName>
    <definedName name="datt26" localSheetId="3">#REF!</definedName>
    <definedName name="datt26" localSheetId="30">#REF!</definedName>
    <definedName name="datt26" localSheetId="14">#REF!</definedName>
    <definedName name="datt26" localSheetId="4">#REF!</definedName>
    <definedName name="datt26" localSheetId="31">#REF!</definedName>
    <definedName name="datt26" localSheetId="15">#REF!</definedName>
    <definedName name="datt26" localSheetId="5">#REF!</definedName>
    <definedName name="datt26" localSheetId="32">#REF!</definedName>
    <definedName name="datt26" localSheetId="33">#REF!</definedName>
    <definedName name="datt26" localSheetId="34">#REF!</definedName>
    <definedName name="datt26" localSheetId="35">#REF!</definedName>
    <definedName name="datt26" localSheetId="16">#REF!</definedName>
    <definedName name="datt26" localSheetId="6">#REF!</definedName>
    <definedName name="datt26" localSheetId="36">#REF!</definedName>
    <definedName name="datt26" localSheetId="38">#REF!</definedName>
    <definedName name="datt26" localSheetId="39">#REF!</definedName>
    <definedName name="datt26" localSheetId="17">#REF!</definedName>
    <definedName name="datt26" localSheetId="7">#REF!</definedName>
    <definedName name="datt26" localSheetId="40">#REF!</definedName>
    <definedName name="datt26" localSheetId="18">#REF!</definedName>
    <definedName name="datt26" localSheetId="8">#REF!</definedName>
    <definedName name="datt26" localSheetId="41">#REF!</definedName>
    <definedName name="datt26" localSheetId="42">#REF!</definedName>
    <definedName name="datt26" localSheetId="43">#REF!</definedName>
    <definedName name="datt26" localSheetId="44">#REF!</definedName>
    <definedName name="datt26" localSheetId="45">#REF!</definedName>
    <definedName name="datt26" localSheetId="46">#REF!</definedName>
    <definedName name="datt26" localSheetId="47">#REF!</definedName>
    <definedName name="datt26" localSheetId="19">#REF!</definedName>
    <definedName name="datt26" localSheetId="9">#REF!</definedName>
    <definedName name="datt26" localSheetId="51">#REF!</definedName>
    <definedName name="datt26" localSheetId="52">#REF!</definedName>
    <definedName name="datt26" localSheetId="53">#REF!</definedName>
    <definedName name="datt26" localSheetId="20">#REF!</definedName>
    <definedName name="datt26" localSheetId="56">#REF!</definedName>
    <definedName name="datt26" localSheetId="24">#REF!</definedName>
    <definedName name="datt26">#REF!</definedName>
    <definedName name="datt27" localSheetId="28">#REF!</definedName>
    <definedName name="datt27" localSheetId="12">#REF!</definedName>
    <definedName name="datt27" localSheetId="10">#REF!</definedName>
    <definedName name="datt27" localSheetId="54">#REF!</definedName>
    <definedName name="datt27" localSheetId="21">#REF!</definedName>
    <definedName name="datt27" localSheetId="11">#REF!</definedName>
    <definedName name="datt27" localSheetId="55">#REF!</definedName>
    <definedName name="datt27" localSheetId="22">#REF!</definedName>
    <definedName name="datt27" localSheetId="57">#REF!</definedName>
    <definedName name="datt27" localSheetId="64">#REF!</definedName>
    <definedName name="datt27" localSheetId="23">#REF!</definedName>
    <definedName name="datt27" localSheetId="58">#REF!</definedName>
    <definedName name="datt27" localSheetId="59">#REF!</definedName>
    <definedName name="datt27" localSheetId="60">#REF!</definedName>
    <definedName name="datt27" localSheetId="61">#REF!</definedName>
    <definedName name="datt27" localSheetId="62">#REF!</definedName>
    <definedName name="datt27" localSheetId="63">#REF!</definedName>
    <definedName name="datt27" localSheetId="65">#REF!</definedName>
    <definedName name="datt27" localSheetId="25">#REF!</definedName>
    <definedName name="datt27" localSheetId="66">#REF!</definedName>
    <definedName name="datt27" localSheetId="26">#REF!</definedName>
    <definedName name="datt27" localSheetId="67">#REF!</definedName>
    <definedName name="datt27" localSheetId="27">#REF!</definedName>
    <definedName name="datt27" localSheetId="2">#REF!</definedName>
    <definedName name="datt27" localSheetId="29">#REF!</definedName>
    <definedName name="datt27" localSheetId="13">#REF!</definedName>
    <definedName name="datt27" localSheetId="3">#REF!</definedName>
    <definedName name="datt27" localSheetId="30">#REF!</definedName>
    <definedName name="datt27" localSheetId="14">#REF!</definedName>
    <definedName name="datt27" localSheetId="4">#REF!</definedName>
    <definedName name="datt27" localSheetId="31">#REF!</definedName>
    <definedName name="datt27" localSheetId="15">#REF!</definedName>
    <definedName name="datt27" localSheetId="5">#REF!</definedName>
    <definedName name="datt27" localSheetId="32">#REF!</definedName>
    <definedName name="datt27" localSheetId="33">#REF!</definedName>
    <definedName name="datt27" localSheetId="34">#REF!</definedName>
    <definedName name="datt27" localSheetId="35">#REF!</definedName>
    <definedName name="datt27" localSheetId="16">#REF!</definedName>
    <definedName name="datt27" localSheetId="6">#REF!</definedName>
    <definedName name="datt27" localSheetId="36">#REF!</definedName>
    <definedName name="datt27" localSheetId="38">#REF!</definedName>
    <definedName name="datt27" localSheetId="39">#REF!</definedName>
    <definedName name="datt27" localSheetId="17">#REF!</definedName>
    <definedName name="datt27" localSheetId="7">#REF!</definedName>
    <definedName name="datt27" localSheetId="40">#REF!</definedName>
    <definedName name="datt27" localSheetId="18">#REF!</definedName>
    <definedName name="datt27" localSheetId="8">#REF!</definedName>
    <definedName name="datt27" localSheetId="41">#REF!</definedName>
    <definedName name="datt27" localSheetId="42">#REF!</definedName>
    <definedName name="datt27" localSheetId="43">#REF!</definedName>
    <definedName name="datt27" localSheetId="44">#REF!</definedName>
    <definedName name="datt27" localSheetId="45">#REF!</definedName>
    <definedName name="datt27" localSheetId="46">#REF!</definedName>
    <definedName name="datt27" localSheetId="47">#REF!</definedName>
    <definedName name="datt27" localSheetId="19">#REF!</definedName>
    <definedName name="datt27" localSheetId="9">#REF!</definedName>
    <definedName name="datt27" localSheetId="51">#REF!</definedName>
    <definedName name="datt27" localSheetId="52">#REF!</definedName>
    <definedName name="datt27" localSheetId="53">#REF!</definedName>
    <definedName name="datt27" localSheetId="20">#REF!</definedName>
    <definedName name="datt27" localSheetId="56">#REF!</definedName>
    <definedName name="datt27" localSheetId="24">#REF!</definedName>
    <definedName name="datt27">#REF!</definedName>
    <definedName name="datt28" localSheetId="28">#REF!</definedName>
    <definedName name="datt28" localSheetId="12">#REF!</definedName>
    <definedName name="datt28" localSheetId="10">#REF!</definedName>
    <definedName name="datt28" localSheetId="54">#REF!</definedName>
    <definedName name="datt28" localSheetId="21">#REF!</definedName>
    <definedName name="datt28" localSheetId="11">#REF!</definedName>
    <definedName name="datt28" localSheetId="55">#REF!</definedName>
    <definedName name="datt28" localSheetId="22">#REF!</definedName>
    <definedName name="datt28" localSheetId="57">#REF!</definedName>
    <definedName name="datt28" localSheetId="64">#REF!</definedName>
    <definedName name="datt28" localSheetId="23">#REF!</definedName>
    <definedName name="datt28" localSheetId="58">#REF!</definedName>
    <definedName name="datt28" localSheetId="59">#REF!</definedName>
    <definedName name="datt28" localSheetId="60">#REF!</definedName>
    <definedName name="datt28" localSheetId="61">#REF!</definedName>
    <definedName name="datt28" localSheetId="62">#REF!</definedName>
    <definedName name="datt28" localSheetId="63">#REF!</definedName>
    <definedName name="datt28" localSheetId="65">#REF!</definedName>
    <definedName name="datt28" localSheetId="25">#REF!</definedName>
    <definedName name="datt28" localSheetId="66">#REF!</definedName>
    <definedName name="datt28" localSheetId="26">#REF!</definedName>
    <definedName name="datt28" localSheetId="67">#REF!</definedName>
    <definedName name="datt28" localSheetId="27">#REF!</definedName>
    <definedName name="datt28" localSheetId="2">#REF!</definedName>
    <definedName name="datt28" localSheetId="29">#REF!</definedName>
    <definedName name="datt28" localSheetId="13">#REF!</definedName>
    <definedName name="datt28" localSheetId="3">#REF!</definedName>
    <definedName name="datt28" localSheetId="30">#REF!</definedName>
    <definedName name="datt28" localSheetId="14">#REF!</definedName>
    <definedName name="datt28" localSheetId="4">#REF!</definedName>
    <definedName name="datt28" localSheetId="31">#REF!</definedName>
    <definedName name="datt28" localSheetId="15">#REF!</definedName>
    <definedName name="datt28" localSheetId="5">#REF!</definedName>
    <definedName name="datt28" localSheetId="32">#REF!</definedName>
    <definedName name="datt28" localSheetId="33">#REF!</definedName>
    <definedName name="datt28" localSheetId="34">#REF!</definedName>
    <definedName name="datt28" localSheetId="35">#REF!</definedName>
    <definedName name="datt28" localSheetId="16">#REF!</definedName>
    <definedName name="datt28" localSheetId="6">#REF!</definedName>
    <definedName name="datt28" localSheetId="36">#REF!</definedName>
    <definedName name="datt28" localSheetId="38">#REF!</definedName>
    <definedName name="datt28" localSheetId="39">#REF!</definedName>
    <definedName name="datt28" localSheetId="17">#REF!</definedName>
    <definedName name="datt28" localSheetId="7">#REF!</definedName>
    <definedName name="datt28" localSheetId="40">#REF!</definedName>
    <definedName name="datt28" localSheetId="18">#REF!</definedName>
    <definedName name="datt28" localSheetId="8">#REF!</definedName>
    <definedName name="datt28" localSheetId="41">#REF!</definedName>
    <definedName name="datt28" localSheetId="42">#REF!</definedName>
    <definedName name="datt28" localSheetId="43">#REF!</definedName>
    <definedName name="datt28" localSheetId="44">#REF!</definedName>
    <definedName name="datt28" localSheetId="45">#REF!</definedName>
    <definedName name="datt28" localSheetId="46">#REF!</definedName>
    <definedName name="datt28" localSheetId="47">#REF!</definedName>
    <definedName name="datt28" localSheetId="19">#REF!</definedName>
    <definedName name="datt28" localSheetId="9">#REF!</definedName>
    <definedName name="datt28" localSheetId="51">#REF!</definedName>
    <definedName name="datt28" localSheetId="52">#REF!</definedName>
    <definedName name="datt28" localSheetId="53">#REF!</definedName>
    <definedName name="datt28" localSheetId="20">#REF!</definedName>
    <definedName name="datt28" localSheetId="56">#REF!</definedName>
    <definedName name="datt28" localSheetId="24">#REF!</definedName>
    <definedName name="datt28">#REF!</definedName>
    <definedName name="datt29" localSheetId="28">#REF!</definedName>
    <definedName name="datt29" localSheetId="12">#REF!</definedName>
    <definedName name="datt29" localSheetId="10">#REF!</definedName>
    <definedName name="datt29" localSheetId="54">#REF!</definedName>
    <definedName name="datt29" localSheetId="21">#REF!</definedName>
    <definedName name="datt29" localSheetId="11">#REF!</definedName>
    <definedName name="datt29" localSheetId="55">#REF!</definedName>
    <definedName name="datt29" localSheetId="22">#REF!</definedName>
    <definedName name="datt29" localSheetId="57">#REF!</definedName>
    <definedName name="datt29" localSheetId="64">#REF!</definedName>
    <definedName name="datt29" localSheetId="23">#REF!</definedName>
    <definedName name="datt29" localSheetId="58">#REF!</definedName>
    <definedName name="datt29" localSheetId="59">#REF!</definedName>
    <definedName name="datt29" localSheetId="60">#REF!</definedName>
    <definedName name="datt29" localSheetId="61">#REF!</definedName>
    <definedName name="datt29" localSheetId="62">#REF!</definedName>
    <definedName name="datt29" localSheetId="63">#REF!</definedName>
    <definedName name="datt29" localSheetId="65">#REF!</definedName>
    <definedName name="datt29" localSheetId="25">#REF!</definedName>
    <definedName name="datt29" localSheetId="66">#REF!</definedName>
    <definedName name="datt29" localSheetId="26">#REF!</definedName>
    <definedName name="datt29" localSheetId="67">#REF!</definedName>
    <definedName name="datt29" localSheetId="27">#REF!</definedName>
    <definedName name="datt29" localSheetId="2">#REF!</definedName>
    <definedName name="datt29" localSheetId="29">#REF!</definedName>
    <definedName name="datt29" localSheetId="13">#REF!</definedName>
    <definedName name="datt29" localSheetId="3">#REF!</definedName>
    <definedName name="datt29" localSheetId="30">#REF!</definedName>
    <definedName name="datt29" localSheetId="14">#REF!</definedName>
    <definedName name="datt29" localSheetId="4">#REF!</definedName>
    <definedName name="datt29" localSheetId="31">#REF!</definedName>
    <definedName name="datt29" localSheetId="15">#REF!</definedName>
    <definedName name="datt29" localSheetId="5">#REF!</definedName>
    <definedName name="datt29" localSheetId="32">#REF!</definedName>
    <definedName name="datt29" localSheetId="33">#REF!</definedName>
    <definedName name="datt29" localSheetId="34">#REF!</definedName>
    <definedName name="datt29" localSheetId="35">#REF!</definedName>
    <definedName name="datt29" localSheetId="16">#REF!</definedName>
    <definedName name="datt29" localSheetId="6">#REF!</definedName>
    <definedName name="datt29" localSheetId="36">#REF!</definedName>
    <definedName name="datt29" localSheetId="38">#REF!</definedName>
    <definedName name="datt29" localSheetId="39">#REF!</definedName>
    <definedName name="datt29" localSheetId="17">#REF!</definedName>
    <definedName name="datt29" localSheetId="7">#REF!</definedName>
    <definedName name="datt29" localSheetId="40">#REF!</definedName>
    <definedName name="datt29" localSheetId="18">#REF!</definedName>
    <definedName name="datt29" localSheetId="8">#REF!</definedName>
    <definedName name="datt29" localSheetId="41">#REF!</definedName>
    <definedName name="datt29" localSheetId="42">#REF!</definedName>
    <definedName name="datt29" localSheetId="43">#REF!</definedName>
    <definedName name="datt29" localSheetId="44">#REF!</definedName>
    <definedName name="datt29" localSheetId="45">#REF!</definedName>
    <definedName name="datt29" localSheetId="46">#REF!</definedName>
    <definedName name="datt29" localSheetId="47">#REF!</definedName>
    <definedName name="datt29" localSheetId="19">#REF!</definedName>
    <definedName name="datt29" localSheetId="9">#REF!</definedName>
    <definedName name="datt29" localSheetId="51">#REF!</definedName>
    <definedName name="datt29" localSheetId="52">#REF!</definedName>
    <definedName name="datt29" localSheetId="53">#REF!</definedName>
    <definedName name="datt29" localSheetId="20">#REF!</definedName>
    <definedName name="datt29" localSheetId="56">#REF!</definedName>
    <definedName name="datt29" localSheetId="24">#REF!</definedName>
    <definedName name="datt29">#REF!</definedName>
    <definedName name="datt3" localSheetId="28">#REF!</definedName>
    <definedName name="datt3" localSheetId="12">#REF!</definedName>
    <definedName name="datt3" localSheetId="10">#REF!</definedName>
    <definedName name="datt3" localSheetId="54">#REF!</definedName>
    <definedName name="datt3" localSheetId="21">#REF!</definedName>
    <definedName name="datt3" localSheetId="11">#REF!</definedName>
    <definedName name="datt3" localSheetId="55">#REF!</definedName>
    <definedName name="datt3" localSheetId="22">#REF!</definedName>
    <definedName name="datt3" localSheetId="57">#REF!</definedName>
    <definedName name="datt3" localSheetId="64">#REF!</definedName>
    <definedName name="datt3" localSheetId="23">#REF!</definedName>
    <definedName name="datt3" localSheetId="58">#REF!</definedName>
    <definedName name="datt3" localSheetId="59">#REF!</definedName>
    <definedName name="datt3" localSheetId="60">#REF!</definedName>
    <definedName name="datt3" localSheetId="61">#REF!</definedName>
    <definedName name="datt3" localSheetId="62">#REF!</definedName>
    <definedName name="datt3" localSheetId="63">#REF!</definedName>
    <definedName name="datt3" localSheetId="65">#REF!</definedName>
    <definedName name="datt3" localSheetId="25">#REF!</definedName>
    <definedName name="datt3" localSheetId="66">#REF!</definedName>
    <definedName name="datt3" localSheetId="26">#REF!</definedName>
    <definedName name="datt3" localSheetId="67">#REF!</definedName>
    <definedName name="datt3" localSheetId="27">#REF!</definedName>
    <definedName name="datt3" localSheetId="2">#REF!</definedName>
    <definedName name="datt3" localSheetId="29">#REF!</definedName>
    <definedName name="datt3" localSheetId="13">#REF!</definedName>
    <definedName name="datt3" localSheetId="3">#REF!</definedName>
    <definedName name="datt3" localSheetId="30">#REF!</definedName>
    <definedName name="datt3" localSheetId="14">#REF!</definedName>
    <definedName name="datt3" localSheetId="4">#REF!</definedName>
    <definedName name="datt3" localSheetId="31">#REF!</definedName>
    <definedName name="datt3" localSheetId="15">#REF!</definedName>
    <definedName name="datt3" localSheetId="5">#REF!</definedName>
    <definedName name="datt3" localSheetId="32">#REF!</definedName>
    <definedName name="datt3" localSheetId="33">#REF!</definedName>
    <definedName name="datt3" localSheetId="34">#REF!</definedName>
    <definedName name="datt3" localSheetId="35">#REF!</definedName>
    <definedName name="datt3" localSheetId="16">#REF!</definedName>
    <definedName name="datt3" localSheetId="6">#REF!</definedName>
    <definedName name="datt3" localSheetId="36">#REF!</definedName>
    <definedName name="datt3" localSheetId="38">#REF!</definedName>
    <definedName name="datt3" localSheetId="39">#REF!</definedName>
    <definedName name="datt3" localSheetId="17">#REF!</definedName>
    <definedName name="datt3" localSheetId="7">#REF!</definedName>
    <definedName name="datt3" localSheetId="40">#REF!</definedName>
    <definedName name="datt3" localSheetId="18">#REF!</definedName>
    <definedName name="datt3" localSheetId="8">#REF!</definedName>
    <definedName name="datt3" localSheetId="41">#REF!</definedName>
    <definedName name="datt3" localSheetId="42">#REF!</definedName>
    <definedName name="datt3" localSheetId="43">#REF!</definedName>
    <definedName name="datt3" localSheetId="44">#REF!</definedName>
    <definedName name="datt3" localSheetId="45">#REF!</definedName>
    <definedName name="datt3" localSheetId="46">#REF!</definedName>
    <definedName name="datt3" localSheetId="47">#REF!</definedName>
    <definedName name="datt3" localSheetId="19">#REF!</definedName>
    <definedName name="datt3" localSheetId="9">#REF!</definedName>
    <definedName name="datt3" localSheetId="51">#REF!</definedName>
    <definedName name="datt3" localSheetId="52">#REF!</definedName>
    <definedName name="datt3" localSheetId="53">#REF!</definedName>
    <definedName name="datt3" localSheetId="20">#REF!</definedName>
    <definedName name="datt3" localSheetId="56">#REF!</definedName>
    <definedName name="datt3" localSheetId="24">#REF!</definedName>
    <definedName name="datt3">#REF!</definedName>
    <definedName name="datt30" localSheetId="28">#REF!</definedName>
    <definedName name="datt30" localSheetId="12">#REF!</definedName>
    <definedName name="datt30" localSheetId="10">#REF!</definedName>
    <definedName name="datt30" localSheetId="54">#REF!</definedName>
    <definedName name="datt30" localSheetId="21">#REF!</definedName>
    <definedName name="datt30" localSheetId="11">#REF!</definedName>
    <definedName name="datt30" localSheetId="55">#REF!</definedName>
    <definedName name="datt30" localSheetId="22">#REF!</definedName>
    <definedName name="datt30" localSheetId="57">#REF!</definedName>
    <definedName name="datt30" localSheetId="64">#REF!</definedName>
    <definedName name="datt30" localSheetId="23">#REF!</definedName>
    <definedName name="datt30" localSheetId="58">#REF!</definedName>
    <definedName name="datt30" localSheetId="59">#REF!</definedName>
    <definedName name="datt30" localSheetId="60">#REF!</definedName>
    <definedName name="datt30" localSheetId="61">#REF!</definedName>
    <definedName name="datt30" localSheetId="62">#REF!</definedName>
    <definedName name="datt30" localSheetId="63">#REF!</definedName>
    <definedName name="datt30" localSheetId="65">#REF!</definedName>
    <definedName name="datt30" localSheetId="25">#REF!</definedName>
    <definedName name="datt30" localSheetId="66">#REF!</definedName>
    <definedName name="datt30" localSheetId="26">#REF!</definedName>
    <definedName name="datt30" localSheetId="67">#REF!</definedName>
    <definedName name="datt30" localSheetId="27">#REF!</definedName>
    <definedName name="datt30" localSheetId="2">#REF!</definedName>
    <definedName name="datt30" localSheetId="29">#REF!</definedName>
    <definedName name="datt30" localSheetId="13">#REF!</definedName>
    <definedName name="datt30" localSheetId="3">#REF!</definedName>
    <definedName name="datt30" localSheetId="30">#REF!</definedName>
    <definedName name="datt30" localSheetId="14">#REF!</definedName>
    <definedName name="datt30" localSheetId="4">#REF!</definedName>
    <definedName name="datt30" localSheetId="31">#REF!</definedName>
    <definedName name="datt30" localSheetId="15">#REF!</definedName>
    <definedName name="datt30" localSheetId="5">#REF!</definedName>
    <definedName name="datt30" localSheetId="32">#REF!</definedName>
    <definedName name="datt30" localSheetId="33">#REF!</definedName>
    <definedName name="datt30" localSheetId="34">#REF!</definedName>
    <definedName name="datt30" localSheetId="35">#REF!</definedName>
    <definedName name="datt30" localSheetId="16">#REF!</definedName>
    <definedName name="datt30" localSheetId="6">#REF!</definedName>
    <definedName name="datt30" localSheetId="36">#REF!</definedName>
    <definedName name="datt30" localSheetId="38">#REF!</definedName>
    <definedName name="datt30" localSheetId="39">#REF!</definedName>
    <definedName name="datt30" localSheetId="17">#REF!</definedName>
    <definedName name="datt30" localSheetId="7">#REF!</definedName>
    <definedName name="datt30" localSheetId="40">#REF!</definedName>
    <definedName name="datt30" localSheetId="18">#REF!</definedName>
    <definedName name="datt30" localSheetId="8">#REF!</definedName>
    <definedName name="datt30" localSheetId="41">#REF!</definedName>
    <definedName name="datt30" localSheetId="42">#REF!</definedName>
    <definedName name="datt30" localSheetId="43">#REF!</definedName>
    <definedName name="datt30" localSheetId="44">#REF!</definedName>
    <definedName name="datt30" localSheetId="45">#REF!</definedName>
    <definedName name="datt30" localSheetId="46">#REF!</definedName>
    <definedName name="datt30" localSheetId="47">#REF!</definedName>
    <definedName name="datt30" localSheetId="19">#REF!</definedName>
    <definedName name="datt30" localSheetId="9">#REF!</definedName>
    <definedName name="datt30" localSheetId="51">#REF!</definedName>
    <definedName name="datt30" localSheetId="52">#REF!</definedName>
    <definedName name="datt30" localSheetId="53">#REF!</definedName>
    <definedName name="datt30" localSheetId="20">#REF!</definedName>
    <definedName name="datt30" localSheetId="56">#REF!</definedName>
    <definedName name="datt30" localSheetId="24">#REF!</definedName>
    <definedName name="datt30">#REF!</definedName>
    <definedName name="datt31" localSheetId="28">#REF!</definedName>
    <definedName name="datt31" localSheetId="12">#REF!</definedName>
    <definedName name="datt31" localSheetId="10">#REF!</definedName>
    <definedName name="datt31" localSheetId="54">#REF!</definedName>
    <definedName name="datt31" localSheetId="21">#REF!</definedName>
    <definedName name="datt31" localSheetId="11">#REF!</definedName>
    <definedName name="datt31" localSheetId="55">#REF!</definedName>
    <definedName name="datt31" localSheetId="22">#REF!</definedName>
    <definedName name="datt31" localSheetId="57">#REF!</definedName>
    <definedName name="datt31" localSheetId="64">#REF!</definedName>
    <definedName name="datt31" localSheetId="23">#REF!</definedName>
    <definedName name="datt31" localSheetId="58">#REF!</definedName>
    <definedName name="datt31" localSheetId="59">#REF!</definedName>
    <definedName name="datt31" localSheetId="60">#REF!</definedName>
    <definedName name="datt31" localSheetId="61">#REF!</definedName>
    <definedName name="datt31" localSheetId="62">#REF!</definedName>
    <definedName name="datt31" localSheetId="63">#REF!</definedName>
    <definedName name="datt31" localSheetId="65">#REF!</definedName>
    <definedName name="datt31" localSheetId="25">#REF!</definedName>
    <definedName name="datt31" localSheetId="66">#REF!</definedName>
    <definedName name="datt31" localSheetId="26">#REF!</definedName>
    <definedName name="datt31" localSheetId="67">#REF!</definedName>
    <definedName name="datt31" localSheetId="27">#REF!</definedName>
    <definedName name="datt31" localSheetId="2">#REF!</definedName>
    <definedName name="datt31" localSheetId="29">#REF!</definedName>
    <definedName name="datt31" localSheetId="13">#REF!</definedName>
    <definedName name="datt31" localSheetId="3">#REF!</definedName>
    <definedName name="datt31" localSheetId="30">#REF!</definedName>
    <definedName name="datt31" localSheetId="14">#REF!</definedName>
    <definedName name="datt31" localSheetId="4">#REF!</definedName>
    <definedName name="datt31" localSheetId="31">#REF!</definedName>
    <definedName name="datt31" localSheetId="15">#REF!</definedName>
    <definedName name="datt31" localSheetId="5">#REF!</definedName>
    <definedName name="datt31" localSheetId="32">#REF!</definedName>
    <definedName name="datt31" localSheetId="33">#REF!</definedName>
    <definedName name="datt31" localSheetId="34">#REF!</definedName>
    <definedName name="datt31" localSheetId="35">#REF!</definedName>
    <definedName name="datt31" localSheetId="16">#REF!</definedName>
    <definedName name="datt31" localSheetId="6">#REF!</definedName>
    <definedName name="datt31" localSheetId="36">#REF!</definedName>
    <definedName name="datt31" localSheetId="38">#REF!</definedName>
    <definedName name="datt31" localSheetId="39">#REF!</definedName>
    <definedName name="datt31" localSheetId="17">#REF!</definedName>
    <definedName name="datt31" localSheetId="7">#REF!</definedName>
    <definedName name="datt31" localSheetId="40">#REF!</definedName>
    <definedName name="datt31" localSheetId="18">#REF!</definedName>
    <definedName name="datt31" localSheetId="8">#REF!</definedName>
    <definedName name="datt31" localSheetId="41">#REF!</definedName>
    <definedName name="datt31" localSheetId="42">#REF!</definedName>
    <definedName name="datt31" localSheetId="43">#REF!</definedName>
    <definedName name="datt31" localSheetId="44">#REF!</definedName>
    <definedName name="datt31" localSheetId="45">#REF!</definedName>
    <definedName name="datt31" localSheetId="46">#REF!</definedName>
    <definedName name="datt31" localSheetId="47">#REF!</definedName>
    <definedName name="datt31" localSheetId="19">#REF!</definedName>
    <definedName name="datt31" localSheetId="9">#REF!</definedName>
    <definedName name="datt31" localSheetId="51">#REF!</definedName>
    <definedName name="datt31" localSheetId="52">#REF!</definedName>
    <definedName name="datt31" localSheetId="53">#REF!</definedName>
    <definedName name="datt31" localSheetId="20">#REF!</definedName>
    <definedName name="datt31" localSheetId="56">#REF!</definedName>
    <definedName name="datt31" localSheetId="24">#REF!</definedName>
    <definedName name="datt31">#REF!</definedName>
    <definedName name="datt32" localSheetId="28">#REF!</definedName>
    <definedName name="datt32" localSheetId="12">#REF!</definedName>
    <definedName name="datt32" localSheetId="10">#REF!</definedName>
    <definedName name="datt32" localSheetId="54">#REF!</definedName>
    <definedName name="datt32" localSheetId="21">#REF!</definedName>
    <definedName name="datt32" localSheetId="11">#REF!</definedName>
    <definedName name="datt32" localSheetId="55">#REF!</definedName>
    <definedName name="datt32" localSheetId="22">#REF!</definedName>
    <definedName name="datt32" localSheetId="57">#REF!</definedName>
    <definedName name="datt32" localSheetId="64">#REF!</definedName>
    <definedName name="datt32" localSheetId="23">#REF!</definedName>
    <definedName name="datt32" localSheetId="58">#REF!</definedName>
    <definedName name="datt32" localSheetId="59">#REF!</definedName>
    <definedName name="datt32" localSheetId="60">#REF!</definedName>
    <definedName name="datt32" localSheetId="61">#REF!</definedName>
    <definedName name="datt32" localSheetId="62">#REF!</definedName>
    <definedName name="datt32" localSheetId="63">#REF!</definedName>
    <definedName name="datt32" localSheetId="65">#REF!</definedName>
    <definedName name="datt32" localSheetId="25">#REF!</definedName>
    <definedName name="datt32" localSheetId="66">#REF!</definedName>
    <definedName name="datt32" localSheetId="26">#REF!</definedName>
    <definedName name="datt32" localSheetId="67">#REF!</definedName>
    <definedName name="datt32" localSheetId="27">#REF!</definedName>
    <definedName name="datt32" localSheetId="2">#REF!</definedName>
    <definedName name="datt32" localSheetId="29">#REF!</definedName>
    <definedName name="datt32" localSheetId="13">#REF!</definedName>
    <definedName name="datt32" localSheetId="3">#REF!</definedName>
    <definedName name="datt32" localSheetId="30">#REF!</definedName>
    <definedName name="datt32" localSheetId="14">#REF!</definedName>
    <definedName name="datt32" localSheetId="4">#REF!</definedName>
    <definedName name="datt32" localSheetId="31">#REF!</definedName>
    <definedName name="datt32" localSheetId="15">#REF!</definedName>
    <definedName name="datt32" localSheetId="5">#REF!</definedName>
    <definedName name="datt32" localSheetId="32">#REF!</definedName>
    <definedName name="datt32" localSheetId="33">#REF!</definedName>
    <definedName name="datt32" localSheetId="34">#REF!</definedName>
    <definedName name="datt32" localSheetId="35">#REF!</definedName>
    <definedName name="datt32" localSheetId="16">#REF!</definedName>
    <definedName name="datt32" localSheetId="6">#REF!</definedName>
    <definedName name="datt32" localSheetId="36">#REF!</definedName>
    <definedName name="datt32" localSheetId="38">#REF!</definedName>
    <definedName name="datt32" localSheetId="39">#REF!</definedName>
    <definedName name="datt32" localSheetId="17">#REF!</definedName>
    <definedName name="datt32" localSheetId="7">#REF!</definedName>
    <definedName name="datt32" localSheetId="40">#REF!</definedName>
    <definedName name="datt32" localSheetId="18">#REF!</definedName>
    <definedName name="datt32" localSheetId="8">#REF!</definedName>
    <definedName name="datt32" localSheetId="41">#REF!</definedName>
    <definedName name="datt32" localSheetId="42">#REF!</definedName>
    <definedName name="datt32" localSheetId="43">#REF!</definedName>
    <definedName name="datt32" localSheetId="44">#REF!</definedName>
    <definedName name="datt32" localSheetId="45">#REF!</definedName>
    <definedName name="datt32" localSheetId="46">#REF!</definedName>
    <definedName name="datt32" localSheetId="47">#REF!</definedName>
    <definedName name="datt32" localSheetId="19">#REF!</definedName>
    <definedName name="datt32" localSheetId="9">#REF!</definedName>
    <definedName name="datt32" localSheetId="51">#REF!</definedName>
    <definedName name="datt32" localSheetId="52">#REF!</definedName>
    <definedName name="datt32" localSheetId="53">#REF!</definedName>
    <definedName name="datt32" localSheetId="20">#REF!</definedName>
    <definedName name="datt32" localSheetId="56">#REF!</definedName>
    <definedName name="datt32" localSheetId="24">#REF!</definedName>
    <definedName name="datt32">#REF!</definedName>
    <definedName name="datt33" localSheetId="28">#REF!</definedName>
    <definedName name="datt33" localSheetId="12">#REF!</definedName>
    <definedName name="datt33" localSheetId="10">#REF!</definedName>
    <definedName name="datt33" localSheetId="54">#REF!</definedName>
    <definedName name="datt33" localSheetId="21">#REF!</definedName>
    <definedName name="datt33" localSheetId="11">#REF!</definedName>
    <definedName name="datt33" localSheetId="55">#REF!</definedName>
    <definedName name="datt33" localSheetId="22">#REF!</definedName>
    <definedName name="datt33" localSheetId="57">#REF!</definedName>
    <definedName name="datt33" localSheetId="64">#REF!</definedName>
    <definedName name="datt33" localSheetId="23">#REF!</definedName>
    <definedName name="datt33" localSheetId="58">#REF!</definedName>
    <definedName name="datt33" localSheetId="59">#REF!</definedName>
    <definedName name="datt33" localSheetId="60">#REF!</definedName>
    <definedName name="datt33" localSheetId="61">#REF!</definedName>
    <definedName name="datt33" localSheetId="62">#REF!</definedName>
    <definedName name="datt33" localSheetId="63">#REF!</definedName>
    <definedName name="datt33" localSheetId="65">#REF!</definedName>
    <definedName name="datt33" localSheetId="25">#REF!</definedName>
    <definedName name="datt33" localSheetId="66">#REF!</definedName>
    <definedName name="datt33" localSheetId="26">#REF!</definedName>
    <definedName name="datt33" localSheetId="67">#REF!</definedName>
    <definedName name="datt33" localSheetId="27">#REF!</definedName>
    <definedName name="datt33" localSheetId="2">#REF!</definedName>
    <definedName name="datt33" localSheetId="29">#REF!</definedName>
    <definedName name="datt33" localSheetId="13">#REF!</definedName>
    <definedName name="datt33" localSheetId="3">#REF!</definedName>
    <definedName name="datt33" localSheetId="30">#REF!</definedName>
    <definedName name="datt33" localSheetId="14">#REF!</definedName>
    <definedName name="datt33" localSheetId="4">#REF!</definedName>
    <definedName name="datt33" localSheetId="31">#REF!</definedName>
    <definedName name="datt33" localSheetId="15">#REF!</definedName>
    <definedName name="datt33" localSheetId="5">#REF!</definedName>
    <definedName name="datt33" localSheetId="32">#REF!</definedName>
    <definedName name="datt33" localSheetId="33">#REF!</definedName>
    <definedName name="datt33" localSheetId="34">#REF!</definedName>
    <definedName name="datt33" localSheetId="35">#REF!</definedName>
    <definedName name="datt33" localSheetId="16">#REF!</definedName>
    <definedName name="datt33" localSheetId="6">#REF!</definedName>
    <definedName name="datt33" localSheetId="36">#REF!</definedName>
    <definedName name="datt33" localSheetId="38">#REF!</definedName>
    <definedName name="datt33" localSheetId="39">#REF!</definedName>
    <definedName name="datt33" localSheetId="17">#REF!</definedName>
    <definedName name="datt33" localSheetId="7">#REF!</definedName>
    <definedName name="datt33" localSheetId="40">#REF!</definedName>
    <definedName name="datt33" localSheetId="18">#REF!</definedName>
    <definedName name="datt33" localSheetId="8">#REF!</definedName>
    <definedName name="datt33" localSheetId="41">#REF!</definedName>
    <definedName name="datt33" localSheetId="42">#REF!</definedName>
    <definedName name="datt33" localSheetId="43">#REF!</definedName>
    <definedName name="datt33" localSheetId="44">#REF!</definedName>
    <definedName name="datt33" localSheetId="45">#REF!</definedName>
    <definedName name="datt33" localSheetId="46">#REF!</definedName>
    <definedName name="datt33" localSheetId="47">#REF!</definedName>
    <definedName name="datt33" localSheetId="19">#REF!</definedName>
    <definedName name="datt33" localSheetId="9">#REF!</definedName>
    <definedName name="datt33" localSheetId="51">#REF!</definedName>
    <definedName name="datt33" localSheetId="52">#REF!</definedName>
    <definedName name="datt33" localSheetId="53">#REF!</definedName>
    <definedName name="datt33" localSheetId="20">#REF!</definedName>
    <definedName name="datt33" localSheetId="56">#REF!</definedName>
    <definedName name="datt33" localSheetId="24">#REF!</definedName>
    <definedName name="datt33">#REF!</definedName>
    <definedName name="datt34" localSheetId="28">#REF!</definedName>
    <definedName name="datt34" localSheetId="12">#REF!</definedName>
    <definedName name="datt34" localSheetId="10">#REF!</definedName>
    <definedName name="datt34" localSheetId="54">#REF!</definedName>
    <definedName name="datt34" localSheetId="21">#REF!</definedName>
    <definedName name="datt34" localSheetId="11">#REF!</definedName>
    <definedName name="datt34" localSheetId="55">#REF!</definedName>
    <definedName name="datt34" localSheetId="22">#REF!</definedName>
    <definedName name="datt34" localSheetId="57">#REF!</definedName>
    <definedName name="datt34" localSheetId="64">#REF!</definedName>
    <definedName name="datt34" localSheetId="23">#REF!</definedName>
    <definedName name="datt34" localSheetId="58">#REF!</definedName>
    <definedName name="datt34" localSheetId="59">#REF!</definedName>
    <definedName name="datt34" localSheetId="60">#REF!</definedName>
    <definedName name="datt34" localSheetId="61">#REF!</definedName>
    <definedName name="datt34" localSheetId="62">#REF!</definedName>
    <definedName name="datt34" localSheetId="63">#REF!</definedName>
    <definedName name="datt34" localSheetId="65">#REF!</definedName>
    <definedName name="datt34" localSheetId="25">#REF!</definedName>
    <definedName name="datt34" localSheetId="66">#REF!</definedName>
    <definedName name="datt34" localSheetId="26">#REF!</definedName>
    <definedName name="datt34" localSheetId="67">#REF!</definedName>
    <definedName name="datt34" localSheetId="27">#REF!</definedName>
    <definedName name="datt34" localSheetId="2">#REF!</definedName>
    <definedName name="datt34" localSheetId="29">#REF!</definedName>
    <definedName name="datt34" localSheetId="13">#REF!</definedName>
    <definedName name="datt34" localSheetId="3">#REF!</definedName>
    <definedName name="datt34" localSheetId="30">#REF!</definedName>
    <definedName name="datt34" localSheetId="14">#REF!</definedName>
    <definedName name="datt34" localSheetId="4">#REF!</definedName>
    <definedName name="datt34" localSheetId="31">#REF!</definedName>
    <definedName name="datt34" localSheetId="15">#REF!</definedName>
    <definedName name="datt34" localSheetId="5">#REF!</definedName>
    <definedName name="datt34" localSheetId="32">#REF!</definedName>
    <definedName name="datt34" localSheetId="33">#REF!</definedName>
    <definedName name="datt34" localSheetId="34">#REF!</definedName>
    <definedName name="datt34" localSheetId="35">#REF!</definedName>
    <definedName name="datt34" localSheetId="16">#REF!</definedName>
    <definedName name="datt34" localSheetId="6">#REF!</definedName>
    <definedName name="datt34" localSheetId="36">#REF!</definedName>
    <definedName name="datt34" localSheetId="38">#REF!</definedName>
    <definedName name="datt34" localSheetId="39">#REF!</definedName>
    <definedName name="datt34" localSheetId="17">#REF!</definedName>
    <definedName name="datt34" localSheetId="7">#REF!</definedName>
    <definedName name="datt34" localSheetId="40">#REF!</definedName>
    <definedName name="datt34" localSheetId="18">#REF!</definedName>
    <definedName name="datt34" localSheetId="8">#REF!</definedName>
    <definedName name="datt34" localSheetId="41">#REF!</definedName>
    <definedName name="datt34" localSheetId="42">#REF!</definedName>
    <definedName name="datt34" localSheetId="43">#REF!</definedName>
    <definedName name="datt34" localSheetId="44">#REF!</definedName>
    <definedName name="datt34" localSheetId="45">#REF!</definedName>
    <definedName name="datt34" localSheetId="46">#REF!</definedName>
    <definedName name="datt34" localSheetId="47">#REF!</definedName>
    <definedName name="datt34" localSheetId="19">#REF!</definedName>
    <definedName name="datt34" localSheetId="9">#REF!</definedName>
    <definedName name="datt34" localSheetId="51">#REF!</definedName>
    <definedName name="datt34" localSheetId="52">#REF!</definedName>
    <definedName name="datt34" localSheetId="53">#REF!</definedName>
    <definedName name="datt34" localSheetId="20">#REF!</definedName>
    <definedName name="datt34" localSheetId="56">#REF!</definedName>
    <definedName name="datt34" localSheetId="24">#REF!</definedName>
    <definedName name="datt34">#REF!</definedName>
    <definedName name="datt35" localSheetId="28">#REF!</definedName>
    <definedName name="datt35" localSheetId="12">#REF!</definedName>
    <definedName name="datt35" localSheetId="10">#REF!</definedName>
    <definedName name="datt35" localSheetId="54">#REF!</definedName>
    <definedName name="datt35" localSheetId="21">#REF!</definedName>
    <definedName name="datt35" localSheetId="11">#REF!</definedName>
    <definedName name="datt35" localSheetId="55">#REF!</definedName>
    <definedName name="datt35" localSheetId="22">#REF!</definedName>
    <definedName name="datt35" localSheetId="57">#REF!</definedName>
    <definedName name="datt35" localSheetId="64">#REF!</definedName>
    <definedName name="datt35" localSheetId="23">#REF!</definedName>
    <definedName name="datt35" localSheetId="58">#REF!</definedName>
    <definedName name="datt35" localSheetId="59">#REF!</definedName>
    <definedName name="datt35" localSheetId="60">#REF!</definedName>
    <definedName name="datt35" localSheetId="61">#REF!</definedName>
    <definedName name="datt35" localSheetId="62">#REF!</definedName>
    <definedName name="datt35" localSheetId="63">#REF!</definedName>
    <definedName name="datt35" localSheetId="65">#REF!</definedName>
    <definedName name="datt35" localSheetId="25">#REF!</definedName>
    <definedName name="datt35" localSheetId="66">#REF!</definedName>
    <definedName name="datt35" localSheetId="26">#REF!</definedName>
    <definedName name="datt35" localSheetId="67">#REF!</definedName>
    <definedName name="datt35" localSheetId="27">#REF!</definedName>
    <definedName name="datt35" localSheetId="2">#REF!</definedName>
    <definedName name="datt35" localSheetId="29">#REF!</definedName>
    <definedName name="datt35" localSheetId="13">#REF!</definedName>
    <definedName name="datt35" localSheetId="3">#REF!</definedName>
    <definedName name="datt35" localSheetId="30">#REF!</definedName>
    <definedName name="datt35" localSheetId="14">#REF!</definedName>
    <definedName name="datt35" localSheetId="4">#REF!</definedName>
    <definedName name="datt35" localSheetId="31">#REF!</definedName>
    <definedName name="datt35" localSheetId="15">#REF!</definedName>
    <definedName name="datt35" localSheetId="5">#REF!</definedName>
    <definedName name="datt35" localSheetId="32">#REF!</definedName>
    <definedName name="datt35" localSheetId="33">#REF!</definedName>
    <definedName name="datt35" localSheetId="34">#REF!</definedName>
    <definedName name="datt35" localSheetId="35">#REF!</definedName>
    <definedName name="datt35" localSheetId="16">#REF!</definedName>
    <definedName name="datt35" localSheetId="6">#REF!</definedName>
    <definedName name="datt35" localSheetId="36">#REF!</definedName>
    <definedName name="datt35" localSheetId="38">#REF!</definedName>
    <definedName name="datt35" localSheetId="39">#REF!</definedName>
    <definedName name="datt35" localSheetId="17">#REF!</definedName>
    <definedName name="datt35" localSheetId="7">#REF!</definedName>
    <definedName name="datt35" localSheetId="40">#REF!</definedName>
    <definedName name="datt35" localSheetId="18">#REF!</definedName>
    <definedName name="datt35" localSheetId="8">#REF!</definedName>
    <definedName name="datt35" localSheetId="41">#REF!</definedName>
    <definedName name="datt35" localSheetId="42">#REF!</definedName>
    <definedName name="datt35" localSheetId="43">#REF!</definedName>
    <definedName name="datt35" localSheetId="44">#REF!</definedName>
    <definedName name="datt35" localSheetId="45">#REF!</definedName>
    <definedName name="datt35" localSheetId="46">#REF!</definedName>
    <definedName name="datt35" localSheetId="47">#REF!</definedName>
    <definedName name="datt35" localSheetId="19">#REF!</definedName>
    <definedName name="datt35" localSheetId="9">#REF!</definedName>
    <definedName name="datt35" localSheetId="51">#REF!</definedName>
    <definedName name="datt35" localSheetId="52">#REF!</definedName>
    <definedName name="datt35" localSheetId="53">#REF!</definedName>
    <definedName name="datt35" localSheetId="20">#REF!</definedName>
    <definedName name="datt35" localSheetId="56">#REF!</definedName>
    <definedName name="datt35" localSheetId="24">#REF!</definedName>
    <definedName name="datt35">#REF!</definedName>
    <definedName name="datt36" localSheetId="28">#REF!</definedName>
    <definedName name="datt36" localSheetId="12">#REF!</definedName>
    <definedName name="datt36" localSheetId="10">#REF!</definedName>
    <definedName name="datt36" localSheetId="54">#REF!</definedName>
    <definedName name="datt36" localSheetId="21">#REF!</definedName>
    <definedName name="datt36" localSheetId="11">#REF!</definedName>
    <definedName name="datt36" localSheetId="55">#REF!</definedName>
    <definedName name="datt36" localSheetId="22">#REF!</definedName>
    <definedName name="datt36" localSheetId="57">#REF!</definedName>
    <definedName name="datt36" localSheetId="64">#REF!</definedName>
    <definedName name="datt36" localSheetId="23">#REF!</definedName>
    <definedName name="datt36" localSheetId="58">#REF!</definedName>
    <definedName name="datt36" localSheetId="59">#REF!</definedName>
    <definedName name="datt36" localSheetId="60">#REF!</definedName>
    <definedName name="datt36" localSheetId="61">#REF!</definedName>
    <definedName name="datt36" localSheetId="62">#REF!</definedName>
    <definedName name="datt36" localSheetId="63">#REF!</definedName>
    <definedName name="datt36" localSheetId="65">#REF!</definedName>
    <definedName name="datt36" localSheetId="25">#REF!</definedName>
    <definedName name="datt36" localSheetId="66">#REF!</definedName>
    <definedName name="datt36" localSheetId="26">#REF!</definedName>
    <definedName name="datt36" localSheetId="67">#REF!</definedName>
    <definedName name="datt36" localSheetId="27">#REF!</definedName>
    <definedName name="datt36" localSheetId="2">#REF!</definedName>
    <definedName name="datt36" localSheetId="29">#REF!</definedName>
    <definedName name="datt36" localSheetId="13">#REF!</definedName>
    <definedName name="datt36" localSheetId="3">#REF!</definedName>
    <definedName name="datt36" localSheetId="30">#REF!</definedName>
    <definedName name="datt36" localSheetId="14">#REF!</definedName>
    <definedName name="datt36" localSheetId="4">#REF!</definedName>
    <definedName name="datt36" localSheetId="31">#REF!</definedName>
    <definedName name="datt36" localSheetId="15">#REF!</definedName>
    <definedName name="datt36" localSheetId="5">#REF!</definedName>
    <definedName name="datt36" localSheetId="32">#REF!</definedName>
    <definedName name="datt36" localSheetId="33">#REF!</definedName>
    <definedName name="datt36" localSheetId="34">#REF!</definedName>
    <definedName name="datt36" localSheetId="35">#REF!</definedName>
    <definedName name="datt36" localSheetId="16">#REF!</definedName>
    <definedName name="datt36" localSheetId="6">#REF!</definedName>
    <definedName name="datt36" localSheetId="36">#REF!</definedName>
    <definedName name="datt36" localSheetId="38">#REF!</definedName>
    <definedName name="datt36" localSheetId="39">#REF!</definedName>
    <definedName name="datt36" localSheetId="17">#REF!</definedName>
    <definedName name="datt36" localSheetId="7">#REF!</definedName>
    <definedName name="datt36" localSheetId="40">#REF!</definedName>
    <definedName name="datt36" localSheetId="18">#REF!</definedName>
    <definedName name="datt36" localSheetId="8">#REF!</definedName>
    <definedName name="datt36" localSheetId="41">#REF!</definedName>
    <definedName name="datt36" localSheetId="42">#REF!</definedName>
    <definedName name="datt36" localSheetId="43">#REF!</definedName>
    <definedName name="datt36" localSheetId="44">#REF!</definedName>
    <definedName name="datt36" localSheetId="45">#REF!</definedName>
    <definedName name="datt36" localSheetId="46">#REF!</definedName>
    <definedName name="datt36" localSheetId="47">#REF!</definedName>
    <definedName name="datt36" localSheetId="19">#REF!</definedName>
    <definedName name="datt36" localSheetId="9">#REF!</definedName>
    <definedName name="datt36" localSheetId="51">#REF!</definedName>
    <definedName name="datt36" localSheetId="52">#REF!</definedName>
    <definedName name="datt36" localSheetId="53">#REF!</definedName>
    <definedName name="datt36" localSheetId="20">#REF!</definedName>
    <definedName name="datt36" localSheetId="56">#REF!</definedName>
    <definedName name="datt36" localSheetId="24">#REF!</definedName>
    <definedName name="datt36">#REF!</definedName>
    <definedName name="datt37" localSheetId="28">#REF!</definedName>
    <definedName name="datt37" localSheetId="12">#REF!</definedName>
    <definedName name="datt37" localSheetId="10">#REF!</definedName>
    <definedName name="datt37" localSheetId="54">#REF!</definedName>
    <definedName name="datt37" localSheetId="21">#REF!</definedName>
    <definedName name="datt37" localSheetId="11">#REF!</definedName>
    <definedName name="datt37" localSheetId="55">#REF!</definedName>
    <definedName name="datt37" localSheetId="22">#REF!</definedName>
    <definedName name="datt37" localSheetId="57">#REF!</definedName>
    <definedName name="datt37" localSheetId="64">#REF!</definedName>
    <definedName name="datt37" localSheetId="23">#REF!</definedName>
    <definedName name="datt37" localSheetId="58">#REF!</definedName>
    <definedName name="datt37" localSheetId="59">#REF!</definedName>
    <definedName name="datt37" localSheetId="60">#REF!</definedName>
    <definedName name="datt37" localSheetId="61">#REF!</definedName>
    <definedName name="datt37" localSheetId="62">#REF!</definedName>
    <definedName name="datt37" localSheetId="63">#REF!</definedName>
    <definedName name="datt37" localSheetId="65">#REF!</definedName>
    <definedName name="datt37" localSheetId="25">#REF!</definedName>
    <definedName name="datt37" localSheetId="66">#REF!</definedName>
    <definedName name="datt37" localSheetId="26">#REF!</definedName>
    <definedName name="datt37" localSheetId="67">#REF!</definedName>
    <definedName name="datt37" localSheetId="27">#REF!</definedName>
    <definedName name="datt37" localSheetId="2">#REF!</definedName>
    <definedName name="datt37" localSheetId="29">#REF!</definedName>
    <definedName name="datt37" localSheetId="13">#REF!</definedName>
    <definedName name="datt37" localSheetId="3">#REF!</definedName>
    <definedName name="datt37" localSheetId="30">#REF!</definedName>
    <definedName name="datt37" localSheetId="14">#REF!</definedName>
    <definedName name="datt37" localSheetId="4">#REF!</definedName>
    <definedName name="datt37" localSheetId="31">#REF!</definedName>
    <definedName name="datt37" localSheetId="15">#REF!</definedName>
    <definedName name="datt37" localSheetId="5">#REF!</definedName>
    <definedName name="datt37" localSheetId="32">#REF!</definedName>
    <definedName name="datt37" localSheetId="33">#REF!</definedName>
    <definedName name="datt37" localSheetId="34">#REF!</definedName>
    <definedName name="datt37" localSheetId="35">#REF!</definedName>
    <definedName name="datt37" localSheetId="16">#REF!</definedName>
    <definedName name="datt37" localSheetId="6">#REF!</definedName>
    <definedName name="datt37" localSheetId="36">#REF!</definedName>
    <definedName name="datt37" localSheetId="38">#REF!</definedName>
    <definedName name="datt37" localSheetId="39">#REF!</definedName>
    <definedName name="datt37" localSheetId="17">#REF!</definedName>
    <definedName name="datt37" localSheetId="7">#REF!</definedName>
    <definedName name="datt37" localSheetId="40">#REF!</definedName>
    <definedName name="datt37" localSheetId="18">#REF!</definedName>
    <definedName name="datt37" localSheetId="8">#REF!</definedName>
    <definedName name="datt37" localSheetId="41">#REF!</definedName>
    <definedName name="datt37" localSheetId="42">#REF!</definedName>
    <definedName name="datt37" localSheetId="43">#REF!</definedName>
    <definedName name="datt37" localSheetId="44">#REF!</definedName>
    <definedName name="datt37" localSheetId="45">#REF!</definedName>
    <definedName name="datt37" localSheetId="46">#REF!</definedName>
    <definedName name="datt37" localSheetId="47">#REF!</definedName>
    <definedName name="datt37" localSheetId="19">#REF!</definedName>
    <definedName name="datt37" localSheetId="9">#REF!</definedName>
    <definedName name="datt37" localSheetId="51">#REF!</definedName>
    <definedName name="datt37" localSheetId="52">#REF!</definedName>
    <definedName name="datt37" localSheetId="53">#REF!</definedName>
    <definedName name="datt37" localSheetId="20">#REF!</definedName>
    <definedName name="datt37" localSheetId="56">#REF!</definedName>
    <definedName name="datt37" localSheetId="24">#REF!</definedName>
    <definedName name="datt37">#REF!</definedName>
    <definedName name="datt38" localSheetId="28">#REF!</definedName>
    <definedName name="datt38" localSheetId="12">#REF!</definedName>
    <definedName name="datt38" localSheetId="10">#REF!</definedName>
    <definedName name="datt38" localSheetId="54">#REF!</definedName>
    <definedName name="datt38" localSheetId="21">#REF!</definedName>
    <definedName name="datt38" localSheetId="11">#REF!</definedName>
    <definedName name="datt38" localSheetId="55">#REF!</definedName>
    <definedName name="datt38" localSheetId="22">#REF!</definedName>
    <definedName name="datt38" localSheetId="57">#REF!</definedName>
    <definedName name="datt38" localSheetId="64">#REF!</definedName>
    <definedName name="datt38" localSheetId="23">#REF!</definedName>
    <definedName name="datt38" localSheetId="58">#REF!</definedName>
    <definedName name="datt38" localSheetId="59">#REF!</definedName>
    <definedName name="datt38" localSheetId="60">#REF!</definedName>
    <definedName name="datt38" localSheetId="61">#REF!</definedName>
    <definedName name="datt38" localSheetId="62">#REF!</definedName>
    <definedName name="datt38" localSheetId="63">#REF!</definedName>
    <definedName name="datt38" localSheetId="65">#REF!</definedName>
    <definedName name="datt38" localSheetId="25">#REF!</definedName>
    <definedName name="datt38" localSheetId="66">#REF!</definedName>
    <definedName name="datt38" localSheetId="26">#REF!</definedName>
    <definedName name="datt38" localSheetId="67">#REF!</definedName>
    <definedName name="datt38" localSheetId="27">#REF!</definedName>
    <definedName name="datt38" localSheetId="2">#REF!</definedName>
    <definedName name="datt38" localSheetId="29">#REF!</definedName>
    <definedName name="datt38" localSheetId="13">#REF!</definedName>
    <definedName name="datt38" localSheetId="3">#REF!</definedName>
    <definedName name="datt38" localSheetId="30">#REF!</definedName>
    <definedName name="datt38" localSheetId="14">#REF!</definedName>
    <definedName name="datt38" localSheetId="4">#REF!</definedName>
    <definedName name="datt38" localSheetId="31">#REF!</definedName>
    <definedName name="datt38" localSheetId="15">#REF!</definedName>
    <definedName name="datt38" localSheetId="5">#REF!</definedName>
    <definedName name="datt38" localSheetId="32">#REF!</definedName>
    <definedName name="datt38" localSheetId="33">#REF!</definedName>
    <definedName name="datt38" localSheetId="34">#REF!</definedName>
    <definedName name="datt38" localSheetId="35">#REF!</definedName>
    <definedName name="datt38" localSheetId="16">#REF!</definedName>
    <definedName name="datt38" localSheetId="6">#REF!</definedName>
    <definedName name="datt38" localSheetId="36">#REF!</definedName>
    <definedName name="datt38" localSheetId="38">#REF!</definedName>
    <definedName name="datt38" localSheetId="39">#REF!</definedName>
    <definedName name="datt38" localSheetId="17">#REF!</definedName>
    <definedName name="datt38" localSheetId="7">#REF!</definedName>
    <definedName name="datt38" localSheetId="40">#REF!</definedName>
    <definedName name="datt38" localSheetId="18">#REF!</definedName>
    <definedName name="datt38" localSheetId="8">#REF!</definedName>
    <definedName name="datt38" localSheetId="41">#REF!</definedName>
    <definedName name="datt38" localSheetId="42">#REF!</definedName>
    <definedName name="datt38" localSheetId="43">#REF!</definedName>
    <definedName name="datt38" localSheetId="44">#REF!</definedName>
    <definedName name="datt38" localSheetId="45">#REF!</definedName>
    <definedName name="datt38" localSheetId="46">#REF!</definedName>
    <definedName name="datt38" localSheetId="47">#REF!</definedName>
    <definedName name="datt38" localSheetId="19">#REF!</definedName>
    <definedName name="datt38" localSheetId="9">#REF!</definedName>
    <definedName name="datt38" localSheetId="51">#REF!</definedName>
    <definedName name="datt38" localSheetId="52">#REF!</definedName>
    <definedName name="datt38" localSheetId="53">#REF!</definedName>
    <definedName name="datt38" localSheetId="20">#REF!</definedName>
    <definedName name="datt38" localSheetId="56">#REF!</definedName>
    <definedName name="datt38" localSheetId="24">#REF!</definedName>
    <definedName name="datt38">#REF!</definedName>
    <definedName name="datt39" localSheetId="28">#REF!</definedName>
    <definedName name="datt39" localSheetId="12">#REF!</definedName>
    <definedName name="datt39" localSheetId="10">#REF!</definedName>
    <definedName name="datt39" localSheetId="54">#REF!</definedName>
    <definedName name="datt39" localSheetId="21">#REF!</definedName>
    <definedName name="datt39" localSheetId="11">#REF!</definedName>
    <definedName name="datt39" localSheetId="55">#REF!</definedName>
    <definedName name="datt39" localSheetId="22">#REF!</definedName>
    <definedName name="datt39" localSheetId="57">#REF!</definedName>
    <definedName name="datt39" localSheetId="64">#REF!</definedName>
    <definedName name="datt39" localSheetId="23">#REF!</definedName>
    <definedName name="datt39" localSheetId="58">#REF!</definedName>
    <definedName name="datt39" localSheetId="59">#REF!</definedName>
    <definedName name="datt39" localSheetId="60">#REF!</definedName>
    <definedName name="datt39" localSheetId="61">#REF!</definedName>
    <definedName name="datt39" localSheetId="62">#REF!</definedName>
    <definedName name="datt39" localSheetId="63">#REF!</definedName>
    <definedName name="datt39" localSheetId="65">#REF!</definedName>
    <definedName name="datt39" localSheetId="25">#REF!</definedName>
    <definedName name="datt39" localSheetId="66">#REF!</definedName>
    <definedName name="datt39" localSheetId="26">#REF!</definedName>
    <definedName name="datt39" localSheetId="67">#REF!</definedName>
    <definedName name="datt39" localSheetId="27">#REF!</definedName>
    <definedName name="datt39" localSheetId="2">#REF!</definedName>
    <definedName name="datt39" localSheetId="29">#REF!</definedName>
    <definedName name="datt39" localSheetId="13">#REF!</definedName>
    <definedName name="datt39" localSheetId="3">#REF!</definedName>
    <definedName name="datt39" localSheetId="30">#REF!</definedName>
    <definedName name="datt39" localSheetId="14">#REF!</definedName>
    <definedName name="datt39" localSheetId="4">#REF!</definedName>
    <definedName name="datt39" localSheetId="31">#REF!</definedName>
    <definedName name="datt39" localSheetId="15">#REF!</definedName>
    <definedName name="datt39" localSheetId="5">#REF!</definedName>
    <definedName name="datt39" localSheetId="32">#REF!</definedName>
    <definedName name="datt39" localSheetId="33">#REF!</definedName>
    <definedName name="datt39" localSheetId="34">#REF!</definedName>
    <definedName name="datt39" localSheetId="35">#REF!</definedName>
    <definedName name="datt39" localSheetId="16">#REF!</definedName>
    <definedName name="datt39" localSheetId="6">#REF!</definedName>
    <definedName name="datt39" localSheetId="36">#REF!</definedName>
    <definedName name="datt39" localSheetId="38">#REF!</definedName>
    <definedName name="datt39" localSheetId="39">#REF!</definedName>
    <definedName name="datt39" localSheetId="17">#REF!</definedName>
    <definedName name="datt39" localSheetId="7">#REF!</definedName>
    <definedName name="datt39" localSheetId="40">#REF!</definedName>
    <definedName name="datt39" localSheetId="18">#REF!</definedName>
    <definedName name="datt39" localSheetId="8">#REF!</definedName>
    <definedName name="datt39" localSheetId="41">#REF!</definedName>
    <definedName name="datt39" localSheetId="42">#REF!</definedName>
    <definedName name="datt39" localSheetId="43">#REF!</definedName>
    <definedName name="datt39" localSheetId="44">#REF!</definedName>
    <definedName name="datt39" localSheetId="45">#REF!</definedName>
    <definedName name="datt39" localSheetId="46">#REF!</definedName>
    <definedName name="datt39" localSheetId="47">#REF!</definedName>
    <definedName name="datt39" localSheetId="19">#REF!</definedName>
    <definedName name="datt39" localSheetId="9">#REF!</definedName>
    <definedName name="datt39" localSheetId="51">#REF!</definedName>
    <definedName name="datt39" localSheetId="52">#REF!</definedName>
    <definedName name="datt39" localSheetId="53">#REF!</definedName>
    <definedName name="datt39" localSheetId="20">#REF!</definedName>
    <definedName name="datt39" localSheetId="56">#REF!</definedName>
    <definedName name="datt39" localSheetId="24">#REF!</definedName>
    <definedName name="datt39">#REF!</definedName>
    <definedName name="datt4" localSheetId="28">#REF!</definedName>
    <definedName name="datt4" localSheetId="12">#REF!</definedName>
    <definedName name="datt4" localSheetId="10">#REF!</definedName>
    <definedName name="datt4" localSheetId="54">#REF!</definedName>
    <definedName name="datt4" localSheetId="21">#REF!</definedName>
    <definedName name="datt4" localSheetId="11">#REF!</definedName>
    <definedName name="datt4" localSheetId="55">#REF!</definedName>
    <definedName name="datt4" localSheetId="22">#REF!</definedName>
    <definedName name="datt4" localSheetId="57">#REF!</definedName>
    <definedName name="datt4" localSheetId="64">#REF!</definedName>
    <definedName name="datt4" localSheetId="23">#REF!</definedName>
    <definedName name="datt4" localSheetId="58">#REF!</definedName>
    <definedName name="datt4" localSheetId="59">#REF!</definedName>
    <definedName name="datt4" localSheetId="60">#REF!</definedName>
    <definedName name="datt4" localSheetId="61">#REF!</definedName>
    <definedName name="datt4" localSheetId="62">#REF!</definedName>
    <definedName name="datt4" localSheetId="63">#REF!</definedName>
    <definedName name="datt4" localSheetId="65">#REF!</definedName>
    <definedName name="datt4" localSheetId="25">#REF!</definedName>
    <definedName name="datt4" localSheetId="66">#REF!</definedName>
    <definedName name="datt4" localSheetId="26">#REF!</definedName>
    <definedName name="datt4" localSheetId="67">#REF!</definedName>
    <definedName name="datt4" localSheetId="27">#REF!</definedName>
    <definedName name="datt4" localSheetId="2">#REF!</definedName>
    <definedName name="datt4" localSheetId="29">#REF!</definedName>
    <definedName name="datt4" localSheetId="13">#REF!</definedName>
    <definedName name="datt4" localSheetId="3">#REF!</definedName>
    <definedName name="datt4" localSheetId="30">#REF!</definedName>
    <definedName name="datt4" localSheetId="14">#REF!</definedName>
    <definedName name="datt4" localSheetId="4">#REF!</definedName>
    <definedName name="datt4" localSheetId="31">#REF!</definedName>
    <definedName name="datt4" localSheetId="15">#REF!</definedName>
    <definedName name="datt4" localSheetId="5">#REF!</definedName>
    <definedName name="datt4" localSheetId="32">#REF!</definedName>
    <definedName name="datt4" localSheetId="33">#REF!</definedName>
    <definedName name="datt4" localSheetId="34">#REF!</definedName>
    <definedName name="datt4" localSheetId="35">#REF!</definedName>
    <definedName name="datt4" localSheetId="16">#REF!</definedName>
    <definedName name="datt4" localSheetId="6">#REF!</definedName>
    <definedName name="datt4" localSheetId="36">#REF!</definedName>
    <definedName name="datt4" localSheetId="38">#REF!</definedName>
    <definedName name="datt4" localSheetId="39">#REF!</definedName>
    <definedName name="datt4" localSheetId="17">#REF!</definedName>
    <definedName name="datt4" localSheetId="7">#REF!</definedName>
    <definedName name="datt4" localSheetId="40">#REF!</definedName>
    <definedName name="datt4" localSheetId="18">#REF!</definedName>
    <definedName name="datt4" localSheetId="8">#REF!</definedName>
    <definedName name="datt4" localSheetId="41">#REF!</definedName>
    <definedName name="datt4" localSheetId="42">#REF!</definedName>
    <definedName name="datt4" localSheetId="43">#REF!</definedName>
    <definedName name="datt4" localSheetId="44">#REF!</definedName>
    <definedName name="datt4" localSheetId="45">#REF!</definedName>
    <definedName name="datt4" localSheetId="46">#REF!</definedName>
    <definedName name="datt4" localSheetId="47">#REF!</definedName>
    <definedName name="datt4" localSheetId="19">#REF!</definedName>
    <definedName name="datt4" localSheetId="9">#REF!</definedName>
    <definedName name="datt4" localSheetId="51">#REF!</definedName>
    <definedName name="datt4" localSheetId="52">#REF!</definedName>
    <definedName name="datt4" localSheetId="53">#REF!</definedName>
    <definedName name="datt4" localSheetId="20">#REF!</definedName>
    <definedName name="datt4" localSheetId="56">#REF!</definedName>
    <definedName name="datt4" localSheetId="24">#REF!</definedName>
    <definedName name="datt4">#REF!</definedName>
    <definedName name="datt40" localSheetId="28">#REF!</definedName>
    <definedName name="datt40" localSheetId="12">#REF!</definedName>
    <definedName name="datt40" localSheetId="10">#REF!</definedName>
    <definedName name="datt40" localSheetId="54">#REF!</definedName>
    <definedName name="datt40" localSheetId="21">#REF!</definedName>
    <definedName name="datt40" localSheetId="11">#REF!</definedName>
    <definedName name="datt40" localSheetId="55">#REF!</definedName>
    <definedName name="datt40" localSheetId="22">#REF!</definedName>
    <definedName name="datt40" localSheetId="57">#REF!</definedName>
    <definedName name="datt40" localSheetId="64">#REF!</definedName>
    <definedName name="datt40" localSheetId="23">#REF!</definedName>
    <definedName name="datt40" localSheetId="58">#REF!</definedName>
    <definedName name="datt40" localSheetId="59">#REF!</definedName>
    <definedName name="datt40" localSheetId="60">#REF!</definedName>
    <definedName name="datt40" localSheetId="61">#REF!</definedName>
    <definedName name="datt40" localSheetId="62">#REF!</definedName>
    <definedName name="datt40" localSheetId="63">#REF!</definedName>
    <definedName name="datt40" localSheetId="65">#REF!</definedName>
    <definedName name="datt40" localSheetId="25">#REF!</definedName>
    <definedName name="datt40" localSheetId="66">#REF!</definedName>
    <definedName name="datt40" localSheetId="26">#REF!</definedName>
    <definedName name="datt40" localSheetId="67">#REF!</definedName>
    <definedName name="datt40" localSheetId="27">#REF!</definedName>
    <definedName name="datt40" localSheetId="2">#REF!</definedName>
    <definedName name="datt40" localSheetId="29">#REF!</definedName>
    <definedName name="datt40" localSheetId="13">#REF!</definedName>
    <definedName name="datt40" localSheetId="3">#REF!</definedName>
    <definedName name="datt40" localSheetId="30">#REF!</definedName>
    <definedName name="datt40" localSheetId="14">#REF!</definedName>
    <definedName name="datt40" localSheetId="4">#REF!</definedName>
    <definedName name="datt40" localSheetId="31">#REF!</definedName>
    <definedName name="datt40" localSheetId="15">#REF!</definedName>
    <definedName name="datt40" localSheetId="5">#REF!</definedName>
    <definedName name="datt40" localSheetId="32">#REF!</definedName>
    <definedName name="datt40" localSheetId="33">#REF!</definedName>
    <definedName name="datt40" localSheetId="34">#REF!</definedName>
    <definedName name="datt40" localSheetId="35">#REF!</definedName>
    <definedName name="datt40" localSheetId="16">#REF!</definedName>
    <definedName name="datt40" localSheetId="6">#REF!</definedName>
    <definedName name="datt40" localSheetId="36">#REF!</definedName>
    <definedName name="datt40" localSheetId="38">#REF!</definedName>
    <definedName name="datt40" localSheetId="39">#REF!</definedName>
    <definedName name="datt40" localSheetId="17">#REF!</definedName>
    <definedName name="datt40" localSheetId="7">#REF!</definedName>
    <definedName name="datt40" localSheetId="40">#REF!</definedName>
    <definedName name="datt40" localSheetId="18">#REF!</definedName>
    <definedName name="datt40" localSheetId="8">#REF!</definedName>
    <definedName name="datt40" localSheetId="41">#REF!</definedName>
    <definedName name="datt40" localSheetId="42">#REF!</definedName>
    <definedName name="datt40" localSheetId="43">#REF!</definedName>
    <definedName name="datt40" localSheetId="44">#REF!</definedName>
    <definedName name="datt40" localSheetId="45">#REF!</definedName>
    <definedName name="datt40" localSheetId="46">#REF!</definedName>
    <definedName name="datt40" localSheetId="47">#REF!</definedName>
    <definedName name="datt40" localSheetId="19">#REF!</definedName>
    <definedName name="datt40" localSheetId="9">#REF!</definedName>
    <definedName name="datt40" localSheetId="51">#REF!</definedName>
    <definedName name="datt40" localSheetId="52">#REF!</definedName>
    <definedName name="datt40" localSheetId="53">#REF!</definedName>
    <definedName name="datt40" localSheetId="20">#REF!</definedName>
    <definedName name="datt40" localSheetId="56">#REF!</definedName>
    <definedName name="datt40" localSheetId="24">#REF!</definedName>
    <definedName name="datt40">#REF!</definedName>
    <definedName name="datt41" localSheetId="28">#REF!</definedName>
    <definedName name="datt41" localSheetId="12">#REF!</definedName>
    <definedName name="datt41" localSheetId="10">#REF!</definedName>
    <definedName name="datt41" localSheetId="54">#REF!</definedName>
    <definedName name="datt41" localSheetId="21">#REF!</definedName>
    <definedName name="datt41" localSheetId="11">#REF!</definedName>
    <definedName name="datt41" localSheetId="55">#REF!</definedName>
    <definedName name="datt41" localSheetId="22">#REF!</definedName>
    <definedName name="datt41" localSheetId="57">#REF!</definedName>
    <definedName name="datt41" localSheetId="64">#REF!</definedName>
    <definedName name="datt41" localSheetId="23">#REF!</definedName>
    <definedName name="datt41" localSheetId="58">#REF!</definedName>
    <definedName name="datt41" localSheetId="59">#REF!</definedName>
    <definedName name="datt41" localSheetId="60">#REF!</definedName>
    <definedName name="datt41" localSheetId="61">#REF!</definedName>
    <definedName name="datt41" localSheetId="62">#REF!</definedName>
    <definedName name="datt41" localSheetId="63">#REF!</definedName>
    <definedName name="datt41" localSheetId="65">#REF!</definedName>
    <definedName name="datt41" localSheetId="25">#REF!</definedName>
    <definedName name="datt41" localSheetId="66">#REF!</definedName>
    <definedName name="datt41" localSheetId="26">#REF!</definedName>
    <definedName name="datt41" localSheetId="67">#REF!</definedName>
    <definedName name="datt41" localSheetId="27">#REF!</definedName>
    <definedName name="datt41" localSheetId="2">#REF!</definedName>
    <definedName name="datt41" localSheetId="29">#REF!</definedName>
    <definedName name="datt41" localSheetId="13">#REF!</definedName>
    <definedName name="datt41" localSheetId="3">#REF!</definedName>
    <definedName name="datt41" localSheetId="30">#REF!</definedName>
    <definedName name="datt41" localSheetId="14">#REF!</definedName>
    <definedName name="datt41" localSheetId="4">#REF!</definedName>
    <definedName name="datt41" localSheetId="31">#REF!</definedName>
    <definedName name="datt41" localSheetId="15">#REF!</definedName>
    <definedName name="datt41" localSheetId="5">#REF!</definedName>
    <definedName name="datt41" localSheetId="32">#REF!</definedName>
    <definedName name="datt41" localSheetId="33">#REF!</definedName>
    <definedName name="datt41" localSheetId="34">#REF!</definedName>
    <definedName name="datt41" localSheetId="35">#REF!</definedName>
    <definedName name="datt41" localSheetId="16">#REF!</definedName>
    <definedName name="datt41" localSheetId="6">#REF!</definedName>
    <definedName name="datt41" localSheetId="36">#REF!</definedName>
    <definedName name="datt41" localSheetId="38">#REF!</definedName>
    <definedName name="datt41" localSheetId="39">#REF!</definedName>
    <definedName name="datt41" localSheetId="17">#REF!</definedName>
    <definedName name="datt41" localSheetId="7">#REF!</definedName>
    <definedName name="datt41" localSheetId="40">#REF!</definedName>
    <definedName name="datt41" localSheetId="18">#REF!</definedName>
    <definedName name="datt41" localSheetId="8">#REF!</definedName>
    <definedName name="datt41" localSheetId="41">#REF!</definedName>
    <definedName name="datt41" localSheetId="42">#REF!</definedName>
    <definedName name="datt41" localSheetId="43">#REF!</definedName>
    <definedName name="datt41" localSheetId="44">#REF!</definedName>
    <definedName name="datt41" localSheetId="45">#REF!</definedName>
    <definedName name="datt41" localSheetId="46">#REF!</definedName>
    <definedName name="datt41" localSheetId="47">#REF!</definedName>
    <definedName name="datt41" localSheetId="19">#REF!</definedName>
    <definedName name="datt41" localSheetId="9">#REF!</definedName>
    <definedName name="datt41" localSheetId="51">#REF!</definedName>
    <definedName name="datt41" localSheetId="52">#REF!</definedName>
    <definedName name="datt41" localSheetId="53">#REF!</definedName>
    <definedName name="datt41" localSheetId="20">#REF!</definedName>
    <definedName name="datt41" localSheetId="56">#REF!</definedName>
    <definedName name="datt41" localSheetId="24">#REF!</definedName>
    <definedName name="datt41">#REF!</definedName>
    <definedName name="datt42" localSheetId="28">#REF!</definedName>
    <definedName name="datt42" localSheetId="12">#REF!</definedName>
    <definedName name="datt42" localSheetId="10">#REF!</definedName>
    <definedName name="datt42" localSheetId="54">#REF!</definedName>
    <definedName name="datt42" localSheetId="21">#REF!</definedName>
    <definedName name="datt42" localSheetId="11">#REF!</definedName>
    <definedName name="datt42" localSheetId="55">#REF!</definedName>
    <definedName name="datt42" localSheetId="22">#REF!</definedName>
    <definedName name="datt42" localSheetId="57">#REF!</definedName>
    <definedName name="datt42" localSheetId="64">#REF!</definedName>
    <definedName name="datt42" localSheetId="23">#REF!</definedName>
    <definedName name="datt42" localSheetId="58">#REF!</definedName>
    <definedName name="datt42" localSheetId="59">#REF!</definedName>
    <definedName name="datt42" localSheetId="60">#REF!</definedName>
    <definedName name="datt42" localSheetId="61">#REF!</definedName>
    <definedName name="datt42" localSheetId="62">#REF!</definedName>
    <definedName name="datt42" localSheetId="63">#REF!</definedName>
    <definedName name="datt42" localSheetId="65">#REF!</definedName>
    <definedName name="datt42" localSheetId="25">#REF!</definedName>
    <definedName name="datt42" localSheetId="66">#REF!</definedName>
    <definedName name="datt42" localSheetId="26">#REF!</definedName>
    <definedName name="datt42" localSheetId="67">#REF!</definedName>
    <definedName name="datt42" localSheetId="27">#REF!</definedName>
    <definedName name="datt42" localSheetId="2">#REF!</definedName>
    <definedName name="datt42" localSheetId="29">#REF!</definedName>
    <definedName name="datt42" localSheetId="13">#REF!</definedName>
    <definedName name="datt42" localSheetId="3">#REF!</definedName>
    <definedName name="datt42" localSheetId="30">#REF!</definedName>
    <definedName name="datt42" localSheetId="14">#REF!</definedName>
    <definedName name="datt42" localSheetId="4">#REF!</definedName>
    <definedName name="datt42" localSheetId="31">#REF!</definedName>
    <definedName name="datt42" localSheetId="15">#REF!</definedName>
    <definedName name="datt42" localSheetId="5">#REF!</definedName>
    <definedName name="datt42" localSheetId="32">#REF!</definedName>
    <definedName name="datt42" localSheetId="33">#REF!</definedName>
    <definedName name="datt42" localSheetId="34">#REF!</definedName>
    <definedName name="datt42" localSheetId="35">#REF!</definedName>
    <definedName name="datt42" localSheetId="16">#REF!</definedName>
    <definedName name="datt42" localSheetId="6">#REF!</definedName>
    <definedName name="datt42" localSheetId="36">#REF!</definedName>
    <definedName name="datt42" localSheetId="38">#REF!</definedName>
    <definedName name="datt42" localSheetId="39">#REF!</definedName>
    <definedName name="datt42" localSheetId="17">#REF!</definedName>
    <definedName name="datt42" localSheetId="7">#REF!</definedName>
    <definedName name="datt42" localSheetId="40">#REF!</definedName>
    <definedName name="datt42" localSheetId="18">#REF!</definedName>
    <definedName name="datt42" localSheetId="8">#REF!</definedName>
    <definedName name="datt42" localSheetId="41">#REF!</definedName>
    <definedName name="datt42" localSheetId="42">#REF!</definedName>
    <definedName name="datt42" localSheetId="43">#REF!</definedName>
    <definedName name="datt42" localSheetId="44">#REF!</definedName>
    <definedName name="datt42" localSheetId="45">#REF!</definedName>
    <definedName name="datt42" localSheetId="46">#REF!</definedName>
    <definedName name="datt42" localSheetId="47">#REF!</definedName>
    <definedName name="datt42" localSheetId="19">#REF!</definedName>
    <definedName name="datt42" localSheetId="9">#REF!</definedName>
    <definedName name="datt42" localSheetId="51">#REF!</definedName>
    <definedName name="datt42" localSheetId="52">#REF!</definedName>
    <definedName name="datt42" localSheetId="53">#REF!</definedName>
    <definedName name="datt42" localSheetId="20">#REF!</definedName>
    <definedName name="datt42" localSheetId="56">#REF!</definedName>
    <definedName name="datt42" localSheetId="24">#REF!</definedName>
    <definedName name="datt42">#REF!</definedName>
    <definedName name="datt43" localSheetId="28">#REF!</definedName>
    <definedName name="datt43" localSheetId="12">#REF!</definedName>
    <definedName name="datt43" localSheetId="10">#REF!</definedName>
    <definedName name="datt43" localSheetId="54">#REF!</definedName>
    <definedName name="datt43" localSheetId="21">#REF!</definedName>
    <definedName name="datt43" localSheetId="11">#REF!</definedName>
    <definedName name="datt43" localSheetId="55">#REF!</definedName>
    <definedName name="datt43" localSheetId="22">#REF!</definedName>
    <definedName name="datt43" localSheetId="57">#REF!</definedName>
    <definedName name="datt43" localSheetId="64">#REF!</definedName>
    <definedName name="datt43" localSheetId="23">#REF!</definedName>
    <definedName name="datt43" localSheetId="58">#REF!</definedName>
    <definedName name="datt43" localSheetId="59">#REF!</definedName>
    <definedName name="datt43" localSheetId="60">#REF!</definedName>
    <definedName name="datt43" localSheetId="61">#REF!</definedName>
    <definedName name="datt43" localSheetId="62">#REF!</definedName>
    <definedName name="datt43" localSheetId="63">#REF!</definedName>
    <definedName name="datt43" localSheetId="65">#REF!</definedName>
    <definedName name="datt43" localSheetId="25">#REF!</definedName>
    <definedName name="datt43" localSheetId="66">#REF!</definedName>
    <definedName name="datt43" localSheetId="26">#REF!</definedName>
    <definedName name="datt43" localSheetId="67">#REF!</definedName>
    <definedName name="datt43" localSheetId="27">#REF!</definedName>
    <definedName name="datt43" localSheetId="2">#REF!</definedName>
    <definedName name="datt43" localSheetId="29">#REF!</definedName>
    <definedName name="datt43" localSheetId="13">#REF!</definedName>
    <definedName name="datt43" localSheetId="3">#REF!</definedName>
    <definedName name="datt43" localSheetId="30">#REF!</definedName>
    <definedName name="datt43" localSheetId="14">#REF!</definedName>
    <definedName name="datt43" localSheetId="4">#REF!</definedName>
    <definedName name="datt43" localSheetId="31">#REF!</definedName>
    <definedName name="datt43" localSheetId="15">#REF!</definedName>
    <definedName name="datt43" localSheetId="5">#REF!</definedName>
    <definedName name="datt43" localSheetId="32">#REF!</definedName>
    <definedName name="datt43" localSheetId="33">#REF!</definedName>
    <definedName name="datt43" localSheetId="34">#REF!</definedName>
    <definedName name="datt43" localSheetId="35">#REF!</definedName>
    <definedName name="datt43" localSheetId="16">#REF!</definedName>
    <definedName name="datt43" localSheetId="6">#REF!</definedName>
    <definedName name="datt43" localSheetId="36">#REF!</definedName>
    <definedName name="datt43" localSheetId="38">#REF!</definedName>
    <definedName name="datt43" localSheetId="39">#REF!</definedName>
    <definedName name="datt43" localSheetId="17">#REF!</definedName>
    <definedName name="datt43" localSheetId="7">#REF!</definedName>
    <definedName name="datt43" localSheetId="40">#REF!</definedName>
    <definedName name="datt43" localSheetId="18">#REF!</definedName>
    <definedName name="datt43" localSheetId="8">#REF!</definedName>
    <definedName name="datt43" localSheetId="41">#REF!</definedName>
    <definedName name="datt43" localSheetId="42">#REF!</definedName>
    <definedName name="datt43" localSheetId="43">#REF!</definedName>
    <definedName name="datt43" localSheetId="44">#REF!</definedName>
    <definedName name="datt43" localSheetId="45">#REF!</definedName>
    <definedName name="datt43" localSheetId="46">#REF!</definedName>
    <definedName name="datt43" localSheetId="47">#REF!</definedName>
    <definedName name="datt43" localSheetId="19">#REF!</definedName>
    <definedName name="datt43" localSheetId="9">#REF!</definedName>
    <definedName name="datt43" localSheetId="51">#REF!</definedName>
    <definedName name="datt43" localSheetId="52">#REF!</definedName>
    <definedName name="datt43" localSheetId="53">#REF!</definedName>
    <definedName name="datt43" localSheetId="20">#REF!</definedName>
    <definedName name="datt43" localSheetId="56">#REF!</definedName>
    <definedName name="datt43" localSheetId="24">#REF!</definedName>
    <definedName name="datt43">#REF!</definedName>
    <definedName name="datt44" localSheetId="28">#REF!</definedName>
    <definedName name="datt44" localSheetId="12">#REF!</definedName>
    <definedName name="datt44" localSheetId="10">#REF!</definedName>
    <definedName name="datt44" localSheetId="54">#REF!</definedName>
    <definedName name="datt44" localSheetId="21">#REF!</definedName>
    <definedName name="datt44" localSheetId="11">#REF!</definedName>
    <definedName name="datt44" localSheetId="55">#REF!</definedName>
    <definedName name="datt44" localSheetId="22">#REF!</definedName>
    <definedName name="datt44" localSheetId="57">#REF!</definedName>
    <definedName name="datt44" localSheetId="64">#REF!</definedName>
    <definedName name="datt44" localSheetId="23">#REF!</definedName>
    <definedName name="datt44" localSheetId="58">#REF!</definedName>
    <definedName name="datt44" localSheetId="59">#REF!</definedName>
    <definedName name="datt44" localSheetId="60">#REF!</definedName>
    <definedName name="datt44" localSheetId="61">#REF!</definedName>
    <definedName name="datt44" localSheetId="62">#REF!</definedName>
    <definedName name="datt44" localSheetId="63">#REF!</definedName>
    <definedName name="datt44" localSheetId="65">#REF!</definedName>
    <definedName name="datt44" localSheetId="25">#REF!</definedName>
    <definedName name="datt44" localSheetId="66">#REF!</definedName>
    <definedName name="datt44" localSheetId="26">#REF!</definedName>
    <definedName name="datt44" localSheetId="67">#REF!</definedName>
    <definedName name="datt44" localSheetId="27">#REF!</definedName>
    <definedName name="datt44" localSheetId="2">#REF!</definedName>
    <definedName name="datt44" localSheetId="29">#REF!</definedName>
    <definedName name="datt44" localSheetId="13">#REF!</definedName>
    <definedName name="datt44" localSheetId="3">#REF!</definedName>
    <definedName name="datt44" localSheetId="30">#REF!</definedName>
    <definedName name="datt44" localSheetId="14">#REF!</definedName>
    <definedName name="datt44" localSheetId="4">#REF!</definedName>
    <definedName name="datt44" localSheetId="31">#REF!</definedName>
    <definedName name="datt44" localSheetId="15">#REF!</definedName>
    <definedName name="datt44" localSheetId="5">#REF!</definedName>
    <definedName name="datt44" localSheetId="32">#REF!</definedName>
    <definedName name="datt44" localSheetId="33">#REF!</definedName>
    <definedName name="datt44" localSheetId="34">#REF!</definedName>
    <definedName name="datt44" localSheetId="35">#REF!</definedName>
    <definedName name="datt44" localSheetId="16">#REF!</definedName>
    <definedName name="datt44" localSheetId="6">#REF!</definedName>
    <definedName name="datt44" localSheetId="36">#REF!</definedName>
    <definedName name="datt44" localSheetId="38">#REF!</definedName>
    <definedName name="datt44" localSheetId="39">#REF!</definedName>
    <definedName name="datt44" localSheetId="17">#REF!</definedName>
    <definedName name="datt44" localSheetId="7">#REF!</definedName>
    <definedName name="datt44" localSheetId="40">#REF!</definedName>
    <definedName name="datt44" localSheetId="18">#REF!</definedName>
    <definedName name="datt44" localSheetId="8">#REF!</definedName>
    <definedName name="datt44" localSheetId="41">#REF!</definedName>
    <definedName name="datt44" localSheetId="42">#REF!</definedName>
    <definedName name="datt44" localSheetId="43">#REF!</definedName>
    <definedName name="datt44" localSheetId="44">#REF!</definedName>
    <definedName name="datt44" localSheetId="45">#REF!</definedName>
    <definedName name="datt44" localSheetId="46">#REF!</definedName>
    <definedName name="datt44" localSheetId="47">#REF!</definedName>
    <definedName name="datt44" localSheetId="19">#REF!</definedName>
    <definedName name="datt44" localSheetId="9">#REF!</definedName>
    <definedName name="datt44" localSheetId="51">#REF!</definedName>
    <definedName name="datt44" localSheetId="52">#REF!</definedName>
    <definedName name="datt44" localSheetId="53">#REF!</definedName>
    <definedName name="datt44" localSheetId="20">#REF!</definedName>
    <definedName name="datt44" localSheetId="56">#REF!</definedName>
    <definedName name="datt44" localSheetId="24">#REF!</definedName>
    <definedName name="datt44">#REF!</definedName>
    <definedName name="datt45" localSheetId="28">#REF!</definedName>
    <definedName name="datt45" localSheetId="12">#REF!</definedName>
    <definedName name="datt45" localSheetId="10">#REF!</definedName>
    <definedName name="datt45" localSheetId="54">#REF!</definedName>
    <definedName name="datt45" localSheetId="21">#REF!</definedName>
    <definedName name="datt45" localSheetId="11">#REF!</definedName>
    <definedName name="datt45" localSheetId="55">#REF!</definedName>
    <definedName name="datt45" localSheetId="22">#REF!</definedName>
    <definedName name="datt45" localSheetId="57">#REF!</definedName>
    <definedName name="datt45" localSheetId="64">#REF!</definedName>
    <definedName name="datt45" localSheetId="23">#REF!</definedName>
    <definedName name="datt45" localSheetId="58">#REF!</definedName>
    <definedName name="datt45" localSheetId="59">#REF!</definedName>
    <definedName name="datt45" localSheetId="60">#REF!</definedName>
    <definedName name="datt45" localSheetId="61">#REF!</definedName>
    <definedName name="datt45" localSheetId="62">#REF!</definedName>
    <definedName name="datt45" localSheetId="63">#REF!</definedName>
    <definedName name="datt45" localSheetId="65">#REF!</definedName>
    <definedName name="datt45" localSheetId="25">#REF!</definedName>
    <definedName name="datt45" localSheetId="66">#REF!</definedName>
    <definedName name="datt45" localSheetId="26">#REF!</definedName>
    <definedName name="datt45" localSheetId="67">#REF!</definedName>
    <definedName name="datt45" localSheetId="27">#REF!</definedName>
    <definedName name="datt45" localSheetId="2">#REF!</definedName>
    <definedName name="datt45" localSheetId="29">#REF!</definedName>
    <definedName name="datt45" localSheetId="13">#REF!</definedName>
    <definedName name="datt45" localSheetId="3">#REF!</definedName>
    <definedName name="datt45" localSheetId="30">#REF!</definedName>
    <definedName name="datt45" localSheetId="14">#REF!</definedName>
    <definedName name="datt45" localSheetId="4">#REF!</definedName>
    <definedName name="datt45" localSheetId="31">#REF!</definedName>
    <definedName name="datt45" localSheetId="15">#REF!</definedName>
    <definedName name="datt45" localSheetId="5">#REF!</definedName>
    <definedName name="datt45" localSheetId="32">#REF!</definedName>
    <definedName name="datt45" localSheetId="33">#REF!</definedName>
    <definedName name="datt45" localSheetId="34">#REF!</definedName>
    <definedName name="datt45" localSheetId="35">#REF!</definedName>
    <definedName name="datt45" localSheetId="16">#REF!</definedName>
    <definedName name="datt45" localSheetId="6">#REF!</definedName>
    <definedName name="datt45" localSheetId="36">#REF!</definedName>
    <definedName name="datt45" localSheetId="38">#REF!</definedName>
    <definedName name="datt45" localSheetId="39">#REF!</definedName>
    <definedName name="datt45" localSheetId="17">#REF!</definedName>
    <definedName name="datt45" localSheetId="7">#REF!</definedName>
    <definedName name="datt45" localSheetId="40">#REF!</definedName>
    <definedName name="datt45" localSheetId="18">#REF!</definedName>
    <definedName name="datt45" localSheetId="8">#REF!</definedName>
    <definedName name="datt45" localSheetId="41">#REF!</definedName>
    <definedName name="datt45" localSheetId="42">#REF!</definedName>
    <definedName name="datt45" localSheetId="43">#REF!</definedName>
    <definedName name="datt45" localSheetId="44">#REF!</definedName>
    <definedName name="datt45" localSheetId="45">#REF!</definedName>
    <definedName name="datt45" localSheetId="46">#REF!</definedName>
    <definedName name="datt45" localSheetId="47">#REF!</definedName>
    <definedName name="datt45" localSheetId="19">#REF!</definedName>
    <definedName name="datt45" localSheetId="9">#REF!</definedName>
    <definedName name="datt45" localSheetId="51">#REF!</definedName>
    <definedName name="datt45" localSheetId="52">#REF!</definedName>
    <definedName name="datt45" localSheetId="53">#REF!</definedName>
    <definedName name="datt45" localSheetId="20">#REF!</definedName>
    <definedName name="datt45" localSheetId="56">#REF!</definedName>
    <definedName name="datt45" localSheetId="24">#REF!</definedName>
    <definedName name="datt45">#REF!</definedName>
    <definedName name="datt46" localSheetId="28">#REF!</definedName>
    <definedName name="datt46" localSheetId="12">#REF!</definedName>
    <definedName name="datt46" localSheetId="10">#REF!</definedName>
    <definedName name="datt46" localSheetId="54">#REF!</definedName>
    <definedName name="datt46" localSheetId="21">#REF!</definedName>
    <definedName name="datt46" localSheetId="11">#REF!</definedName>
    <definedName name="datt46" localSheetId="55">#REF!</definedName>
    <definedName name="datt46" localSheetId="22">#REF!</definedName>
    <definedName name="datt46" localSheetId="57">#REF!</definedName>
    <definedName name="datt46" localSheetId="64">#REF!</definedName>
    <definedName name="datt46" localSheetId="23">#REF!</definedName>
    <definedName name="datt46" localSheetId="58">#REF!</definedName>
    <definedName name="datt46" localSheetId="59">#REF!</definedName>
    <definedName name="datt46" localSheetId="60">#REF!</definedName>
    <definedName name="datt46" localSheetId="61">#REF!</definedName>
    <definedName name="datt46" localSheetId="62">#REF!</definedName>
    <definedName name="datt46" localSheetId="63">#REF!</definedName>
    <definedName name="datt46" localSheetId="65">#REF!</definedName>
    <definedName name="datt46" localSheetId="25">#REF!</definedName>
    <definedName name="datt46" localSheetId="66">#REF!</definedName>
    <definedName name="datt46" localSheetId="26">#REF!</definedName>
    <definedName name="datt46" localSheetId="67">#REF!</definedName>
    <definedName name="datt46" localSheetId="27">#REF!</definedName>
    <definedName name="datt46" localSheetId="2">#REF!</definedName>
    <definedName name="datt46" localSheetId="29">#REF!</definedName>
    <definedName name="datt46" localSheetId="13">#REF!</definedName>
    <definedName name="datt46" localSheetId="3">#REF!</definedName>
    <definedName name="datt46" localSheetId="30">#REF!</definedName>
    <definedName name="datt46" localSheetId="14">#REF!</definedName>
    <definedName name="datt46" localSheetId="4">#REF!</definedName>
    <definedName name="datt46" localSheetId="31">#REF!</definedName>
    <definedName name="datt46" localSheetId="15">#REF!</definedName>
    <definedName name="datt46" localSheetId="5">#REF!</definedName>
    <definedName name="datt46" localSheetId="32">#REF!</definedName>
    <definedName name="datt46" localSheetId="33">#REF!</definedName>
    <definedName name="datt46" localSheetId="34">#REF!</definedName>
    <definedName name="datt46" localSheetId="35">#REF!</definedName>
    <definedName name="datt46" localSheetId="16">#REF!</definedName>
    <definedName name="datt46" localSheetId="6">#REF!</definedName>
    <definedName name="datt46" localSheetId="36">#REF!</definedName>
    <definedName name="datt46" localSheetId="38">#REF!</definedName>
    <definedName name="datt46" localSheetId="39">#REF!</definedName>
    <definedName name="datt46" localSheetId="17">#REF!</definedName>
    <definedName name="datt46" localSheetId="7">#REF!</definedName>
    <definedName name="datt46" localSheetId="40">#REF!</definedName>
    <definedName name="datt46" localSheetId="18">#REF!</definedName>
    <definedName name="datt46" localSheetId="8">#REF!</definedName>
    <definedName name="datt46" localSheetId="41">#REF!</definedName>
    <definedName name="datt46" localSheetId="42">#REF!</definedName>
    <definedName name="datt46" localSheetId="43">#REF!</definedName>
    <definedName name="datt46" localSheetId="44">#REF!</definedName>
    <definedName name="datt46" localSheetId="45">#REF!</definedName>
    <definedName name="datt46" localSheetId="46">#REF!</definedName>
    <definedName name="datt46" localSheetId="47">#REF!</definedName>
    <definedName name="datt46" localSheetId="19">#REF!</definedName>
    <definedName name="datt46" localSheetId="9">#REF!</definedName>
    <definedName name="datt46" localSheetId="51">#REF!</definedName>
    <definedName name="datt46" localSheetId="52">#REF!</definedName>
    <definedName name="datt46" localSheetId="53">#REF!</definedName>
    <definedName name="datt46" localSheetId="20">#REF!</definedName>
    <definedName name="datt46" localSheetId="56">#REF!</definedName>
    <definedName name="datt46" localSheetId="24">#REF!</definedName>
    <definedName name="datt46">#REF!</definedName>
    <definedName name="datt47" localSheetId="28">#REF!</definedName>
    <definedName name="datt47" localSheetId="12">#REF!</definedName>
    <definedName name="datt47" localSheetId="10">#REF!</definedName>
    <definedName name="datt47" localSheetId="54">#REF!</definedName>
    <definedName name="datt47" localSheetId="21">#REF!</definedName>
    <definedName name="datt47" localSheetId="11">#REF!</definedName>
    <definedName name="datt47" localSheetId="55">#REF!</definedName>
    <definedName name="datt47" localSheetId="22">#REF!</definedName>
    <definedName name="datt47" localSheetId="57">#REF!</definedName>
    <definedName name="datt47" localSheetId="64">#REF!</definedName>
    <definedName name="datt47" localSheetId="23">#REF!</definedName>
    <definedName name="datt47" localSheetId="58">#REF!</definedName>
    <definedName name="datt47" localSheetId="59">#REF!</definedName>
    <definedName name="datt47" localSheetId="60">#REF!</definedName>
    <definedName name="datt47" localSheetId="61">#REF!</definedName>
    <definedName name="datt47" localSheetId="62">#REF!</definedName>
    <definedName name="datt47" localSheetId="63">#REF!</definedName>
    <definedName name="datt47" localSheetId="65">#REF!</definedName>
    <definedName name="datt47" localSheetId="25">#REF!</definedName>
    <definedName name="datt47" localSheetId="66">#REF!</definedName>
    <definedName name="datt47" localSheetId="26">#REF!</definedName>
    <definedName name="datt47" localSheetId="67">#REF!</definedName>
    <definedName name="datt47" localSheetId="27">#REF!</definedName>
    <definedName name="datt47" localSheetId="2">#REF!</definedName>
    <definedName name="datt47" localSheetId="29">#REF!</definedName>
    <definedName name="datt47" localSheetId="13">#REF!</definedName>
    <definedName name="datt47" localSheetId="3">#REF!</definedName>
    <definedName name="datt47" localSheetId="30">#REF!</definedName>
    <definedName name="datt47" localSheetId="14">#REF!</definedName>
    <definedName name="datt47" localSheetId="4">#REF!</definedName>
    <definedName name="datt47" localSheetId="31">#REF!</definedName>
    <definedName name="datt47" localSheetId="15">#REF!</definedName>
    <definedName name="datt47" localSheetId="5">#REF!</definedName>
    <definedName name="datt47" localSheetId="32">#REF!</definedName>
    <definedName name="datt47" localSheetId="33">#REF!</definedName>
    <definedName name="datt47" localSheetId="34">#REF!</definedName>
    <definedName name="datt47" localSheetId="35">#REF!</definedName>
    <definedName name="datt47" localSheetId="16">#REF!</definedName>
    <definedName name="datt47" localSheetId="6">#REF!</definedName>
    <definedName name="datt47" localSheetId="36">#REF!</definedName>
    <definedName name="datt47" localSheetId="38">#REF!</definedName>
    <definedName name="datt47" localSheetId="39">#REF!</definedName>
    <definedName name="datt47" localSheetId="17">#REF!</definedName>
    <definedName name="datt47" localSheetId="7">#REF!</definedName>
    <definedName name="datt47" localSheetId="40">#REF!</definedName>
    <definedName name="datt47" localSheetId="18">#REF!</definedName>
    <definedName name="datt47" localSheetId="8">#REF!</definedName>
    <definedName name="datt47" localSheetId="41">#REF!</definedName>
    <definedName name="datt47" localSheetId="42">#REF!</definedName>
    <definedName name="datt47" localSheetId="43">#REF!</definedName>
    <definedName name="datt47" localSheetId="44">#REF!</definedName>
    <definedName name="datt47" localSheetId="45">#REF!</definedName>
    <definedName name="datt47" localSheetId="46">#REF!</definedName>
    <definedName name="datt47" localSheetId="47">#REF!</definedName>
    <definedName name="datt47" localSheetId="19">#REF!</definedName>
    <definedName name="datt47" localSheetId="9">#REF!</definedName>
    <definedName name="datt47" localSheetId="51">#REF!</definedName>
    <definedName name="datt47" localSheetId="52">#REF!</definedName>
    <definedName name="datt47" localSheetId="53">#REF!</definedName>
    <definedName name="datt47" localSheetId="20">#REF!</definedName>
    <definedName name="datt47" localSheetId="56">#REF!</definedName>
    <definedName name="datt47" localSheetId="24">#REF!</definedName>
    <definedName name="datt47">#REF!</definedName>
    <definedName name="datt48" localSheetId="28">#REF!</definedName>
    <definedName name="datt48" localSheetId="12">#REF!</definedName>
    <definedName name="datt48" localSheetId="10">#REF!</definedName>
    <definedName name="datt48" localSheetId="54">#REF!</definedName>
    <definedName name="datt48" localSheetId="21">#REF!</definedName>
    <definedName name="datt48" localSheetId="11">#REF!</definedName>
    <definedName name="datt48" localSheetId="55">#REF!</definedName>
    <definedName name="datt48" localSheetId="22">#REF!</definedName>
    <definedName name="datt48" localSheetId="57">#REF!</definedName>
    <definedName name="datt48" localSheetId="64">#REF!</definedName>
    <definedName name="datt48" localSheetId="23">#REF!</definedName>
    <definedName name="datt48" localSheetId="58">#REF!</definedName>
    <definedName name="datt48" localSheetId="59">#REF!</definedName>
    <definedName name="datt48" localSheetId="60">#REF!</definedName>
    <definedName name="datt48" localSheetId="61">#REF!</definedName>
    <definedName name="datt48" localSheetId="62">#REF!</definedName>
    <definedName name="datt48" localSheetId="63">#REF!</definedName>
    <definedName name="datt48" localSheetId="65">#REF!</definedName>
    <definedName name="datt48" localSheetId="25">#REF!</definedName>
    <definedName name="datt48" localSheetId="66">#REF!</definedName>
    <definedName name="datt48" localSheetId="26">#REF!</definedName>
    <definedName name="datt48" localSheetId="67">#REF!</definedName>
    <definedName name="datt48" localSheetId="27">#REF!</definedName>
    <definedName name="datt48" localSheetId="2">#REF!</definedName>
    <definedName name="datt48" localSheetId="29">#REF!</definedName>
    <definedName name="datt48" localSheetId="13">#REF!</definedName>
    <definedName name="datt48" localSheetId="3">#REF!</definedName>
    <definedName name="datt48" localSheetId="30">#REF!</definedName>
    <definedName name="datt48" localSheetId="14">#REF!</definedName>
    <definedName name="datt48" localSheetId="4">#REF!</definedName>
    <definedName name="datt48" localSheetId="31">#REF!</definedName>
    <definedName name="datt48" localSheetId="15">#REF!</definedName>
    <definedName name="datt48" localSheetId="5">#REF!</definedName>
    <definedName name="datt48" localSheetId="32">#REF!</definedName>
    <definedName name="datt48" localSheetId="33">#REF!</definedName>
    <definedName name="datt48" localSheetId="34">#REF!</definedName>
    <definedName name="datt48" localSheetId="35">#REF!</definedName>
    <definedName name="datt48" localSheetId="16">#REF!</definedName>
    <definedName name="datt48" localSheetId="6">#REF!</definedName>
    <definedName name="datt48" localSheetId="36">#REF!</definedName>
    <definedName name="datt48" localSheetId="38">#REF!</definedName>
    <definedName name="datt48" localSheetId="39">#REF!</definedName>
    <definedName name="datt48" localSheetId="17">#REF!</definedName>
    <definedName name="datt48" localSheetId="7">#REF!</definedName>
    <definedName name="datt48" localSheetId="40">#REF!</definedName>
    <definedName name="datt48" localSheetId="18">#REF!</definedName>
    <definedName name="datt48" localSheetId="8">#REF!</definedName>
    <definedName name="datt48" localSheetId="41">#REF!</definedName>
    <definedName name="datt48" localSheetId="42">#REF!</definedName>
    <definedName name="datt48" localSheetId="43">#REF!</definedName>
    <definedName name="datt48" localSheetId="44">#REF!</definedName>
    <definedName name="datt48" localSheetId="45">#REF!</definedName>
    <definedName name="datt48" localSheetId="46">#REF!</definedName>
    <definedName name="datt48" localSheetId="47">#REF!</definedName>
    <definedName name="datt48" localSheetId="19">#REF!</definedName>
    <definedName name="datt48" localSheetId="9">#REF!</definedName>
    <definedName name="datt48" localSheetId="51">#REF!</definedName>
    <definedName name="datt48" localSheetId="52">#REF!</definedName>
    <definedName name="datt48" localSheetId="53">#REF!</definedName>
    <definedName name="datt48" localSheetId="20">#REF!</definedName>
    <definedName name="datt48" localSheetId="56">#REF!</definedName>
    <definedName name="datt48" localSheetId="24">#REF!</definedName>
    <definedName name="datt48">#REF!</definedName>
    <definedName name="datt49" localSheetId="28">#REF!</definedName>
    <definedName name="datt49" localSheetId="12">#REF!</definedName>
    <definedName name="datt49" localSheetId="10">#REF!</definedName>
    <definedName name="datt49" localSheetId="54">#REF!</definedName>
    <definedName name="datt49" localSheetId="21">#REF!</definedName>
    <definedName name="datt49" localSheetId="11">#REF!</definedName>
    <definedName name="datt49" localSheetId="55">#REF!</definedName>
    <definedName name="datt49" localSheetId="22">#REF!</definedName>
    <definedName name="datt49" localSheetId="57">#REF!</definedName>
    <definedName name="datt49" localSheetId="64">#REF!</definedName>
    <definedName name="datt49" localSheetId="23">#REF!</definedName>
    <definedName name="datt49" localSheetId="58">#REF!</definedName>
    <definedName name="datt49" localSheetId="59">#REF!</definedName>
    <definedName name="datt49" localSheetId="60">#REF!</definedName>
    <definedName name="datt49" localSheetId="61">#REF!</definedName>
    <definedName name="datt49" localSheetId="62">#REF!</definedName>
    <definedName name="datt49" localSheetId="63">#REF!</definedName>
    <definedName name="datt49" localSheetId="65">#REF!</definedName>
    <definedName name="datt49" localSheetId="25">#REF!</definedName>
    <definedName name="datt49" localSheetId="66">#REF!</definedName>
    <definedName name="datt49" localSheetId="26">#REF!</definedName>
    <definedName name="datt49" localSheetId="67">#REF!</definedName>
    <definedName name="datt49" localSheetId="27">#REF!</definedName>
    <definedName name="datt49" localSheetId="2">#REF!</definedName>
    <definedName name="datt49" localSheetId="29">#REF!</definedName>
    <definedName name="datt49" localSheetId="13">#REF!</definedName>
    <definedName name="datt49" localSheetId="3">#REF!</definedName>
    <definedName name="datt49" localSheetId="30">#REF!</definedName>
    <definedName name="datt49" localSheetId="14">#REF!</definedName>
    <definedName name="datt49" localSheetId="4">#REF!</definedName>
    <definedName name="datt49" localSheetId="31">#REF!</definedName>
    <definedName name="datt49" localSheetId="15">#REF!</definedName>
    <definedName name="datt49" localSheetId="5">#REF!</definedName>
    <definedName name="datt49" localSheetId="32">#REF!</definedName>
    <definedName name="datt49" localSheetId="33">#REF!</definedName>
    <definedName name="datt49" localSheetId="34">#REF!</definedName>
    <definedName name="datt49" localSheetId="35">#REF!</definedName>
    <definedName name="datt49" localSheetId="16">#REF!</definedName>
    <definedName name="datt49" localSheetId="6">#REF!</definedName>
    <definedName name="datt49" localSheetId="36">#REF!</definedName>
    <definedName name="datt49" localSheetId="38">#REF!</definedName>
    <definedName name="datt49" localSheetId="39">#REF!</definedName>
    <definedName name="datt49" localSheetId="17">#REF!</definedName>
    <definedName name="datt49" localSheetId="7">#REF!</definedName>
    <definedName name="datt49" localSheetId="40">#REF!</definedName>
    <definedName name="datt49" localSheetId="18">#REF!</definedName>
    <definedName name="datt49" localSheetId="8">#REF!</definedName>
    <definedName name="datt49" localSheetId="41">#REF!</definedName>
    <definedName name="datt49" localSheetId="42">#REF!</definedName>
    <definedName name="datt49" localSheetId="43">#REF!</definedName>
    <definedName name="datt49" localSheetId="44">#REF!</definedName>
    <definedName name="datt49" localSheetId="45">#REF!</definedName>
    <definedName name="datt49" localSheetId="46">#REF!</definedName>
    <definedName name="datt49" localSheetId="47">#REF!</definedName>
    <definedName name="datt49" localSheetId="19">#REF!</definedName>
    <definedName name="datt49" localSheetId="9">#REF!</definedName>
    <definedName name="datt49" localSheetId="51">#REF!</definedName>
    <definedName name="datt49" localSheetId="52">#REF!</definedName>
    <definedName name="datt49" localSheetId="53">#REF!</definedName>
    <definedName name="datt49" localSheetId="20">#REF!</definedName>
    <definedName name="datt49" localSheetId="56">#REF!</definedName>
    <definedName name="datt49" localSheetId="24">#REF!</definedName>
    <definedName name="datt49">#REF!</definedName>
    <definedName name="datt5" localSheetId="28">#REF!</definedName>
    <definedName name="datt5" localSheetId="12">#REF!</definedName>
    <definedName name="datt5" localSheetId="10">#REF!</definedName>
    <definedName name="datt5" localSheetId="54">#REF!</definedName>
    <definedName name="datt5" localSheetId="21">#REF!</definedName>
    <definedName name="datt5" localSheetId="11">#REF!</definedName>
    <definedName name="datt5" localSheetId="55">#REF!</definedName>
    <definedName name="datt5" localSheetId="22">#REF!</definedName>
    <definedName name="datt5" localSheetId="57">#REF!</definedName>
    <definedName name="datt5" localSheetId="64">#REF!</definedName>
    <definedName name="datt5" localSheetId="23">#REF!</definedName>
    <definedName name="datt5" localSheetId="58">#REF!</definedName>
    <definedName name="datt5" localSheetId="59">#REF!</definedName>
    <definedName name="datt5" localSheetId="60">#REF!</definedName>
    <definedName name="datt5" localSheetId="61">#REF!</definedName>
    <definedName name="datt5" localSheetId="62">#REF!</definedName>
    <definedName name="datt5" localSheetId="63">#REF!</definedName>
    <definedName name="datt5" localSheetId="65">#REF!</definedName>
    <definedName name="datt5" localSheetId="25">#REF!</definedName>
    <definedName name="datt5" localSheetId="66">#REF!</definedName>
    <definedName name="datt5" localSheetId="26">#REF!</definedName>
    <definedName name="datt5" localSheetId="67">#REF!</definedName>
    <definedName name="datt5" localSheetId="27">#REF!</definedName>
    <definedName name="datt5" localSheetId="2">#REF!</definedName>
    <definedName name="datt5" localSheetId="29">#REF!</definedName>
    <definedName name="datt5" localSheetId="13">#REF!</definedName>
    <definedName name="datt5" localSheetId="3">#REF!</definedName>
    <definedName name="datt5" localSheetId="30">#REF!</definedName>
    <definedName name="datt5" localSheetId="14">#REF!</definedName>
    <definedName name="datt5" localSheetId="4">#REF!</definedName>
    <definedName name="datt5" localSheetId="31">#REF!</definedName>
    <definedName name="datt5" localSheetId="15">#REF!</definedName>
    <definedName name="datt5" localSheetId="5">#REF!</definedName>
    <definedName name="datt5" localSheetId="32">#REF!</definedName>
    <definedName name="datt5" localSheetId="33">#REF!</definedName>
    <definedName name="datt5" localSheetId="34">#REF!</definedName>
    <definedName name="datt5" localSheetId="35">#REF!</definedName>
    <definedName name="datt5" localSheetId="16">#REF!</definedName>
    <definedName name="datt5" localSheetId="6">#REF!</definedName>
    <definedName name="datt5" localSheetId="36">#REF!</definedName>
    <definedName name="datt5" localSheetId="38">#REF!</definedName>
    <definedName name="datt5" localSheetId="39">#REF!</definedName>
    <definedName name="datt5" localSheetId="17">#REF!</definedName>
    <definedName name="datt5" localSheetId="7">#REF!</definedName>
    <definedName name="datt5" localSheetId="40">#REF!</definedName>
    <definedName name="datt5" localSheetId="18">#REF!</definedName>
    <definedName name="datt5" localSheetId="8">#REF!</definedName>
    <definedName name="datt5" localSheetId="41">#REF!</definedName>
    <definedName name="datt5" localSheetId="42">#REF!</definedName>
    <definedName name="datt5" localSheetId="43">#REF!</definedName>
    <definedName name="datt5" localSheetId="44">#REF!</definedName>
    <definedName name="datt5" localSheetId="45">#REF!</definedName>
    <definedName name="datt5" localSheetId="46">#REF!</definedName>
    <definedName name="datt5" localSheetId="47">#REF!</definedName>
    <definedName name="datt5" localSheetId="19">#REF!</definedName>
    <definedName name="datt5" localSheetId="9">#REF!</definedName>
    <definedName name="datt5" localSheetId="51">#REF!</definedName>
    <definedName name="datt5" localSheetId="52">#REF!</definedName>
    <definedName name="datt5" localSheetId="53">#REF!</definedName>
    <definedName name="datt5" localSheetId="20">#REF!</definedName>
    <definedName name="datt5" localSheetId="56">#REF!</definedName>
    <definedName name="datt5" localSheetId="24">#REF!</definedName>
    <definedName name="datt5">#REF!</definedName>
    <definedName name="datt50" localSheetId="28">#REF!</definedName>
    <definedName name="datt50" localSheetId="12">#REF!</definedName>
    <definedName name="datt50" localSheetId="10">#REF!</definedName>
    <definedName name="datt50" localSheetId="54">#REF!</definedName>
    <definedName name="datt50" localSheetId="21">#REF!</definedName>
    <definedName name="datt50" localSheetId="11">#REF!</definedName>
    <definedName name="datt50" localSheetId="55">#REF!</definedName>
    <definedName name="datt50" localSheetId="22">#REF!</definedName>
    <definedName name="datt50" localSheetId="57">#REF!</definedName>
    <definedName name="datt50" localSheetId="64">#REF!</definedName>
    <definedName name="datt50" localSheetId="23">#REF!</definedName>
    <definedName name="datt50" localSheetId="58">#REF!</definedName>
    <definedName name="datt50" localSheetId="59">#REF!</definedName>
    <definedName name="datt50" localSheetId="60">#REF!</definedName>
    <definedName name="datt50" localSheetId="61">#REF!</definedName>
    <definedName name="datt50" localSheetId="62">#REF!</definedName>
    <definedName name="datt50" localSheetId="63">#REF!</definedName>
    <definedName name="datt50" localSheetId="65">#REF!</definedName>
    <definedName name="datt50" localSheetId="25">#REF!</definedName>
    <definedName name="datt50" localSheetId="66">#REF!</definedName>
    <definedName name="datt50" localSheetId="26">#REF!</definedName>
    <definedName name="datt50" localSheetId="67">#REF!</definedName>
    <definedName name="datt50" localSheetId="27">#REF!</definedName>
    <definedName name="datt50" localSheetId="2">#REF!</definedName>
    <definedName name="datt50" localSheetId="29">#REF!</definedName>
    <definedName name="datt50" localSheetId="13">#REF!</definedName>
    <definedName name="datt50" localSheetId="3">#REF!</definedName>
    <definedName name="datt50" localSheetId="30">#REF!</definedName>
    <definedName name="datt50" localSheetId="14">#REF!</definedName>
    <definedName name="datt50" localSheetId="4">#REF!</definedName>
    <definedName name="datt50" localSheetId="31">#REF!</definedName>
    <definedName name="datt50" localSheetId="15">#REF!</definedName>
    <definedName name="datt50" localSheetId="5">#REF!</definedName>
    <definedName name="datt50" localSheetId="32">#REF!</definedName>
    <definedName name="datt50" localSheetId="33">#REF!</definedName>
    <definedName name="datt50" localSheetId="34">#REF!</definedName>
    <definedName name="datt50" localSheetId="35">#REF!</definedName>
    <definedName name="datt50" localSheetId="16">#REF!</definedName>
    <definedName name="datt50" localSheetId="6">#REF!</definedName>
    <definedName name="datt50" localSheetId="36">#REF!</definedName>
    <definedName name="datt50" localSheetId="38">#REF!</definedName>
    <definedName name="datt50" localSheetId="39">#REF!</definedName>
    <definedName name="datt50" localSheetId="17">#REF!</definedName>
    <definedName name="datt50" localSheetId="7">#REF!</definedName>
    <definedName name="datt50" localSheetId="40">#REF!</definedName>
    <definedName name="datt50" localSheetId="18">#REF!</definedName>
    <definedName name="datt50" localSheetId="8">#REF!</definedName>
    <definedName name="datt50" localSheetId="41">#REF!</definedName>
    <definedName name="datt50" localSheetId="42">#REF!</definedName>
    <definedName name="datt50" localSheetId="43">#REF!</definedName>
    <definedName name="datt50" localSheetId="44">#REF!</definedName>
    <definedName name="datt50" localSheetId="45">#REF!</definedName>
    <definedName name="datt50" localSheetId="46">#REF!</definedName>
    <definedName name="datt50" localSheetId="47">#REF!</definedName>
    <definedName name="datt50" localSheetId="19">#REF!</definedName>
    <definedName name="datt50" localSheetId="9">#REF!</definedName>
    <definedName name="datt50" localSheetId="51">#REF!</definedName>
    <definedName name="datt50" localSheetId="52">#REF!</definedName>
    <definedName name="datt50" localSheetId="53">#REF!</definedName>
    <definedName name="datt50" localSheetId="20">#REF!</definedName>
    <definedName name="datt50" localSheetId="56">#REF!</definedName>
    <definedName name="datt50" localSheetId="24">#REF!</definedName>
    <definedName name="datt50">#REF!</definedName>
    <definedName name="datt51" localSheetId="28">#REF!</definedName>
    <definedName name="datt51" localSheetId="12">#REF!</definedName>
    <definedName name="datt51" localSheetId="10">#REF!</definedName>
    <definedName name="datt51" localSheetId="54">#REF!</definedName>
    <definedName name="datt51" localSheetId="21">#REF!</definedName>
    <definedName name="datt51" localSheetId="11">#REF!</definedName>
    <definedName name="datt51" localSheetId="55">#REF!</definedName>
    <definedName name="datt51" localSheetId="22">#REF!</definedName>
    <definedName name="datt51" localSheetId="57">#REF!</definedName>
    <definedName name="datt51" localSheetId="64">#REF!</definedName>
    <definedName name="datt51" localSheetId="23">#REF!</definedName>
    <definedName name="datt51" localSheetId="58">#REF!</definedName>
    <definedName name="datt51" localSheetId="59">#REF!</definedName>
    <definedName name="datt51" localSheetId="60">#REF!</definedName>
    <definedName name="datt51" localSheetId="61">#REF!</definedName>
    <definedName name="datt51" localSheetId="62">#REF!</definedName>
    <definedName name="datt51" localSheetId="63">#REF!</definedName>
    <definedName name="datt51" localSheetId="65">#REF!</definedName>
    <definedName name="datt51" localSheetId="25">#REF!</definedName>
    <definedName name="datt51" localSheetId="66">#REF!</definedName>
    <definedName name="datt51" localSheetId="26">#REF!</definedName>
    <definedName name="datt51" localSheetId="67">#REF!</definedName>
    <definedName name="datt51" localSheetId="27">#REF!</definedName>
    <definedName name="datt51" localSheetId="2">#REF!</definedName>
    <definedName name="datt51" localSheetId="29">#REF!</definedName>
    <definedName name="datt51" localSheetId="13">#REF!</definedName>
    <definedName name="datt51" localSheetId="3">#REF!</definedName>
    <definedName name="datt51" localSheetId="30">#REF!</definedName>
    <definedName name="datt51" localSheetId="14">#REF!</definedName>
    <definedName name="datt51" localSheetId="4">#REF!</definedName>
    <definedName name="datt51" localSheetId="31">#REF!</definedName>
    <definedName name="datt51" localSheetId="15">#REF!</definedName>
    <definedName name="datt51" localSheetId="5">#REF!</definedName>
    <definedName name="datt51" localSheetId="32">#REF!</definedName>
    <definedName name="datt51" localSheetId="33">#REF!</definedName>
    <definedName name="datt51" localSheetId="34">#REF!</definedName>
    <definedName name="datt51" localSheetId="35">#REF!</definedName>
    <definedName name="datt51" localSheetId="16">#REF!</definedName>
    <definedName name="datt51" localSheetId="6">#REF!</definedName>
    <definedName name="datt51" localSheetId="36">#REF!</definedName>
    <definedName name="datt51" localSheetId="38">#REF!</definedName>
    <definedName name="datt51" localSheetId="39">#REF!</definedName>
    <definedName name="datt51" localSheetId="17">#REF!</definedName>
    <definedName name="datt51" localSheetId="7">#REF!</definedName>
    <definedName name="datt51" localSheetId="40">#REF!</definedName>
    <definedName name="datt51" localSheetId="18">#REF!</definedName>
    <definedName name="datt51" localSheetId="8">#REF!</definedName>
    <definedName name="datt51" localSheetId="41">#REF!</definedName>
    <definedName name="datt51" localSheetId="42">#REF!</definedName>
    <definedName name="datt51" localSheetId="43">#REF!</definedName>
    <definedName name="datt51" localSheetId="44">#REF!</definedName>
    <definedName name="datt51" localSheetId="45">#REF!</definedName>
    <definedName name="datt51" localSheetId="46">#REF!</definedName>
    <definedName name="datt51" localSheetId="47">#REF!</definedName>
    <definedName name="datt51" localSheetId="19">#REF!</definedName>
    <definedName name="datt51" localSheetId="9">#REF!</definedName>
    <definedName name="datt51" localSheetId="51">#REF!</definedName>
    <definedName name="datt51" localSheetId="52">#REF!</definedName>
    <definedName name="datt51" localSheetId="53">#REF!</definedName>
    <definedName name="datt51" localSheetId="20">#REF!</definedName>
    <definedName name="datt51" localSheetId="56">#REF!</definedName>
    <definedName name="datt51" localSheetId="24">#REF!</definedName>
    <definedName name="datt51">#REF!</definedName>
    <definedName name="datt52" localSheetId="28">#REF!</definedName>
    <definedName name="datt52" localSheetId="12">#REF!</definedName>
    <definedName name="datt52" localSheetId="10">#REF!</definedName>
    <definedName name="datt52" localSheetId="54">#REF!</definedName>
    <definedName name="datt52" localSheetId="21">#REF!</definedName>
    <definedName name="datt52" localSheetId="11">#REF!</definedName>
    <definedName name="datt52" localSheetId="55">#REF!</definedName>
    <definedName name="datt52" localSheetId="22">#REF!</definedName>
    <definedName name="datt52" localSheetId="57">#REF!</definedName>
    <definedName name="datt52" localSheetId="64">#REF!</definedName>
    <definedName name="datt52" localSheetId="23">#REF!</definedName>
    <definedName name="datt52" localSheetId="58">#REF!</definedName>
    <definedName name="datt52" localSheetId="59">#REF!</definedName>
    <definedName name="datt52" localSheetId="60">#REF!</definedName>
    <definedName name="datt52" localSheetId="61">#REF!</definedName>
    <definedName name="datt52" localSheetId="62">#REF!</definedName>
    <definedName name="datt52" localSheetId="63">#REF!</definedName>
    <definedName name="datt52" localSheetId="65">#REF!</definedName>
    <definedName name="datt52" localSheetId="25">#REF!</definedName>
    <definedName name="datt52" localSheetId="66">#REF!</definedName>
    <definedName name="datt52" localSheetId="26">#REF!</definedName>
    <definedName name="datt52" localSheetId="67">#REF!</definedName>
    <definedName name="datt52" localSheetId="27">#REF!</definedName>
    <definedName name="datt52" localSheetId="2">#REF!</definedName>
    <definedName name="datt52" localSheetId="29">#REF!</definedName>
    <definedName name="datt52" localSheetId="13">#REF!</definedName>
    <definedName name="datt52" localSheetId="3">#REF!</definedName>
    <definedName name="datt52" localSheetId="30">#REF!</definedName>
    <definedName name="datt52" localSheetId="14">#REF!</definedName>
    <definedName name="datt52" localSheetId="4">#REF!</definedName>
    <definedName name="datt52" localSheetId="31">#REF!</definedName>
    <definedName name="datt52" localSheetId="15">#REF!</definedName>
    <definedName name="datt52" localSheetId="5">#REF!</definedName>
    <definedName name="datt52" localSheetId="32">#REF!</definedName>
    <definedName name="datt52" localSheetId="33">#REF!</definedName>
    <definedName name="datt52" localSheetId="34">#REF!</definedName>
    <definedName name="datt52" localSheetId="35">#REF!</definedName>
    <definedName name="datt52" localSheetId="16">#REF!</definedName>
    <definedName name="datt52" localSheetId="6">#REF!</definedName>
    <definedName name="datt52" localSheetId="36">#REF!</definedName>
    <definedName name="datt52" localSheetId="38">#REF!</definedName>
    <definedName name="datt52" localSheetId="39">#REF!</definedName>
    <definedName name="datt52" localSheetId="17">#REF!</definedName>
    <definedName name="datt52" localSheetId="7">#REF!</definedName>
    <definedName name="datt52" localSheetId="40">#REF!</definedName>
    <definedName name="datt52" localSheetId="18">#REF!</definedName>
    <definedName name="datt52" localSheetId="8">#REF!</definedName>
    <definedName name="datt52" localSheetId="41">#REF!</definedName>
    <definedName name="datt52" localSheetId="42">#REF!</definedName>
    <definedName name="datt52" localSheetId="43">#REF!</definedName>
    <definedName name="datt52" localSheetId="44">#REF!</definedName>
    <definedName name="datt52" localSheetId="45">#REF!</definedName>
    <definedName name="datt52" localSheetId="46">#REF!</definedName>
    <definedName name="datt52" localSheetId="47">#REF!</definedName>
    <definedName name="datt52" localSheetId="19">#REF!</definedName>
    <definedName name="datt52" localSheetId="9">#REF!</definedName>
    <definedName name="datt52" localSheetId="51">#REF!</definedName>
    <definedName name="datt52" localSheetId="52">#REF!</definedName>
    <definedName name="datt52" localSheetId="53">#REF!</definedName>
    <definedName name="datt52" localSheetId="20">#REF!</definedName>
    <definedName name="datt52" localSheetId="56">#REF!</definedName>
    <definedName name="datt52" localSheetId="24">#REF!</definedName>
    <definedName name="datt52">#REF!</definedName>
    <definedName name="datt53" localSheetId="28">#REF!</definedName>
    <definedName name="datt53" localSheetId="12">#REF!</definedName>
    <definedName name="datt53" localSheetId="10">#REF!</definedName>
    <definedName name="datt53" localSheetId="54">#REF!</definedName>
    <definedName name="datt53" localSheetId="21">#REF!</definedName>
    <definedName name="datt53" localSheetId="11">#REF!</definedName>
    <definedName name="datt53" localSheetId="55">#REF!</definedName>
    <definedName name="datt53" localSheetId="22">#REF!</definedName>
    <definedName name="datt53" localSheetId="57">#REF!</definedName>
    <definedName name="datt53" localSheetId="64">#REF!</definedName>
    <definedName name="datt53" localSheetId="23">#REF!</definedName>
    <definedName name="datt53" localSheetId="58">#REF!</definedName>
    <definedName name="datt53" localSheetId="59">#REF!</definedName>
    <definedName name="datt53" localSheetId="60">#REF!</definedName>
    <definedName name="datt53" localSheetId="61">#REF!</definedName>
    <definedName name="datt53" localSheetId="62">#REF!</definedName>
    <definedName name="datt53" localSheetId="63">#REF!</definedName>
    <definedName name="datt53" localSheetId="65">#REF!</definedName>
    <definedName name="datt53" localSheetId="25">#REF!</definedName>
    <definedName name="datt53" localSheetId="66">#REF!</definedName>
    <definedName name="datt53" localSheetId="26">#REF!</definedName>
    <definedName name="datt53" localSheetId="67">#REF!</definedName>
    <definedName name="datt53" localSheetId="27">#REF!</definedName>
    <definedName name="datt53" localSheetId="2">#REF!</definedName>
    <definedName name="datt53" localSheetId="29">#REF!</definedName>
    <definedName name="datt53" localSheetId="13">#REF!</definedName>
    <definedName name="datt53" localSheetId="3">#REF!</definedName>
    <definedName name="datt53" localSheetId="30">#REF!</definedName>
    <definedName name="datt53" localSheetId="14">#REF!</definedName>
    <definedName name="datt53" localSheetId="4">#REF!</definedName>
    <definedName name="datt53" localSheetId="31">#REF!</definedName>
    <definedName name="datt53" localSheetId="15">#REF!</definedName>
    <definedName name="datt53" localSheetId="5">#REF!</definedName>
    <definedName name="datt53" localSheetId="32">#REF!</definedName>
    <definedName name="datt53" localSheetId="33">#REF!</definedName>
    <definedName name="datt53" localSheetId="34">#REF!</definedName>
    <definedName name="datt53" localSheetId="35">#REF!</definedName>
    <definedName name="datt53" localSheetId="16">#REF!</definedName>
    <definedName name="datt53" localSheetId="6">#REF!</definedName>
    <definedName name="datt53" localSheetId="36">#REF!</definedName>
    <definedName name="datt53" localSheetId="38">#REF!</definedName>
    <definedName name="datt53" localSheetId="39">#REF!</definedName>
    <definedName name="datt53" localSheetId="17">#REF!</definedName>
    <definedName name="datt53" localSheetId="7">#REF!</definedName>
    <definedName name="datt53" localSheetId="40">#REF!</definedName>
    <definedName name="datt53" localSheetId="18">#REF!</definedName>
    <definedName name="datt53" localSheetId="8">#REF!</definedName>
    <definedName name="datt53" localSheetId="41">#REF!</definedName>
    <definedName name="datt53" localSheetId="42">#REF!</definedName>
    <definedName name="datt53" localSheetId="43">#REF!</definedName>
    <definedName name="datt53" localSheetId="44">#REF!</definedName>
    <definedName name="datt53" localSheetId="45">#REF!</definedName>
    <definedName name="datt53" localSheetId="46">#REF!</definedName>
    <definedName name="datt53" localSheetId="47">#REF!</definedName>
    <definedName name="datt53" localSheetId="19">#REF!</definedName>
    <definedName name="datt53" localSheetId="9">#REF!</definedName>
    <definedName name="datt53" localSheetId="51">#REF!</definedName>
    <definedName name="datt53" localSheetId="52">#REF!</definedName>
    <definedName name="datt53" localSheetId="53">#REF!</definedName>
    <definedName name="datt53" localSheetId="20">#REF!</definedName>
    <definedName name="datt53" localSheetId="56">#REF!</definedName>
    <definedName name="datt53" localSheetId="24">#REF!</definedName>
    <definedName name="datt53">#REF!</definedName>
    <definedName name="datt54" localSheetId="28">#REF!</definedName>
    <definedName name="datt54" localSheetId="12">#REF!</definedName>
    <definedName name="datt54" localSheetId="10">#REF!</definedName>
    <definedName name="datt54" localSheetId="54">#REF!</definedName>
    <definedName name="datt54" localSheetId="21">#REF!</definedName>
    <definedName name="datt54" localSheetId="11">#REF!</definedName>
    <definedName name="datt54" localSheetId="55">#REF!</definedName>
    <definedName name="datt54" localSheetId="22">#REF!</definedName>
    <definedName name="datt54" localSheetId="57">#REF!</definedName>
    <definedName name="datt54" localSheetId="64">#REF!</definedName>
    <definedName name="datt54" localSheetId="23">#REF!</definedName>
    <definedName name="datt54" localSheetId="58">#REF!</definedName>
    <definedName name="datt54" localSheetId="59">#REF!</definedName>
    <definedName name="datt54" localSheetId="60">#REF!</definedName>
    <definedName name="datt54" localSheetId="61">#REF!</definedName>
    <definedName name="datt54" localSheetId="62">#REF!</definedName>
    <definedName name="datt54" localSheetId="63">#REF!</definedName>
    <definedName name="datt54" localSheetId="65">#REF!</definedName>
    <definedName name="datt54" localSheetId="25">#REF!</definedName>
    <definedName name="datt54" localSheetId="66">#REF!</definedName>
    <definedName name="datt54" localSheetId="26">#REF!</definedName>
    <definedName name="datt54" localSheetId="67">#REF!</definedName>
    <definedName name="datt54" localSheetId="27">#REF!</definedName>
    <definedName name="datt54" localSheetId="2">#REF!</definedName>
    <definedName name="datt54" localSheetId="29">#REF!</definedName>
    <definedName name="datt54" localSheetId="13">#REF!</definedName>
    <definedName name="datt54" localSheetId="3">#REF!</definedName>
    <definedName name="datt54" localSheetId="30">#REF!</definedName>
    <definedName name="datt54" localSheetId="14">#REF!</definedName>
    <definedName name="datt54" localSheetId="4">#REF!</definedName>
    <definedName name="datt54" localSheetId="31">#REF!</definedName>
    <definedName name="datt54" localSheetId="15">#REF!</definedName>
    <definedName name="datt54" localSheetId="5">#REF!</definedName>
    <definedName name="datt54" localSheetId="32">#REF!</definedName>
    <definedName name="datt54" localSheetId="33">#REF!</definedName>
    <definedName name="datt54" localSheetId="34">#REF!</definedName>
    <definedName name="datt54" localSheetId="35">#REF!</definedName>
    <definedName name="datt54" localSheetId="16">#REF!</definedName>
    <definedName name="datt54" localSheetId="6">#REF!</definedName>
    <definedName name="datt54" localSheetId="36">#REF!</definedName>
    <definedName name="datt54" localSheetId="38">#REF!</definedName>
    <definedName name="datt54" localSheetId="39">#REF!</definedName>
    <definedName name="datt54" localSheetId="17">#REF!</definedName>
    <definedName name="datt54" localSheetId="7">#REF!</definedName>
    <definedName name="datt54" localSheetId="40">#REF!</definedName>
    <definedName name="datt54" localSheetId="18">#REF!</definedName>
    <definedName name="datt54" localSheetId="8">#REF!</definedName>
    <definedName name="datt54" localSheetId="41">#REF!</definedName>
    <definedName name="datt54" localSheetId="42">#REF!</definedName>
    <definedName name="datt54" localSheetId="43">#REF!</definedName>
    <definedName name="datt54" localSheetId="44">#REF!</definedName>
    <definedName name="datt54" localSheetId="45">#REF!</definedName>
    <definedName name="datt54" localSheetId="46">#REF!</definedName>
    <definedName name="datt54" localSheetId="47">#REF!</definedName>
    <definedName name="datt54" localSheetId="19">#REF!</definedName>
    <definedName name="datt54" localSheetId="9">#REF!</definedName>
    <definedName name="datt54" localSheetId="51">#REF!</definedName>
    <definedName name="datt54" localSheetId="52">#REF!</definedName>
    <definedName name="datt54" localSheetId="53">#REF!</definedName>
    <definedName name="datt54" localSheetId="20">#REF!</definedName>
    <definedName name="datt54" localSheetId="56">#REF!</definedName>
    <definedName name="datt54" localSheetId="24">#REF!</definedName>
    <definedName name="datt54">#REF!</definedName>
    <definedName name="datt55" localSheetId="28">#REF!</definedName>
    <definedName name="datt55" localSheetId="12">#REF!</definedName>
    <definedName name="datt55" localSheetId="10">#REF!</definedName>
    <definedName name="datt55" localSheetId="54">#REF!</definedName>
    <definedName name="datt55" localSheetId="21">#REF!</definedName>
    <definedName name="datt55" localSheetId="11">#REF!</definedName>
    <definedName name="datt55" localSheetId="55">#REF!</definedName>
    <definedName name="datt55" localSheetId="22">#REF!</definedName>
    <definedName name="datt55" localSheetId="57">#REF!</definedName>
    <definedName name="datt55" localSheetId="64">#REF!</definedName>
    <definedName name="datt55" localSheetId="23">#REF!</definedName>
    <definedName name="datt55" localSheetId="58">#REF!</definedName>
    <definedName name="datt55" localSheetId="59">#REF!</definedName>
    <definedName name="datt55" localSheetId="60">#REF!</definedName>
    <definedName name="datt55" localSheetId="61">#REF!</definedName>
    <definedName name="datt55" localSheetId="62">#REF!</definedName>
    <definedName name="datt55" localSheetId="63">#REF!</definedName>
    <definedName name="datt55" localSheetId="65">#REF!</definedName>
    <definedName name="datt55" localSheetId="25">#REF!</definedName>
    <definedName name="datt55" localSheetId="66">#REF!</definedName>
    <definedName name="datt55" localSheetId="26">#REF!</definedName>
    <definedName name="datt55" localSheetId="67">#REF!</definedName>
    <definedName name="datt55" localSheetId="27">#REF!</definedName>
    <definedName name="datt55" localSheetId="2">#REF!</definedName>
    <definedName name="datt55" localSheetId="29">#REF!</definedName>
    <definedName name="datt55" localSheetId="13">#REF!</definedName>
    <definedName name="datt55" localSheetId="3">#REF!</definedName>
    <definedName name="datt55" localSheetId="30">#REF!</definedName>
    <definedName name="datt55" localSheetId="14">#REF!</definedName>
    <definedName name="datt55" localSheetId="4">#REF!</definedName>
    <definedName name="datt55" localSheetId="31">#REF!</definedName>
    <definedName name="datt55" localSheetId="15">#REF!</definedName>
    <definedName name="datt55" localSheetId="5">#REF!</definedName>
    <definedName name="datt55" localSheetId="32">#REF!</definedName>
    <definedName name="datt55" localSheetId="33">#REF!</definedName>
    <definedName name="datt55" localSheetId="34">#REF!</definedName>
    <definedName name="datt55" localSheetId="35">#REF!</definedName>
    <definedName name="datt55" localSheetId="16">#REF!</definedName>
    <definedName name="datt55" localSheetId="6">#REF!</definedName>
    <definedName name="datt55" localSheetId="36">#REF!</definedName>
    <definedName name="datt55" localSheetId="38">#REF!</definedName>
    <definedName name="datt55" localSheetId="39">#REF!</definedName>
    <definedName name="datt55" localSheetId="17">#REF!</definedName>
    <definedName name="datt55" localSheetId="7">#REF!</definedName>
    <definedName name="datt55" localSheetId="40">#REF!</definedName>
    <definedName name="datt55" localSheetId="18">#REF!</definedName>
    <definedName name="datt55" localSheetId="8">#REF!</definedName>
    <definedName name="datt55" localSheetId="41">#REF!</definedName>
    <definedName name="datt55" localSheetId="42">#REF!</definedName>
    <definedName name="datt55" localSheetId="43">#REF!</definedName>
    <definedName name="datt55" localSheetId="44">#REF!</definedName>
    <definedName name="datt55" localSheetId="45">#REF!</definedName>
    <definedName name="datt55" localSheetId="46">#REF!</definedName>
    <definedName name="datt55" localSheetId="47">#REF!</definedName>
    <definedName name="datt55" localSheetId="19">#REF!</definedName>
    <definedName name="datt55" localSheetId="9">#REF!</definedName>
    <definedName name="datt55" localSheetId="51">#REF!</definedName>
    <definedName name="datt55" localSheetId="52">#REF!</definedName>
    <definedName name="datt55" localSheetId="53">#REF!</definedName>
    <definedName name="datt55" localSheetId="20">#REF!</definedName>
    <definedName name="datt55" localSheetId="56">#REF!</definedName>
    <definedName name="datt55" localSheetId="24">#REF!</definedName>
    <definedName name="datt55">#REF!</definedName>
    <definedName name="datt56" localSheetId="28">#REF!</definedName>
    <definedName name="datt56" localSheetId="12">#REF!</definedName>
    <definedName name="datt56" localSheetId="10">#REF!</definedName>
    <definedName name="datt56" localSheetId="54">#REF!</definedName>
    <definedName name="datt56" localSheetId="21">#REF!</definedName>
    <definedName name="datt56" localSheetId="11">#REF!</definedName>
    <definedName name="datt56" localSheetId="55">#REF!</definedName>
    <definedName name="datt56" localSheetId="22">#REF!</definedName>
    <definedName name="datt56" localSheetId="57">#REF!</definedName>
    <definedName name="datt56" localSheetId="64">#REF!</definedName>
    <definedName name="datt56" localSheetId="23">#REF!</definedName>
    <definedName name="datt56" localSheetId="58">#REF!</definedName>
    <definedName name="datt56" localSheetId="59">#REF!</definedName>
    <definedName name="datt56" localSheetId="60">#REF!</definedName>
    <definedName name="datt56" localSheetId="61">#REF!</definedName>
    <definedName name="datt56" localSheetId="62">#REF!</definedName>
    <definedName name="datt56" localSheetId="63">#REF!</definedName>
    <definedName name="datt56" localSheetId="65">#REF!</definedName>
    <definedName name="datt56" localSheetId="25">#REF!</definedName>
    <definedName name="datt56" localSheetId="66">#REF!</definedName>
    <definedName name="datt56" localSheetId="26">#REF!</definedName>
    <definedName name="datt56" localSheetId="67">#REF!</definedName>
    <definedName name="datt56" localSheetId="27">#REF!</definedName>
    <definedName name="datt56" localSheetId="2">#REF!</definedName>
    <definedName name="datt56" localSheetId="29">#REF!</definedName>
    <definedName name="datt56" localSheetId="13">#REF!</definedName>
    <definedName name="datt56" localSheetId="3">#REF!</definedName>
    <definedName name="datt56" localSheetId="30">#REF!</definedName>
    <definedName name="datt56" localSheetId="14">#REF!</definedName>
    <definedName name="datt56" localSheetId="4">#REF!</definedName>
    <definedName name="datt56" localSheetId="31">#REF!</definedName>
    <definedName name="datt56" localSheetId="15">#REF!</definedName>
    <definedName name="datt56" localSheetId="5">#REF!</definedName>
    <definedName name="datt56" localSheetId="32">#REF!</definedName>
    <definedName name="datt56" localSheetId="33">#REF!</definedName>
    <definedName name="datt56" localSheetId="34">#REF!</definedName>
    <definedName name="datt56" localSheetId="35">#REF!</definedName>
    <definedName name="datt56" localSheetId="16">#REF!</definedName>
    <definedName name="datt56" localSheetId="6">#REF!</definedName>
    <definedName name="datt56" localSheetId="36">#REF!</definedName>
    <definedName name="datt56" localSheetId="38">#REF!</definedName>
    <definedName name="datt56" localSheetId="39">#REF!</definedName>
    <definedName name="datt56" localSheetId="17">#REF!</definedName>
    <definedName name="datt56" localSheetId="7">#REF!</definedName>
    <definedName name="datt56" localSheetId="40">#REF!</definedName>
    <definedName name="datt56" localSheetId="18">#REF!</definedName>
    <definedName name="datt56" localSheetId="8">#REF!</definedName>
    <definedName name="datt56" localSheetId="41">#REF!</definedName>
    <definedName name="datt56" localSheetId="42">#REF!</definedName>
    <definedName name="datt56" localSheetId="43">#REF!</definedName>
    <definedName name="datt56" localSheetId="44">#REF!</definedName>
    <definedName name="datt56" localSheetId="45">#REF!</definedName>
    <definedName name="datt56" localSheetId="46">#REF!</definedName>
    <definedName name="datt56" localSheetId="47">#REF!</definedName>
    <definedName name="datt56" localSheetId="19">#REF!</definedName>
    <definedName name="datt56" localSheetId="9">#REF!</definedName>
    <definedName name="datt56" localSheetId="51">#REF!</definedName>
    <definedName name="datt56" localSheetId="52">#REF!</definedName>
    <definedName name="datt56" localSheetId="53">#REF!</definedName>
    <definedName name="datt56" localSheetId="20">#REF!</definedName>
    <definedName name="datt56" localSheetId="56">#REF!</definedName>
    <definedName name="datt56" localSheetId="24">#REF!</definedName>
    <definedName name="datt56">#REF!</definedName>
    <definedName name="datt57" localSheetId="28">#REF!</definedName>
    <definedName name="datt57" localSheetId="12">#REF!</definedName>
    <definedName name="datt57" localSheetId="10">#REF!</definedName>
    <definedName name="datt57" localSheetId="54">#REF!</definedName>
    <definedName name="datt57" localSheetId="21">#REF!</definedName>
    <definedName name="datt57" localSheetId="11">#REF!</definedName>
    <definedName name="datt57" localSheetId="55">#REF!</definedName>
    <definedName name="datt57" localSheetId="22">#REF!</definedName>
    <definedName name="datt57" localSheetId="57">#REF!</definedName>
    <definedName name="datt57" localSheetId="64">#REF!</definedName>
    <definedName name="datt57" localSheetId="23">#REF!</definedName>
    <definedName name="datt57" localSheetId="58">#REF!</definedName>
    <definedName name="datt57" localSheetId="59">#REF!</definedName>
    <definedName name="datt57" localSheetId="60">#REF!</definedName>
    <definedName name="datt57" localSheetId="61">#REF!</definedName>
    <definedName name="datt57" localSheetId="62">#REF!</definedName>
    <definedName name="datt57" localSheetId="63">#REF!</definedName>
    <definedName name="datt57" localSheetId="65">#REF!</definedName>
    <definedName name="datt57" localSheetId="25">#REF!</definedName>
    <definedName name="datt57" localSheetId="66">#REF!</definedName>
    <definedName name="datt57" localSheetId="26">#REF!</definedName>
    <definedName name="datt57" localSheetId="67">#REF!</definedName>
    <definedName name="datt57" localSheetId="27">#REF!</definedName>
    <definedName name="datt57" localSheetId="2">#REF!</definedName>
    <definedName name="datt57" localSheetId="29">#REF!</definedName>
    <definedName name="datt57" localSheetId="13">#REF!</definedName>
    <definedName name="datt57" localSheetId="3">#REF!</definedName>
    <definedName name="datt57" localSheetId="30">#REF!</definedName>
    <definedName name="datt57" localSheetId="14">#REF!</definedName>
    <definedName name="datt57" localSheetId="4">#REF!</definedName>
    <definedName name="datt57" localSheetId="31">#REF!</definedName>
    <definedName name="datt57" localSheetId="15">#REF!</definedName>
    <definedName name="datt57" localSheetId="5">#REF!</definedName>
    <definedName name="datt57" localSheetId="32">#REF!</definedName>
    <definedName name="datt57" localSheetId="33">#REF!</definedName>
    <definedName name="datt57" localSheetId="34">#REF!</definedName>
    <definedName name="datt57" localSheetId="35">#REF!</definedName>
    <definedName name="datt57" localSheetId="16">#REF!</definedName>
    <definedName name="datt57" localSheetId="6">#REF!</definedName>
    <definedName name="datt57" localSheetId="36">#REF!</definedName>
    <definedName name="datt57" localSheetId="38">#REF!</definedName>
    <definedName name="datt57" localSheetId="39">#REF!</definedName>
    <definedName name="datt57" localSheetId="17">#REF!</definedName>
    <definedName name="datt57" localSheetId="7">#REF!</definedName>
    <definedName name="datt57" localSheetId="40">#REF!</definedName>
    <definedName name="datt57" localSheetId="18">#REF!</definedName>
    <definedName name="datt57" localSheetId="8">#REF!</definedName>
    <definedName name="datt57" localSheetId="41">#REF!</definedName>
    <definedName name="datt57" localSheetId="42">#REF!</definedName>
    <definedName name="datt57" localSheetId="43">#REF!</definedName>
    <definedName name="datt57" localSheetId="44">#REF!</definedName>
    <definedName name="datt57" localSheetId="45">#REF!</definedName>
    <definedName name="datt57" localSheetId="46">#REF!</definedName>
    <definedName name="datt57" localSheetId="47">#REF!</definedName>
    <definedName name="datt57" localSheetId="19">#REF!</definedName>
    <definedName name="datt57" localSheetId="9">#REF!</definedName>
    <definedName name="datt57" localSheetId="51">#REF!</definedName>
    <definedName name="datt57" localSheetId="52">#REF!</definedName>
    <definedName name="datt57" localSheetId="53">#REF!</definedName>
    <definedName name="datt57" localSheetId="20">#REF!</definedName>
    <definedName name="datt57" localSheetId="56">#REF!</definedName>
    <definedName name="datt57" localSheetId="24">#REF!</definedName>
    <definedName name="datt57">#REF!</definedName>
    <definedName name="datt58" localSheetId="28">#REF!</definedName>
    <definedName name="datt58" localSheetId="12">#REF!</definedName>
    <definedName name="datt58" localSheetId="10">#REF!</definedName>
    <definedName name="datt58" localSheetId="54">#REF!</definedName>
    <definedName name="datt58" localSheetId="21">#REF!</definedName>
    <definedName name="datt58" localSheetId="11">#REF!</definedName>
    <definedName name="datt58" localSheetId="55">#REF!</definedName>
    <definedName name="datt58" localSheetId="22">#REF!</definedName>
    <definedName name="datt58" localSheetId="57">#REF!</definedName>
    <definedName name="datt58" localSheetId="64">#REF!</definedName>
    <definedName name="datt58" localSheetId="23">#REF!</definedName>
    <definedName name="datt58" localSheetId="58">#REF!</definedName>
    <definedName name="datt58" localSheetId="59">#REF!</definedName>
    <definedName name="datt58" localSheetId="60">#REF!</definedName>
    <definedName name="datt58" localSheetId="61">#REF!</definedName>
    <definedName name="datt58" localSheetId="62">#REF!</definedName>
    <definedName name="datt58" localSheetId="63">#REF!</definedName>
    <definedName name="datt58" localSheetId="65">#REF!</definedName>
    <definedName name="datt58" localSheetId="25">#REF!</definedName>
    <definedName name="datt58" localSheetId="66">#REF!</definedName>
    <definedName name="datt58" localSheetId="26">#REF!</definedName>
    <definedName name="datt58" localSheetId="67">#REF!</definedName>
    <definedName name="datt58" localSheetId="27">#REF!</definedName>
    <definedName name="datt58" localSheetId="2">#REF!</definedName>
    <definedName name="datt58" localSheetId="29">#REF!</definedName>
    <definedName name="datt58" localSheetId="13">#REF!</definedName>
    <definedName name="datt58" localSheetId="3">#REF!</definedName>
    <definedName name="datt58" localSheetId="30">#REF!</definedName>
    <definedName name="datt58" localSheetId="14">#REF!</definedName>
    <definedName name="datt58" localSheetId="4">#REF!</definedName>
    <definedName name="datt58" localSheetId="31">#REF!</definedName>
    <definedName name="datt58" localSheetId="15">#REF!</definedName>
    <definedName name="datt58" localSheetId="5">#REF!</definedName>
    <definedName name="datt58" localSheetId="32">#REF!</definedName>
    <definedName name="datt58" localSheetId="33">#REF!</definedName>
    <definedName name="datt58" localSheetId="34">#REF!</definedName>
    <definedName name="datt58" localSheetId="35">#REF!</definedName>
    <definedName name="datt58" localSheetId="16">#REF!</definedName>
    <definedName name="datt58" localSheetId="6">#REF!</definedName>
    <definedName name="datt58" localSheetId="36">#REF!</definedName>
    <definedName name="datt58" localSheetId="38">#REF!</definedName>
    <definedName name="datt58" localSheetId="39">#REF!</definedName>
    <definedName name="datt58" localSheetId="17">#REF!</definedName>
    <definedName name="datt58" localSheetId="7">#REF!</definedName>
    <definedName name="datt58" localSheetId="40">#REF!</definedName>
    <definedName name="datt58" localSheetId="18">#REF!</definedName>
    <definedName name="datt58" localSheetId="8">#REF!</definedName>
    <definedName name="datt58" localSheetId="41">#REF!</definedName>
    <definedName name="datt58" localSheetId="42">#REF!</definedName>
    <definedName name="datt58" localSheetId="43">#REF!</definedName>
    <definedName name="datt58" localSheetId="44">#REF!</definedName>
    <definedName name="datt58" localSheetId="45">#REF!</definedName>
    <definedName name="datt58" localSheetId="46">#REF!</definedName>
    <definedName name="datt58" localSheetId="47">#REF!</definedName>
    <definedName name="datt58" localSheetId="19">#REF!</definedName>
    <definedName name="datt58" localSheetId="9">#REF!</definedName>
    <definedName name="datt58" localSheetId="51">#REF!</definedName>
    <definedName name="datt58" localSheetId="52">#REF!</definedName>
    <definedName name="datt58" localSheetId="53">#REF!</definedName>
    <definedName name="datt58" localSheetId="20">#REF!</definedName>
    <definedName name="datt58" localSheetId="56">#REF!</definedName>
    <definedName name="datt58" localSheetId="24">#REF!</definedName>
    <definedName name="datt58">#REF!</definedName>
    <definedName name="datt59" localSheetId="28">#REF!</definedName>
    <definedName name="datt59" localSheetId="12">#REF!</definedName>
    <definedName name="datt59" localSheetId="10">#REF!</definedName>
    <definedName name="datt59" localSheetId="54">#REF!</definedName>
    <definedName name="datt59" localSheetId="21">#REF!</definedName>
    <definedName name="datt59" localSheetId="11">#REF!</definedName>
    <definedName name="datt59" localSheetId="55">#REF!</definedName>
    <definedName name="datt59" localSheetId="22">#REF!</definedName>
    <definedName name="datt59" localSheetId="57">#REF!</definedName>
    <definedName name="datt59" localSheetId="64">#REF!</definedName>
    <definedName name="datt59" localSheetId="23">#REF!</definedName>
    <definedName name="datt59" localSheetId="58">#REF!</definedName>
    <definedName name="datt59" localSheetId="59">#REF!</definedName>
    <definedName name="datt59" localSheetId="60">#REF!</definedName>
    <definedName name="datt59" localSheetId="61">#REF!</definedName>
    <definedName name="datt59" localSheetId="62">#REF!</definedName>
    <definedName name="datt59" localSheetId="63">#REF!</definedName>
    <definedName name="datt59" localSheetId="65">#REF!</definedName>
    <definedName name="datt59" localSheetId="25">#REF!</definedName>
    <definedName name="datt59" localSheetId="66">#REF!</definedName>
    <definedName name="datt59" localSheetId="26">#REF!</definedName>
    <definedName name="datt59" localSheetId="67">#REF!</definedName>
    <definedName name="datt59" localSheetId="27">#REF!</definedName>
    <definedName name="datt59" localSheetId="2">#REF!</definedName>
    <definedName name="datt59" localSheetId="29">#REF!</definedName>
    <definedName name="datt59" localSheetId="13">#REF!</definedName>
    <definedName name="datt59" localSheetId="3">#REF!</definedName>
    <definedName name="datt59" localSheetId="30">#REF!</definedName>
    <definedName name="datt59" localSheetId="14">#REF!</definedName>
    <definedName name="datt59" localSheetId="4">#REF!</definedName>
    <definedName name="datt59" localSheetId="31">#REF!</definedName>
    <definedName name="datt59" localSheetId="15">#REF!</definedName>
    <definedName name="datt59" localSheetId="5">#REF!</definedName>
    <definedName name="datt59" localSheetId="32">#REF!</definedName>
    <definedName name="datt59" localSheetId="33">#REF!</definedName>
    <definedName name="datt59" localSheetId="34">#REF!</definedName>
    <definedName name="datt59" localSheetId="35">#REF!</definedName>
    <definedName name="datt59" localSheetId="16">#REF!</definedName>
    <definedName name="datt59" localSheetId="6">#REF!</definedName>
    <definedName name="datt59" localSheetId="36">#REF!</definedName>
    <definedName name="datt59" localSheetId="38">#REF!</definedName>
    <definedName name="datt59" localSheetId="39">#REF!</definedName>
    <definedName name="datt59" localSheetId="17">#REF!</definedName>
    <definedName name="datt59" localSheetId="7">#REF!</definedName>
    <definedName name="datt59" localSheetId="40">#REF!</definedName>
    <definedName name="datt59" localSheetId="18">#REF!</definedName>
    <definedName name="datt59" localSheetId="8">#REF!</definedName>
    <definedName name="datt59" localSheetId="41">#REF!</definedName>
    <definedName name="datt59" localSheetId="42">#REF!</definedName>
    <definedName name="datt59" localSheetId="43">#REF!</definedName>
    <definedName name="datt59" localSheetId="44">#REF!</definedName>
    <definedName name="datt59" localSheetId="45">#REF!</definedName>
    <definedName name="datt59" localSheetId="46">#REF!</definedName>
    <definedName name="datt59" localSheetId="47">#REF!</definedName>
    <definedName name="datt59" localSheetId="19">#REF!</definedName>
    <definedName name="datt59" localSheetId="9">#REF!</definedName>
    <definedName name="datt59" localSheetId="51">#REF!</definedName>
    <definedName name="datt59" localSheetId="52">#REF!</definedName>
    <definedName name="datt59" localSheetId="53">#REF!</definedName>
    <definedName name="datt59" localSheetId="20">#REF!</definedName>
    <definedName name="datt59" localSheetId="56">#REF!</definedName>
    <definedName name="datt59" localSheetId="24">#REF!</definedName>
    <definedName name="datt59">#REF!</definedName>
    <definedName name="datt6" localSheetId="28">#REF!</definedName>
    <definedName name="datt6" localSheetId="12">#REF!</definedName>
    <definedName name="datt6" localSheetId="10">#REF!</definedName>
    <definedName name="datt6" localSheetId="54">#REF!</definedName>
    <definedName name="datt6" localSheetId="21">#REF!</definedName>
    <definedName name="datt6" localSheetId="11">#REF!</definedName>
    <definedName name="datt6" localSheetId="55">#REF!</definedName>
    <definedName name="datt6" localSheetId="22">#REF!</definedName>
    <definedName name="datt6" localSheetId="57">#REF!</definedName>
    <definedName name="datt6" localSheetId="64">#REF!</definedName>
    <definedName name="datt6" localSheetId="23">#REF!</definedName>
    <definedName name="datt6" localSheetId="58">#REF!</definedName>
    <definedName name="datt6" localSheetId="59">#REF!</definedName>
    <definedName name="datt6" localSheetId="60">#REF!</definedName>
    <definedName name="datt6" localSheetId="61">#REF!</definedName>
    <definedName name="datt6" localSheetId="62">#REF!</definedName>
    <definedName name="datt6" localSheetId="63">#REF!</definedName>
    <definedName name="datt6" localSheetId="65">#REF!</definedName>
    <definedName name="datt6" localSheetId="25">#REF!</definedName>
    <definedName name="datt6" localSheetId="66">#REF!</definedName>
    <definedName name="datt6" localSheetId="26">#REF!</definedName>
    <definedName name="datt6" localSheetId="67">#REF!</definedName>
    <definedName name="datt6" localSheetId="27">#REF!</definedName>
    <definedName name="datt6" localSheetId="2">#REF!</definedName>
    <definedName name="datt6" localSheetId="29">#REF!</definedName>
    <definedName name="datt6" localSheetId="13">#REF!</definedName>
    <definedName name="datt6" localSheetId="3">#REF!</definedName>
    <definedName name="datt6" localSheetId="30">#REF!</definedName>
    <definedName name="datt6" localSheetId="14">#REF!</definedName>
    <definedName name="datt6" localSheetId="4">#REF!</definedName>
    <definedName name="datt6" localSheetId="31">#REF!</definedName>
    <definedName name="datt6" localSheetId="15">#REF!</definedName>
    <definedName name="datt6" localSheetId="5">#REF!</definedName>
    <definedName name="datt6" localSheetId="32">#REF!</definedName>
    <definedName name="datt6" localSheetId="33">#REF!</definedName>
    <definedName name="datt6" localSheetId="34">#REF!</definedName>
    <definedName name="datt6" localSheetId="35">#REF!</definedName>
    <definedName name="datt6" localSheetId="16">#REF!</definedName>
    <definedName name="datt6" localSheetId="6">#REF!</definedName>
    <definedName name="datt6" localSheetId="36">#REF!</definedName>
    <definedName name="datt6" localSheetId="38">#REF!</definedName>
    <definedName name="datt6" localSheetId="39">#REF!</definedName>
    <definedName name="datt6" localSheetId="17">#REF!</definedName>
    <definedName name="datt6" localSheetId="7">#REF!</definedName>
    <definedName name="datt6" localSheetId="40">#REF!</definedName>
    <definedName name="datt6" localSheetId="18">#REF!</definedName>
    <definedName name="datt6" localSheetId="8">#REF!</definedName>
    <definedName name="datt6" localSheetId="41">#REF!</definedName>
    <definedName name="datt6" localSheetId="42">#REF!</definedName>
    <definedName name="datt6" localSheetId="43">#REF!</definedName>
    <definedName name="datt6" localSheetId="44">#REF!</definedName>
    <definedName name="datt6" localSheetId="45">#REF!</definedName>
    <definedName name="datt6" localSheetId="46">#REF!</definedName>
    <definedName name="datt6" localSheetId="47">#REF!</definedName>
    <definedName name="datt6" localSheetId="19">#REF!</definedName>
    <definedName name="datt6" localSheetId="9">#REF!</definedName>
    <definedName name="datt6" localSheetId="51">#REF!</definedName>
    <definedName name="datt6" localSheetId="52">#REF!</definedName>
    <definedName name="datt6" localSheetId="53">#REF!</definedName>
    <definedName name="datt6" localSheetId="20">#REF!</definedName>
    <definedName name="datt6" localSheetId="56">#REF!</definedName>
    <definedName name="datt6" localSheetId="24">#REF!</definedName>
    <definedName name="datt6">#REF!</definedName>
    <definedName name="datt60" localSheetId="28">#REF!</definedName>
    <definedName name="datt60" localSheetId="12">#REF!</definedName>
    <definedName name="datt60" localSheetId="10">#REF!</definedName>
    <definedName name="datt60" localSheetId="54">#REF!</definedName>
    <definedName name="datt60" localSheetId="21">#REF!</definedName>
    <definedName name="datt60" localSheetId="11">#REF!</definedName>
    <definedName name="datt60" localSheetId="55">#REF!</definedName>
    <definedName name="datt60" localSheetId="22">#REF!</definedName>
    <definedName name="datt60" localSheetId="57">#REF!</definedName>
    <definedName name="datt60" localSheetId="64">#REF!</definedName>
    <definedName name="datt60" localSheetId="23">#REF!</definedName>
    <definedName name="datt60" localSheetId="58">#REF!</definedName>
    <definedName name="datt60" localSheetId="59">#REF!</definedName>
    <definedName name="datt60" localSheetId="60">#REF!</definedName>
    <definedName name="datt60" localSheetId="61">#REF!</definedName>
    <definedName name="datt60" localSheetId="62">#REF!</definedName>
    <definedName name="datt60" localSheetId="63">#REF!</definedName>
    <definedName name="datt60" localSheetId="65">#REF!</definedName>
    <definedName name="datt60" localSheetId="25">#REF!</definedName>
    <definedName name="datt60" localSheetId="66">#REF!</definedName>
    <definedName name="datt60" localSheetId="26">#REF!</definedName>
    <definedName name="datt60" localSheetId="67">#REF!</definedName>
    <definedName name="datt60" localSheetId="27">#REF!</definedName>
    <definedName name="datt60" localSheetId="2">#REF!</definedName>
    <definedName name="datt60" localSheetId="29">#REF!</definedName>
    <definedName name="datt60" localSheetId="13">#REF!</definedName>
    <definedName name="datt60" localSheetId="3">#REF!</definedName>
    <definedName name="datt60" localSheetId="30">#REF!</definedName>
    <definedName name="datt60" localSheetId="14">#REF!</definedName>
    <definedName name="datt60" localSheetId="4">#REF!</definedName>
    <definedName name="datt60" localSheetId="31">#REF!</definedName>
    <definedName name="datt60" localSheetId="15">#REF!</definedName>
    <definedName name="datt60" localSheetId="5">#REF!</definedName>
    <definedName name="datt60" localSheetId="32">#REF!</definedName>
    <definedName name="datt60" localSheetId="33">#REF!</definedName>
    <definedName name="datt60" localSheetId="34">#REF!</definedName>
    <definedName name="datt60" localSheetId="35">#REF!</definedName>
    <definedName name="datt60" localSheetId="16">#REF!</definedName>
    <definedName name="datt60" localSheetId="6">#REF!</definedName>
    <definedName name="datt60" localSheetId="36">#REF!</definedName>
    <definedName name="datt60" localSheetId="38">#REF!</definedName>
    <definedName name="datt60" localSheetId="39">#REF!</definedName>
    <definedName name="datt60" localSheetId="17">#REF!</definedName>
    <definedName name="datt60" localSheetId="7">#REF!</definedName>
    <definedName name="datt60" localSheetId="40">#REF!</definedName>
    <definedName name="datt60" localSheetId="18">#REF!</definedName>
    <definedName name="datt60" localSheetId="8">#REF!</definedName>
    <definedName name="datt60" localSheetId="41">#REF!</definedName>
    <definedName name="datt60" localSheetId="42">#REF!</definedName>
    <definedName name="datt60" localSheetId="43">#REF!</definedName>
    <definedName name="datt60" localSheetId="44">#REF!</definedName>
    <definedName name="datt60" localSheetId="45">#REF!</definedName>
    <definedName name="datt60" localSheetId="46">#REF!</definedName>
    <definedName name="datt60" localSheetId="47">#REF!</definedName>
    <definedName name="datt60" localSheetId="19">#REF!</definedName>
    <definedName name="datt60" localSheetId="9">#REF!</definedName>
    <definedName name="datt60" localSheetId="51">#REF!</definedName>
    <definedName name="datt60" localSheetId="52">#REF!</definedName>
    <definedName name="datt60" localSheetId="53">#REF!</definedName>
    <definedName name="datt60" localSheetId="20">#REF!</definedName>
    <definedName name="datt60" localSheetId="56">#REF!</definedName>
    <definedName name="datt60" localSheetId="24">#REF!</definedName>
    <definedName name="datt60">#REF!</definedName>
    <definedName name="datt61" localSheetId="28">#REF!</definedName>
    <definedName name="datt61" localSheetId="12">#REF!</definedName>
    <definedName name="datt61" localSheetId="10">#REF!</definedName>
    <definedName name="datt61" localSheetId="54">#REF!</definedName>
    <definedName name="datt61" localSheetId="21">#REF!</definedName>
    <definedName name="datt61" localSheetId="11">#REF!</definedName>
    <definedName name="datt61" localSheetId="55">#REF!</definedName>
    <definedName name="datt61" localSheetId="22">#REF!</definedName>
    <definedName name="datt61" localSheetId="57">#REF!</definedName>
    <definedName name="datt61" localSheetId="64">#REF!</definedName>
    <definedName name="datt61" localSheetId="23">#REF!</definedName>
    <definedName name="datt61" localSheetId="58">#REF!</definedName>
    <definedName name="datt61" localSheetId="59">#REF!</definedName>
    <definedName name="datt61" localSheetId="60">#REF!</definedName>
    <definedName name="datt61" localSheetId="61">#REF!</definedName>
    <definedName name="datt61" localSheetId="62">#REF!</definedName>
    <definedName name="datt61" localSheetId="63">#REF!</definedName>
    <definedName name="datt61" localSheetId="65">#REF!</definedName>
    <definedName name="datt61" localSheetId="25">#REF!</definedName>
    <definedName name="datt61" localSheetId="66">#REF!</definedName>
    <definedName name="datt61" localSheetId="26">#REF!</definedName>
    <definedName name="datt61" localSheetId="67">#REF!</definedName>
    <definedName name="datt61" localSheetId="27">#REF!</definedName>
    <definedName name="datt61" localSheetId="2">#REF!</definedName>
    <definedName name="datt61" localSheetId="29">#REF!</definedName>
    <definedName name="datt61" localSheetId="13">#REF!</definedName>
    <definedName name="datt61" localSheetId="3">#REF!</definedName>
    <definedName name="datt61" localSheetId="30">#REF!</definedName>
    <definedName name="datt61" localSheetId="14">#REF!</definedName>
    <definedName name="datt61" localSheetId="4">#REF!</definedName>
    <definedName name="datt61" localSheetId="31">#REF!</definedName>
    <definedName name="datt61" localSheetId="15">#REF!</definedName>
    <definedName name="datt61" localSheetId="5">#REF!</definedName>
    <definedName name="datt61" localSheetId="32">#REF!</definedName>
    <definedName name="datt61" localSheetId="33">#REF!</definedName>
    <definedName name="datt61" localSheetId="34">#REF!</definedName>
    <definedName name="datt61" localSheetId="35">#REF!</definedName>
    <definedName name="datt61" localSheetId="16">#REF!</definedName>
    <definedName name="datt61" localSheetId="6">#REF!</definedName>
    <definedName name="datt61" localSheetId="36">#REF!</definedName>
    <definedName name="datt61" localSheetId="38">#REF!</definedName>
    <definedName name="datt61" localSheetId="39">#REF!</definedName>
    <definedName name="datt61" localSheetId="17">#REF!</definedName>
    <definedName name="datt61" localSheetId="7">#REF!</definedName>
    <definedName name="datt61" localSheetId="40">#REF!</definedName>
    <definedName name="datt61" localSheetId="18">#REF!</definedName>
    <definedName name="datt61" localSheetId="8">#REF!</definedName>
    <definedName name="datt61" localSheetId="41">#REF!</definedName>
    <definedName name="datt61" localSheetId="42">#REF!</definedName>
    <definedName name="datt61" localSheetId="43">#REF!</definedName>
    <definedName name="datt61" localSheetId="44">#REF!</definedName>
    <definedName name="datt61" localSheetId="45">#REF!</definedName>
    <definedName name="datt61" localSheetId="46">#REF!</definedName>
    <definedName name="datt61" localSheetId="47">#REF!</definedName>
    <definedName name="datt61" localSheetId="19">#REF!</definedName>
    <definedName name="datt61" localSheetId="9">#REF!</definedName>
    <definedName name="datt61" localSheetId="51">#REF!</definedName>
    <definedName name="datt61" localSheetId="52">#REF!</definedName>
    <definedName name="datt61" localSheetId="53">#REF!</definedName>
    <definedName name="datt61" localSheetId="20">#REF!</definedName>
    <definedName name="datt61" localSheetId="56">#REF!</definedName>
    <definedName name="datt61" localSheetId="24">#REF!</definedName>
    <definedName name="datt61">#REF!</definedName>
    <definedName name="datt62" localSheetId="28">#REF!</definedName>
    <definedName name="datt62" localSheetId="12">#REF!</definedName>
    <definedName name="datt62" localSheetId="10">#REF!</definedName>
    <definedName name="datt62" localSheetId="54">#REF!</definedName>
    <definedName name="datt62" localSheetId="21">#REF!</definedName>
    <definedName name="datt62" localSheetId="11">#REF!</definedName>
    <definedName name="datt62" localSheetId="55">#REF!</definedName>
    <definedName name="datt62" localSheetId="22">#REF!</definedName>
    <definedName name="datt62" localSheetId="57">#REF!</definedName>
    <definedName name="datt62" localSheetId="64">#REF!</definedName>
    <definedName name="datt62" localSheetId="23">#REF!</definedName>
    <definedName name="datt62" localSheetId="58">#REF!</definedName>
    <definedName name="datt62" localSheetId="59">#REF!</definedName>
    <definedName name="datt62" localSheetId="60">#REF!</definedName>
    <definedName name="datt62" localSheetId="61">#REF!</definedName>
    <definedName name="datt62" localSheetId="62">#REF!</definedName>
    <definedName name="datt62" localSheetId="63">#REF!</definedName>
    <definedName name="datt62" localSheetId="65">#REF!</definedName>
    <definedName name="datt62" localSheetId="25">#REF!</definedName>
    <definedName name="datt62" localSheetId="66">#REF!</definedName>
    <definedName name="datt62" localSheetId="26">#REF!</definedName>
    <definedName name="datt62" localSheetId="67">#REF!</definedName>
    <definedName name="datt62" localSheetId="27">#REF!</definedName>
    <definedName name="datt62" localSheetId="2">#REF!</definedName>
    <definedName name="datt62" localSheetId="29">#REF!</definedName>
    <definedName name="datt62" localSheetId="13">#REF!</definedName>
    <definedName name="datt62" localSheetId="3">#REF!</definedName>
    <definedName name="datt62" localSheetId="30">#REF!</definedName>
    <definedName name="datt62" localSheetId="14">#REF!</definedName>
    <definedName name="datt62" localSheetId="4">#REF!</definedName>
    <definedName name="datt62" localSheetId="31">#REF!</definedName>
    <definedName name="datt62" localSheetId="15">#REF!</definedName>
    <definedName name="datt62" localSheetId="5">#REF!</definedName>
    <definedName name="datt62" localSheetId="32">#REF!</definedName>
    <definedName name="datt62" localSheetId="33">#REF!</definedName>
    <definedName name="datt62" localSheetId="34">#REF!</definedName>
    <definedName name="datt62" localSheetId="35">#REF!</definedName>
    <definedName name="datt62" localSheetId="16">#REF!</definedName>
    <definedName name="datt62" localSheetId="6">#REF!</definedName>
    <definedName name="datt62" localSheetId="36">#REF!</definedName>
    <definedName name="datt62" localSheetId="38">#REF!</definedName>
    <definedName name="datt62" localSheetId="39">#REF!</definedName>
    <definedName name="datt62" localSheetId="17">#REF!</definedName>
    <definedName name="datt62" localSheetId="7">#REF!</definedName>
    <definedName name="datt62" localSheetId="40">#REF!</definedName>
    <definedName name="datt62" localSheetId="18">#REF!</definedName>
    <definedName name="datt62" localSheetId="8">#REF!</definedName>
    <definedName name="datt62" localSheetId="41">#REF!</definedName>
    <definedName name="datt62" localSheetId="42">#REF!</definedName>
    <definedName name="datt62" localSheetId="43">#REF!</definedName>
    <definedName name="datt62" localSheetId="44">#REF!</definedName>
    <definedName name="datt62" localSheetId="45">#REF!</definedName>
    <definedName name="datt62" localSheetId="46">#REF!</definedName>
    <definedName name="datt62" localSheetId="47">#REF!</definedName>
    <definedName name="datt62" localSheetId="19">#REF!</definedName>
    <definedName name="datt62" localSheetId="9">#REF!</definedName>
    <definedName name="datt62" localSheetId="51">#REF!</definedName>
    <definedName name="datt62" localSheetId="52">#REF!</definedName>
    <definedName name="datt62" localSheetId="53">#REF!</definedName>
    <definedName name="datt62" localSheetId="20">#REF!</definedName>
    <definedName name="datt62" localSheetId="56">#REF!</definedName>
    <definedName name="datt62" localSheetId="24">#REF!</definedName>
    <definedName name="datt62">#REF!</definedName>
    <definedName name="datt63" localSheetId="28">#REF!</definedName>
    <definedName name="datt63" localSheetId="12">#REF!</definedName>
    <definedName name="datt63" localSheetId="10">#REF!</definedName>
    <definedName name="datt63" localSheetId="54">#REF!</definedName>
    <definedName name="datt63" localSheetId="21">#REF!</definedName>
    <definedName name="datt63" localSheetId="11">#REF!</definedName>
    <definedName name="datt63" localSheetId="55">#REF!</definedName>
    <definedName name="datt63" localSheetId="22">#REF!</definedName>
    <definedName name="datt63" localSheetId="57">#REF!</definedName>
    <definedName name="datt63" localSheetId="64">#REF!</definedName>
    <definedName name="datt63" localSheetId="23">#REF!</definedName>
    <definedName name="datt63" localSheetId="58">#REF!</definedName>
    <definedName name="datt63" localSheetId="59">#REF!</definedName>
    <definedName name="datt63" localSheetId="60">#REF!</definedName>
    <definedName name="datt63" localSheetId="61">#REF!</definedName>
    <definedName name="datt63" localSheetId="62">#REF!</definedName>
    <definedName name="datt63" localSheetId="63">#REF!</definedName>
    <definedName name="datt63" localSheetId="65">#REF!</definedName>
    <definedName name="datt63" localSheetId="25">#REF!</definedName>
    <definedName name="datt63" localSheetId="66">#REF!</definedName>
    <definedName name="datt63" localSheetId="26">#REF!</definedName>
    <definedName name="datt63" localSheetId="67">#REF!</definedName>
    <definedName name="datt63" localSheetId="27">#REF!</definedName>
    <definedName name="datt63" localSheetId="2">#REF!</definedName>
    <definedName name="datt63" localSheetId="29">#REF!</definedName>
    <definedName name="datt63" localSheetId="13">#REF!</definedName>
    <definedName name="datt63" localSheetId="3">#REF!</definedName>
    <definedName name="datt63" localSheetId="30">#REF!</definedName>
    <definedName name="datt63" localSheetId="14">#REF!</definedName>
    <definedName name="datt63" localSheetId="4">#REF!</definedName>
    <definedName name="datt63" localSheetId="31">#REF!</definedName>
    <definedName name="datt63" localSheetId="15">#REF!</definedName>
    <definedName name="datt63" localSheetId="5">#REF!</definedName>
    <definedName name="datt63" localSheetId="32">#REF!</definedName>
    <definedName name="datt63" localSheetId="33">#REF!</definedName>
    <definedName name="datt63" localSheetId="34">#REF!</definedName>
    <definedName name="datt63" localSheetId="35">#REF!</definedName>
    <definedName name="datt63" localSheetId="16">#REF!</definedName>
    <definedName name="datt63" localSheetId="6">#REF!</definedName>
    <definedName name="datt63" localSheetId="36">#REF!</definedName>
    <definedName name="datt63" localSheetId="38">#REF!</definedName>
    <definedName name="datt63" localSheetId="39">#REF!</definedName>
    <definedName name="datt63" localSheetId="17">#REF!</definedName>
    <definedName name="datt63" localSheetId="7">#REF!</definedName>
    <definedName name="datt63" localSheetId="40">#REF!</definedName>
    <definedName name="datt63" localSheetId="18">#REF!</definedName>
    <definedName name="datt63" localSheetId="8">#REF!</definedName>
    <definedName name="datt63" localSheetId="41">#REF!</definedName>
    <definedName name="datt63" localSheetId="42">#REF!</definedName>
    <definedName name="datt63" localSheetId="43">#REF!</definedName>
    <definedName name="datt63" localSheetId="44">#REF!</definedName>
    <definedName name="datt63" localSheetId="45">#REF!</definedName>
    <definedName name="datt63" localSheetId="46">#REF!</definedName>
    <definedName name="datt63" localSheetId="47">#REF!</definedName>
    <definedName name="datt63" localSheetId="19">#REF!</definedName>
    <definedName name="datt63" localSheetId="9">#REF!</definedName>
    <definedName name="datt63" localSheetId="51">#REF!</definedName>
    <definedName name="datt63" localSheetId="52">#REF!</definedName>
    <definedName name="datt63" localSheetId="53">#REF!</definedName>
    <definedName name="datt63" localSheetId="20">#REF!</definedName>
    <definedName name="datt63" localSheetId="56">#REF!</definedName>
    <definedName name="datt63" localSheetId="24">#REF!</definedName>
    <definedName name="datt63">#REF!</definedName>
    <definedName name="datt64" localSheetId="28">#REF!</definedName>
    <definedName name="datt64" localSheetId="12">#REF!</definedName>
    <definedName name="datt64" localSheetId="10">#REF!</definedName>
    <definedName name="datt64" localSheetId="54">#REF!</definedName>
    <definedName name="datt64" localSheetId="21">#REF!</definedName>
    <definedName name="datt64" localSheetId="11">#REF!</definedName>
    <definedName name="datt64" localSheetId="55">#REF!</definedName>
    <definedName name="datt64" localSheetId="22">#REF!</definedName>
    <definedName name="datt64" localSheetId="57">#REF!</definedName>
    <definedName name="datt64" localSheetId="64">#REF!</definedName>
    <definedName name="datt64" localSheetId="23">#REF!</definedName>
    <definedName name="datt64" localSheetId="58">#REF!</definedName>
    <definedName name="datt64" localSheetId="59">#REF!</definedName>
    <definedName name="datt64" localSheetId="60">#REF!</definedName>
    <definedName name="datt64" localSheetId="61">#REF!</definedName>
    <definedName name="datt64" localSheetId="62">#REF!</definedName>
    <definedName name="datt64" localSheetId="63">#REF!</definedName>
    <definedName name="datt64" localSheetId="65">#REF!</definedName>
    <definedName name="datt64" localSheetId="25">#REF!</definedName>
    <definedName name="datt64" localSheetId="66">#REF!</definedName>
    <definedName name="datt64" localSheetId="26">#REF!</definedName>
    <definedName name="datt64" localSheetId="67">#REF!</definedName>
    <definedName name="datt64" localSheetId="27">#REF!</definedName>
    <definedName name="datt64" localSheetId="2">#REF!</definedName>
    <definedName name="datt64" localSheetId="29">#REF!</definedName>
    <definedName name="datt64" localSheetId="13">#REF!</definedName>
    <definedName name="datt64" localSheetId="3">#REF!</definedName>
    <definedName name="datt64" localSheetId="30">#REF!</definedName>
    <definedName name="datt64" localSheetId="14">#REF!</definedName>
    <definedName name="datt64" localSheetId="4">#REF!</definedName>
    <definedName name="datt64" localSheetId="31">#REF!</definedName>
    <definedName name="datt64" localSheetId="15">#REF!</definedName>
    <definedName name="datt64" localSheetId="5">#REF!</definedName>
    <definedName name="datt64" localSheetId="32">#REF!</definedName>
    <definedName name="datt64" localSheetId="33">#REF!</definedName>
    <definedName name="datt64" localSheetId="34">#REF!</definedName>
    <definedName name="datt64" localSheetId="35">#REF!</definedName>
    <definedName name="datt64" localSheetId="16">#REF!</definedName>
    <definedName name="datt64" localSheetId="6">#REF!</definedName>
    <definedName name="datt64" localSheetId="36">#REF!</definedName>
    <definedName name="datt64" localSheetId="38">#REF!</definedName>
    <definedName name="datt64" localSheetId="39">#REF!</definedName>
    <definedName name="datt64" localSheetId="17">#REF!</definedName>
    <definedName name="datt64" localSheetId="7">#REF!</definedName>
    <definedName name="datt64" localSheetId="40">#REF!</definedName>
    <definedName name="datt64" localSheetId="18">#REF!</definedName>
    <definedName name="datt64" localSheetId="8">#REF!</definedName>
    <definedName name="datt64" localSheetId="41">#REF!</definedName>
    <definedName name="datt64" localSheetId="42">#REF!</definedName>
    <definedName name="datt64" localSheetId="43">#REF!</definedName>
    <definedName name="datt64" localSheetId="44">#REF!</definedName>
    <definedName name="datt64" localSheetId="45">#REF!</definedName>
    <definedName name="datt64" localSheetId="46">#REF!</definedName>
    <definedName name="datt64" localSheetId="47">#REF!</definedName>
    <definedName name="datt64" localSheetId="19">#REF!</definedName>
    <definedName name="datt64" localSheetId="9">#REF!</definedName>
    <definedName name="datt64" localSheetId="51">#REF!</definedName>
    <definedName name="datt64" localSheetId="52">#REF!</definedName>
    <definedName name="datt64" localSheetId="53">#REF!</definedName>
    <definedName name="datt64" localSheetId="20">#REF!</definedName>
    <definedName name="datt64" localSheetId="56">#REF!</definedName>
    <definedName name="datt64" localSheetId="24">#REF!</definedName>
    <definedName name="datt64">#REF!</definedName>
    <definedName name="datt65" localSheetId="28">#REF!</definedName>
    <definedName name="datt65" localSheetId="12">#REF!</definedName>
    <definedName name="datt65" localSheetId="10">#REF!</definedName>
    <definedName name="datt65" localSheetId="54">#REF!</definedName>
    <definedName name="datt65" localSheetId="21">#REF!</definedName>
    <definedName name="datt65" localSheetId="11">#REF!</definedName>
    <definedName name="datt65" localSheetId="55">#REF!</definedName>
    <definedName name="datt65" localSheetId="22">#REF!</definedName>
    <definedName name="datt65" localSheetId="57">#REF!</definedName>
    <definedName name="datt65" localSheetId="64">#REF!</definedName>
    <definedName name="datt65" localSheetId="23">#REF!</definedName>
    <definedName name="datt65" localSheetId="58">#REF!</definedName>
    <definedName name="datt65" localSheetId="59">#REF!</definedName>
    <definedName name="datt65" localSheetId="60">#REF!</definedName>
    <definedName name="datt65" localSheetId="61">#REF!</definedName>
    <definedName name="datt65" localSheetId="62">#REF!</definedName>
    <definedName name="datt65" localSheetId="63">#REF!</definedName>
    <definedName name="datt65" localSheetId="65">#REF!</definedName>
    <definedName name="datt65" localSheetId="25">#REF!</definedName>
    <definedName name="datt65" localSheetId="66">#REF!</definedName>
    <definedName name="datt65" localSheetId="26">#REF!</definedName>
    <definedName name="datt65" localSheetId="67">#REF!</definedName>
    <definedName name="datt65" localSheetId="27">#REF!</definedName>
    <definedName name="datt65" localSheetId="2">#REF!</definedName>
    <definedName name="datt65" localSheetId="29">#REF!</definedName>
    <definedName name="datt65" localSheetId="13">#REF!</definedName>
    <definedName name="datt65" localSheetId="3">#REF!</definedName>
    <definedName name="datt65" localSheetId="30">#REF!</definedName>
    <definedName name="datt65" localSheetId="14">#REF!</definedName>
    <definedName name="datt65" localSheetId="4">#REF!</definedName>
    <definedName name="datt65" localSheetId="31">#REF!</definedName>
    <definedName name="datt65" localSheetId="15">#REF!</definedName>
    <definedName name="datt65" localSheetId="5">#REF!</definedName>
    <definedName name="datt65" localSheetId="32">#REF!</definedName>
    <definedName name="datt65" localSheetId="33">#REF!</definedName>
    <definedName name="datt65" localSheetId="34">#REF!</definedName>
    <definedName name="datt65" localSheetId="35">#REF!</definedName>
    <definedName name="datt65" localSheetId="16">#REF!</definedName>
    <definedName name="datt65" localSheetId="6">#REF!</definedName>
    <definedName name="datt65" localSheetId="36">#REF!</definedName>
    <definedName name="datt65" localSheetId="38">#REF!</definedName>
    <definedName name="datt65" localSheetId="39">#REF!</definedName>
    <definedName name="datt65" localSheetId="17">#REF!</definedName>
    <definedName name="datt65" localSheetId="7">#REF!</definedName>
    <definedName name="datt65" localSheetId="40">#REF!</definedName>
    <definedName name="datt65" localSheetId="18">#REF!</definedName>
    <definedName name="datt65" localSheetId="8">#REF!</definedName>
    <definedName name="datt65" localSheetId="41">#REF!</definedName>
    <definedName name="datt65" localSheetId="42">#REF!</definedName>
    <definedName name="datt65" localSheetId="43">#REF!</definedName>
    <definedName name="datt65" localSheetId="44">#REF!</definedName>
    <definedName name="datt65" localSheetId="45">#REF!</definedName>
    <definedName name="datt65" localSheetId="46">#REF!</definedName>
    <definedName name="datt65" localSheetId="47">#REF!</definedName>
    <definedName name="datt65" localSheetId="19">#REF!</definedName>
    <definedName name="datt65" localSheetId="9">#REF!</definedName>
    <definedName name="datt65" localSheetId="51">#REF!</definedName>
    <definedName name="datt65" localSheetId="52">#REF!</definedName>
    <definedName name="datt65" localSheetId="53">#REF!</definedName>
    <definedName name="datt65" localSheetId="20">#REF!</definedName>
    <definedName name="datt65" localSheetId="56">#REF!</definedName>
    <definedName name="datt65" localSheetId="24">#REF!</definedName>
    <definedName name="datt65">#REF!</definedName>
    <definedName name="datt66" localSheetId="28">#REF!</definedName>
    <definedName name="datt66" localSheetId="12">#REF!</definedName>
    <definedName name="datt66" localSheetId="10">#REF!</definedName>
    <definedName name="datt66" localSheetId="54">#REF!</definedName>
    <definedName name="datt66" localSheetId="21">#REF!</definedName>
    <definedName name="datt66" localSheetId="11">#REF!</definedName>
    <definedName name="datt66" localSheetId="55">#REF!</definedName>
    <definedName name="datt66" localSheetId="22">#REF!</definedName>
    <definedName name="datt66" localSheetId="57">#REF!</definedName>
    <definedName name="datt66" localSheetId="64">#REF!</definedName>
    <definedName name="datt66" localSheetId="23">#REF!</definedName>
    <definedName name="datt66" localSheetId="58">#REF!</definedName>
    <definedName name="datt66" localSheetId="59">#REF!</definedName>
    <definedName name="datt66" localSheetId="60">#REF!</definedName>
    <definedName name="datt66" localSheetId="61">#REF!</definedName>
    <definedName name="datt66" localSheetId="62">#REF!</definedName>
    <definedName name="datt66" localSheetId="63">#REF!</definedName>
    <definedName name="datt66" localSheetId="65">#REF!</definedName>
    <definedName name="datt66" localSheetId="25">#REF!</definedName>
    <definedName name="datt66" localSheetId="66">#REF!</definedName>
    <definedName name="datt66" localSheetId="26">#REF!</definedName>
    <definedName name="datt66" localSheetId="67">#REF!</definedName>
    <definedName name="datt66" localSheetId="27">#REF!</definedName>
    <definedName name="datt66" localSheetId="2">#REF!</definedName>
    <definedName name="datt66" localSheetId="29">#REF!</definedName>
    <definedName name="datt66" localSheetId="13">#REF!</definedName>
    <definedName name="datt66" localSheetId="3">#REF!</definedName>
    <definedName name="datt66" localSheetId="30">#REF!</definedName>
    <definedName name="datt66" localSheetId="14">#REF!</definedName>
    <definedName name="datt66" localSheetId="4">#REF!</definedName>
    <definedName name="datt66" localSheetId="31">#REF!</definedName>
    <definedName name="datt66" localSheetId="15">#REF!</definedName>
    <definedName name="datt66" localSheetId="5">#REF!</definedName>
    <definedName name="datt66" localSheetId="32">#REF!</definedName>
    <definedName name="datt66" localSheetId="33">#REF!</definedName>
    <definedName name="datt66" localSheetId="34">#REF!</definedName>
    <definedName name="datt66" localSheetId="35">#REF!</definedName>
    <definedName name="datt66" localSheetId="16">#REF!</definedName>
    <definedName name="datt66" localSheetId="6">#REF!</definedName>
    <definedName name="datt66" localSheetId="36">#REF!</definedName>
    <definedName name="datt66" localSheetId="38">#REF!</definedName>
    <definedName name="datt66" localSheetId="39">#REF!</definedName>
    <definedName name="datt66" localSheetId="17">#REF!</definedName>
    <definedName name="datt66" localSheetId="7">#REF!</definedName>
    <definedName name="datt66" localSheetId="40">#REF!</definedName>
    <definedName name="datt66" localSheetId="18">#REF!</definedName>
    <definedName name="datt66" localSheetId="8">#REF!</definedName>
    <definedName name="datt66" localSheetId="41">#REF!</definedName>
    <definedName name="datt66" localSheetId="42">#REF!</definedName>
    <definedName name="datt66" localSheetId="43">#REF!</definedName>
    <definedName name="datt66" localSheetId="44">#REF!</definedName>
    <definedName name="datt66" localSheetId="45">#REF!</definedName>
    <definedName name="datt66" localSheetId="46">#REF!</definedName>
    <definedName name="datt66" localSheetId="47">#REF!</definedName>
    <definedName name="datt66" localSheetId="19">#REF!</definedName>
    <definedName name="datt66" localSheetId="9">#REF!</definedName>
    <definedName name="datt66" localSheetId="51">#REF!</definedName>
    <definedName name="datt66" localSheetId="52">#REF!</definedName>
    <definedName name="datt66" localSheetId="53">#REF!</definedName>
    <definedName name="datt66" localSheetId="20">#REF!</definedName>
    <definedName name="datt66" localSheetId="56">#REF!</definedName>
    <definedName name="datt66" localSheetId="24">#REF!</definedName>
    <definedName name="datt66">#REF!</definedName>
    <definedName name="datt67" localSheetId="28">#REF!</definedName>
    <definedName name="datt67" localSheetId="12">#REF!</definedName>
    <definedName name="datt67" localSheetId="10">#REF!</definedName>
    <definedName name="datt67" localSheetId="54">#REF!</definedName>
    <definedName name="datt67" localSheetId="21">#REF!</definedName>
    <definedName name="datt67" localSheetId="11">#REF!</definedName>
    <definedName name="datt67" localSheetId="55">#REF!</definedName>
    <definedName name="datt67" localSheetId="22">#REF!</definedName>
    <definedName name="datt67" localSheetId="57">#REF!</definedName>
    <definedName name="datt67" localSheetId="64">#REF!</definedName>
    <definedName name="datt67" localSheetId="23">#REF!</definedName>
    <definedName name="datt67" localSheetId="58">#REF!</definedName>
    <definedName name="datt67" localSheetId="59">#REF!</definedName>
    <definedName name="datt67" localSheetId="60">#REF!</definedName>
    <definedName name="datt67" localSheetId="61">#REF!</definedName>
    <definedName name="datt67" localSheetId="62">#REF!</definedName>
    <definedName name="datt67" localSheetId="63">#REF!</definedName>
    <definedName name="datt67" localSheetId="65">#REF!</definedName>
    <definedName name="datt67" localSheetId="25">#REF!</definedName>
    <definedName name="datt67" localSheetId="66">#REF!</definedName>
    <definedName name="datt67" localSheetId="26">#REF!</definedName>
    <definedName name="datt67" localSheetId="67">#REF!</definedName>
    <definedName name="datt67" localSheetId="27">#REF!</definedName>
    <definedName name="datt67" localSheetId="2">#REF!</definedName>
    <definedName name="datt67" localSheetId="29">#REF!</definedName>
    <definedName name="datt67" localSheetId="13">#REF!</definedName>
    <definedName name="datt67" localSheetId="3">#REF!</definedName>
    <definedName name="datt67" localSheetId="30">#REF!</definedName>
    <definedName name="datt67" localSheetId="14">#REF!</definedName>
    <definedName name="datt67" localSheetId="4">#REF!</definedName>
    <definedName name="datt67" localSheetId="31">#REF!</definedName>
    <definedName name="datt67" localSheetId="15">#REF!</definedName>
    <definedName name="datt67" localSheetId="5">#REF!</definedName>
    <definedName name="datt67" localSheetId="32">#REF!</definedName>
    <definedName name="datt67" localSheetId="33">#REF!</definedName>
    <definedName name="datt67" localSheetId="34">#REF!</definedName>
    <definedName name="datt67" localSheetId="35">#REF!</definedName>
    <definedName name="datt67" localSheetId="16">#REF!</definedName>
    <definedName name="datt67" localSheetId="6">#REF!</definedName>
    <definedName name="datt67" localSheetId="36">#REF!</definedName>
    <definedName name="datt67" localSheetId="38">#REF!</definedName>
    <definedName name="datt67" localSheetId="39">#REF!</definedName>
    <definedName name="datt67" localSheetId="17">#REF!</definedName>
    <definedName name="datt67" localSheetId="7">#REF!</definedName>
    <definedName name="datt67" localSheetId="40">#REF!</definedName>
    <definedName name="datt67" localSheetId="18">#REF!</definedName>
    <definedName name="datt67" localSheetId="8">#REF!</definedName>
    <definedName name="datt67" localSheetId="41">#REF!</definedName>
    <definedName name="datt67" localSheetId="42">#REF!</definedName>
    <definedName name="datt67" localSheetId="43">#REF!</definedName>
    <definedName name="datt67" localSheetId="44">#REF!</definedName>
    <definedName name="datt67" localSheetId="45">#REF!</definedName>
    <definedName name="datt67" localSheetId="46">#REF!</definedName>
    <definedName name="datt67" localSheetId="47">#REF!</definedName>
    <definedName name="datt67" localSheetId="19">#REF!</definedName>
    <definedName name="datt67" localSheetId="9">#REF!</definedName>
    <definedName name="datt67" localSheetId="51">#REF!</definedName>
    <definedName name="datt67" localSheetId="52">#REF!</definedName>
    <definedName name="datt67" localSheetId="53">#REF!</definedName>
    <definedName name="datt67" localSheetId="20">#REF!</definedName>
    <definedName name="datt67" localSheetId="56">#REF!</definedName>
    <definedName name="datt67" localSheetId="24">#REF!</definedName>
    <definedName name="datt67">#REF!</definedName>
    <definedName name="datt68" localSheetId="28">#REF!</definedName>
    <definedName name="datt68" localSheetId="12">#REF!</definedName>
    <definedName name="datt68" localSheetId="10">#REF!</definedName>
    <definedName name="datt68" localSheetId="54">#REF!</definedName>
    <definedName name="datt68" localSheetId="21">#REF!</definedName>
    <definedName name="datt68" localSheetId="11">#REF!</definedName>
    <definedName name="datt68" localSheetId="55">#REF!</definedName>
    <definedName name="datt68" localSheetId="22">#REF!</definedName>
    <definedName name="datt68" localSheetId="57">#REF!</definedName>
    <definedName name="datt68" localSheetId="64">#REF!</definedName>
    <definedName name="datt68" localSheetId="23">#REF!</definedName>
    <definedName name="datt68" localSheetId="58">#REF!</definedName>
    <definedName name="datt68" localSheetId="59">#REF!</definedName>
    <definedName name="datt68" localSheetId="60">#REF!</definedName>
    <definedName name="datt68" localSheetId="61">#REF!</definedName>
    <definedName name="datt68" localSheetId="62">#REF!</definedName>
    <definedName name="datt68" localSheetId="63">#REF!</definedName>
    <definedName name="datt68" localSheetId="65">#REF!</definedName>
    <definedName name="datt68" localSheetId="25">#REF!</definedName>
    <definedName name="datt68" localSheetId="66">#REF!</definedName>
    <definedName name="datt68" localSheetId="26">#REF!</definedName>
    <definedName name="datt68" localSheetId="67">#REF!</definedName>
    <definedName name="datt68" localSheetId="27">#REF!</definedName>
    <definedName name="datt68" localSheetId="2">#REF!</definedName>
    <definedName name="datt68" localSheetId="29">#REF!</definedName>
    <definedName name="datt68" localSheetId="13">#REF!</definedName>
    <definedName name="datt68" localSheetId="3">#REF!</definedName>
    <definedName name="datt68" localSheetId="30">#REF!</definedName>
    <definedName name="datt68" localSheetId="14">#REF!</definedName>
    <definedName name="datt68" localSheetId="4">#REF!</definedName>
    <definedName name="datt68" localSheetId="31">#REF!</definedName>
    <definedName name="datt68" localSheetId="15">#REF!</definedName>
    <definedName name="datt68" localSheetId="5">#REF!</definedName>
    <definedName name="datt68" localSheetId="32">#REF!</definedName>
    <definedName name="datt68" localSheetId="33">#REF!</definedName>
    <definedName name="datt68" localSheetId="34">#REF!</definedName>
    <definedName name="datt68" localSheetId="35">#REF!</definedName>
    <definedName name="datt68" localSheetId="16">#REF!</definedName>
    <definedName name="datt68" localSheetId="6">#REF!</definedName>
    <definedName name="datt68" localSheetId="36">#REF!</definedName>
    <definedName name="datt68" localSheetId="38">#REF!</definedName>
    <definedName name="datt68" localSheetId="39">#REF!</definedName>
    <definedName name="datt68" localSheetId="17">#REF!</definedName>
    <definedName name="datt68" localSheetId="7">#REF!</definedName>
    <definedName name="datt68" localSheetId="40">#REF!</definedName>
    <definedName name="datt68" localSheetId="18">#REF!</definedName>
    <definedName name="datt68" localSheetId="8">#REF!</definedName>
    <definedName name="datt68" localSheetId="41">#REF!</definedName>
    <definedName name="datt68" localSheetId="42">#REF!</definedName>
    <definedName name="datt68" localSheetId="43">#REF!</definedName>
    <definedName name="datt68" localSheetId="44">#REF!</definedName>
    <definedName name="datt68" localSheetId="45">#REF!</definedName>
    <definedName name="datt68" localSheetId="46">#REF!</definedName>
    <definedName name="datt68" localSheetId="47">#REF!</definedName>
    <definedName name="datt68" localSheetId="19">#REF!</definedName>
    <definedName name="datt68" localSheetId="9">#REF!</definedName>
    <definedName name="datt68" localSheetId="51">#REF!</definedName>
    <definedName name="datt68" localSheetId="52">#REF!</definedName>
    <definedName name="datt68" localSheetId="53">#REF!</definedName>
    <definedName name="datt68" localSheetId="20">#REF!</definedName>
    <definedName name="datt68" localSheetId="56">#REF!</definedName>
    <definedName name="datt68" localSheetId="24">#REF!</definedName>
    <definedName name="datt68">#REF!</definedName>
    <definedName name="datt69" localSheetId="28">#REF!</definedName>
    <definedName name="datt69" localSheetId="12">#REF!</definedName>
    <definedName name="datt69" localSheetId="10">#REF!</definedName>
    <definedName name="datt69" localSheetId="54">#REF!</definedName>
    <definedName name="datt69" localSheetId="21">#REF!</definedName>
    <definedName name="datt69" localSheetId="11">#REF!</definedName>
    <definedName name="datt69" localSheetId="55">#REF!</definedName>
    <definedName name="datt69" localSheetId="22">#REF!</definedName>
    <definedName name="datt69" localSheetId="57">#REF!</definedName>
    <definedName name="datt69" localSheetId="64">#REF!</definedName>
    <definedName name="datt69" localSheetId="23">#REF!</definedName>
    <definedName name="datt69" localSheetId="58">#REF!</definedName>
    <definedName name="datt69" localSheetId="59">#REF!</definedName>
    <definedName name="datt69" localSheetId="60">#REF!</definedName>
    <definedName name="datt69" localSheetId="61">#REF!</definedName>
    <definedName name="datt69" localSheetId="62">#REF!</definedName>
    <definedName name="datt69" localSheetId="63">#REF!</definedName>
    <definedName name="datt69" localSheetId="65">#REF!</definedName>
    <definedName name="datt69" localSheetId="25">#REF!</definedName>
    <definedName name="datt69" localSheetId="66">#REF!</definedName>
    <definedName name="datt69" localSheetId="26">#REF!</definedName>
    <definedName name="datt69" localSheetId="67">#REF!</definedName>
    <definedName name="datt69" localSheetId="27">#REF!</definedName>
    <definedName name="datt69" localSheetId="2">#REF!</definedName>
    <definedName name="datt69" localSheetId="29">#REF!</definedName>
    <definedName name="datt69" localSheetId="13">#REF!</definedName>
    <definedName name="datt69" localSheetId="3">#REF!</definedName>
    <definedName name="datt69" localSheetId="30">#REF!</definedName>
    <definedName name="datt69" localSheetId="14">#REF!</definedName>
    <definedName name="datt69" localSheetId="4">#REF!</definedName>
    <definedName name="datt69" localSheetId="31">#REF!</definedName>
    <definedName name="datt69" localSheetId="15">#REF!</definedName>
    <definedName name="datt69" localSheetId="5">#REF!</definedName>
    <definedName name="datt69" localSheetId="32">#REF!</definedName>
    <definedName name="datt69" localSheetId="33">#REF!</definedName>
    <definedName name="datt69" localSheetId="34">#REF!</definedName>
    <definedName name="datt69" localSheetId="35">#REF!</definedName>
    <definedName name="datt69" localSheetId="16">#REF!</definedName>
    <definedName name="datt69" localSheetId="6">#REF!</definedName>
    <definedName name="datt69" localSheetId="36">#REF!</definedName>
    <definedName name="datt69" localSheetId="38">#REF!</definedName>
    <definedName name="datt69" localSheetId="39">#REF!</definedName>
    <definedName name="datt69" localSheetId="17">#REF!</definedName>
    <definedName name="datt69" localSheetId="7">#REF!</definedName>
    <definedName name="datt69" localSheetId="40">#REF!</definedName>
    <definedName name="datt69" localSheetId="18">#REF!</definedName>
    <definedName name="datt69" localSheetId="8">#REF!</definedName>
    <definedName name="datt69" localSheetId="41">#REF!</definedName>
    <definedName name="datt69" localSheetId="42">#REF!</definedName>
    <definedName name="datt69" localSheetId="43">#REF!</definedName>
    <definedName name="datt69" localSheetId="44">#REF!</definedName>
    <definedName name="datt69" localSheetId="45">#REF!</definedName>
    <definedName name="datt69" localSheetId="46">#REF!</definedName>
    <definedName name="datt69" localSheetId="47">#REF!</definedName>
    <definedName name="datt69" localSheetId="19">#REF!</definedName>
    <definedName name="datt69" localSheetId="9">#REF!</definedName>
    <definedName name="datt69" localSheetId="51">#REF!</definedName>
    <definedName name="datt69" localSheetId="52">#REF!</definedName>
    <definedName name="datt69" localSheetId="53">#REF!</definedName>
    <definedName name="datt69" localSheetId="20">#REF!</definedName>
    <definedName name="datt69" localSheetId="56">#REF!</definedName>
    <definedName name="datt69" localSheetId="24">#REF!</definedName>
    <definedName name="datt69">#REF!</definedName>
    <definedName name="datt7" localSheetId="28">#REF!</definedName>
    <definedName name="datt7" localSheetId="12">#REF!</definedName>
    <definedName name="datt7" localSheetId="10">#REF!</definedName>
    <definedName name="datt7" localSheetId="54">#REF!</definedName>
    <definedName name="datt7" localSheetId="21">#REF!</definedName>
    <definedName name="datt7" localSheetId="11">#REF!</definedName>
    <definedName name="datt7" localSheetId="55">#REF!</definedName>
    <definedName name="datt7" localSheetId="22">#REF!</definedName>
    <definedName name="datt7" localSheetId="57">#REF!</definedName>
    <definedName name="datt7" localSheetId="64">#REF!</definedName>
    <definedName name="datt7" localSheetId="23">#REF!</definedName>
    <definedName name="datt7" localSheetId="58">#REF!</definedName>
    <definedName name="datt7" localSheetId="59">#REF!</definedName>
    <definedName name="datt7" localSheetId="60">#REF!</definedName>
    <definedName name="datt7" localSheetId="61">#REF!</definedName>
    <definedName name="datt7" localSheetId="62">#REF!</definedName>
    <definedName name="datt7" localSheetId="63">#REF!</definedName>
    <definedName name="datt7" localSheetId="65">#REF!</definedName>
    <definedName name="datt7" localSheetId="25">#REF!</definedName>
    <definedName name="datt7" localSheetId="66">#REF!</definedName>
    <definedName name="datt7" localSheetId="26">#REF!</definedName>
    <definedName name="datt7" localSheetId="67">#REF!</definedName>
    <definedName name="datt7" localSheetId="27">#REF!</definedName>
    <definedName name="datt7" localSheetId="2">#REF!</definedName>
    <definedName name="datt7" localSheetId="29">#REF!</definedName>
    <definedName name="datt7" localSheetId="13">#REF!</definedName>
    <definedName name="datt7" localSheetId="3">#REF!</definedName>
    <definedName name="datt7" localSheetId="30">#REF!</definedName>
    <definedName name="datt7" localSheetId="14">#REF!</definedName>
    <definedName name="datt7" localSheetId="4">#REF!</definedName>
    <definedName name="datt7" localSheetId="31">#REF!</definedName>
    <definedName name="datt7" localSheetId="15">#REF!</definedName>
    <definedName name="datt7" localSheetId="5">#REF!</definedName>
    <definedName name="datt7" localSheetId="32">#REF!</definedName>
    <definedName name="datt7" localSheetId="33">#REF!</definedName>
    <definedName name="datt7" localSheetId="34">#REF!</definedName>
    <definedName name="datt7" localSheetId="35">#REF!</definedName>
    <definedName name="datt7" localSheetId="16">#REF!</definedName>
    <definedName name="datt7" localSheetId="6">#REF!</definedName>
    <definedName name="datt7" localSheetId="36">#REF!</definedName>
    <definedName name="datt7" localSheetId="38">#REF!</definedName>
    <definedName name="datt7" localSheetId="39">#REF!</definedName>
    <definedName name="datt7" localSheetId="17">#REF!</definedName>
    <definedName name="datt7" localSheetId="7">#REF!</definedName>
    <definedName name="datt7" localSheetId="40">#REF!</definedName>
    <definedName name="datt7" localSheetId="18">#REF!</definedName>
    <definedName name="datt7" localSheetId="8">#REF!</definedName>
    <definedName name="datt7" localSheetId="41">#REF!</definedName>
    <definedName name="datt7" localSheetId="42">#REF!</definedName>
    <definedName name="datt7" localSheetId="43">#REF!</definedName>
    <definedName name="datt7" localSheetId="44">#REF!</definedName>
    <definedName name="datt7" localSheetId="45">#REF!</definedName>
    <definedName name="datt7" localSheetId="46">#REF!</definedName>
    <definedName name="datt7" localSheetId="47">#REF!</definedName>
    <definedName name="datt7" localSheetId="19">#REF!</definedName>
    <definedName name="datt7" localSheetId="9">#REF!</definedName>
    <definedName name="datt7" localSheetId="51">#REF!</definedName>
    <definedName name="datt7" localSheetId="52">#REF!</definedName>
    <definedName name="datt7" localSheetId="53">#REF!</definedName>
    <definedName name="datt7" localSheetId="20">#REF!</definedName>
    <definedName name="datt7" localSheetId="56">#REF!</definedName>
    <definedName name="datt7" localSheetId="24">#REF!</definedName>
    <definedName name="datt7">#REF!</definedName>
    <definedName name="datt70" localSheetId="28">#REF!</definedName>
    <definedName name="datt70" localSheetId="12">#REF!</definedName>
    <definedName name="datt70" localSheetId="10">#REF!</definedName>
    <definedName name="datt70" localSheetId="54">#REF!</definedName>
    <definedName name="datt70" localSheetId="21">#REF!</definedName>
    <definedName name="datt70" localSheetId="11">#REF!</definedName>
    <definedName name="datt70" localSheetId="55">#REF!</definedName>
    <definedName name="datt70" localSheetId="22">#REF!</definedName>
    <definedName name="datt70" localSheetId="57">#REF!</definedName>
    <definedName name="datt70" localSheetId="64">#REF!</definedName>
    <definedName name="datt70" localSheetId="23">#REF!</definedName>
    <definedName name="datt70" localSheetId="58">#REF!</definedName>
    <definedName name="datt70" localSheetId="59">#REF!</definedName>
    <definedName name="datt70" localSheetId="60">#REF!</definedName>
    <definedName name="datt70" localSheetId="61">#REF!</definedName>
    <definedName name="datt70" localSheetId="62">#REF!</definedName>
    <definedName name="datt70" localSheetId="63">#REF!</definedName>
    <definedName name="datt70" localSheetId="65">#REF!</definedName>
    <definedName name="datt70" localSheetId="25">#REF!</definedName>
    <definedName name="datt70" localSheetId="66">#REF!</definedName>
    <definedName name="datt70" localSheetId="26">#REF!</definedName>
    <definedName name="datt70" localSheetId="67">#REF!</definedName>
    <definedName name="datt70" localSheetId="27">#REF!</definedName>
    <definedName name="datt70" localSheetId="2">#REF!</definedName>
    <definedName name="datt70" localSheetId="29">#REF!</definedName>
    <definedName name="datt70" localSheetId="13">#REF!</definedName>
    <definedName name="datt70" localSheetId="3">#REF!</definedName>
    <definedName name="datt70" localSheetId="30">#REF!</definedName>
    <definedName name="datt70" localSheetId="14">#REF!</definedName>
    <definedName name="datt70" localSheetId="4">#REF!</definedName>
    <definedName name="datt70" localSheetId="31">#REF!</definedName>
    <definedName name="datt70" localSheetId="15">#REF!</definedName>
    <definedName name="datt70" localSheetId="5">#REF!</definedName>
    <definedName name="datt70" localSheetId="32">#REF!</definedName>
    <definedName name="datt70" localSheetId="33">#REF!</definedName>
    <definedName name="datt70" localSheetId="34">#REF!</definedName>
    <definedName name="datt70" localSheetId="35">#REF!</definedName>
    <definedName name="datt70" localSheetId="16">#REF!</definedName>
    <definedName name="datt70" localSheetId="6">#REF!</definedName>
    <definedName name="datt70" localSheetId="36">#REF!</definedName>
    <definedName name="datt70" localSheetId="38">#REF!</definedName>
    <definedName name="datt70" localSheetId="39">#REF!</definedName>
    <definedName name="datt70" localSheetId="17">#REF!</definedName>
    <definedName name="datt70" localSheetId="7">#REF!</definedName>
    <definedName name="datt70" localSheetId="40">#REF!</definedName>
    <definedName name="datt70" localSheetId="18">#REF!</definedName>
    <definedName name="datt70" localSheetId="8">#REF!</definedName>
    <definedName name="datt70" localSheetId="41">#REF!</definedName>
    <definedName name="datt70" localSheetId="42">#REF!</definedName>
    <definedName name="datt70" localSheetId="43">#REF!</definedName>
    <definedName name="datt70" localSheetId="44">#REF!</definedName>
    <definedName name="datt70" localSheetId="45">#REF!</definedName>
    <definedName name="datt70" localSheetId="46">#REF!</definedName>
    <definedName name="datt70" localSheetId="47">#REF!</definedName>
    <definedName name="datt70" localSheetId="19">#REF!</definedName>
    <definedName name="datt70" localSheetId="9">#REF!</definedName>
    <definedName name="datt70" localSheetId="51">#REF!</definedName>
    <definedName name="datt70" localSheetId="52">#REF!</definedName>
    <definedName name="datt70" localSheetId="53">#REF!</definedName>
    <definedName name="datt70" localSheetId="20">#REF!</definedName>
    <definedName name="datt70" localSheetId="56">#REF!</definedName>
    <definedName name="datt70" localSheetId="24">#REF!</definedName>
    <definedName name="datt70">#REF!</definedName>
    <definedName name="datt8" localSheetId="28">#REF!</definedName>
    <definedName name="datt8" localSheetId="12">#REF!</definedName>
    <definedName name="datt8" localSheetId="10">#REF!</definedName>
    <definedName name="datt8" localSheetId="54">#REF!</definedName>
    <definedName name="datt8" localSheetId="21">#REF!</definedName>
    <definedName name="datt8" localSheetId="11">#REF!</definedName>
    <definedName name="datt8" localSheetId="55">#REF!</definedName>
    <definedName name="datt8" localSheetId="22">#REF!</definedName>
    <definedName name="datt8" localSheetId="57">#REF!</definedName>
    <definedName name="datt8" localSheetId="64">#REF!</definedName>
    <definedName name="datt8" localSheetId="23">#REF!</definedName>
    <definedName name="datt8" localSheetId="58">#REF!</definedName>
    <definedName name="datt8" localSheetId="59">#REF!</definedName>
    <definedName name="datt8" localSheetId="60">#REF!</definedName>
    <definedName name="datt8" localSheetId="61">#REF!</definedName>
    <definedName name="datt8" localSheetId="62">#REF!</definedName>
    <definedName name="datt8" localSheetId="63">#REF!</definedName>
    <definedName name="datt8" localSheetId="65">#REF!</definedName>
    <definedName name="datt8" localSheetId="25">#REF!</definedName>
    <definedName name="datt8" localSheetId="66">#REF!</definedName>
    <definedName name="datt8" localSheetId="26">#REF!</definedName>
    <definedName name="datt8" localSheetId="67">#REF!</definedName>
    <definedName name="datt8" localSheetId="27">#REF!</definedName>
    <definedName name="datt8" localSheetId="2">#REF!</definedName>
    <definedName name="datt8" localSheetId="29">#REF!</definedName>
    <definedName name="datt8" localSheetId="13">#REF!</definedName>
    <definedName name="datt8" localSheetId="3">#REF!</definedName>
    <definedName name="datt8" localSheetId="30">#REF!</definedName>
    <definedName name="datt8" localSheetId="14">#REF!</definedName>
    <definedName name="datt8" localSheetId="4">#REF!</definedName>
    <definedName name="datt8" localSheetId="31">#REF!</definedName>
    <definedName name="datt8" localSheetId="15">#REF!</definedName>
    <definedName name="datt8" localSheetId="5">#REF!</definedName>
    <definedName name="datt8" localSheetId="32">#REF!</definedName>
    <definedName name="datt8" localSheetId="33">#REF!</definedName>
    <definedName name="datt8" localSheetId="34">#REF!</definedName>
    <definedName name="datt8" localSheetId="35">#REF!</definedName>
    <definedName name="datt8" localSheetId="16">#REF!</definedName>
    <definedName name="datt8" localSheetId="6">#REF!</definedName>
    <definedName name="datt8" localSheetId="36">#REF!</definedName>
    <definedName name="datt8" localSheetId="38">#REF!</definedName>
    <definedName name="datt8" localSheetId="39">#REF!</definedName>
    <definedName name="datt8" localSheetId="17">#REF!</definedName>
    <definedName name="datt8" localSheetId="7">#REF!</definedName>
    <definedName name="datt8" localSheetId="40">#REF!</definedName>
    <definedName name="datt8" localSheetId="18">#REF!</definedName>
    <definedName name="datt8" localSheetId="8">#REF!</definedName>
    <definedName name="datt8" localSheetId="41">#REF!</definedName>
    <definedName name="datt8" localSheetId="42">#REF!</definedName>
    <definedName name="datt8" localSheetId="43">#REF!</definedName>
    <definedName name="datt8" localSheetId="44">#REF!</definedName>
    <definedName name="datt8" localSheetId="45">#REF!</definedName>
    <definedName name="datt8" localSheetId="46">#REF!</definedName>
    <definedName name="datt8" localSheetId="47">#REF!</definedName>
    <definedName name="datt8" localSheetId="19">#REF!</definedName>
    <definedName name="datt8" localSheetId="9">#REF!</definedName>
    <definedName name="datt8" localSheetId="51">#REF!</definedName>
    <definedName name="datt8" localSheetId="52">#REF!</definedName>
    <definedName name="datt8" localSheetId="53">#REF!</definedName>
    <definedName name="datt8" localSheetId="20">#REF!</definedName>
    <definedName name="datt8" localSheetId="56">#REF!</definedName>
    <definedName name="datt8" localSheetId="24">#REF!</definedName>
    <definedName name="datt8">#REF!</definedName>
    <definedName name="datt9" localSheetId="28">#REF!</definedName>
    <definedName name="datt9" localSheetId="12">#REF!</definedName>
    <definedName name="datt9" localSheetId="10">#REF!</definedName>
    <definedName name="datt9" localSheetId="54">#REF!</definedName>
    <definedName name="datt9" localSheetId="21">#REF!</definedName>
    <definedName name="datt9" localSheetId="11">#REF!</definedName>
    <definedName name="datt9" localSheetId="55">#REF!</definedName>
    <definedName name="datt9" localSheetId="22">#REF!</definedName>
    <definedName name="datt9" localSheetId="57">#REF!</definedName>
    <definedName name="datt9" localSheetId="64">#REF!</definedName>
    <definedName name="datt9" localSheetId="23">#REF!</definedName>
    <definedName name="datt9" localSheetId="58">#REF!</definedName>
    <definedName name="datt9" localSheetId="59">#REF!</definedName>
    <definedName name="datt9" localSheetId="60">#REF!</definedName>
    <definedName name="datt9" localSheetId="61">#REF!</definedName>
    <definedName name="datt9" localSheetId="62">#REF!</definedName>
    <definedName name="datt9" localSheetId="63">#REF!</definedName>
    <definedName name="datt9" localSheetId="65">#REF!</definedName>
    <definedName name="datt9" localSheetId="25">#REF!</definedName>
    <definedName name="datt9" localSheetId="66">#REF!</definedName>
    <definedName name="datt9" localSheetId="26">#REF!</definedName>
    <definedName name="datt9" localSheetId="67">#REF!</definedName>
    <definedName name="datt9" localSheetId="27">#REF!</definedName>
    <definedName name="datt9" localSheetId="2">#REF!</definedName>
    <definedName name="datt9" localSheetId="29">#REF!</definedName>
    <definedName name="datt9" localSheetId="13">#REF!</definedName>
    <definedName name="datt9" localSheetId="3">#REF!</definedName>
    <definedName name="datt9" localSheetId="30">#REF!</definedName>
    <definedName name="datt9" localSheetId="14">#REF!</definedName>
    <definedName name="datt9" localSheetId="4">#REF!</definedName>
    <definedName name="datt9" localSheetId="31">#REF!</definedName>
    <definedName name="datt9" localSheetId="15">#REF!</definedName>
    <definedName name="datt9" localSheetId="5">#REF!</definedName>
    <definedName name="datt9" localSheetId="32">#REF!</definedName>
    <definedName name="datt9" localSheetId="33">#REF!</definedName>
    <definedName name="datt9" localSheetId="34">#REF!</definedName>
    <definedName name="datt9" localSheetId="35">#REF!</definedName>
    <definedName name="datt9" localSheetId="16">#REF!</definedName>
    <definedName name="datt9" localSheetId="6">#REF!</definedName>
    <definedName name="datt9" localSheetId="36">#REF!</definedName>
    <definedName name="datt9" localSheetId="38">#REF!</definedName>
    <definedName name="datt9" localSheetId="39">#REF!</definedName>
    <definedName name="datt9" localSheetId="17">#REF!</definedName>
    <definedName name="datt9" localSheetId="7">#REF!</definedName>
    <definedName name="datt9" localSheetId="40">#REF!</definedName>
    <definedName name="datt9" localSheetId="18">#REF!</definedName>
    <definedName name="datt9" localSheetId="8">#REF!</definedName>
    <definedName name="datt9" localSheetId="41">#REF!</definedName>
    <definedName name="datt9" localSheetId="42">#REF!</definedName>
    <definedName name="datt9" localSheetId="43">#REF!</definedName>
    <definedName name="datt9" localSheetId="44">#REF!</definedName>
    <definedName name="datt9" localSheetId="45">#REF!</definedName>
    <definedName name="datt9" localSheetId="46">#REF!</definedName>
    <definedName name="datt9" localSheetId="47">#REF!</definedName>
    <definedName name="datt9" localSheetId="19">#REF!</definedName>
    <definedName name="datt9" localSheetId="9">#REF!</definedName>
    <definedName name="datt9" localSheetId="51">#REF!</definedName>
    <definedName name="datt9" localSheetId="52">#REF!</definedName>
    <definedName name="datt9" localSheetId="53">#REF!</definedName>
    <definedName name="datt9" localSheetId="20">#REF!</definedName>
    <definedName name="datt9" localSheetId="56">#REF!</definedName>
    <definedName name="datt9" localSheetId="24">#REF!</definedName>
    <definedName name="datt9">#REF!</definedName>
    <definedName name="Davivienda" localSheetId="28">#REF!</definedName>
    <definedName name="Davivienda" localSheetId="12">#REF!</definedName>
    <definedName name="Davivienda" localSheetId="10">#REF!</definedName>
    <definedName name="Davivienda" localSheetId="54">#REF!</definedName>
    <definedName name="Davivienda" localSheetId="21">#REF!</definedName>
    <definedName name="Davivienda" localSheetId="11">#REF!</definedName>
    <definedName name="Davivienda" localSheetId="55">#REF!</definedName>
    <definedName name="Davivienda" localSheetId="22">#REF!</definedName>
    <definedName name="Davivienda" localSheetId="57">#REF!</definedName>
    <definedName name="Davivienda" localSheetId="64">#REF!</definedName>
    <definedName name="Davivienda" localSheetId="23">#REF!</definedName>
    <definedName name="Davivienda" localSheetId="58">#REF!</definedName>
    <definedName name="Davivienda" localSheetId="59">#REF!</definedName>
    <definedName name="Davivienda" localSheetId="60">#REF!</definedName>
    <definedName name="Davivienda" localSheetId="61">#REF!</definedName>
    <definedName name="Davivienda" localSheetId="62">#REF!</definedName>
    <definedName name="Davivienda" localSheetId="63">#REF!</definedName>
    <definedName name="Davivienda" localSheetId="65">#REF!</definedName>
    <definedName name="Davivienda" localSheetId="25">#REF!</definedName>
    <definedName name="Davivienda" localSheetId="66">#REF!</definedName>
    <definedName name="Davivienda" localSheetId="26">#REF!</definedName>
    <definedName name="Davivienda" localSheetId="67">#REF!</definedName>
    <definedName name="Davivienda" localSheetId="27">#REF!</definedName>
    <definedName name="Davivienda" localSheetId="2">#REF!</definedName>
    <definedName name="Davivienda" localSheetId="29">#REF!</definedName>
    <definedName name="Davivienda" localSheetId="13">#REF!</definedName>
    <definedName name="Davivienda" localSheetId="3">#REF!</definedName>
    <definedName name="Davivienda" localSheetId="30">#REF!</definedName>
    <definedName name="Davivienda" localSheetId="14">#REF!</definedName>
    <definedName name="Davivienda" localSheetId="4">#REF!</definedName>
    <definedName name="Davivienda" localSheetId="31">#REF!</definedName>
    <definedName name="Davivienda" localSheetId="15">#REF!</definedName>
    <definedName name="Davivienda" localSheetId="5">#REF!</definedName>
    <definedName name="Davivienda" localSheetId="32">#REF!</definedName>
    <definedName name="Davivienda" localSheetId="33">#REF!</definedName>
    <definedName name="Davivienda" localSheetId="34">#REF!</definedName>
    <definedName name="Davivienda" localSheetId="35">#REF!</definedName>
    <definedName name="Davivienda" localSheetId="16">#REF!</definedName>
    <definedName name="Davivienda" localSheetId="6">#REF!</definedName>
    <definedName name="Davivienda" localSheetId="36">#REF!</definedName>
    <definedName name="Davivienda" localSheetId="38">#REF!</definedName>
    <definedName name="Davivienda" localSheetId="39">#REF!</definedName>
    <definedName name="Davivienda" localSheetId="17">#REF!</definedName>
    <definedName name="Davivienda" localSheetId="7">#REF!</definedName>
    <definedName name="Davivienda" localSheetId="40">#REF!</definedName>
    <definedName name="Davivienda" localSheetId="18">#REF!</definedName>
    <definedName name="Davivienda" localSheetId="8">#REF!</definedName>
    <definedName name="Davivienda" localSheetId="41">#REF!</definedName>
    <definedName name="Davivienda" localSheetId="42">#REF!</definedName>
    <definedName name="Davivienda" localSheetId="43">#REF!</definedName>
    <definedName name="Davivienda" localSheetId="44">#REF!</definedName>
    <definedName name="Davivienda" localSheetId="45">#REF!</definedName>
    <definedName name="Davivienda" localSheetId="46">#REF!</definedName>
    <definedName name="Davivienda" localSheetId="47">#REF!</definedName>
    <definedName name="Davivienda" localSheetId="19">#REF!</definedName>
    <definedName name="Davivienda" localSheetId="9">#REF!</definedName>
    <definedName name="Davivienda" localSheetId="51">#REF!</definedName>
    <definedName name="Davivienda" localSheetId="52">#REF!</definedName>
    <definedName name="Davivienda" localSheetId="53">#REF!</definedName>
    <definedName name="Davivienda" localSheetId="20">#REF!</definedName>
    <definedName name="Davivienda" localSheetId="56">#REF!</definedName>
    <definedName name="Davivienda" localSheetId="24">#REF!</definedName>
    <definedName name="Davivienda">#REF!</definedName>
    <definedName name="dd">'[24]Hoja de Peligros'!$B$4:$B$93</definedName>
    <definedName name="DENS">#REF!</definedName>
    <definedName name="densi">#REF!</definedName>
    <definedName name="DERF" localSheetId="50" hidden="1">{#N/A,#N/A,FALSE,"310.1";#N/A,#N/A,FALSE,"321.1";#N/A,#N/A,FALSE,"320.3";#N/A,#N/A,FALSE,"330.1"}</definedName>
    <definedName name="DERF" localSheetId="56" hidden="1">{#N/A,#N/A,FALSE,"310.1";#N/A,#N/A,FALSE,"321.1";#N/A,#N/A,FALSE,"320.3";#N/A,#N/A,FALSE,"330.1"}</definedName>
    <definedName name="DERF" localSheetId="37" hidden="1">{#N/A,#N/A,FALSE,"310.1";#N/A,#N/A,FALSE,"321.1";#N/A,#N/A,FALSE,"320.3";#N/A,#N/A,FALSE,"330.1"}</definedName>
    <definedName name="DERF" hidden="1">{#N/A,#N/A,FALSE,"310.1";#N/A,#N/A,FALSE,"321.1";#N/A,#N/A,FALSE,"320.3";#N/A,#N/A,FALSE,"330.1"}</definedName>
    <definedName name="DESC1">#REF!</definedName>
    <definedName name="DESC2">#REF!</definedName>
    <definedName name="DESCAP">#REF!</definedName>
    <definedName name="descapome">'[2]Analisis Initarios '!$B$177</definedName>
    <definedName name="descapome1">'[2]Analisis Initarios '!$F$197</definedName>
    <definedName name="descapote">#REF!</definedName>
    <definedName name="DESCP1">#REF!</definedName>
    <definedName name="DESCRIPCION1">#REF!</definedName>
    <definedName name="DESCRIPCION2">#REF!</definedName>
    <definedName name="DESCRP1">#REF!</definedName>
    <definedName name="DESCRP2">#REF!</definedName>
    <definedName name="DESCUENTOS">'[25]1,01'!#REF!</definedName>
    <definedName name="DESCUENTOSS">'[25]1,01'!#REF!</definedName>
    <definedName name="DFSGF">#REF!</definedName>
    <definedName name="DI">#REF!</definedName>
    <definedName name="dias" localSheetId="28">[9]Controles!#REF!</definedName>
    <definedName name="dias" localSheetId="12">[9]Controles!#REF!</definedName>
    <definedName name="dias" localSheetId="10">[9]Controles!#REF!</definedName>
    <definedName name="dias" localSheetId="54">[9]Controles!#REF!</definedName>
    <definedName name="dias" localSheetId="21">[9]Controles!#REF!</definedName>
    <definedName name="dias" localSheetId="11">[9]Controles!#REF!</definedName>
    <definedName name="dias" localSheetId="55">[9]Controles!#REF!</definedName>
    <definedName name="dias" localSheetId="22">[9]Controles!#REF!</definedName>
    <definedName name="dias" localSheetId="57">[9]Controles!#REF!</definedName>
    <definedName name="dias" localSheetId="64">[9]Controles!#REF!</definedName>
    <definedName name="dias" localSheetId="23">[9]Controles!#REF!</definedName>
    <definedName name="dias" localSheetId="58">[9]Controles!#REF!</definedName>
    <definedName name="dias" localSheetId="59">[9]Controles!#REF!</definedName>
    <definedName name="dias" localSheetId="60">[9]Controles!#REF!</definedName>
    <definedName name="dias" localSheetId="61">[9]Controles!#REF!</definedName>
    <definedName name="dias" localSheetId="62">[9]Controles!#REF!</definedName>
    <definedName name="dias" localSheetId="63">[9]Controles!#REF!</definedName>
    <definedName name="dias" localSheetId="65">[9]Controles!#REF!</definedName>
    <definedName name="dias" localSheetId="25">[9]Controles!#REF!</definedName>
    <definedName name="dias" localSheetId="66">[9]Controles!#REF!</definedName>
    <definedName name="dias" localSheetId="26">[9]Controles!#REF!</definedName>
    <definedName name="dias" localSheetId="67">[9]Controles!#REF!</definedName>
    <definedName name="dias" localSheetId="27">[9]Controles!#REF!</definedName>
    <definedName name="dias" localSheetId="2">[9]Controles!#REF!</definedName>
    <definedName name="dias" localSheetId="29">[9]Controles!#REF!</definedName>
    <definedName name="dias" localSheetId="13">[9]Controles!#REF!</definedName>
    <definedName name="dias" localSheetId="3">[9]Controles!#REF!</definedName>
    <definedName name="dias" localSheetId="30">[9]Controles!#REF!</definedName>
    <definedName name="dias" localSheetId="14">[9]Controles!#REF!</definedName>
    <definedName name="dias" localSheetId="4">[9]Controles!#REF!</definedName>
    <definedName name="dias" localSheetId="31">[9]Controles!#REF!</definedName>
    <definedName name="dias" localSheetId="15">[9]Controles!#REF!</definedName>
    <definedName name="dias" localSheetId="5">[9]Controles!#REF!</definedName>
    <definedName name="dias" localSheetId="32">[9]Controles!#REF!</definedName>
    <definedName name="dias" localSheetId="33">[9]Controles!#REF!</definedName>
    <definedName name="dias" localSheetId="34">[9]Controles!#REF!</definedName>
    <definedName name="dias" localSheetId="35">[9]Controles!#REF!</definedName>
    <definedName name="dias" localSheetId="16">[9]Controles!#REF!</definedName>
    <definedName name="dias" localSheetId="6">[9]Controles!#REF!</definedName>
    <definedName name="dias" localSheetId="36">[9]Controles!#REF!</definedName>
    <definedName name="dias" localSheetId="38">[9]Controles!#REF!</definedName>
    <definedName name="dias" localSheetId="39">[9]Controles!#REF!</definedName>
    <definedName name="dias" localSheetId="17">[9]Controles!#REF!</definedName>
    <definedName name="dias" localSheetId="7">[9]Controles!#REF!</definedName>
    <definedName name="dias" localSheetId="40">[9]Controles!#REF!</definedName>
    <definedName name="dias" localSheetId="18">[9]Controles!#REF!</definedName>
    <definedName name="dias" localSheetId="8">[9]Controles!#REF!</definedName>
    <definedName name="dias" localSheetId="41">[9]Controles!#REF!</definedName>
    <definedName name="dias" localSheetId="42">[9]Controles!#REF!</definedName>
    <definedName name="dias" localSheetId="43">[9]Controles!#REF!</definedName>
    <definedName name="dias" localSheetId="44">[9]Controles!#REF!</definedName>
    <definedName name="dias" localSheetId="45">[9]Controles!#REF!</definedName>
    <definedName name="dias" localSheetId="46">[9]Controles!#REF!</definedName>
    <definedName name="dias" localSheetId="47">[9]Controles!#REF!</definedName>
    <definedName name="dias" localSheetId="19">[9]Controles!#REF!</definedName>
    <definedName name="dias" localSheetId="9">[9]Controles!#REF!</definedName>
    <definedName name="dias" localSheetId="51">[9]Controles!#REF!</definedName>
    <definedName name="dias" localSheetId="52">[9]Controles!#REF!</definedName>
    <definedName name="dias" localSheetId="53">[9]Controles!#REF!</definedName>
    <definedName name="dias" localSheetId="20">[9]Controles!#REF!</definedName>
    <definedName name="dias" localSheetId="56">[9]Controles!#REF!</definedName>
    <definedName name="dias" localSheetId="24">[9]Controles!#REF!</definedName>
    <definedName name="dias">[9]Controles!#REF!</definedName>
    <definedName name="DIAS_DE_INCAPACIDAD">[26]REGISTRO!$E$1:$E$7</definedName>
    <definedName name="DIESEL" localSheetId="56">#REF!</definedName>
    <definedName name="DIESEL">#REF!</definedName>
    <definedName name="dilapsi3">'[2]Analisis Initarios '!$B$440</definedName>
    <definedName name="dilapsi31">'[2]Analisis Initarios '!$F$460</definedName>
    <definedName name="dintel">'[2]Analisis Initarios '!#REF!</definedName>
    <definedName name="dintel1">'[2]Analisis Initarios '!#REF!</definedName>
    <definedName name="DOT">#REF!</definedName>
    <definedName name="dota">#REF!</definedName>
    <definedName name="ducha">'[2]Analisis Initarios '!#REF!</definedName>
    <definedName name="ducha1">'[2]Analisis Initarios '!#REF!</definedName>
    <definedName name="e">#REF!</definedName>
    <definedName name="E.P.">[26]REGISTRO!$BC$1:$BC$7</definedName>
    <definedName name="EE" localSheetId="50" hidden="1">{#N/A,#N/A,FALSE,"310.1";#N/A,#N/A,FALSE,"321.1";#N/A,#N/A,FALSE,"320.3";#N/A,#N/A,FALSE,"330.1"}</definedName>
    <definedName name="EE" localSheetId="56" hidden="1">{#N/A,#N/A,FALSE,"310.1";#N/A,#N/A,FALSE,"321.1";#N/A,#N/A,FALSE,"320.3";#N/A,#N/A,FALSE,"330.1"}</definedName>
    <definedName name="EE" localSheetId="37" hidden="1">{#N/A,#N/A,FALSE,"310.1";#N/A,#N/A,FALSE,"321.1";#N/A,#N/A,FALSE,"320.3";#N/A,#N/A,FALSE,"330.1"}</definedName>
    <definedName name="EE" hidden="1">{#N/A,#N/A,FALSE,"310.1";#N/A,#N/A,FALSE,"321.1";#N/A,#N/A,FALSE,"320.3";#N/A,#N/A,FALSE,"330.1"}</definedName>
    <definedName name="ELECTRICIST" localSheetId="56">#REF!</definedName>
    <definedName name="ELECTRICIST">#REF!</definedName>
    <definedName name="ELECTRICISTA">'[12]LISTADO MATRIZ EPP'!#REF!</definedName>
    <definedName name="emsar">'[2]Analisis Initarios '!$B$275</definedName>
    <definedName name="emsar1">'[2]Analisis Initarios '!$F$295</definedName>
    <definedName name="enchape30">'[2]Analisis Initarios '!#REF!</definedName>
    <definedName name="enchape301">'[2]Analisis Initarios '!#REF!</definedName>
    <definedName name="enchapemuros">'[2]Analisis Initarios '!#REF!</definedName>
    <definedName name="enchapemuros1">'[2]Analisis Initarios '!#REF!</definedName>
    <definedName name="enchapepiso">'[2]Analisis Initarios '!#REF!</definedName>
    <definedName name="enchapepiso1">'[2]Analisis Initarios '!#REF!</definedName>
    <definedName name="EQEQEQW">'[4]1'!#REF!</definedName>
    <definedName name="EQUI">[27]EQUIPO!$B$2:$B$36</definedName>
    <definedName name="EQUIPO">#REF!</definedName>
    <definedName name="EQUIPO_1">[27]EQUIPO!$B$2:$D$36</definedName>
    <definedName name="EQUIPO2">#REF!</definedName>
    <definedName name="equipofuente">'[2]Analisis Initarios '!#REF!</definedName>
    <definedName name="equipofuente1">'[2]Analisis Initarios '!#REF!</definedName>
    <definedName name="ERR">#REF!</definedName>
    <definedName name="erra">#REF!</definedName>
    <definedName name="escala">'[2]Analisis Initarios '!$B$1805</definedName>
    <definedName name="escala1">'[2]Analisis Initarios '!$F$1826</definedName>
    <definedName name="escalapeaton">'[2]Analisis Initarios '!$B$2072</definedName>
    <definedName name="escalapeaton1">'[2]Analisis Initarios '!$F$2093</definedName>
    <definedName name="escalapla">'[2]Analisis Initarios '!$B$639</definedName>
    <definedName name="escalapla1">'[2]Analisis Initarios '!$F$660</definedName>
    <definedName name="escalaplaza">'[2]Analisis Initarios '!$B$1006</definedName>
    <definedName name="escalaplaza1">'[2]Analisis Initarios '!$F$1027</definedName>
    <definedName name="escalaplazo1">'[1]Analisis Hidraulicos'!#REF!</definedName>
    <definedName name="espejo">'[2]Analisis Initarios '!#REF!</definedName>
    <definedName name="espejo1">'[2]Analisis Initarios '!#REF!</definedName>
    <definedName name="ESTADO">[28]Listas!$C$3:$C$4</definedName>
    <definedName name="ESTERILIZACION" localSheetId="56">#REF!</definedName>
    <definedName name="ESTERILIZACION">#REF!</definedName>
    <definedName name="EXCAVA1">#REF!</definedName>
    <definedName name="EXCAVA2">#REF!</definedName>
    <definedName name="excavabor">'[2]Analisis Initarios '!$B$1973</definedName>
    <definedName name="excavabor1">'[2]Analisis Initarios '!$F$1993</definedName>
    <definedName name="excavaciclo">'[2]Analisis Initarios '!$B$805</definedName>
    <definedName name="excavaciclo1">'[2]Analisis Initarios '!$F$825</definedName>
    <definedName name="excavacimi">'[1]Analisis Hidraulicos'!#REF!</definedName>
    <definedName name="excavacimi1">'[1]Analisis Hidraulicos'!#REF!</definedName>
    <definedName name="excavaespejo">'[2]Analisis Initarios '!$B$1304</definedName>
    <definedName name="excavaespejo1">'[2]Analisis Initarios '!$F$1324</definedName>
    <definedName name="excavalosa">'[2]Analisis Initarios '!$B$2006</definedName>
    <definedName name="excavalosa1">'[2]Analisis Initarios '!$F$2026</definedName>
    <definedName name="excavamuro">'[2]Analisis Initarios '!$B$772</definedName>
    <definedName name="excavamuro1">'[2]Analisis Initarios '!$F$792</definedName>
    <definedName name="excavavias">'[2]Analisis Initarios '!$B$2440</definedName>
    <definedName name="excavavias1">'[2]Analisis Initarios '!$F$2461</definedName>
    <definedName name="excavman">#REF!</definedName>
    <definedName name="excavmanz">#REF!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7">#REF!</definedName>
    <definedName name="Excel_BuiltIn_Print_Titles_1">#REF!</definedName>
    <definedName name="Excel_BuiltIn_Print_Titles_1_1">#REF!</definedName>
    <definedName name="Excel_BuiltIn_Print_Titles_1_1_1">#REF!</definedName>
    <definedName name="Excel_BuiltIn_Print_Titles_3">'[29]COSTOS OFICINA'!#REF!</definedName>
    <definedName name="Excel_BuiltIn_Print_Titles_4">'[29]COSTOS CAMPAMENTO'!#REF!</definedName>
    <definedName name="externo">[30]Listas!$B$5:$B$19</definedName>
    <definedName name="FAC" localSheetId="28" hidden="1">#REF!</definedName>
    <definedName name="FAC" localSheetId="12" hidden="1">#REF!</definedName>
    <definedName name="FAC" localSheetId="10" hidden="1">#REF!</definedName>
    <definedName name="FAC" localSheetId="54" hidden="1">#REF!</definedName>
    <definedName name="FAC" localSheetId="21" hidden="1">#REF!</definedName>
    <definedName name="FAC" localSheetId="11" hidden="1">#REF!</definedName>
    <definedName name="FAC" localSheetId="55" hidden="1">#REF!</definedName>
    <definedName name="FAC" localSheetId="22" hidden="1">#REF!</definedName>
    <definedName name="FAC" localSheetId="57" hidden="1">#REF!</definedName>
    <definedName name="FAC" localSheetId="64" hidden="1">#REF!</definedName>
    <definedName name="FAC" localSheetId="23" hidden="1">#REF!</definedName>
    <definedName name="FAC" localSheetId="58" hidden="1">#REF!</definedName>
    <definedName name="FAC" localSheetId="59" hidden="1">#REF!</definedName>
    <definedName name="FAC" localSheetId="60" hidden="1">#REF!</definedName>
    <definedName name="FAC" localSheetId="61" hidden="1">#REF!</definedName>
    <definedName name="FAC" localSheetId="62" hidden="1">#REF!</definedName>
    <definedName name="FAC" localSheetId="63" hidden="1">#REF!</definedName>
    <definedName name="FAC" localSheetId="65" hidden="1">#REF!</definedName>
    <definedName name="FAC" localSheetId="25" hidden="1">#REF!</definedName>
    <definedName name="FAC" localSheetId="66" hidden="1">#REF!</definedName>
    <definedName name="FAC" localSheetId="26" hidden="1">#REF!</definedName>
    <definedName name="FAC" localSheetId="67" hidden="1">#REF!</definedName>
    <definedName name="FAC" localSheetId="27" hidden="1">#REF!</definedName>
    <definedName name="FAC" localSheetId="2" hidden="1">#REF!</definedName>
    <definedName name="FAC" localSheetId="29" hidden="1">#REF!</definedName>
    <definedName name="FAC" localSheetId="13" hidden="1">#REF!</definedName>
    <definedName name="FAC" localSheetId="3" hidden="1">#REF!</definedName>
    <definedName name="FAC" localSheetId="30" hidden="1">#REF!</definedName>
    <definedName name="FAC" localSheetId="14" hidden="1">#REF!</definedName>
    <definedName name="FAC" localSheetId="4" hidden="1">#REF!</definedName>
    <definedName name="FAC" localSheetId="31" hidden="1">#REF!</definedName>
    <definedName name="FAC" localSheetId="15" hidden="1">#REF!</definedName>
    <definedName name="FAC" localSheetId="5" hidden="1">#REF!</definedName>
    <definedName name="FAC" localSheetId="32" hidden="1">#REF!</definedName>
    <definedName name="FAC" localSheetId="33" hidden="1">#REF!</definedName>
    <definedName name="FAC" localSheetId="34" hidden="1">#REF!</definedName>
    <definedName name="FAC" localSheetId="35" hidden="1">#REF!</definedName>
    <definedName name="FAC" localSheetId="16" hidden="1">#REF!</definedName>
    <definedName name="FAC" localSheetId="6" hidden="1">#REF!</definedName>
    <definedName name="FAC" localSheetId="36" hidden="1">#REF!</definedName>
    <definedName name="FAC" localSheetId="38" hidden="1">#REF!</definedName>
    <definedName name="FAC" localSheetId="39" hidden="1">#REF!</definedName>
    <definedName name="FAC" localSheetId="17" hidden="1">#REF!</definedName>
    <definedName name="FAC" localSheetId="7" hidden="1">#REF!</definedName>
    <definedName name="FAC" localSheetId="40" hidden="1">#REF!</definedName>
    <definedName name="FAC" localSheetId="18" hidden="1">#REF!</definedName>
    <definedName name="FAC" localSheetId="8" hidden="1">#REF!</definedName>
    <definedName name="FAC" localSheetId="41" hidden="1">#REF!</definedName>
    <definedName name="FAC" localSheetId="42" hidden="1">#REF!</definedName>
    <definedName name="FAC" localSheetId="43" hidden="1">#REF!</definedName>
    <definedName name="FAC" localSheetId="44" hidden="1">#REF!</definedName>
    <definedName name="FAC" localSheetId="45" hidden="1">#REF!</definedName>
    <definedName name="FAC" localSheetId="46" hidden="1">#REF!</definedName>
    <definedName name="FAC" localSheetId="47" hidden="1">#REF!</definedName>
    <definedName name="FAC" localSheetId="19" hidden="1">#REF!</definedName>
    <definedName name="FAC" localSheetId="9" hidden="1">#REF!</definedName>
    <definedName name="FAC" localSheetId="51" hidden="1">#REF!</definedName>
    <definedName name="FAC" localSheetId="52" hidden="1">#REF!</definedName>
    <definedName name="FAC" localSheetId="53" hidden="1">#REF!</definedName>
    <definedName name="FAC" localSheetId="50" hidden="1">#REF!</definedName>
    <definedName name="FAC" localSheetId="20" hidden="1">#REF!</definedName>
    <definedName name="FAC" localSheetId="56" hidden="1">#REF!</definedName>
    <definedName name="FAC" localSheetId="24" hidden="1">#REF!</definedName>
    <definedName name="FAC" localSheetId="37" hidden="1">#REF!</definedName>
    <definedName name="FAC" hidden="1">#REF!</definedName>
    <definedName name="FACTURAS">#REF!</definedName>
    <definedName name="FECHA">#REF!</definedName>
    <definedName name="FECHA1">#REF!</definedName>
    <definedName name="Festivos">'[31]días habiles 2015'!$D$2:$D$21</definedName>
    <definedName name="fhg" localSheetId="50" hidden="1">{#N/A,#N/A,FALSE,"310.1";#N/A,#N/A,FALSE,"321.1";#N/A,#N/A,FALSE,"320.3";#N/A,#N/A,FALSE,"330.1"}</definedName>
    <definedName name="fhg" localSheetId="56" hidden="1">{#N/A,#N/A,FALSE,"310.1";#N/A,#N/A,FALSE,"321.1";#N/A,#N/A,FALSE,"320.3";#N/A,#N/A,FALSE,"330.1"}</definedName>
    <definedName name="fhg" localSheetId="37" hidden="1">{#N/A,#N/A,FALSE,"310.1";#N/A,#N/A,FALSE,"321.1";#N/A,#N/A,FALSE,"320.3";#N/A,#N/A,FALSE,"330.1"}</definedName>
    <definedName name="fhg" hidden="1">{#N/A,#N/A,FALSE,"310.1";#N/A,#N/A,FALSE,"321.1";#N/A,#N/A,FALSE,"320.3";#N/A,#N/A,FALSE,"330.1"}</definedName>
    <definedName name="Fin_de_semana">'[31]días habiles 2015'!$M$1:$M$2</definedName>
    <definedName name="FINAL">[32]FLUJOS!#REF!</definedName>
    <definedName name="fr" localSheetId="50" hidden="1">{#N/A,#N/A,FALSE,"310.1";#N/A,#N/A,FALSE,"321.1";#N/A,#N/A,FALSE,"320.3";#N/A,#N/A,FALSE,"330.1"}</definedName>
    <definedName name="fr" localSheetId="56" hidden="1">{#N/A,#N/A,FALSE,"310.1";#N/A,#N/A,FALSE,"321.1";#N/A,#N/A,FALSE,"320.3";#N/A,#N/A,FALSE,"330.1"}</definedName>
    <definedName name="fr" localSheetId="37" hidden="1">{#N/A,#N/A,FALSE,"310.1";#N/A,#N/A,FALSE,"321.1";#N/A,#N/A,FALSE,"320.3";#N/A,#N/A,FALSE,"330.1"}</definedName>
    <definedName name="fr" hidden="1">{#N/A,#N/A,FALSE,"310.1";#N/A,#N/A,FALSE,"321.1";#N/A,#N/A,FALSE,"320.3";#N/A,#N/A,FALSE,"330.1"}</definedName>
    <definedName name="FRECUENCIA" localSheetId="1">[33]Hoja1!$A$7:$A$12</definedName>
    <definedName name="FRECUENCIA" localSheetId="28">[33]Hoja1!$A$7:$A$12</definedName>
    <definedName name="FRECUENCIA" localSheetId="12">[33]Hoja1!$A$7:$A$12</definedName>
    <definedName name="FRECUENCIA" localSheetId="10">[33]Hoja1!$A$7:$A$12</definedName>
    <definedName name="FRECUENCIA" localSheetId="54">[33]Hoja1!$A$7:$A$12</definedName>
    <definedName name="FRECUENCIA" localSheetId="21">[33]Hoja1!$A$7:$A$12</definedName>
    <definedName name="FRECUENCIA" localSheetId="11">[33]Hoja1!$A$7:$A$12</definedName>
    <definedName name="FRECUENCIA" localSheetId="55">[33]Hoja1!$A$7:$A$12</definedName>
    <definedName name="FRECUENCIA" localSheetId="22">[33]Hoja1!$A$7:$A$12</definedName>
    <definedName name="FRECUENCIA" localSheetId="57">[33]Hoja1!$A$7:$A$12</definedName>
    <definedName name="FRECUENCIA" localSheetId="64">[33]Hoja1!$A$7:$A$12</definedName>
    <definedName name="FRECUENCIA" localSheetId="23">[33]Hoja1!$A$7:$A$12</definedName>
    <definedName name="FRECUENCIA" localSheetId="58">[33]Hoja1!$A$7:$A$12</definedName>
    <definedName name="FRECUENCIA" localSheetId="59">[33]Hoja1!$A$7:$A$12</definedName>
    <definedName name="FRECUENCIA" localSheetId="60">[33]Hoja1!$A$7:$A$12</definedName>
    <definedName name="FRECUENCIA" localSheetId="61">[33]Hoja1!$A$7:$A$12</definedName>
    <definedName name="FRECUENCIA" localSheetId="62">[33]Hoja1!$A$7:$A$12</definedName>
    <definedName name="FRECUENCIA" localSheetId="63">[33]Hoja1!$A$7:$A$12</definedName>
    <definedName name="FRECUENCIA" localSheetId="65">[33]Hoja1!$A$7:$A$12</definedName>
    <definedName name="FRECUENCIA" localSheetId="25">[33]Hoja1!$A$7:$A$12</definedName>
    <definedName name="FRECUENCIA" localSheetId="66">[33]Hoja1!$A$7:$A$12</definedName>
    <definedName name="FRECUENCIA" localSheetId="26">[33]Hoja1!$A$7:$A$12</definedName>
    <definedName name="FRECUENCIA" localSheetId="67">[33]Hoja1!$A$7:$A$12</definedName>
    <definedName name="FRECUENCIA" localSheetId="27">[33]Hoja1!$A$7:$A$12</definedName>
    <definedName name="FRECUENCIA" localSheetId="2">[33]Hoja1!$A$7:$A$12</definedName>
    <definedName name="FRECUENCIA" localSheetId="29">[33]Hoja1!$A$7:$A$12</definedName>
    <definedName name="FRECUENCIA" localSheetId="13">[33]Hoja1!$A$7:$A$12</definedName>
    <definedName name="FRECUENCIA" localSheetId="3">[33]Hoja1!$A$7:$A$12</definedName>
    <definedName name="FRECUENCIA" localSheetId="30">[33]Hoja1!$A$7:$A$12</definedName>
    <definedName name="FRECUENCIA" localSheetId="14">[33]Hoja1!$A$7:$A$12</definedName>
    <definedName name="FRECUENCIA" localSheetId="4">[33]Hoja1!$A$7:$A$12</definedName>
    <definedName name="FRECUENCIA" localSheetId="31">[33]Hoja1!$A$7:$A$12</definedName>
    <definedName name="FRECUENCIA" localSheetId="15">[33]Hoja1!$A$7:$A$12</definedName>
    <definedName name="FRECUENCIA" localSheetId="5">[33]Hoja1!$A$7:$A$12</definedName>
    <definedName name="FRECUENCIA" localSheetId="32">[33]Hoja1!$A$7:$A$12</definedName>
    <definedName name="FRECUENCIA" localSheetId="33">[33]Hoja1!$A$7:$A$12</definedName>
    <definedName name="FRECUENCIA" localSheetId="34">[33]Hoja1!$A$7:$A$12</definedName>
    <definedName name="FRECUENCIA" localSheetId="35">[33]Hoja1!$A$7:$A$12</definedName>
    <definedName name="FRECUENCIA" localSheetId="16">[33]Hoja1!$A$7:$A$12</definedName>
    <definedName name="FRECUENCIA" localSheetId="6">[33]Hoja1!$A$7:$A$12</definedName>
    <definedName name="FRECUENCIA" localSheetId="36">[33]Hoja1!$A$7:$A$12</definedName>
    <definedName name="FRECUENCIA" localSheetId="38">[33]Hoja1!$A$7:$A$12</definedName>
    <definedName name="FRECUENCIA" localSheetId="39">[33]Hoja1!$A$7:$A$12</definedName>
    <definedName name="FRECUENCIA" localSheetId="17">[33]Hoja1!$A$7:$A$12</definedName>
    <definedName name="FRECUENCIA" localSheetId="7">[33]Hoja1!$A$7:$A$12</definedName>
    <definedName name="FRECUENCIA" localSheetId="40">[33]Hoja1!$A$7:$A$12</definedName>
    <definedName name="FRECUENCIA" localSheetId="18">[33]Hoja1!$A$7:$A$12</definedName>
    <definedName name="FRECUENCIA" localSheetId="8">[33]Hoja1!$A$7:$A$12</definedName>
    <definedName name="FRECUENCIA" localSheetId="41">[33]Hoja1!$A$7:$A$12</definedName>
    <definedName name="FRECUENCIA" localSheetId="42">[33]Hoja1!$A$7:$A$12</definedName>
    <definedName name="FRECUENCIA" localSheetId="43">[33]Hoja1!$A$7:$A$12</definedName>
    <definedName name="FRECUENCIA" localSheetId="44">[33]Hoja1!$A$7:$A$12</definedName>
    <definedName name="FRECUENCIA" localSheetId="45">[33]Hoja1!$A$7:$A$12</definedName>
    <definedName name="FRECUENCIA" localSheetId="46">[33]Hoja1!$A$7:$A$12</definedName>
    <definedName name="FRECUENCIA" localSheetId="47">[33]Hoja1!$A$7:$A$12</definedName>
    <definedName name="FRECUENCIA" localSheetId="19">[33]Hoja1!$A$7:$A$12</definedName>
    <definedName name="FRECUENCIA" localSheetId="9">[33]Hoja1!$A$7:$A$12</definedName>
    <definedName name="FRECUENCIA" localSheetId="51">[33]Hoja1!$A$7:$A$12</definedName>
    <definedName name="FRECUENCIA" localSheetId="52">[33]Hoja1!$A$7:$A$12</definedName>
    <definedName name="FRECUENCIA" localSheetId="53">[33]Hoja1!$A$7:$A$12</definedName>
    <definedName name="FRECUENCIA" localSheetId="20">[33]Hoja1!$A$7:$A$12</definedName>
    <definedName name="frecuencia" localSheetId="56">[34]Hoja2!$B$3:$B$8</definedName>
    <definedName name="FRECUENCIA" localSheetId="24">[33]Hoja1!$A$7:$A$12</definedName>
    <definedName name="Frecuencia">[35]Hoja1!$B$1:$B$5</definedName>
    <definedName name="FRUTO" localSheetId="56">#REF!</definedName>
    <definedName name="FRUTO">#REF!</definedName>
    <definedName name="Fuen">'[36]Lista Controles'!$B$2:$B$28</definedName>
    <definedName name="Fuente">[37]Parámetros!$E$2:$E$18</definedName>
    <definedName name="FUENTE1">'[2]Analisis Initarios '!$F$3795</definedName>
    <definedName name="FUENTE2">'[2]Analisis Initarios '!$F$3829</definedName>
    <definedName name="FUENTES" localSheetId="28">[9]Controles!#REF!</definedName>
    <definedName name="FUENTES" localSheetId="12">[9]Controles!#REF!</definedName>
    <definedName name="FUENTES" localSheetId="10">[9]Controles!#REF!</definedName>
    <definedName name="FUENTES" localSheetId="54">[9]Controles!#REF!</definedName>
    <definedName name="FUENTES" localSheetId="21">[9]Controles!#REF!</definedName>
    <definedName name="FUENTES" localSheetId="11">[9]Controles!#REF!</definedName>
    <definedName name="FUENTES" localSheetId="55">[9]Controles!#REF!</definedName>
    <definedName name="FUENTES" localSheetId="22">[9]Controles!#REF!</definedName>
    <definedName name="FUENTES" localSheetId="57">[9]Controles!#REF!</definedName>
    <definedName name="FUENTES" localSheetId="64">[9]Controles!#REF!</definedName>
    <definedName name="FUENTES" localSheetId="23">[9]Controles!#REF!</definedName>
    <definedName name="FUENTES" localSheetId="58">[9]Controles!#REF!</definedName>
    <definedName name="FUENTES" localSheetId="59">[9]Controles!#REF!</definedName>
    <definedName name="FUENTES" localSheetId="60">[9]Controles!#REF!</definedName>
    <definedName name="FUENTES" localSheetId="61">[9]Controles!#REF!</definedName>
    <definedName name="FUENTES" localSheetId="62">[9]Controles!#REF!</definedName>
    <definedName name="FUENTES" localSheetId="63">[9]Controles!#REF!</definedName>
    <definedName name="FUENTES" localSheetId="65">[9]Controles!#REF!</definedName>
    <definedName name="FUENTES" localSheetId="25">[9]Controles!#REF!</definedName>
    <definedName name="FUENTES" localSheetId="66">[9]Controles!#REF!</definedName>
    <definedName name="FUENTES" localSheetId="26">[9]Controles!#REF!</definedName>
    <definedName name="FUENTES" localSheetId="67">[9]Controles!#REF!</definedName>
    <definedName name="FUENTES" localSheetId="27">[9]Controles!#REF!</definedName>
    <definedName name="FUENTES" localSheetId="2">[9]Controles!#REF!</definedName>
    <definedName name="FUENTES" localSheetId="29">[9]Controles!#REF!</definedName>
    <definedName name="FUENTES" localSheetId="13">[9]Controles!#REF!</definedName>
    <definedName name="FUENTES" localSheetId="3">[9]Controles!#REF!</definedName>
    <definedName name="FUENTES" localSheetId="30">[9]Controles!#REF!</definedName>
    <definedName name="FUENTES" localSheetId="14">[9]Controles!#REF!</definedName>
    <definedName name="FUENTES" localSheetId="4">[9]Controles!#REF!</definedName>
    <definedName name="FUENTES" localSheetId="31">[9]Controles!#REF!</definedName>
    <definedName name="FUENTES" localSheetId="15">[9]Controles!#REF!</definedName>
    <definedName name="FUENTES" localSheetId="5">[9]Controles!#REF!</definedName>
    <definedName name="FUENTES" localSheetId="32">[9]Controles!#REF!</definedName>
    <definedName name="FUENTES" localSheetId="33">[9]Controles!#REF!</definedName>
    <definedName name="FUENTES" localSheetId="34">[9]Controles!#REF!</definedName>
    <definedName name="FUENTES" localSheetId="35">[9]Controles!#REF!</definedName>
    <definedName name="FUENTES" localSheetId="16">[9]Controles!#REF!</definedName>
    <definedName name="FUENTES" localSheetId="6">[9]Controles!#REF!</definedName>
    <definedName name="FUENTES" localSheetId="36">[9]Controles!#REF!</definedName>
    <definedName name="FUENTES" localSheetId="38">[9]Controles!#REF!</definedName>
    <definedName name="FUENTES" localSheetId="39">[9]Controles!#REF!</definedName>
    <definedName name="FUENTES" localSheetId="17">[9]Controles!#REF!</definedName>
    <definedName name="FUENTES" localSheetId="7">[9]Controles!#REF!</definedName>
    <definedName name="FUENTES" localSheetId="40">[9]Controles!#REF!</definedName>
    <definedName name="FUENTES" localSheetId="18">[9]Controles!#REF!</definedName>
    <definedName name="FUENTES" localSheetId="8">[9]Controles!#REF!</definedName>
    <definedName name="FUENTES" localSheetId="41">[9]Controles!#REF!</definedName>
    <definedName name="FUENTES" localSheetId="42">[9]Controles!#REF!</definedName>
    <definedName name="FUENTES" localSheetId="43">[9]Controles!#REF!</definedName>
    <definedName name="FUENTES" localSheetId="44">[9]Controles!#REF!</definedName>
    <definedName name="FUENTES" localSheetId="45">[9]Controles!#REF!</definedName>
    <definedName name="FUENTES" localSheetId="46">[9]Controles!#REF!</definedName>
    <definedName name="FUENTES" localSheetId="47">[9]Controles!#REF!</definedName>
    <definedName name="FUENTES" localSheetId="19">[9]Controles!#REF!</definedName>
    <definedName name="FUENTES" localSheetId="9">[9]Controles!#REF!</definedName>
    <definedName name="FUENTES" localSheetId="51">[9]Controles!#REF!</definedName>
    <definedName name="FUENTES" localSheetId="52">[9]Controles!#REF!</definedName>
    <definedName name="FUENTES" localSheetId="53">[9]Controles!#REF!</definedName>
    <definedName name="FUENTES" localSheetId="50">[9]Controles!#REF!</definedName>
    <definedName name="FUENTES" localSheetId="20">[9]Controles!#REF!</definedName>
    <definedName name="FUENTES" localSheetId="56">[9]Controles!#REF!</definedName>
    <definedName name="FUENTES" localSheetId="24">[9]Controles!#REF!</definedName>
    <definedName name="FUENTES" localSheetId="37">[9]Controles!#REF!</definedName>
    <definedName name="FUENTES">[9]Controles!#REF!</definedName>
    <definedName name="gargolas">'[2]Analisis Initarios '!$B$1671</definedName>
    <definedName name="gargolas1">'[2]Analisis Initarios '!$F$1691</definedName>
    <definedName name="genas">#REF!</definedName>
    <definedName name="GHGHJBJH">'[4]1'!#REF!</definedName>
    <definedName name="Global">#REF!</definedName>
    <definedName name="grama">'[2]Analisis Initarios '!$B$673</definedName>
    <definedName name="grama1">'[2]Analisis Initarios '!$F$693</definedName>
    <definedName name="granitolava">'[2]Analisis Initarios '!$B$1938</definedName>
    <definedName name="granitolava1">'[2]Analisis Initarios '!$F$1959</definedName>
    <definedName name="gravilla">190000</definedName>
    <definedName name="hhhhhh" localSheetId="56">#N/A</definedName>
    <definedName name="hhhhhh">#N/A</definedName>
    <definedName name="hilo">'[2]Analisis Initarios '!$B$1205</definedName>
    <definedName name="hilo1">'[2]Analisis Initarios '!$F$1225</definedName>
    <definedName name="HOJA1">#REF!</definedName>
    <definedName name="HOLA">[20]Perdida!$B$3:$B$31</definedName>
    <definedName name="huellagrada">'[2]Analisis Initarios '!#REF!</definedName>
    <definedName name="huellagrada1">'[2]Analisis Initarios '!#REF!</definedName>
    <definedName name="I">#REF!</definedName>
    <definedName name="IMPRE">2%</definedName>
    <definedName name="IMPREV">#REF!</definedName>
    <definedName name="IMPREVISTOS">#REF!</definedName>
    <definedName name="IN">[38]Insum!$A$3:$H$100</definedName>
    <definedName name="incrustaciones">'[2]Analisis Initarios '!#REF!</definedName>
    <definedName name="incrustaciones1">'[2]Analisis Initarios '!#REF!</definedName>
    <definedName name="INDICADORES">[33]Hoja1!$A$2:$A$4</definedName>
    <definedName name="INE">#REF!</definedName>
    <definedName name="inf">#REF!</definedName>
    <definedName name="INFF">#REF!</definedName>
    <definedName name="infi">#REF!</definedName>
    <definedName name="IngJHMONJE">[39]Presupuesto!#REF!</definedName>
    <definedName name="instalpasamuro">#REF!</definedName>
    <definedName name="INSUBANCO">[13]INSUMOS!$A$2:$D$6979</definedName>
    <definedName name="Insumos">[40]Insumos!$A$6:$D$90</definedName>
    <definedName name="irafuente">'[41]Lista controles (2)'!$B$2:$B$22</definedName>
    <definedName name="iramedio1">'[41]Lista controles (2)'!$B$26:$B$56</definedName>
    <definedName name="iramitigacion">'[41]Lista controles (2)'!$B$98:$B$108</definedName>
    <definedName name="iraperdida">'[41]Lista pérdida probable (2)'!$B$3:$B$36</definedName>
    <definedName name="irapersonas">'[41]Lista controles (2)'!$B$60:$B$72</definedName>
    <definedName name="iraprevencion">'[41]Lista controles (2)'!$B$76:$B$95</definedName>
    <definedName name="ITEM">#REF!</definedName>
    <definedName name="Iterar">#REF!</definedName>
    <definedName name="IVA">16%</definedName>
    <definedName name="ixiora">'[2]Analisis Initarios '!$B$1073</definedName>
    <definedName name="ixiora1">'[2]Analisis Initarios '!$F$1093</definedName>
    <definedName name="jardinera">'[2]Analisis Initarios '!$B$2407</definedName>
    <definedName name="jardinera1">'[2]Analisis Initarios '!$F$2427</definedName>
    <definedName name="JARDINERO" localSheetId="56">#REF!</definedName>
    <definedName name="JARDINERO">#REF!</definedName>
    <definedName name="JEFE_DE_ZONA" localSheetId="56">#REF!</definedName>
    <definedName name="JEFE_DE_ZONA">#REF!</definedName>
    <definedName name="JEFE_ZONA" localSheetId="56">#REF!</definedName>
    <definedName name="JEFE_ZONA">#REF!</definedName>
    <definedName name="JOIJOIJ">'[4]1'!#REF!</definedName>
    <definedName name="JURIFUENTE">[42]Controles!$B$2:$B$19</definedName>
    <definedName name="JURIMEDIO">[42]Controles!$B$24:$B$43</definedName>
    <definedName name="JURIMITI">[42]Controles!$B$84:$B$91</definedName>
    <definedName name="JURIPERSON">[42]Controles!$B$47:$B$59</definedName>
    <definedName name="JURIPREVN">[42]Controles!$B$63:$B$81</definedName>
    <definedName name="K0F1">#REF!</definedName>
    <definedName name="K0F2">#REF!</definedName>
    <definedName name="K10ALO">#REF!</definedName>
    <definedName name="K11ALO">#REF!</definedName>
    <definedName name="K1F1">#REF!</definedName>
    <definedName name="K1F2">#REF!</definedName>
    <definedName name="K2F1">#REF!</definedName>
    <definedName name="K2F2">#REF!</definedName>
    <definedName name="K3F1">#REF!</definedName>
    <definedName name="K3F2">#REF!</definedName>
    <definedName name="K4F1">#REF!</definedName>
    <definedName name="K4F2">#REF!</definedName>
    <definedName name="K5F1">#REF!</definedName>
    <definedName name="K5F2">#REF!</definedName>
    <definedName name="K6F1">#REF!</definedName>
    <definedName name="K6F2">#REF!</definedName>
    <definedName name="K7F1">#REF!</definedName>
    <definedName name="K7F2">#REF!</definedName>
    <definedName name="K8ALO">#REF!</definedName>
    <definedName name="K8F1">#REF!</definedName>
    <definedName name="K8F2">#REF!</definedName>
    <definedName name="K9ALO">#REF!</definedName>
    <definedName name="L">#REF!</definedName>
    <definedName name="LABORATORIO" localSheetId="56">#REF!</definedName>
    <definedName name="LABORATORIO">#REF!</definedName>
    <definedName name="lavamanos">'[2]Analisis Initarios '!#REF!</definedName>
    <definedName name="lavamanos1">'[2]Analisis Initarios '!#REF!</definedName>
    <definedName name="lavaplatos">'[2]Analisis Initarios '!#REF!</definedName>
    <definedName name="lavaplatos1">'[2]Analisis Initarios '!#REF!</definedName>
    <definedName name="LE">#REF!</definedName>
    <definedName name="LETRAS1">'[43]Acta Parcial'!#REF!</definedName>
    <definedName name="LIMPIEZA" localSheetId="56">#REF!</definedName>
    <definedName name="LIMPIEZA">#REF!</definedName>
    <definedName name="lista1" localSheetId="56">[44]Hoja1!$E$5:$E$8</definedName>
    <definedName name="lista1">[44]Hoja1!$E$5:$E$8</definedName>
    <definedName name="local">#REF!</definedName>
    <definedName name="LOCALIZACION">#REF!</definedName>
    <definedName name="localizat">'[2]Analisis Initarios '!$B$210</definedName>
    <definedName name="localizat1">'[2]Analisis Initarios '!$F$229</definedName>
    <definedName name="locavias">'[2]Analisis Initarios '!$A$3710</definedName>
    <definedName name="locavias1">'[2]Analisis Initarios '!$F$3726</definedName>
    <definedName name="LOREFUENTE">[42]Controles!$B$2:$B$19</definedName>
    <definedName name="LOREPROCESO">'[45]Barra Proceso'!$B$3:$B$17</definedName>
    <definedName name="LORFUENTE">[42]Controles!$B$2:$B$19</definedName>
    <definedName name="LORMEDIO">[42]Controles!$B$24:$B$43</definedName>
    <definedName name="losaconcreto">'[2]Analisis Initarios '!$B$2106</definedName>
    <definedName name="losaconcreto1">'[2]Analisis Initarios '!$F$2126</definedName>
    <definedName name="luminaria150h">'[3]Analisis Electricos '!$B$811</definedName>
    <definedName name="luminaria70">'[3]Analisis Electricos '!$B$602</definedName>
    <definedName name="luminaria70h">'[3]Analisis Electricos '!$B$636</definedName>
    <definedName name="mac">#REF!</definedName>
    <definedName name="MANBAJO">'[46]Lista controles'!$B$24:$B$43</definedName>
    <definedName name="MANCEPEL">'[9]Barra Peligro'!$A$3:$A$106</definedName>
    <definedName name="Mancepell">'[41]Lista Peligro (2)'!$A$3:$A$100</definedName>
    <definedName name="manceprevent">[21]Controles!$B$63:$B$80</definedName>
    <definedName name="MANFACT" localSheetId="28">#REF!</definedName>
    <definedName name="MANFACT" localSheetId="12">#REF!</definedName>
    <definedName name="MANFACT" localSheetId="10">#REF!</definedName>
    <definedName name="MANFACT" localSheetId="54">#REF!</definedName>
    <definedName name="MANFACT" localSheetId="21">#REF!</definedName>
    <definedName name="MANFACT" localSheetId="11">#REF!</definedName>
    <definedName name="MANFACT" localSheetId="55">#REF!</definedName>
    <definedName name="MANFACT" localSheetId="22">#REF!</definedName>
    <definedName name="MANFACT" localSheetId="57">#REF!</definedName>
    <definedName name="MANFACT" localSheetId="64">#REF!</definedName>
    <definedName name="MANFACT" localSheetId="23">#REF!</definedName>
    <definedName name="MANFACT" localSheetId="58">#REF!</definedName>
    <definedName name="MANFACT" localSheetId="59">#REF!</definedName>
    <definedName name="MANFACT" localSheetId="60">#REF!</definedName>
    <definedName name="MANFACT" localSheetId="61">#REF!</definedName>
    <definedName name="MANFACT" localSheetId="62">#REF!</definedName>
    <definedName name="MANFACT" localSheetId="63">#REF!</definedName>
    <definedName name="MANFACT" localSheetId="65">#REF!</definedName>
    <definedName name="MANFACT" localSheetId="25">#REF!</definedName>
    <definedName name="MANFACT" localSheetId="66">#REF!</definedName>
    <definedName name="MANFACT" localSheetId="26">#REF!</definedName>
    <definedName name="MANFACT" localSheetId="67">#REF!</definedName>
    <definedName name="MANFACT" localSheetId="27">#REF!</definedName>
    <definedName name="MANFACT" localSheetId="2">#REF!</definedName>
    <definedName name="MANFACT" localSheetId="29">#REF!</definedName>
    <definedName name="MANFACT" localSheetId="13">#REF!</definedName>
    <definedName name="MANFACT" localSheetId="3">#REF!</definedName>
    <definedName name="MANFACT" localSheetId="30">#REF!</definedName>
    <definedName name="MANFACT" localSheetId="14">#REF!</definedName>
    <definedName name="MANFACT" localSheetId="4">#REF!</definedName>
    <definedName name="MANFACT" localSheetId="31">#REF!</definedName>
    <definedName name="MANFACT" localSheetId="15">#REF!</definedName>
    <definedName name="MANFACT" localSheetId="5">#REF!</definedName>
    <definedName name="MANFACT" localSheetId="32">#REF!</definedName>
    <definedName name="MANFACT" localSheetId="33">#REF!</definedName>
    <definedName name="MANFACT" localSheetId="34">#REF!</definedName>
    <definedName name="MANFACT" localSheetId="35">#REF!</definedName>
    <definedName name="MANFACT" localSheetId="16">#REF!</definedName>
    <definedName name="MANFACT" localSheetId="6">#REF!</definedName>
    <definedName name="MANFACT" localSheetId="36">#REF!</definedName>
    <definedName name="MANFACT" localSheetId="38">#REF!</definedName>
    <definedName name="MANFACT" localSheetId="39">#REF!</definedName>
    <definedName name="MANFACT" localSheetId="17">#REF!</definedName>
    <definedName name="MANFACT" localSheetId="7">#REF!</definedName>
    <definedName name="MANFACT" localSheetId="40">#REF!</definedName>
    <definedName name="MANFACT" localSheetId="18">#REF!</definedName>
    <definedName name="MANFACT" localSheetId="8">#REF!</definedName>
    <definedName name="MANFACT" localSheetId="41">#REF!</definedName>
    <definedName name="MANFACT" localSheetId="42">#REF!</definedName>
    <definedName name="MANFACT" localSheetId="43">#REF!</definedName>
    <definedName name="MANFACT" localSheetId="44">#REF!</definedName>
    <definedName name="MANFACT" localSheetId="45">#REF!</definedName>
    <definedName name="MANFACT" localSheetId="46">#REF!</definedName>
    <definedName name="MANFACT" localSheetId="47">#REF!</definedName>
    <definedName name="MANFACT" localSheetId="19">#REF!</definedName>
    <definedName name="MANFACT" localSheetId="9">#REF!</definedName>
    <definedName name="MANFACT" localSheetId="51">#REF!</definedName>
    <definedName name="MANFACT" localSheetId="52">#REF!</definedName>
    <definedName name="MANFACT" localSheetId="53">#REF!</definedName>
    <definedName name="MANFACT" localSheetId="50">#REF!</definedName>
    <definedName name="MANFACT" localSheetId="20">#REF!</definedName>
    <definedName name="MANFACT" localSheetId="56">#REF!</definedName>
    <definedName name="MANFACT" localSheetId="24">#REF!</definedName>
    <definedName name="MANFACT" localSheetId="37">#REF!</definedName>
    <definedName name="MANFACT">#REF!</definedName>
    <definedName name="MANFUENTE" localSheetId="28">[9]Controles!#REF!</definedName>
    <definedName name="MANFUENTE" localSheetId="12">[9]Controles!#REF!</definedName>
    <definedName name="MANFUENTE" localSheetId="10">[9]Controles!#REF!</definedName>
    <definedName name="MANFUENTE" localSheetId="54">[9]Controles!#REF!</definedName>
    <definedName name="MANFUENTE" localSheetId="21">[9]Controles!#REF!</definedName>
    <definedName name="MANFUENTE" localSheetId="11">[9]Controles!#REF!</definedName>
    <definedName name="MANFUENTE" localSheetId="55">[9]Controles!#REF!</definedName>
    <definedName name="MANFUENTE" localSheetId="22">[9]Controles!#REF!</definedName>
    <definedName name="MANFUENTE" localSheetId="57">[9]Controles!#REF!</definedName>
    <definedName name="MANFUENTE" localSheetId="64">[9]Controles!#REF!</definedName>
    <definedName name="MANFUENTE" localSheetId="23">[9]Controles!#REF!</definedName>
    <definedName name="MANFUENTE" localSheetId="58">[9]Controles!#REF!</definedName>
    <definedName name="MANFUENTE" localSheetId="59">[9]Controles!#REF!</definedName>
    <definedName name="MANFUENTE" localSheetId="60">[9]Controles!#REF!</definedName>
    <definedName name="MANFUENTE" localSheetId="61">[9]Controles!#REF!</definedName>
    <definedName name="MANFUENTE" localSheetId="62">[9]Controles!#REF!</definedName>
    <definedName name="MANFUENTE" localSheetId="63">[9]Controles!#REF!</definedName>
    <definedName name="MANFUENTE" localSheetId="65">[9]Controles!#REF!</definedName>
    <definedName name="MANFUENTE" localSheetId="25">[9]Controles!#REF!</definedName>
    <definedName name="MANFUENTE" localSheetId="66">[9]Controles!#REF!</definedName>
    <definedName name="MANFUENTE" localSheetId="26">[9]Controles!#REF!</definedName>
    <definedName name="MANFUENTE" localSheetId="67">[9]Controles!#REF!</definedName>
    <definedName name="MANFUENTE" localSheetId="27">[9]Controles!#REF!</definedName>
    <definedName name="MANFUENTE" localSheetId="2">[9]Controles!#REF!</definedName>
    <definedName name="MANFUENTE" localSheetId="29">[9]Controles!#REF!</definedName>
    <definedName name="MANFUENTE" localSheetId="13">[9]Controles!#REF!</definedName>
    <definedName name="MANFUENTE" localSheetId="3">[9]Controles!#REF!</definedName>
    <definedName name="MANFUENTE" localSheetId="30">[9]Controles!#REF!</definedName>
    <definedName name="MANFUENTE" localSheetId="14">[9]Controles!#REF!</definedName>
    <definedName name="MANFUENTE" localSheetId="4">[9]Controles!#REF!</definedName>
    <definedName name="MANFUENTE" localSheetId="31">[9]Controles!#REF!</definedName>
    <definedName name="MANFUENTE" localSheetId="15">[9]Controles!#REF!</definedName>
    <definedName name="MANFUENTE" localSheetId="5">[9]Controles!#REF!</definedName>
    <definedName name="MANFUENTE" localSheetId="32">[9]Controles!#REF!</definedName>
    <definedName name="MANFUENTE" localSheetId="33">[9]Controles!#REF!</definedName>
    <definedName name="MANFUENTE" localSheetId="34">[9]Controles!#REF!</definedName>
    <definedName name="MANFUENTE" localSheetId="35">[9]Controles!#REF!</definedName>
    <definedName name="MANFUENTE" localSheetId="16">[9]Controles!#REF!</definedName>
    <definedName name="MANFUENTE" localSheetId="6">[9]Controles!#REF!</definedName>
    <definedName name="MANFUENTE" localSheetId="36">[9]Controles!#REF!</definedName>
    <definedName name="MANFUENTE" localSheetId="38">[9]Controles!#REF!</definedName>
    <definedName name="MANFUENTE" localSheetId="39">[9]Controles!#REF!</definedName>
    <definedName name="MANFUENTE" localSheetId="17">[9]Controles!#REF!</definedName>
    <definedName name="MANFUENTE" localSheetId="7">[9]Controles!#REF!</definedName>
    <definedName name="MANFUENTE" localSheetId="40">[9]Controles!#REF!</definedName>
    <definedName name="MANFUENTE" localSheetId="18">[9]Controles!#REF!</definedName>
    <definedName name="MANFUENTE" localSheetId="8">[9]Controles!#REF!</definedName>
    <definedName name="MANFUENTE" localSheetId="41">[9]Controles!#REF!</definedName>
    <definedName name="MANFUENTE" localSheetId="42">[9]Controles!#REF!</definedName>
    <definedName name="MANFUENTE" localSheetId="43">[9]Controles!#REF!</definedName>
    <definedName name="MANFUENTE" localSheetId="44">[9]Controles!#REF!</definedName>
    <definedName name="MANFUENTE" localSheetId="45">[9]Controles!#REF!</definedName>
    <definedName name="MANFUENTE" localSheetId="46">[9]Controles!#REF!</definedName>
    <definedName name="MANFUENTE" localSheetId="47">[9]Controles!#REF!</definedName>
    <definedName name="MANFUENTE" localSheetId="19">[9]Controles!#REF!</definedName>
    <definedName name="MANFUENTE" localSheetId="9">[9]Controles!#REF!</definedName>
    <definedName name="MANFUENTE" localSheetId="51">[9]Controles!#REF!</definedName>
    <definedName name="MANFUENTE" localSheetId="52">[9]Controles!#REF!</definedName>
    <definedName name="MANFUENTE" localSheetId="53">[9]Controles!#REF!</definedName>
    <definedName name="MANFUENTE" localSheetId="50">[9]Controles!#REF!</definedName>
    <definedName name="MANFUENTE" localSheetId="20">[9]Controles!#REF!</definedName>
    <definedName name="MANFUENTE" localSheetId="56">[9]Controles!#REF!</definedName>
    <definedName name="MANFUENTE" localSheetId="24">[9]Controles!#REF!</definedName>
    <definedName name="MANFUENTE" localSheetId="37">[9]Controles!#REF!</definedName>
    <definedName name="MANFUENTE">[9]Controles!#REF!</definedName>
    <definedName name="MANMED" localSheetId="56">'[10]Lista controles'!$B$38:$B$77</definedName>
    <definedName name="MANMED">'[10]Lista controles'!$B$38:$B$77</definedName>
    <definedName name="MANMED2" localSheetId="56">'[10]Lista controles'!$B$38:$B$84</definedName>
    <definedName name="MANMED2">'[10]Lista controles'!$B$38:$B$84</definedName>
    <definedName name="MANMEDIO" localSheetId="28">[9]Controles!#REF!</definedName>
    <definedName name="MANMEDIO" localSheetId="12">[9]Controles!#REF!</definedName>
    <definedName name="MANMEDIO" localSheetId="10">[9]Controles!#REF!</definedName>
    <definedName name="MANMEDIO" localSheetId="54">[9]Controles!#REF!</definedName>
    <definedName name="MANMEDIO" localSheetId="21">[9]Controles!#REF!</definedName>
    <definedName name="MANMEDIO" localSheetId="11">[9]Controles!#REF!</definedName>
    <definedName name="MANMEDIO" localSheetId="55">[9]Controles!#REF!</definedName>
    <definedName name="MANMEDIO" localSheetId="22">[9]Controles!#REF!</definedName>
    <definedName name="MANMEDIO" localSheetId="57">[9]Controles!#REF!</definedName>
    <definedName name="MANMEDIO" localSheetId="64">[9]Controles!#REF!</definedName>
    <definedName name="MANMEDIO" localSheetId="23">[9]Controles!#REF!</definedName>
    <definedName name="MANMEDIO" localSheetId="58">[9]Controles!#REF!</definedName>
    <definedName name="MANMEDIO" localSheetId="59">[9]Controles!#REF!</definedName>
    <definedName name="MANMEDIO" localSheetId="60">[9]Controles!#REF!</definedName>
    <definedName name="MANMEDIO" localSheetId="61">[9]Controles!#REF!</definedName>
    <definedName name="MANMEDIO" localSheetId="62">[9]Controles!#REF!</definedName>
    <definedName name="MANMEDIO" localSheetId="63">[9]Controles!#REF!</definedName>
    <definedName name="MANMEDIO" localSheetId="65">[9]Controles!#REF!</definedName>
    <definedName name="MANMEDIO" localSheetId="25">[9]Controles!#REF!</definedName>
    <definedName name="MANMEDIO" localSheetId="66">[9]Controles!#REF!</definedName>
    <definedName name="MANMEDIO" localSheetId="26">[9]Controles!#REF!</definedName>
    <definedName name="MANMEDIO" localSheetId="67">[9]Controles!#REF!</definedName>
    <definedName name="MANMEDIO" localSheetId="27">[9]Controles!#REF!</definedName>
    <definedName name="MANMEDIO" localSheetId="2">[9]Controles!#REF!</definedName>
    <definedName name="MANMEDIO" localSheetId="29">[9]Controles!#REF!</definedName>
    <definedName name="MANMEDIO" localSheetId="13">[9]Controles!#REF!</definedName>
    <definedName name="MANMEDIO" localSheetId="3">[9]Controles!#REF!</definedName>
    <definedName name="MANMEDIO" localSheetId="30">[9]Controles!#REF!</definedName>
    <definedName name="MANMEDIO" localSheetId="14">[9]Controles!#REF!</definedName>
    <definedName name="MANMEDIO" localSheetId="4">[9]Controles!#REF!</definedName>
    <definedName name="MANMEDIO" localSheetId="31">[9]Controles!#REF!</definedName>
    <definedName name="MANMEDIO" localSheetId="15">[9]Controles!#REF!</definedName>
    <definedName name="MANMEDIO" localSheetId="5">[9]Controles!#REF!</definedName>
    <definedName name="MANMEDIO" localSheetId="32">[9]Controles!#REF!</definedName>
    <definedName name="MANMEDIO" localSheetId="33">[9]Controles!#REF!</definedName>
    <definedName name="MANMEDIO" localSheetId="34">[9]Controles!#REF!</definedName>
    <definedName name="MANMEDIO" localSheetId="35">[9]Controles!#REF!</definedName>
    <definedName name="MANMEDIO" localSheetId="16">[9]Controles!#REF!</definedName>
    <definedName name="MANMEDIO" localSheetId="6">[9]Controles!#REF!</definedName>
    <definedName name="MANMEDIO" localSheetId="36">[9]Controles!#REF!</definedName>
    <definedName name="MANMEDIO" localSheetId="38">[9]Controles!#REF!</definedName>
    <definedName name="MANMEDIO" localSheetId="39">[9]Controles!#REF!</definedName>
    <definedName name="MANMEDIO" localSheetId="17">[9]Controles!#REF!</definedName>
    <definedName name="MANMEDIO" localSheetId="7">[9]Controles!#REF!</definedName>
    <definedName name="MANMEDIO" localSheetId="40">[9]Controles!#REF!</definedName>
    <definedName name="MANMEDIO" localSheetId="18">[9]Controles!#REF!</definedName>
    <definedName name="MANMEDIO" localSheetId="8">[9]Controles!#REF!</definedName>
    <definedName name="MANMEDIO" localSheetId="41">[9]Controles!#REF!</definedName>
    <definedName name="MANMEDIO" localSheetId="42">[9]Controles!#REF!</definedName>
    <definedName name="MANMEDIO" localSheetId="43">[9]Controles!#REF!</definedName>
    <definedName name="MANMEDIO" localSheetId="44">[9]Controles!#REF!</definedName>
    <definedName name="MANMEDIO" localSheetId="45">[9]Controles!#REF!</definedName>
    <definedName name="MANMEDIO" localSheetId="46">[9]Controles!#REF!</definedName>
    <definedName name="MANMEDIO" localSheetId="47">[9]Controles!#REF!</definedName>
    <definedName name="MANMEDIO" localSheetId="19">[9]Controles!#REF!</definedName>
    <definedName name="MANMEDIO" localSheetId="9">[9]Controles!#REF!</definedName>
    <definedName name="MANMEDIO" localSheetId="51">[9]Controles!#REF!</definedName>
    <definedName name="MANMEDIO" localSheetId="52">[9]Controles!#REF!</definedName>
    <definedName name="MANMEDIO" localSheetId="53">[9]Controles!#REF!</definedName>
    <definedName name="MANMEDIO" localSheetId="50">[9]Controles!#REF!</definedName>
    <definedName name="MANMEDIO" localSheetId="20">[9]Controles!#REF!</definedName>
    <definedName name="MANMEDIO" localSheetId="56">[9]Controles!#REF!</definedName>
    <definedName name="MANMEDIO" localSheetId="24">[9]Controles!#REF!</definedName>
    <definedName name="MANMEDIO" localSheetId="37">[9]Controles!#REF!</definedName>
    <definedName name="MANMEDIO">[9]Controles!#REF!</definedName>
    <definedName name="MANMIT">'[47]Lista Controles'!$B$115:$B$130</definedName>
    <definedName name="MANMITI">[9]Controles!$B$28:$B$33</definedName>
    <definedName name="MANMITI1">[48]Controles!$B$25:$B$28</definedName>
    <definedName name="MANMITIS">'[49]LISTA CONTROLES'!$B$106:$B$122</definedName>
    <definedName name="MANODEOBRA">[50]MANODEOBRA!$A$9:$EL$3574</definedName>
    <definedName name="ManoObra">[51]Insum!$A$152:$H$183</definedName>
    <definedName name="MANPER" localSheetId="56">'[10]Lista pérdida probable'!$B$3:$B$37</definedName>
    <definedName name="MANPER">'[10]Lista pérdida probable'!$B$3:$B$37</definedName>
    <definedName name="MANPERD">[9]Perdida!$B$3:$B$43</definedName>
    <definedName name="MANPERSON" localSheetId="28">[9]Controles!#REF!</definedName>
    <definedName name="MANPERSON" localSheetId="12">[9]Controles!#REF!</definedName>
    <definedName name="MANPERSON" localSheetId="10">[9]Controles!#REF!</definedName>
    <definedName name="MANPERSON" localSheetId="54">[9]Controles!#REF!</definedName>
    <definedName name="MANPERSON" localSheetId="21">[9]Controles!#REF!</definedName>
    <definedName name="MANPERSON" localSheetId="11">[9]Controles!#REF!</definedName>
    <definedName name="MANPERSON" localSheetId="55">[9]Controles!#REF!</definedName>
    <definedName name="MANPERSON" localSheetId="22">[9]Controles!#REF!</definedName>
    <definedName name="MANPERSON" localSheetId="57">[9]Controles!#REF!</definedName>
    <definedName name="MANPERSON" localSheetId="64">[9]Controles!#REF!</definedName>
    <definedName name="MANPERSON" localSheetId="23">[9]Controles!#REF!</definedName>
    <definedName name="MANPERSON" localSheetId="58">[9]Controles!#REF!</definedName>
    <definedName name="MANPERSON" localSheetId="59">[9]Controles!#REF!</definedName>
    <definedName name="MANPERSON" localSheetId="60">[9]Controles!#REF!</definedName>
    <definedName name="MANPERSON" localSheetId="61">[9]Controles!#REF!</definedName>
    <definedName name="MANPERSON" localSheetId="62">[9]Controles!#REF!</definedName>
    <definedName name="MANPERSON" localSheetId="63">[9]Controles!#REF!</definedName>
    <definedName name="MANPERSON" localSheetId="65">[9]Controles!#REF!</definedName>
    <definedName name="MANPERSON" localSheetId="25">[9]Controles!#REF!</definedName>
    <definedName name="MANPERSON" localSheetId="66">[9]Controles!#REF!</definedName>
    <definedName name="MANPERSON" localSheetId="26">[9]Controles!#REF!</definedName>
    <definedName name="MANPERSON" localSheetId="67">[9]Controles!#REF!</definedName>
    <definedName name="MANPERSON" localSheetId="27">[9]Controles!#REF!</definedName>
    <definedName name="MANPERSON" localSheetId="2">[9]Controles!#REF!</definedName>
    <definedName name="MANPERSON" localSheetId="29">[9]Controles!#REF!</definedName>
    <definedName name="MANPERSON" localSheetId="13">[9]Controles!#REF!</definedName>
    <definedName name="MANPERSON" localSheetId="3">[9]Controles!#REF!</definedName>
    <definedName name="MANPERSON" localSheetId="30">[9]Controles!#REF!</definedName>
    <definedName name="MANPERSON" localSheetId="14">[9]Controles!#REF!</definedName>
    <definedName name="MANPERSON" localSheetId="4">[9]Controles!#REF!</definedName>
    <definedName name="MANPERSON" localSheetId="31">[9]Controles!#REF!</definedName>
    <definedName name="MANPERSON" localSheetId="15">[9]Controles!#REF!</definedName>
    <definedName name="MANPERSON" localSheetId="5">[9]Controles!#REF!</definedName>
    <definedName name="MANPERSON" localSheetId="32">[9]Controles!#REF!</definedName>
    <definedName name="MANPERSON" localSheetId="33">[9]Controles!#REF!</definedName>
    <definedName name="MANPERSON" localSheetId="34">[9]Controles!#REF!</definedName>
    <definedName name="MANPERSON" localSheetId="35">[9]Controles!#REF!</definedName>
    <definedName name="MANPERSON" localSheetId="16">[9]Controles!#REF!</definedName>
    <definedName name="MANPERSON" localSheetId="6">[9]Controles!#REF!</definedName>
    <definedName name="MANPERSON" localSheetId="36">[9]Controles!#REF!</definedName>
    <definedName name="MANPERSON" localSheetId="38">[9]Controles!#REF!</definedName>
    <definedName name="MANPERSON" localSheetId="39">[9]Controles!#REF!</definedName>
    <definedName name="MANPERSON" localSheetId="17">[9]Controles!#REF!</definedName>
    <definedName name="MANPERSON" localSheetId="7">[9]Controles!#REF!</definedName>
    <definedName name="MANPERSON" localSheetId="40">[9]Controles!#REF!</definedName>
    <definedName name="MANPERSON" localSheetId="18">[9]Controles!#REF!</definedName>
    <definedName name="MANPERSON" localSheetId="8">[9]Controles!#REF!</definedName>
    <definedName name="MANPERSON" localSheetId="41">[9]Controles!#REF!</definedName>
    <definedName name="MANPERSON" localSheetId="42">[9]Controles!#REF!</definedName>
    <definedName name="MANPERSON" localSheetId="43">[9]Controles!#REF!</definedName>
    <definedName name="MANPERSON" localSheetId="44">[9]Controles!#REF!</definedName>
    <definedName name="MANPERSON" localSheetId="45">[9]Controles!#REF!</definedName>
    <definedName name="MANPERSON" localSheetId="46">[9]Controles!#REF!</definedName>
    <definedName name="MANPERSON" localSheetId="47">[9]Controles!#REF!</definedName>
    <definedName name="MANPERSON" localSheetId="19">[9]Controles!#REF!</definedName>
    <definedName name="MANPERSON" localSheetId="9">[9]Controles!#REF!</definedName>
    <definedName name="MANPERSON" localSheetId="51">[9]Controles!#REF!</definedName>
    <definedName name="MANPERSON" localSheetId="52">[9]Controles!#REF!</definedName>
    <definedName name="MANPERSON" localSheetId="53">[9]Controles!#REF!</definedName>
    <definedName name="MANPERSON" localSheetId="50">[9]Controles!#REF!</definedName>
    <definedName name="MANPERSON" localSheetId="20">[9]Controles!#REF!</definedName>
    <definedName name="MANPERSON" localSheetId="56">[9]Controles!#REF!</definedName>
    <definedName name="MANPERSON" localSheetId="24">[9]Controles!#REF!</definedName>
    <definedName name="MANPERSON" localSheetId="37">[9]Controles!#REF!</definedName>
    <definedName name="MANPERSON">[9]Controles!#REF!</definedName>
    <definedName name="MANPERSONA" localSheetId="56">'[10]Lista controles'!$B$87:$B$98</definedName>
    <definedName name="MANPERSONA">'[10]Lista controles'!$B$87:$B$98</definedName>
    <definedName name="MANPESON">[20]Controles!$B$36:$B$42</definedName>
    <definedName name="MANPREVEN">[9]Controles!$B$4:$B$24</definedName>
    <definedName name="MANRIESGOS" localSheetId="28">#REF!</definedName>
    <definedName name="MANRIESGOS" localSheetId="12">#REF!</definedName>
    <definedName name="MANRIESGOS" localSheetId="10">#REF!</definedName>
    <definedName name="MANRIESGOS" localSheetId="54">#REF!</definedName>
    <definedName name="MANRIESGOS" localSheetId="21">#REF!</definedName>
    <definedName name="MANRIESGOS" localSheetId="11">#REF!</definedName>
    <definedName name="MANRIESGOS" localSheetId="55">#REF!</definedName>
    <definedName name="MANRIESGOS" localSheetId="22">#REF!</definedName>
    <definedName name="MANRIESGOS" localSheetId="57">#REF!</definedName>
    <definedName name="MANRIESGOS" localSheetId="64">#REF!</definedName>
    <definedName name="MANRIESGOS" localSheetId="23">#REF!</definedName>
    <definedName name="MANRIESGOS" localSheetId="58">#REF!</definedName>
    <definedName name="MANRIESGOS" localSheetId="59">#REF!</definedName>
    <definedName name="MANRIESGOS" localSheetId="60">#REF!</definedName>
    <definedName name="MANRIESGOS" localSheetId="61">#REF!</definedName>
    <definedName name="MANRIESGOS" localSheetId="62">#REF!</definedName>
    <definedName name="MANRIESGOS" localSheetId="63">#REF!</definedName>
    <definedName name="MANRIESGOS" localSheetId="65">#REF!</definedName>
    <definedName name="MANRIESGOS" localSheetId="25">#REF!</definedName>
    <definedName name="MANRIESGOS" localSheetId="66">#REF!</definedName>
    <definedName name="MANRIESGOS" localSheetId="26">#REF!</definedName>
    <definedName name="MANRIESGOS" localSheetId="67">#REF!</definedName>
    <definedName name="MANRIESGOS" localSheetId="27">#REF!</definedName>
    <definedName name="MANRIESGOS" localSheetId="2">#REF!</definedName>
    <definedName name="MANRIESGOS" localSheetId="29">#REF!</definedName>
    <definedName name="MANRIESGOS" localSheetId="13">#REF!</definedName>
    <definedName name="MANRIESGOS" localSheetId="3">#REF!</definedName>
    <definedName name="MANRIESGOS" localSheetId="30">#REF!</definedName>
    <definedName name="MANRIESGOS" localSheetId="14">#REF!</definedName>
    <definedName name="MANRIESGOS" localSheetId="4">#REF!</definedName>
    <definedName name="MANRIESGOS" localSheetId="31">#REF!</definedName>
    <definedName name="MANRIESGOS" localSheetId="15">#REF!</definedName>
    <definedName name="MANRIESGOS" localSheetId="5">#REF!</definedName>
    <definedName name="MANRIESGOS" localSheetId="32">#REF!</definedName>
    <definedName name="MANRIESGOS" localSheetId="33">#REF!</definedName>
    <definedName name="MANRIESGOS" localSheetId="34">#REF!</definedName>
    <definedName name="MANRIESGOS" localSheetId="35">#REF!</definedName>
    <definedName name="MANRIESGOS" localSheetId="16">#REF!</definedName>
    <definedName name="MANRIESGOS" localSheetId="6">#REF!</definedName>
    <definedName name="MANRIESGOS" localSheetId="36">#REF!</definedName>
    <definedName name="MANRIESGOS" localSheetId="38">#REF!</definedName>
    <definedName name="MANRIESGOS" localSheetId="39">#REF!</definedName>
    <definedName name="MANRIESGOS" localSheetId="17">#REF!</definedName>
    <definedName name="MANRIESGOS" localSheetId="7">#REF!</definedName>
    <definedName name="MANRIESGOS" localSheetId="40">#REF!</definedName>
    <definedName name="MANRIESGOS" localSheetId="18">#REF!</definedName>
    <definedName name="MANRIESGOS" localSheetId="8">#REF!</definedName>
    <definedName name="MANRIESGOS" localSheetId="41">#REF!</definedName>
    <definedName name="MANRIESGOS" localSheetId="42">#REF!</definedName>
    <definedName name="MANRIESGOS" localSheetId="43">#REF!</definedName>
    <definedName name="MANRIESGOS" localSheetId="44">#REF!</definedName>
    <definedName name="MANRIESGOS" localSheetId="45">#REF!</definedName>
    <definedName name="MANRIESGOS" localSheetId="46">#REF!</definedName>
    <definedName name="MANRIESGOS" localSheetId="47">#REF!</definedName>
    <definedName name="MANRIESGOS" localSheetId="19">#REF!</definedName>
    <definedName name="MANRIESGOS" localSheetId="9">#REF!</definedName>
    <definedName name="MANRIESGOS" localSheetId="51">#REF!</definedName>
    <definedName name="MANRIESGOS" localSheetId="52">#REF!</definedName>
    <definedName name="MANRIESGOS" localSheetId="53">#REF!</definedName>
    <definedName name="MANRIESGOS" localSheetId="50">#REF!</definedName>
    <definedName name="MANRIESGOS" localSheetId="20">#REF!</definedName>
    <definedName name="MANRIESGOS" localSheetId="56">#REF!</definedName>
    <definedName name="MANRIESGOS" localSheetId="24">#REF!</definedName>
    <definedName name="MANRIESGOS" localSheetId="37">#REF!</definedName>
    <definedName name="MANRIESGOS">#REF!</definedName>
    <definedName name="Maquinaria">[51]Insum!$A$105:$H$148</definedName>
    <definedName name="marco">'[2]Analisis Initarios '!#REF!</definedName>
    <definedName name="marcometalico">'[2]Analisis Initarios '!#REF!</definedName>
    <definedName name="marcometalico1">'[2]Analisis Initarios '!#REF!</definedName>
    <definedName name="MAT">#REF!</definedName>
    <definedName name="MATER">[27]MATERIAL!$B$3:$B$580</definedName>
    <definedName name="MATERIALES">[52]MATERIALES!$A$9:$DU$12719</definedName>
    <definedName name="MATRIZ">'[46]Lista Peligro'!$A$3:$A$101</definedName>
    <definedName name="MECANIC_AUTOMOTRIZ" localSheetId="56">#REF!</definedName>
    <definedName name="MECANIC_AUTOMOTRIZ">#REF!</definedName>
    <definedName name="MECÁNICO_AUTOMOTRIZ">'[12]LISTADO MATRIZ EPP'!#REF!</definedName>
    <definedName name="MECANICO_DIESEL" localSheetId="56">#REF!</definedName>
    <definedName name="MECANICO_DIESEL">#REF!</definedName>
    <definedName name="MECANICO_MTTO_PLANTA" localSheetId="56">#REF!</definedName>
    <definedName name="MECANICO_MTTO_PLANTA">#REF!</definedName>
    <definedName name="Med">'[36]Lista Controles'!$B$31:$B$68</definedName>
    <definedName name="mediacaña">'[2]Analisis Initarios '!$B$1905</definedName>
    <definedName name="mediacaña1">'[2]Analisis Initarios '!$F$1925</definedName>
    <definedName name="MEDIO" localSheetId="28">[9]Controles!#REF!</definedName>
    <definedName name="MEDIO" localSheetId="12">[9]Controles!#REF!</definedName>
    <definedName name="MEDIO" localSheetId="10">[9]Controles!#REF!</definedName>
    <definedName name="MEDIO" localSheetId="54">[9]Controles!#REF!</definedName>
    <definedName name="MEDIO" localSheetId="21">[9]Controles!#REF!</definedName>
    <definedName name="MEDIO" localSheetId="11">[9]Controles!#REF!</definedName>
    <definedName name="MEDIO" localSheetId="55">[9]Controles!#REF!</definedName>
    <definedName name="MEDIO" localSheetId="22">[9]Controles!#REF!</definedName>
    <definedName name="MEDIO" localSheetId="57">[9]Controles!#REF!</definedName>
    <definedName name="MEDIO" localSheetId="64">[9]Controles!#REF!</definedName>
    <definedName name="MEDIO" localSheetId="23">[9]Controles!#REF!</definedName>
    <definedName name="MEDIO" localSheetId="58">[9]Controles!#REF!</definedName>
    <definedName name="MEDIO" localSheetId="59">[9]Controles!#REF!</definedName>
    <definedName name="MEDIO" localSheetId="60">[9]Controles!#REF!</definedName>
    <definedName name="MEDIO" localSheetId="61">[9]Controles!#REF!</definedName>
    <definedName name="MEDIO" localSheetId="62">[9]Controles!#REF!</definedName>
    <definedName name="MEDIO" localSheetId="63">[9]Controles!#REF!</definedName>
    <definedName name="MEDIO" localSheetId="65">[9]Controles!#REF!</definedName>
    <definedName name="MEDIO" localSheetId="25">[9]Controles!#REF!</definedName>
    <definedName name="MEDIO" localSheetId="66">[9]Controles!#REF!</definedName>
    <definedName name="MEDIO" localSheetId="26">[9]Controles!#REF!</definedName>
    <definedName name="MEDIO" localSheetId="67">[9]Controles!#REF!</definedName>
    <definedName name="MEDIO" localSheetId="27">[9]Controles!#REF!</definedName>
    <definedName name="MEDIO" localSheetId="2">[9]Controles!#REF!</definedName>
    <definedName name="MEDIO" localSheetId="29">[9]Controles!#REF!</definedName>
    <definedName name="MEDIO" localSheetId="13">[9]Controles!#REF!</definedName>
    <definedName name="MEDIO" localSheetId="3">[9]Controles!#REF!</definedName>
    <definedName name="MEDIO" localSheetId="30">[9]Controles!#REF!</definedName>
    <definedName name="MEDIO" localSheetId="14">[9]Controles!#REF!</definedName>
    <definedName name="MEDIO" localSheetId="4">[9]Controles!#REF!</definedName>
    <definedName name="MEDIO" localSheetId="31">[9]Controles!#REF!</definedName>
    <definedName name="MEDIO" localSheetId="15">[9]Controles!#REF!</definedName>
    <definedName name="MEDIO" localSheetId="5">[9]Controles!#REF!</definedName>
    <definedName name="MEDIO" localSheetId="32">[9]Controles!#REF!</definedName>
    <definedName name="MEDIO" localSheetId="33">[9]Controles!#REF!</definedName>
    <definedName name="MEDIO" localSheetId="34">[9]Controles!#REF!</definedName>
    <definedName name="MEDIO" localSheetId="35">[9]Controles!#REF!</definedName>
    <definedName name="MEDIO" localSheetId="16">[9]Controles!#REF!</definedName>
    <definedName name="MEDIO" localSheetId="6">[9]Controles!#REF!</definedName>
    <definedName name="MEDIO" localSheetId="36">[9]Controles!#REF!</definedName>
    <definedName name="MEDIO" localSheetId="38">[9]Controles!#REF!</definedName>
    <definedName name="MEDIO" localSheetId="39">[9]Controles!#REF!</definedName>
    <definedName name="MEDIO" localSheetId="17">[9]Controles!#REF!</definedName>
    <definedName name="MEDIO" localSheetId="7">[9]Controles!#REF!</definedName>
    <definedName name="MEDIO" localSheetId="40">[9]Controles!#REF!</definedName>
    <definedName name="MEDIO" localSheetId="18">[9]Controles!#REF!</definedName>
    <definedName name="MEDIO" localSheetId="8">[9]Controles!#REF!</definedName>
    <definedName name="MEDIO" localSheetId="41">[9]Controles!#REF!</definedName>
    <definedName name="MEDIO" localSheetId="42">[9]Controles!#REF!</definedName>
    <definedName name="MEDIO" localSheetId="43">[9]Controles!#REF!</definedName>
    <definedName name="MEDIO" localSheetId="44">[9]Controles!#REF!</definedName>
    <definedName name="MEDIO" localSheetId="45">[9]Controles!#REF!</definedName>
    <definedName name="MEDIO" localSheetId="46">[9]Controles!#REF!</definedName>
    <definedName name="MEDIO" localSheetId="47">[9]Controles!#REF!</definedName>
    <definedName name="MEDIO" localSheetId="19">[9]Controles!#REF!</definedName>
    <definedName name="MEDIO" localSheetId="9">[9]Controles!#REF!</definedName>
    <definedName name="MEDIO" localSheetId="51">[9]Controles!#REF!</definedName>
    <definedName name="MEDIO" localSheetId="52">[9]Controles!#REF!</definedName>
    <definedName name="MEDIO" localSheetId="53">[9]Controles!#REF!</definedName>
    <definedName name="MEDIO" localSheetId="50">[9]Controles!#REF!</definedName>
    <definedName name="MEDIO" localSheetId="20">[9]Controles!#REF!</definedName>
    <definedName name="MEDIO" localSheetId="56">[9]Controles!#REF!</definedName>
    <definedName name="MEDIO" localSheetId="24">[9]Controles!#REF!</definedName>
    <definedName name="MEDIO" localSheetId="37">[9]Controles!#REF!</definedName>
    <definedName name="MEDIO">[9]Controles!#REF!</definedName>
    <definedName name="MES">[28]Listas!$B$3:$B$14</definedName>
    <definedName name="mesonbaños">'[2]Analisis Initarios '!#REF!</definedName>
    <definedName name="mesonbaños1">'[2]Analisis Initarios '!#REF!</definedName>
    <definedName name="mesoncafeteria">'[2]Analisis Initarios '!#REF!</definedName>
    <definedName name="mesoncafeteria1">'[2]Analisis Initarios '!#REF!</definedName>
    <definedName name="Mit">'[36]Lista Controles'!$B$116:$B$132</definedName>
    <definedName name="MITI">'[53]Lista de controles'!$B$106:$B$122</definedName>
    <definedName name="MLKMLK">'[4]1'!#REF!</definedName>
    <definedName name="MMMMMMMMMMMMMMMMMMMMMMMMOOOOOOOOOOOOOOOOOOOOOOOOOOOOOOOOOOOOOOOOOOOOOOOOOOOOOOEEEEEEEEEEEEEEEEEEEEEEEEEEEEEEEEEEEEEEEEEEEELLLLLLLLLLLLLLLLLLLLLLLLLLLLLLLLLLLLLLLL">'[4]1'!#REF!</definedName>
    <definedName name="moelect">'[4]1'!#REF!</definedName>
    <definedName name="moelect2">'[4]1'!#REF!</definedName>
    <definedName name="MOELECT222">'[4]1'!#REF!</definedName>
    <definedName name="MOELECT234567">'[4]1'!#REF!</definedName>
    <definedName name="MOMSMKSJDLAKJDAKLSJD">'[4]1'!#REF!</definedName>
    <definedName name="MONTACARGAS" localSheetId="56">#REF!</definedName>
    <definedName name="MONTACARGAS">#REF!</definedName>
    <definedName name="MONTALLANTAS" localSheetId="56">#REF!</definedName>
    <definedName name="MONTALLANTAS">#REF!</definedName>
    <definedName name="mort4">600000</definedName>
    <definedName name="mortero3">'[1]Analisis Hidraulicos'!#REF!</definedName>
    <definedName name="mortero31">'[1]Analisis Hidraulicos'!#REF!</definedName>
    <definedName name="mortero4">'[1]Analisis Hidraulicos'!#REF!</definedName>
    <definedName name="mortero41">'[1]Analisis Hidraulicos'!#REF!</definedName>
    <definedName name="mortero5">'[1]Analisis Hidraulicos'!#REF!</definedName>
    <definedName name="mortero51">'[1]Analisis Hidraulicos'!#REF!</definedName>
    <definedName name="MOTOS" localSheetId="56">#REF!</definedName>
    <definedName name="MOTOS">#REF!</definedName>
    <definedName name="muevetierra">'[2]Analisis Initarios '!$B$242</definedName>
    <definedName name="muevetierra1">'[2]Analisis Initarios '!$F$262</definedName>
    <definedName name="MUNIC">#REF!</definedName>
    <definedName name="MUNIC_PR">#REF!</definedName>
    <definedName name="MUNICIPIO">#REF!</definedName>
    <definedName name="muro">#REF!</definedName>
    <definedName name="muro50">'[2]Analisis Initarios '!#REF!</definedName>
    <definedName name="muro501">'[1]Analisis Hidraulicos'!#REF!</definedName>
    <definedName name="muroespejo">'[2]Analisis Initarios '!$B$1403</definedName>
    <definedName name="muroespejo1">'[2]Analisis Initarios '!$F$1423</definedName>
    <definedName name="murof25">'[2]Analisis Initarios '!$B$1567</definedName>
    <definedName name="murof251">'[2]Analisis Initarios '!$F$1587</definedName>
    <definedName name="murof50">'[2]Analisis Initarios '!$B$1534</definedName>
    <definedName name="murof501">'[2]Analisis Initarios '!$F$1554</definedName>
    <definedName name="Murograd">'[2]Analisis Initarios '!$B$2238</definedName>
    <definedName name="murograd1">'[2]Analisis Initarios '!$F$2261</definedName>
    <definedName name="murograda">'[2]Analisis Initarios '!#REF!</definedName>
    <definedName name="murograda1">'[2]Analisis Initarios '!#REF!</definedName>
    <definedName name="murojardinera">'[2]Analisis Initarios '!$B$1704</definedName>
    <definedName name="murojardinera1">'[2]Analisis Initarios '!$F$1724</definedName>
    <definedName name="muros4">'[2]Analisis Initarios '!#REF!</definedName>
    <definedName name="muros41">'[2]Analisis Initarios '!#REF!</definedName>
    <definedName name="murotal">'[2]Analisis Initarios '!$B$904</definedName>
    <definedName name="murotal1">'[2]Analisis Initarios '!$F$924</definedName>
    <definedName name="n">[38]Insum!$A$3:$H$100</definedName>
    <definedName name="No.">[26]REGISTRO!$BE$1:$BE$7</definedName>
    <definedName name="NOMBE22">#REF!</definedName>
    <definedName name="NOMBRE">[26]REGISTRO!$D$1:$D$7</definedName>
    <definedName name="NOMBRE1">#REF!</definedName>
    <definedName name="NOMBRE2">#REF!</definedName>
    <definedName name="NOMBRE22">#REF!</definedName>
    <definedName name="NOMBRE3">#REF!</definedName>
    <definedName name="NOOOOOOOOOOOOOOOOOOOOOOOOOOOOOOJOOOOOOOOOOOOOOOOOOOOOOOOOOOOOOOOOODAAAAAAAAAAAAAAAAAAAAAAAAAAAAAAAAAAAAAAAAAAAAAAAAAAAAAAAAAAAAAAA">'[4]1'!#REF!</definedName>
    <definedName name="NORMAS_APLICABLES" localSheetId="56">#REF!</definedName>
    <definedName name="NORMAS_APLICABLES">#REF!</definedName>
    <definedName name="NORMAS_APLICABLES_A_LOS_EPP">'[54]LISTA MATRIZ EPP'!$B$26</definedName>
    <definedName name="NORMAS_EPP" localSheetId="56">#REF!</definedName>
    <definedName name="NORMAS_EPP">#REF!</definedName>
    <definedName name="NOVEDADES">'[55]JUSTIFICACION Y NOVEDAD'!$A$4:$B$10</definedName>
    <definedName name="np">[56]APU!$E$4</definedName>
    <definedName name="Ntrab">#REF!</definedName>
    <definedName name="O">#REF!</definedName>
    <definedName name="OBRER_MONTALLANTAS" localSheetId="56">#REF!</definedName>
    <definedName name="OBRER_MONTALLANTAS">#REF!</definedName>
    <definedName name="OBRERO_CONTROL_MALEZAS_CON_BOMBA" localSheetId="56">#REF!</definedName>
    <definedName name="OBRERO_CONTROL_MALEZAS_CON_BOMBA">#REF!</definedName>
    <definedName name="OBRERO_LIMPIEZA_DE_ASEQUIAS__DRENAJES__PLATOS_CALLES" localSheetId="56">#REF!</definedName>
    <definedName name="OBRERO_LIMPIEZA_DE_ASEQUIAS__DRENAJES__PLATOS_CALLES">#REF!</definedName>
    <definedName name="OBRERO_OFICIOS_VARIOS">'[12]LISTADO MATRIZ EPP'!#REF!</definedName>
    <definedName name="OC">#REF!</definedName>
    <definedName name="of">36450</definedName>
    <definedName name="OFICIOS_VARIOS" localSheetId="56">#REF!</definedName>
    <definedName name="OFICIOS_VARIOS">#REF!</definedName>
    <definedName name="op" localSheetId="28">#REF!</definedName>
    <definedName name="op" localSheetId="12">#REF!</definedName>
    <definedName name="op" localSheetId="10">#REF!</definedName>
    <definedName name="op" localSheetId="54">#REF!</definedName>
    <definedName name="op" localSheetId="21">#REF!</definedName>
    <definedName name="op" localSheetId="11">#REF!</definedName>
    <definedName name="op" localSheetId="55">#REF!</definedName>
    <definedName name="op" localSheetId="22">#REF!</definedName>
    <definedName name="op" localSheetId="57">#REF!</definedName>
    <definedName name="op" localSheetId="64">#REF!</definedName>
    <definedName name="op" localSheetId="23">#REF!</definedName>
    <definedName name="op" localSheetId="58">#REF!</definedName>
    <definedName name="op" localSheetId="59">#REF!</definedName>
    <definedName name="op" localSheetId="60">#REF!</definedName>
    <definedName name="op" localSheetId="61">#REF!</definedName>
    <definedName name="op" localSheetId="62">#REF!</definedName>
    <definedName name="op" localSheetId="63">#REF!</definedName>
    <definedName name="op" localSheetId="65">#REF!</definedName>
    <definedName name="op" localSheetId="25">#REF!</definedName>
    <definedName name="op" localSheetId="66">#REF!</definedName>
    <definedName name="op" localSheetId="26">#REF!</definedName>
    <definedName name="op" localSheetId="67">#REF!</definedName>
    <definedName name="op" localSheetId="27">#REF!</definedName>
    <definedName name="op" localSheetId="2">#REF!</definedName>
    <definedName name="op" localSheetId="29">#REF!</definedName>
    <definedName name="op" localSheetId="13">#REF!</definedName>
    <definedName name="op" localSheetId="3">#REF!</definedName>
    <definedName name="op" localSheetId="30">#REF!</definedName>
    <definedName name="op" localSheetId="14">#REF!</definedName>
    <definedName name="op" localSheetId="4">#REF!</definedName>
    <definedName name="op" localSheetId="31">#REF!</definedName>
    <definedName name="op" localSheetId="15">#REF!</definedName>
    <definedName name="op" localSheetId="5">#REF!</definedName>
    <definedName name="op" localSheetId="32">#REF!</definedName>
    <definedName name="op" localSheetId="33">#REF!</definedName>
    <definedName name="op" localSheetId="34">#REF!</definedName>
    <definedName name="op" localSheetId="35">#REF!</definedName>
    <definedName name="op" localSheetId="16">#REF!</definedName>
    <definedName name="op" localSheetId="6">#REF!</definedName>
    <definedName name="op" localSheetId="36">#REF!</definedName>
    <definedName name="op" localSheetId="38">#REF!</definedName>
    <definedName name="op" localSheetId="39">#REF!</definedName>
    <definedName name="op" localSheetId="17">#REF!</definedName>
    <definedName name="op" localSheetId="7">#REF!</definedName>
    <definedName name="op" localSheetId="40">#REF!</definedName>
    <definedName name="op" localSheetId="18">#REF!</definedName>
    <definedName name="op" localSheetId="8">#REF!</definedName>
    <definedName name="op" localSheetId="41">#REF!</definedName>
    <definedName name="op" localSheetId="42">#REF!</definedName>
    <definedName name="op" localSheetId="43">#REF!</definedName>
    <definedName name="op" localSheetId="44">#REF!</definedName>
    <definedName name="op" localSheetId="45">#REF!</definedName>
    <definedName name="op" localSheetId="46">#REF!</definedName>
    <definedName name="op" localSheetId="47">#REF!</definedName>
    <definedName name="op" localSheetId="19">#REF!</definedName>
    <definedName name="op" localSheetId="9">#REF!</definedName>
    <definedName name="op" localSheetId="51">#REF!</definedName>
    <definedName name="op" localSheetId="52">#REF!</definedName>
    <definedName name="op" localSheetId="53">#REF!</definedName>
    <definedName name="op" localSheetId="50">#REF!</definedName>
    <definedName name="op" localSheetId="20">#REF!</definedName>
    <definedName name="op" localSheetId="56">#REF!</definedName>
    <definedName name="op" localSheetId="24">#REF!</definedName>
    <definedName name="op" localSheetId="37">#REF!</definedName>
    <definedName name="op">#REF!</definedName>
    <definedName name="OPERADOR_ALZADOR" localSheetId="56">#REF!</definedName>
    <definedName name="OPERADOR_ALZADOR">#REF!</definedName>
    <definedName name="OPERADOR_ALZADORA" localSheetId="56">#REF!</definedName>
    <definedName name="OPERADOR_ALZADORA">#REF!</definedName>
    <definedName name="OPERADOR_BOMBA_ROYAL" localSheetId="56">#REF!</definedName>
    <definedName name="OPERADOR_BOMBA_ROYAL">#REF!</definedName>
    <definedName name="OPERADOR_CALDERAS" localSheetId="56">#REF!</definedName>
    <definedName name="OPERADOR_CALDERAS">#REF!</definedName>
    <definedName name="OPERADOR_CAMECO" localSheetId="56">#REF!</definedName>
    <definedName name="OPERADOR_CAMECO">#REF!</definedName>
    <definedName name="OPERADOR_CANOA___MERINERO" localSheetId="56">#REF!</definedName>
    <definedName name="OPERADOR_CANOA___MERINERO">#REF!</definedName>
    <definedName name="OPERADOR_ESTERILIZACION__DESFRUTACION___DIGESTION___PRENSADO">'[12]LISTADO MATRIZ EPP'!#REF!</definedName>
    <definedName name="OPERADOR_LABORATORIO">'[12]LISTADO MATRIZ EPP'!#REF!</definedName>
    <definedName name="OPERADOR_PALMISTERIA">'[12]LISTADO MATRIZ EPP'!#REF!</definedName>
    <definedName name="OPERADOR_RECEPCION_FRUTO">'[12]LISTADO MATRIZ EPP'!#REF!</definedName>
    <definedName name="OPERADOR_RIEGO" localSheetId="56">#REF!</definedName>
    <definedName name="OPERADOR_RIEGO">#REF!</definedName>
    <definedName name="OPERADOR_TURBO_GENERADORES">'[12]LISTADO MATRIZ EPP'!#REF!</definedName>
    <definedName name="OPERADORES_MOTOS">'[12]LISTADO MATRIZ EPP'!#REF!</definedName>
    <definedName name="OSIRWOIEROWIRJIWOEJR">'[4]1'!#REF!</definedName>
    <definedName name="P">#REF!</definedName>
    <definedName name="PAGINA_1_DE_1">#REF!</definedName>
    <definedName name="PALMISTERIA" localSheetId="56">#REF!</definedName>
    <definedName name="PALMISTERIA">#REF!</definedName>
    <definedName name="pañete3">'[2]Analisis Initarios '!$B$2273</definedName>
    <definedName name="pañete31">'[2]Analisis Initarios '!$F$2293</definedName>
    <definedName name="pañeteimp3">'[2]Analisis Initarios '!$B$1839</definedName>
    <definedName name="pañeteimp31">'[2]Analisis Initarios '!$F$1859</definedName>
    <definedName name="PARAMETROS">#REF!</definedName>
    <definedName name="PASAMU">#REF!</definedName>
    <definedName name="PELAGRUP" localSheetId="56">'[10]Lista peligro agrupado'!$A$1:$A$14</definedName>
    <definedName name="PELAGRUP">'[10]Lista peligro agrupado'!$A$1:$A$14</definedName>
    <definedName name="PELI">'[57]Lista peligro'!$A$1:$A$108</definedName>
    <definedName name="PERDIDAS">[9]Perdida!$B$3:$B$35</definedName>
    <definedName name="Pereira" localSheetId="56">#N/A</definedName>
    <definedName name="Pereira">#N/A</definedName>
    <definedName name="PERFIL_DEL_TRAMO">#REF!</definedName>
    <definedName name="Pers">'[36]Lista Controles'!$B$71:$B$87</definedName>
    <definedName name="PERSONA" localSheetId="28">[9]Controles!#REF!</definedName>
    <definedName name="PERSONA" localSheetId="12">[9]Controles!#REF!</definedName>
    <definedName name="PERSONA" localSheetId="10">[9]Controles!#REF!</definedName>
    <definedName name="PERSONA" localSheetId="54">[9]Controles!#REF!</definedName>
    <definedName name="PERSONA" localSheetId="21">[9]Controles!#REF!</definedName>
    <definedName name="PERSONA" localSheetId="11">[9]Controles!#REF!</definedName>
    <definedName name="PERSONA" localSheetId="55">[9]Controles!#REF!</definedName>
    <definedName name="PERSONA" localSheetId="22">[9]Controles!#REF!</definedName>
    <definedName name="PERSONA" localSheetId="57">[9]Controles!#REF!</definedName>
    <definedName name="PERSONA" localSheetId="64">[9]Controles!#REF!</definedName>
    <definedName name="PERSONA" localSheetId="23">[9]Controles!#REF!</definedName>
    <definedName name="PERSONA" localSheetId="58">[9]Controles!#REF!</definedName>
    <definedName name="PERSONA" localSheetId="59">[9]Controles!#REF!</definedName>
    <definedName name="PERSONA" localSheetId="60">[9]Controles!#REF!</definedName>
    <definedName name="PERSONA" localSheetId="61">[9]Controles!#REF!</definedName>
    <definedName name="PERSONA" localSheetId="62">[9]Controles!#REF!</definedName>
    <definedName name="PERSONA" localSheetId="63">[9]Controles!#REF!</definedName>
    <definedName name="PERSONA" localSheetId="65">[9]Controles!#REF!</definedName>
    <definedName name="PERSONA" localSheetId="25">[9]Controles!#REF!</definedName>
    <definedName name="PERSONA" localSheetId="66">[9]Controles!#REF!</definedName>
    <definedName name="PERSONA" localSheetId="26">[9]Controles!#REF!</definedName>
    <definedName name="PERSONA" localSheetId="67">[9]Controles!#REF!</definedName>
    <definedName name="PERSONA" localSheetId="27">[9]Controles!#REF!</definedName>
    <definedName name="PERSONA" localSheetId="2">[9]Controles!#REF!</definedName>
    <definedName name="PERSONA" localSheetId="29">[9]Controles!#REF!</definedName>
    <definedName name="PERSONA" localSheetId="13">[9]Controles!#REF!</definedName>
    <definedName name="PERSONA" localSheetId="3">[9]Controles!#REF!</definedName>
    <definedName name="PERSONA" localSheetId="30">[9]Controles!#REF!</definedName>
    <definedName name="PERSONA" localSheetId="14">[9]Controles!#REF!</definedName>
    <definedName name="PERSONA" localSheetId="4">[9]Controles!#REF!</definedName>
    <definedName name="PERSONA" localSheetId="31">[9]Controles!#REF!</definedName>
    <definedName name="PERSONA" localSheetId="15">[9]Controles!#REF!</definedName>
    <definedName name="PERSONA" localSheetId="5">[9]Controles!#REF!</definedName>
    <definedName name="PERSONA" localSheetId="32">[9]Controles!#REF!</definedName>
    <definedName name="PERSONA" localSheetId="33">[9]Controles!#REF!</definedName>
    <definedName name="PERSONA" localSheetId="34">[9]Controles!#REF!</definedName>
    <definedName name="PERSONA" localSheetId="35">[9]Controles!#REF!</definedName>
    <definedName name="PERSONA" localSheetId="16">[9]Controles!#REF!</definedName>
    <definedName name="PERSONA" localSheetId="6">[9]Controles!#REF!</definedName>
    <definedName name="PERSONA" localSheetId="36">[9]Controles!#REF!</definedName>
    <definedName name="PERSONA" localSheetId="38">[9]Controles!#REF!</definedName>
    <definedName name="PERSONA" localSheetId="39">[9]Controles!#REF!</definedName>
    <definedName name="PERSONA" localSheetId="17">[9]Controles!#REF!</definedName>
    <definedName name="PERSONA" localSheetId="7">[9]Controles!#REF!</definedName>
    <definedName name="PERSONA" localSheetId="40">[9]Controles!#REF!</definedName>
    <definedName name="PERSONA" localSheetId="18">[9]Controles!#REF!</definedName>
    <definedName name="PERSONA" localSheetId="8">[9]Controles!#REF!</definedName>
    <definedName name="PERSONA" localSheetId="41">[9]Controles!#REF!</definedName>
    <definedName name="PERSONA" localSheetId="42">[9]Controles!#REF!</definedName>
    <definedName name="PERSONA" localSheetId="43">[9]Controles!#REF!</definedName>
    <definedName name="PERSONA" localSheetId="44">[9]Controles!#REF!</definedName>
    <definedName name="PERSONA" localSheetId="45">[9]Controles!#REF!</definedName>
    <definedName name="PERSONA" localSheetId="46">[9]Controles!#REF!</definedName>
    <definedName name="PERSONA" localSheetId="47">[9]Controles!#REF!</definedName>
    <definedName name="PERSONA" localSheetId="19">[9]Controles!#REF!</definedName>
    <definedName name="PERSONA" localSheetId="9">[9]Controles!#REF!</definedName>
    <definedName name="PERSONA" localSheetId="51">[9]Controles!#REF!</definedName>
    <definedName name="PERSONA" localSheetId="52">[9]Controles!#REF!</definedName>
    <definedName name="PERSONA" localSheetId="53">[9]Controles!#REF!</definedName>
    <definedName name="PERSONA" localSheetId="50">[9]Controles!#REF!</definedName>
    <definedName name="PERSONA" localSheetId="20">[9]Controles!#REF!</definedName>
    <definedName name="PERSONA" localSheetId="56">[9]Controles!#REF!</definedName>
    <definedName name="PERSONA" localSheetId="24">[9]Controles!#REF!</definedName>
    <definedName name="PERSONA" localSheetId="37">[9]Controles!#REF!</definedName>
    <definedName name="PERSONA">[9]Controles!#REF!</definedName>
    <definedName name="pisobaldosin">'[2]Analisis Initarios '!$B$2341</definedName>
    <definedName name="pisobaldosin1">'[2]Analisis Initarios '!$F$2361</definedName>
    <definedName name="pisoestam">'[2]Analisis Initarios '!$B$1238</definedName>
    <definedName name="pisoestam1">'[2]Analisis Initarios '!$F$1258</definedName>
    <definedName name="pisoestamp1">'[2]Analisis Initarios '!#REF!</definedName>
    <definedName name="pisogravilla">'[2]Analisis Initarios '!$B$2374</definedName>
    <definedName name="pisogravilla1">'[2]Analisis Initarios '!$F$2394</definedName>
    <definedName name="pisolaja">'[2]Analisis Initarios '!$B$1040</definedName>
    <definedName name="pisolaja1">'[2]Analisis Initarios '!$F$1060</definedName>
    <definedName name="pisopla">'[2]Analisis Initarios '!$B$606</definedName>
    <definedName name="pisopla1">'[2]Analisis Initarios '!$F$626</definedName>
    <definedName name="placa8">'[1]Analisis Hidraulicos'!#REF!</definedName>
    <definedName name="placa81">'[1]Analisis Hidraulicos'!#REF!</definedName>
    <definedName name="placaaerea">#REF!</definedName>
    <definedName name="placaespejo15">'[2]Analisis Initarios '!$B$2805</definedName>
    <definedName name="placaespejo151">'[2]Analisis Initarios '!$F$2824</definedName>
    <definedName name="placareforz15">'[2]Analisis Initarios '!$B$1469</definedName>
    <definedName name="placareforz151">'[2]Analisis Initarios '!$F$1489</definedName>
    <definedName name="placatanques">'[2]Analisis Initarios '!#REF!</definedName>
    <definedName name="placatanques1">'[2]Analisis Initarios '!#REF!</definedName>
    <definedName name="plastocrete">6500</definedName>
    <definedName name="pomarroso">'[2]Analisis Initarios '!$B$1271</definedName>
    <definedName name="pomarroso1">'[2]Analisis Initarios '!$F$1291</definedName>
    <definedName name="poste12">'[3]Analisis Electricos '!$B$43</definedName>
    <definedName name="postemetal10">'[3]Analisis Electricos '!$B$944</definedName>
    <definedName name="postemetal6">'[3]Analisis Electricos '!$B$910</definedName>
    <definedName name="poyolava">'[2]Analisis Initarios '!#REF!</definedName>
    <definedName name="poyolava1">'[2]Analisis Initarios '!#REF!</definedName>
    <definedName name="PPPPPPPPPPPPPPPPPPPPPPPPPPPPP">'[4]1'!#REF!</definedName>
    <definedName name="PRE">#REF!</definedName>
    <definedName name="PRECIOS">#REF!</definedName>
    <definedName name="PRES">#REF!</definedName>
    <definedName name="PRESUPUESTO">[58]RESUMEN!$A$8:$DU$2234</definedName>
    <definedName name="Prev">'[36]Lista Controles'!$B$90:$B$113</definedName>
    <definedName name="PRINT_AREA">#N/A</definedName>
    <definedName name="PRINT_AREA_MI">#N/A</definedName>
    <definedName name="PRINT_TITLES">#N/A</definedName>
    <definedName name="PRINT_TITLES_MI">#N/A</definedName>
    <definedName name="Prob">#REF!</definedName>
    <definedName name="protector150">'[3]Analisis Electricos '!$B$670</definedName>
    <definedName name="proteraiz">'[2]Analisis Initarios '!$B$539</definedName>
    <definedName name="proteraiz1">'[2]Analisis Initarios '!$F$560</definedName>
    <definedName name="provee">#REF!</definedName>
    <definedName name="PROY">#REF!</definedName>
    <definedName name="PROYEC">#REF!</definedName>
    <definedName name="PROYECTO">#REF!</definedName>
    <definedName name="proyector250">'[3]Analisis Electricos '!$B$877</definedName>
    <definedName name="prueba">#REF!</definedName>
    <definedName name="puente">'[2]Analisis Initarios '!$B$1502</definedName>
    <definedName name="puente1">'[2]Analisis Initarios '!$F$1521</definedName>
    <definedName name="puerta">'[2]Analisis Initarios '!#REF!</definedName>
    <definedName name="puertat70">'[2]Analisis Initarios '!#REF!</definedName>
    <definedName name="puertat701">'[2]Analisis Initarios '!#REF!</definedName>
    <definedName name="punto">#REF!</definedName>
    <definedName name="punto1">#REF!</definedName>
    <definedName name="pvcsan3">'[2]Analisis Initarios '!#REF!</definedName>
    <definedName name="pvcsan31">'[2]Analisis Initarios '!#REF!</definedName>
    <definedName name="pvcsan4">'[2]Analisis Initarios '!#REF!</definedName>
    <definedName name="pvcsan41">'[2]Analisis Initarios '!#REF!</definedName>
    <definedName name="Q" localSheetId="28">[9]Controles!#REF!</definedName>
    <definedName name="Q" localSheetId="12">[9]Controles!#REF!</definedName>
    <definedName name="Q" localSheetId="10">[9]Controles!#REF!</definedName>
    <definedName name="Q" localSheetId="54">[9]Controles!#REF!</definedName>
    <definedName name="Q" localSheetId="21">[9]Controles!#REF!</definedName>
    <definedName name="Q" localSheetId="11">[9]Controles!#REF!</definedName>
    <definedName name="Q" localSheetId="55">[9]Controles!#REF!</definedName>
    <definedName name="Q" localSheetId="22">[9]Controles!#REF!</definedName>
    <definedName name="Q" localSheetId="57">[9]Controles!#REF!</definedName>
    <definedName name="Q" localSheetId="64">[9]Controles!#REF!</definedName>
    <definedName name="Q" localSheetId="23">[9]Controles!#REF!</definedName>
    <definedName name="Q" localSheetId="58">[9]Controles!#REF!</definedName>
    <definedName name="Q" localSheetId="59">[9]Controles!#REF!</definedName>
    <definedName name="Q" localSheetId="60">[9]Controles!#REF!</definedName>
    <definedName name="Q" localSheetId="61">[9]Controles!#REF!</definedName>
    <definedName name="Q" localSheetId="62">[9]Controles!#REF!</definedName>
    <definedName name="Q" localSheetId="63">[9]Controles!#REF!</definedName>
    <definedName name="Q" localSheetId="65">[9]Controles!#REF!</definedName>
    <definedName name="Q" localSheetId="25">[9]Controles!#REF!</definedName>
    <definedName name="Q" localSheetId="66">[9]Controles!#REF!</definedName>
    <definedName name="Q" localSheetId="26">[9]Controles!#REF!</definedName>
    <definedName name="Q" localSheetId="67">[9]Controles!#REF!</definedName>
    <definedName name="Q" localSheetId="27">[9]Controles!#REF!</definedName>
    <definedName name="Q" localSheetId="2">[9]Controles!#REF!</definedName>
    <definedName name="Q" localSheetId="29">[9]Controles!#REF!</definedName>
    <definedName name="Q" localSheetId="13">[9]Controles!#REF!</definedName>
    <definedName name="Q" localSheetId="3">[9]Controles!#REF!</definedName>
    <definedName name="Q" localSheetId="30">[9]Controles!#REF!</definedName>
    <definedName name="Q" localSheetId="14">[9]Controles!#REF!</definedName>
    <definedName name="Q" localSheetId="4">[9]Controles!#REF!</definedName>
    <definedName name="Q" localSheetId="31">[9]Controles!#REF!</definedName>
    <definedName name="Q" localSheetId="15">[9]Controles!#REF!</definedName>
    <definedName name="Q" localSheetId="5">[9]Controles!#REF!</definedName>
    <definedName name="Q" localSheetId="32">[9]Controles!#REF!</definedName>
    <definedName name="Q" localSheetId="33">[9]Controles!#REF!</definedName>
    <definedName name="Q" localSheetId="34">[9]Controles!#REF!</definedName>
    <definedName name="Q" localSheetId="35">[9]Controles!#REF!</definedName>
    <definedName name="Q" localSheetId="16">[9]Controles!#REF!</definedName>
    <definedName name="Q" localSheetId="6">[9]Controles!#REF!</definedName>
    <definedName name="Q" localSheetId="36">[9]Controles!#REF!</definedName>
    <definedName name="Q" localSheetId="38">[9]Controles!#REF!</definedName>
    <definedName name="Q" localSheetId="39">[9]Controles!#REF!</definedName>
    <definedName name="Q" localSheetId="17">[9]Controles!#REF!</definedName>
    <definedName name="Q" localSheetId="7">[9]Controles!#REF!</definedName>
    <definedName name="Q" localSheetId="40">[9]Controles!#REF!</definedName>
    <definedName name="Q" localSheetId="18">[9]Controles!#REF!</definedName>
    <definedName name="Q" localSheetId="8">[9]Controles!#REF!</definedName>
    <definedName name="Q" localSheetId="41">[9]Controles!#REF!</definedName>
    <definedName name="Q" localSheetId="42">[9]Controles!#REF!</definedName>
    <definedName name="Q" localSheetId="43">[9]Controles!#REF!</definedName>
    <definedName name="Q" localSheetId="44">[9]Controles!#REF!</definedName>
    <definedName name="Q" localSheetId="45">[9]Controles!#REF!</definedName>
    <definedName name="Q" localSheetId="46">[9]Controles!#REF!</definedName>
    <definedName name="Q" localSheetId="47">[9]Controles!#REF!</definedName>
    <definedName name="Q" localSheetId="19">[9]Controles!#REF!</definedName>
    <definedName name="Q" localSheetId="9">[9]Controles!#REF!</definedName>
    <definedName name="Q" localSheetId="51">[9]Controles!#REF!</definedName>
    <definedName name="Q" localSheetId="52">[9]Controles!#REF!</definedName>
    <definedName name="Q" localSheetId="53">[9]Controles!#REF!</definedName>
    <definedName name="Q" localSheetId="50">[9]Controles!#REF!</definedName>
    <definedName name="Q" localSheetId="20">[9]Controles!#REF!</definedName>
    <definedName name="Q" localSheetId="56">[9]Controles!#REF!</definedName>
    <definedName name="Q" localSheetId="24">[9]Controles!#REF!</definedName>
    <definedName name="Q" localSheetId="37">[9]Controles!#REF!</definedName>
    <definedName name="Q">[9]Controles!#REF!</definedName>
    <definedName name="QEQEWEQWEQ">'[4]1'!#REF!</definedName>
    <definedName name="QWEQWE">'[4]1'!#REF!</definedName>
    <definedName name="rampaescala">'[2]Analisis Initarios '!$B$1772</definedName>
    <definedName name="rampaescala1">'[2]Analisis Initarios '!$F$1792</definedName>
    <definedName name="rampapla">'[2]Analisis Initarios '!$B$473</definedName>
    <definedName name="rampapla1">'[2]Analisis Initarios '!$F$493</definedName>
    <definedName name="rampavía">'[2]Analisis Initarios '!$B$506</definedName>
    <definedName name="rampavia1">'[2]Analisis Initarios '!$F$526</definedName>
    <definedName name="receado">'[2]Analisis Initarios '!$B$374</definedName>
    <definedName name="receado1">'[2]Analisis Initarios '!$F$394</definedName>
    <definedName name="recebaldosin">'[2]Analisis Initarios '!$B$2139</definedName>
    <definedName name="recebaldosin1">'[2]Analisis Initarios '!$F$2159</definedName>
    <definedName name="recebo">'[1]Analisis Hidraulicos'!#REF!</definedName>
    <definedName name="recebo1">'[1]Analisis Hidraulicos'!#REF!</definedName>
    <definedName name="recebor">'[2]Analisis Initarios '!$B$1337</definedName>
    <definedName name="recebor1">'[2]Analisis Initarios '!$F$1357</definedName>
    <definedName name="receescala">'[2]Analisis Initarios '!$B$871</definedName>
    <definedName name="receescala1">'[2]Analisis Initarios '!$F$891</definedName>
    <definedName name="receespejo">'[2]Analisis Initarios '!$B$1370</definedName>
    <definedName name="receespejo1">'[2]Analisis Initarios '!$F$1390</definedName>
    <definedName name="receestam">'[2]Analisis Initarios '!$B$1139</definedName>
    <definedName name="receestam1">'[2]Analisis Initarios '!$F$1159</definedName>
    <definedName name="recehilo">'[2]Analisis Initarios '!$B$1172</definedName>
    <definedName name="recehilo1">'[2]Analisis Initarios '!$F$1192</definedName>
    <definedName name="recehuella">'[2]Analisis Initarios '!$B$2172</definedName>
    <definedName name="recehuella1">'[2]Analisis Initarios '!$F$2192</definedName>
    <definedName name="recelaja">'[2]Analisis Initarios '!$B$838</definedName>
    <definedName name="recelaja1">'[2]Analisis Initarios '!$F$858</definedName>
    <definedName name="recelosa">'[2]Analisis Initarios '!$B$2039</definedName>
    <definedName name="recelosa1">'[2]Analisis Initarios '!$F$2059</definedName>
    <definedName name="recepla">'[2]Analisis Initarios '!$B$341</definedName>
    <definedName name="recepla1">'[2]Analisis Initarios '!$F$361</definedName>
    <definedName name="recepompeya">'[2]Analisis Initarios '!$B$2573</definedName>
    <definedName name="recepompeya1">'[2]Analisis Initarios '!$F$2593</definedName>
    <definedName name="recesar">'[2]Analisis Initarios '!$B$308</definedName>
    <definedName name="recesar1">'[2]Analisis Initarios '!$F$328</definedName>
    <definedName name="RECOMENACIONES" localSheetId="28">#REF!</definedName>
    <definedName name="RECOMENACIONES" localSheetId="12">#REF!</definedName>
    <definedName name="RECOMENACIONES" localSheetId="10">#REF!</definedName>
    <definedName name="RECOMENACIONES" localSheetId="54">#REF!</definedName>
    <definedName name="RECOMENACIONES" localSheetId="21">#REF!</definedName>
    <definedName name="RECOMENACIONES" localSheetId="11">#REF!</definedName>
    <definedName name="RECOMENACIONES" localSheetId="55">#REF!</definedName>
    <definedName name="RECOMENACIONES" localSheetId="22">#REF!</definedName>
    <definedName name="RECOMENACIONES" localSheetId="57">#REF!</definedName>
    <definedName name="RECOMENACIONES" localSheetId="64">#REF!</definedName>
    <definedName name="RECOMENACIONES" localSheetId="23">#REF!</definedName>
    <definedName name="RECOMENACIONES" localSheetId="58">#REF!</definedName>
    <definedName name="RECOMENACIONES" localSheetId="59">#REF!</definedName>
    <definedName name="RECOMENACIONES" localSheetId="60">#REF!</definedName>
    <definedName name="RECOMENACIONES" localSheetId="61">#REF!</definedName>
    <definedName name="RECOMENACIONES" localSheetId="62">#REF!</definedName>
    <definedName name="RECOMENACIONES" localSheetId="63">#REF!</definedName>
    <definedName name="RECOMENACIONES" localSheetId="65">#REF!</definedName>
    <definedName name="RECOMENACIONES" localSheetId="25">#REF!</definedName>
    <definedName name="RECOMENACIONES" localSheetId="66">#REF!</definedName>
    <definedName name="RECOMENACIONES" localSheetId="26">#REF!</definedName>
    <definedName name="RECOMENACIONES" localSheetId="67">#REF!</definedName>
    <definedName name="RECOMENACIONES" localSheetId="27">#REF!</definedName>
    <definedName name="RECOMENACIONES" localSheetId="2">#REF!</definedName>
    <definedName name="RECOMENACIONES" localSheetId="29">#REF!</definedName>
    <definedName name="RECOMENACIONES" localSheetId="13">#REF!</definedName>
    <definedName name="RECOMENACIONES" localSheetId="3">#REF!</definedName>
    <definedName name="RECOMENACIONES" localSheetId="30">#REF!</definedName>
    <definedName name="RECOMENACIONES" localSheetId="14">#REF!</definedName>
    <definedName name="RECOMENACIONES" localSheetId="4">#REF!</definedName>
    <definedName name="RECOMENACIONES" localSheetId="31">#REF!</definedName>
    <definedName name="RECOMENACIONES" localSheetId="15">#REF!</definedName>
    <definedName name="RECOMENACIONES" localSheetId="5">#REF!</definedName>
    <definedName name="RECOMENACIONES" localSheetId="32">#REF!</definedName>
    <definedName name="RECOMENACIONES" localSheetId="33">#REF!</definedName>
    <definedName name="RECOMENACIONES" localSheetId="34">#REF!</definedName>
    <definedName name="RECOMENACIONES" localSheetId="35">#REF!</definedName>
    <definedName name="RECOMENACIONES" localSheetId="16">#REF!</definedName>
    <definedName name="RECOMENACIONES" localSheetId="6">#REF!</definedName>
    <definedName name="RECOMENACIONES" localSheetId="36">#REF!</definedName>
    <definedName name="RECOMENACIONES" localSheetId="38">#REF!</definedName>
    <definedName name="RECOMENACIONES" localSheetId="39">#REF!</definedName>
    <definedName name="RECOMENACIONES" localSheetId="17">#REF!</definedName>
    <definedName name="RECOMENACIONES" localSheetId="7">#REF!</definedName>
    <definedName name="RECOMENACIONES" localSheetId="40">#REF!</definedName>
    <definedName name="RECOMENACIONES" localSheetId="18">#REF!</definedName>
    <definedName name="RECOMENACIONES" localSheetId="8">#REF!</definedName>
    <definedName name="RECOMENACIONES" localSheetId="41">#REF!</definedName>
    <definedName name="RECOMENACIONES" localSheetId="42">#REF!</definedName>
    <definedName name="RECOMENACIONES" localSheetId="43">#REF!</definedName>
    <definedName name="RECOMENACIONES" localSheetId="44">#REF!</definedName>
    <definedName name="RECOMENACIONES" localSheetId="45">#REF!</definedName>
    <definedName name="RECOMENACIONES" localSheetId="46">#REF!</definedName>
    <definedName name="RECOMENACIONES" localSheetId="47">#REF!</definedName>
    <definedName name="RECOMENACIONES" localSheetId="19">#REF!</definedName>
    <definedName name="RECOMENACIONES" localSheetId="9">#REF!</definedName>
    <definedName name="RECOMENACIONES" localSheetId="51">#REF!</definedName>
    <definedName name="RECOMENACIONES" localSheetId="52">#REF!</definedName>
    <definedName name="RECOMENACIONES" localSheetId="53">#REF!</definedName>
    <definedName name="RECOMENACIONES" localSheetId="50">#REF!</definedName>
    <definedName name="RECOMENACIONES" localSheetId="20">#REF!</definedName>
    <definedName name="RECOMENACIONES" localSheetId="56">#REF!</definedName>
    <definedName name="RECOMENACIONES" localSheetId="24">#REF!</definedName>
    <definedName name="RECOMENACIONES" localSheetId="37">#REF!</definedName>
    <definedName name="RECOMENACIONES">#REF!</definedName>
    <definedName name="reda">'[2]Analisis Initarios '!$B$109</definedName>
    <definedName name="reda1">'[2]Analisis Initarios '!$F$130</definedName>
    <definedName name="rede">'[2]Analisis Initarios '!$B$74</definedName>
    <definedName name="rede1">'[2]Analisis Initarios '!$F$96</definedName>
    <definedName name="redt">'[2]Analisis Initarios '!$B$143</definedName>
    <definedName name="redt1">'[2]Analisis Initarios '!$F$164</definedName>
    <definedName name="reflector150">'[3]Analisis Electricos '!$A$844</definedName>
    <definedName name="REGISTRO">[59]APU!$E$4</definedName>
    <definedName name="rejabanco">'[2]Analisis Initarios '!#REF!</definedName>
    <definedName name="rejabanco1">'[2]Analisis Initarios '!#REF!</definedName>
    <definedName name="RELL1">#REF!</definedName>
    <definedName name="RELL2">#REF!</definedName>
    <definedName name="rellenobase90">'[2]Analisis Initarios '!$B$2474</definedName>
    <definedName name="rellenobase901">'[2]Analisis Initarios '!$F$2494</definedName>
    <definedName name="rellenobase95">'[2]Analisis Initarios '!$B$2507</definedName>
    <definedName name="rellenobase951">'[2]Analisis Initarios '!$F$2527</definedName>
    <definedName name="rellenoexcava">'[2]Analisis Initarios '!$B$2205</definedName>
    <definedName name="rellenoexcava1">'[2]Analisis Initarios '!$F$2225</definedName>
    <definedName name="rellenomatsel">#REF!</definedName>
    <definedName name="rellenosuelocemento">#REF!</definedName>
    <definedName name="remateespejo">'[2]Analisis Initarios '!$B$1436</definedName>
    <definedName name="remateespejo1">'[2]Analisis Initarios '!$F$1456</definedName>
    <definedName name="REPLAN">#REF!</definedName>
    <definedName name="replanteo">'[2]Analisis Initarios '!$B$2606</definedName>
    <definedName name="replanteo1">'[2]Analisis Initarios '!$F$2625</definedName>
    <definedName name="RESIDUO">[60]VALIDACION!$C$2:$C$18</definedName>
    <definedName name="resul">#REF!</definedName>
    <definedName name="RET">#REF!</definedName>
    <definedName name="retr">#REF!</definedName>
    <definedName name="rfref">#REF!</definedName>
    <definedName name="RIEGO" localSheetId="56">#REF!</definedName>
    <definedName name="RIEGO">#REF!</definedName>
    <definedName name="RIESGOS" localSheetId="28">#REF!</definedName>
    <definedName name="RIESGOS" localSheetId="12">#REF!</definedName>
    <definedName name="RIESGOS" localSheetId="10">#REF!</definedName>
    <definedName name="RIESGOS" localSheetId="54">#REF!</definedName>
    <definedName name="RIESGOS" localSheetId="21">#REF!</definedName>
    <definedName name="RIESGOS" localSheetId="11">#REF!</definedName>
    <definedName name="RIESGOS" localSheetId="55">#REF!</definedName>
    <definedName name="RIESGOS" localSheetId="22">#REF!</definedName>
    <definedName name="RIESGOS" localSheetId="57">#REF!</definedName>
    <definedName name="RIESGOS" localSheetId="64">#REF!</definedName>
    <definedName name="RIESGOS" localSheetId="23">#REF!</definedName>
    <definedName name="RIESGOS" localSheetId="58">#REF!</definedName>
    <definedName name="RIESGOS" localSheetId="59">#REF!</definedName>
    <definedName name="RIESGOS" localSheetId="60">#REF!</definedName>
    <definedName name="RIESGOS" localSheetId="61">#REF!</definedName>
    <definedName name="RIESGOS" localSheetId="62">#REF!</definedName>
    <definedName name="RIESGOS" localSheetId="63">#REF!</definedName>
    <definedName name="RIESGOS" localSheetId="65">#REF!</definedName>
    <definedName name="RIESGOS" localSheetId="25">#REF!</definedName>
    <definedName name="RIESGOS" localSheetId="66">#REF!</definedName>
    <definedName name="RIESGOS" localSheetId="26">#REF!</definedName>
    <definedName name="RIESGOS" localSheetId="67">#REF!</definedName>
    <definedName name="RIESGOS" localSheetId="27">#REF!</definedName>
    <definedName name="RIESGOS" localSheetId="2">#REF!</definedName>
    <definedName name="RIESGOS" localSheetId="29">#REF!</definedName>
    <definedName name="RIESGOS" localSheetId="13">#REF!</definedName>
    <definedName name="RIESGOS" localSheetId="3">#REF!</definedName>
    <definedName name="RIESGOS" localSheetId="30">#REF!</definedName>
    <definedName name="RIESGOS" localSheetId="14">#REF!</definedName>
    <definedName name="RIESGOS" localSheetId="4">#REF!</definedName>
    <definedName name="RIESGOS" localSheetId="31">#REF!</definedName>
    <definedName name="RIESGOS" localSheetId="15">#REF!</definedName>
    <definedName name="RIESGOS" localSheetId="5">#REF!</definedName>
    <definedName name="RIESGOS" localSheetId="32">#REF!</definedName>
    <definedName name="RIESGOS" localSheetId="33">#REF!</definedName>
    <definedName name="RIESGOS" localSheetId="34">#REF!</definedName>
    <definedName name="RIESGOS" localSheetId="35">#REF!</definedName>
    <definedName name="RIESGOS" localSheetId="16">#REF!</definedName>
    <definedName name="RIESGOS" localSheetId="6">#REF!</definedName>
    <definedName name="RIESGOS" localSheetId="36">#REF!</definedName>
    <definedName name="RIESGOS" localSheetId="38">#REF!</definedName>
    <definedName name="RIESGOS" localSheetId="39">#REF!</definedName>
    <definedName name="RIESGOS" localSheetId="17">#REF!</definedName>
    <definedName name="RIESGOS" localSheetId="7">#REF!</definedName>
    <definedName name="RIESGOS" localSheetId="40">#REF!</definedName>
    <definedName name="RIESGOS" localSheetId="18">#REF!</definedName>
    <definedName name="RIESGOS" localSheetId="8">#REF!</definedName>
    <definedName name="RIESGOS" localSheetId="41">#REF!</definedName>
    <definedName name="RIESGOS" localSheetId="42">#REF!</definedName>
    <definedName name="RIESGOS" localSheetId="43">#REF!</definedName>
    <definedName name="RIESGOS" localSheetId="44">#REF!</definedName>
    <definedName name="RIESGOS" localSheetId="45">#REF!</definedName>
    <definedName name="RIESGOS" localSheetId="46">#REF!</definedName>
    <definedName name="RIESGOS" localSheetId="47">#REF!</definedName>
    <definedName name="RIESGOS" localSheetId="19">#REF!</definedName>
    <definedName name="RIESGOS" localSheetId="9">#REF!</definedName>
    <definedName name="RIESGOS" localSheetId="51">#REF!</definedName>
    <definedName name="RIESGOS" localSheetId="52">#REF!</definedName>
    <definedName name="RIESGOS" localSheetId="53">#REF!</definedName>
    <definedName name="RIESGOS" localSheetId="50">#REF!</definedName>
    <definedName name="RIESGOS" localSheetId="20">#REF!</definedName>
    <definedName name="RIESGOS" localSheetId="56">#REF!</definedName>
    <definedName name="RIESGOS" localSheetId="24">#REF!</definedName>
    <definedName name="RIESGOS" localSheetId="37">#REF!</definedName>
    <definedName name="RIESGOS">#REF!</definedName>
    <definedName name="rr" localSheetId="50" hidden="1">{#N/A,#N/A,FALSE,"310.1";#N/A,#N/A,FALSE,"321.1";#N/A,#N/A,FALSE,"320.3";#N/A,#N/A,FALSE,"330.1"}</definedName>
    <definedName name="rr" localSheetId="56" hidden="1">{#N/A,#N/A,FALSE,"310.1";#N/A,#N/A,FALSE,"321.1";#N/A,#N/A,FALSE,"320.3";#N/A,#N/A,FALSE,"330.1"}</definedName>
    <definedName name="rr" localSheetId="37" hidden="1">{#N/A,#N/A,FALSE,"310.1";#N/A,#N/A,FALSE,"321.1";#N/A,#N/A,FALSE,"320.3";#N/A,#N/A,FALSE,"330.1"}</definedName>
    <definedName name="rr" hidden="1">{#N/A,#N/A,FALSE,"310.1";#N/A,#N/A,FALSE,"321.1";#N/A,#N/A,FALSE,"320.3";#N/A,#N/A,FALSE,"330.1"}</definedName>
    <definedName name="RUTINARIO" localSheetId="28">#REF!</definedName>
    <definedName name="RUTINARIO" localSheetId="12">#REF!</definedName>
    <definedName name="RUTINARIO" localSheetId="10">#REF!</definedName>
    <definedName name="RUTINARIO" localSheetId="54">#REF!</definedName>
    <definedName name="RUTINARIO" localSheetId="21">#REF!</definedName>
    <definedName name="RUTINARIO" localSheetId="11">#REF!</definedName>
    <definedName name="RUTINARIO" localSheetId="55">#REF!</definedName>
    <definedName name="RUTINARIO" localSheetId="22">#REF!</definedName>
    <definedName name="RUTINARIO" localSheetId="57">#REF!</definedName>
    <definedName name="RUTINARIO" localSheetId="64">#REF!</definedName>
    <definedName name="RUTINARIO" localSheetId="23">#REF!</definedName>
    <definedName name="RUTINARIO" localSheetId="58">#REF!</definedName>
    <definedName name="RUTINARIO" localSheetId="59">#REF!</definedName>
    <definedName name="RUTINARIO" localSheetId="60">#REF!</definedName>
    <definedName name="RUTINARIO" localSheetId="61">#REF!</definedName>
    <definedName name="RUTINARIO" localSheetId="62">#REF!</definedName>
    <definedName name="RUTINARIO" localSheetId="63">#REF!</definedName>
    <definedName name="RUTINARIO" localSheetId="65">#REF!</definedName>
    <definedName name="RUTINARIO" localSheetId="25">#REF!</definedName>
    <definedName name="RUTINARIO" localSheetId="66">#REF!</definedName>
    <definedName name="RUTINARIO" localSheetId="26">#REF!</definedName>
    <definedName name="RUTINARIO" localSheetId="67">#REF!</definedName>
    <definedName name="RUTINARIO" localSheetId="27">#REF!</definedName>
    <definedName name="RUTINARIO" localSheetId="2">#REF!</definedName>
    <definedName name="RUTINARIO" localSheetId="29">#REF!</definedName>
    <definedName name="RUTINARIO" localSheetId="13">#REF!</definedName>
    <definedName name="RUTINARIO" localSheetId="3">#REF!</definedName>
    <definedName name="RUTINARIO" localSheetId="30">#REF!</definedName>
    <definedName name="RUTINARIO" localSheetId="14">#REF!</definedName>
    <definedName name="RUTINARIO" localSheetId="4">#REF!</definedName>
    <definedName name="RUTINARIO" localSheetId="31">#REF!</definedName>
    <definedName name="RUTINARIO" localSheetId="15">#REF!</definedName>
    <definedName name="RUTINARIO" localSheetId="5">#REF!</definedName>
    <definedName name="RUTINARIO" localSheetId="32">#REF!</definedName>
    <definedName name="RUTINARIO" localSheetId="33">#REF!</definedName>
    <definedName name="RUTINARIO" localSheetId="34">#REF!</definedName>
    <definedName name="RUTINARIO" localSheetId="35">#REF!</definedName>
    <definedName name="RUTINARIO" localSheetId="16">#REF!</definedName>
    <definedName name="RUTINARIO" localSheetId="6">#REF!</definedName>
    <definedName name="RUTINARIO" localSheetId="36">#REF!</definedName>
    <definedName name="RUTINARIO" localSheetId="38">#REF!</definedName>
    <definedName name="RUTINARIO" localSheetId="39">#REF!</definedName>
    <definedName name="RUTINARIO" localSheetId="17">#REF!</definedName>
    <definedName name="RUTINARIO" localSheetId="7">#REF!</definedName>
    <definedName name="RUTINARIO" localSheetId="40">#REF!</definedName>
    <definedName name="RUTINARIO" localSheetId="18">#REF!</definedName>
    <definedName name="RUTINARIO" localSheetId="8">#REF!</definedName>
    <definedName name="RUTINARIO" localSheetId="41">#REF!</definedName>
    <definedName name="RUTINARIO" localSheetId="42">#REF!</definedName>
    <definedName name="RUTINARIO" localSheetId="43">#REF!</definedName>
    <definedName name="RUTINARIO" localSheetId="44">#REF!</definedName>
    <definedName name="RUTINARIO" localSheetId="45">#REF!</definedName>
    <definedName name="RUTINARIO" localSheetId="46">#REF!</definedName>
    <definedName name="RUTINARIO" localSheetId="47">#REF!</definedName>
    <definedName name="RUTINARIO" localSheetId="19">#REF!</definedName>
    <definedName name="RUTINARIO" localSheetId="9">#REF!</definedName>
    <definedName name="RUTINARIO" localSheetId="51">#REF!</definedName>
    <definedName name="RUTINARIO" localSheetId="52">#REF!</definedName>
    <definedName name="RUTINARIO" localSheetId="53">#REF!</definedName>
    <definedName name="RUTINARIO" localSheetId="50">#REF!</definedName>
    <definedName name="RUTINARIO" localSheetId="20">#REF!</definedName>
    <definedName name="RUTINARIO" localSheetId="56">#REF!</definedName>
    <definedName name="RUTINARIO" localSheetId="24">#REF!</definedName>
    <definedName name="RUTINARIO" localSheetId="37">#REF!</definedName>
    <definedName name="RUTINARIO">#REF!</definedName>
    <definedName name="S">#REF!</definedName>
    <definedName name="salidaalumbrado">'[3]Analisis Electricos '!$B$704</definedName>
    <definedName name="salidafluorescente">'[2]Analisis Initarios '!#REF!</definedName>
    <definedName name="salidafluorescente1">'[2]Analisis Initarios '!#REF!</definedName>
    <definedName name="salidahg">'[2]Analisis Initarios '!#REF!</definedName>
    <definedName name="salidahg1">'[2]Analisis Initarios '!#REF!</definedName>
    <definedName name="salidaincan">'[2]Analisis Initarios '!#REF!</definedName>
    <definedName name="salidaincan1">'[2]Analisis Initarios '!#REF!</definedName>
    <definedName name="salidatoma">'[2]Analisis Initarios '!#REF!</definedName>
    <definedName name="salidatoma1">'[2]Analisis Initarios '!#REF!</definedName>
    <definedName name="salidatrifas">'[3]Analisis Electricos '!$B$776</definedName>
    <definedName name="SANIDADVEGETAL" localSheetId="56">#REF!</definedName>
    <definedName name="SANIDADVEGETAL">#REF!</definedName>
    <definedName name="sanitario">'[2]Analisis Initarios '!#REF!</definedName>
    <definedName name="sanitario1">'[2]Analisis Initarios '!#REF!</definedName>
    <definedName name="sarpsi3">'[2]Analisis Initarios '!$B$407</definedName>
    <definedName name="sarpsi31">'[2]Analisis Initarios '!$F$427</definedName>
    <definedName name="sd">#REF!</definedName>
    <definedName name="sdf">#REF!</definedName>
    <definedName name="SECERE_ZONA" localSheetId="56">#REF!</definedName>
    <definedName name="SECERE_ZONA">#REF!</definedName>
    <definedName name="SECRE_ZONA" localSheetId="56">#REF!</definedName>
    <definedName name="SECRE_ZONA">#REF!</definedName>
    <definedName name="SegmentaciónDeDatos_AÑO1">#N/A</definedName>
    <definedName name="SERVICIO_GENERAL" localSheetId="56">#REF!</definedName>
    <definedName name="SERVICIO_GENERAL">#REF!</definedName>
    <definedName name="SERVICIOS_GENERALES" localSheetId="56">#REF!</definedName>
    <definedName name="SERVICIOS_GENERALES">#REF!</definedName>
    <definedName name="SHARED_FORMULA_21">#N/A</definedName>
    <definedName name="SOAT">[15]Hoja3!$A$1:$A$2</definedName>
    <definedName name="SOLADO">#REF!</definedName>
    <definedName name="SOLDADOR">'[12]LISTADO MATRIZ EPP'!#REF!</definedName>
    <definedName name="SOLDAR" localSheetId="56">#REF!</definedName>
    <definedName name="SOLDAR">#REF!</definedName>
    <definedName name="subacometeb">'[3]Analisis Electricos '!$B$187</definedName>
    <definedName name="subacometec">'[3]Analisis Electricos '!$B$221</definedName>
    <definedName name="SUBPRO" localSheetId="28">'[9]Barra proceso'!#REF!</definedName>
    <definedName name="SUBPRO" localSheetId="12">'[9]Barra proceso'!#REF!</definedName>
    <definedName name="SUBPRO" localSheetId="10">'[9]Barra proceso'!#REF!</definedName>
    <definedName name="SUBPRO" localSheetId="54">'[9]Barra proceso'!#REF!</definedName>
    <definedName name="SUBPRO" localSheetId="21">'[9]Barra proceso'!#REF!</definedName>
    <definedName name="SUBPRO" localSheetId="11">'[9]Barra proceso'!#REF!</definedName>
    <definedName name="SUBPRO" localSheetId="55">'[9]Barra proceso'!#REF!</definedName>
    <definedName name="SUBPRO" localSheetId="22">'[9]Barra proceso'!#REF!</definedName>
    <definedName name="SUBPRO" localSheetId="57">'[9]Barra proceso'!#REF!</definedName>
    <definedName name="SUBPRO" localSheetId="64">'[9]Barra proceso'!#REF!</definedName>
    <definedName name="SUBPRO" localSheetId="23">'[9]Barra proceso'!#REF!</definedName>
    <definedName name="SUBPRO" localSheetId="58">'[9]Barra proceso'!#REF!</definedName>
    <definedName name="SUBPRO" localSheetId="59">'[9]Barra proceso'!#REF!</definedName>
    <definedName name="SUBPRO" localSheetId="60">'[9]Barra proceso'!#REF!</definedName>
    <definedName name="SUBPRO" localSheetId="61">'[9]Barra proceso'!#REF!</definedName>
    <definedName name="SUBPRO" localSheetId="62">'[9]Barra proceso'!#REF!</definedName>
    <definedName name="SUBPRO" localSheetId="63">'[9]Barra proceso'!#REF!</definedName>
    <definedName name="SUBPRO" localSheetId="65">'[9]Barra proceso'!#REF!</definedName>
    <definedName name="SUBPRO" localSheetId="25">'[9]Barra proceso'!#REF!</definedName>
    <definedName name="SUBPRO" localSheetId="66">'[9]Barra proceso'!#REF!</definedName>
    <definedName name="SUBPRO" localSheetId="26">'[9]Barra proceso'!#REF!</definedName>
    <definedName name="SUBPRO" localSheetId="67">'[9]Barra proceso'!#REF!</definedName>
    <definedName name="SUBPRO" localSheetId="27">'[9]Barra proceso'!#REF!</definedName>
    <definedName name="SUBPRO" localSheetId="2">'[9]Barra proceso'!#REF!</definedName>
    <definedName name="SUBPRO" localSheetId="29">'[9]Barra proceso'!#REF!</definedName>
    <definedName name="SUBPRO" localSheetId="13">'[9]Barra proceso'!#REF!</definedName>
    <definedName name="SUBPRO" localSheetId="3">'[9]Barra proceso'!#REF!</definedName>
    <definedName name="SUBPRO" localSheetId="30">'[9]Barra proceso'!#REF!</definedName>
    <definedName name="SUBPRO" localSheetId="14">'[9]Barra proceso'!#REF!</definedName>
    <definedName name="SUBPRO" localSheetId="4">'[9]Barra proceso'!#REF!</definedName>
    <definedName name="SUBPRO" localSheetId="31">'[9]Barra proceso'!#REF!</definedName>
    <definedName name="SUBPRO" localSheetId="15">'[9]Barra proceso'!#REF!</definedName>
    <definedName name="SUBPRO" localSheetId="5">'[9]Barra proceso'!#REF!</definedName>
    <definedName name="SUBPRO" localSheetId="32">'[9]Barra proceso'!#REF!</definedName>
    <definedName name="SUBPRO" localSheetId="33">'[9]Barra proceso'!#REF!</definedName>
    <definedName name="SUBPRO" localSheetId="34">'[9]Barra proceso'!#REF!</definedName>
    <definedName name="SUBPRO" localSheetId="35">'[9]Barra proceso'!#REF!</definedName>
    <definedName name="SUBPRO" localSheetId="16">'[9]Barra proceso'!#REF!</definedName>
    <definedName name="SUBPRO" localSheetId="6">'[9]Barra proceso'!#REF!</definedName>
    <definedName name="SUBPRO" localSheetId="36">'[9]Barra proceso'!#REF!</definedName>
    <definedName name="SUBPRO" localSheetId="38">'[9]Barra proceso'!#REF!</definedName>
    <definedName name="SUBPRO" localSheetId="39">'[9]Barra proceso'!#REF!</definedName>
    <definedName name="SUBPRO" localSheetId="17">'[9]Barra proceso'!#REF!</definedName>
    <definedName name="SUBPRO" localSheetId="7">'[9]Barra proceso'!#REF!</definedName>
    <definedName name="SUBPRO" localSheetId="40">'[9]Barra proceso'!#REF!</definedName>
    <definedName name="SUBPRO" localSheetId="18">'[9]Barra proceso'!#REF!</definedName>
    <definedName name="SUBPRO" localSheetId="8">'[9]Barra proceso'!#REF!</definedName>
    <definedName name="SUBPRO" localSheetId="41">'[9]Barra proceso'!#REF!</definedName>
    <definedName name="SUBPRO" localSheetId="42">'[9]Barra proceso'!#REF!</definedName>
    <definedName name="SUBPRO" localSheetId="43">'[9]Barra proceso'!#REF!</definedName>
    <definedName name="SUBPRO" localSheetId="44">'[9]Barra proceso'!#REF!</definedName>
    <definedName name="SUBPRO" localSheetId="45">'[9]Barra proceso'!#REF!</definedName>
    <definedName name="SUBPRO" localSheetId="46">'[9]Barra proceso'!#REF!</definedName>
    <definedName name="SUBPRO" localSheetId="47">'[9]Barra proceso'!#REF!</definedName>
    <definedName name="SUBPRO" localSheetId="19">'[9]Barra proceso'!#REF!</definedName>
    <definedName name="SUBPRO" localSheetId="9">'[9]Barra proceso'!#REF!</definedName>
    <definedName name="SUBPRO" localSheetId="51">'[9]Barra proceso'!#REF!</definedName>
    <definedName name="SUBPRO" localSheetId="52">'[9]Barra proceso'!#REF!</definedName>
    <definedName name="SUBPRO" localSheetId="53">'[9]Barra proceso'!#REF!</definedName>
    <definedName name="SUBPRO" localSheetId="50">'[9]Barra proceso'!#REF!</definedName>
    <definedName name="SUBPRO" localSheetId="20">'[9]Barra proceso'!#REF!</definedName>
    <definedName name="SUBPRO" localSheetId="56">'[9]Barra proceso'!#REF!</definedName>
    <definedName name="SUBPRO" localSheetId="24">'[9]Barra proceso'!#REF!</definedName>
    <definedName name="SUBPRO" localSheetId="37">'[9]Barra proceso'!#REF!</definedName>
    <definedName name="SUBPRO">'[9]Barra proceso'!#REF!</definedName>
    <definedName name="SUBPROCESO" localSheetId="28">'[9]Barra proceso'!#REF!</definedName>
    <definedName name="SUBPROCESO" localSheetId="12">'[9]Barra proceso'!#REF!</definedName>
    <definedName name="SUBPROCESO" localSheetId="10">'[9]Barra proceso'!#REF!</definedName>
    <definedName name="SUBPROCESO" localSheetId="54">'[9]Barra proceso'!#REF!</definedName>
    <definedName name="SUBPROCESO" localSheetId="21">'[9]Barra proceso'!#REF!</definedName>
    <definedName name="SUBPROCESO" localSheetId="11">'[9]Barra proceso'!#REF!</definedName>
    <definedName name="SUBPROCESO" localSheetId="55">'[9]Barra proceso'!#REF!</definedName>
    <definedName name="SUBPROCESO" localSheetId="22">'[9]Barra proceso'!#REF!</definedName>
    <definedName name="SUBPROCESO" localSheetId="57">'[9]Barra proceso'!#REF!</definedName>
    <definedName name="SUBPROCESO" localSheetId="64">'[9]Barra proceso'!#REF!</definedName>
    <definedName name="SUBPROCESO" localSheetId="23">'[9]Barra proceso'!#REF!</definedName>
    <definedName name="SUBPROCESO" localSheetId="58">'[9]Barra proceso'!#REF!</definedName>
    <definedName name="SUBPROCESO" localSheetId="59">'[9]Barra proceso'!#REF!</definedName>
    <definedName name="SUBPROCESO" localSheetId="60">'[9]Barra proceso'!#REF!</definedName>
    <definedName name="SUBPROCESO" localSheetId="61">'[9]Barra proceso'!#REF!</definedName>
    <definedName name="SUBPROCESO" localSheetId="62">'[9]Barra proceso'!#REF!</definedName>
    <definedName name="SUBPROCESO" localSheetId="63">'[9]Barra proceso'!#REF!</definedName>
    <definedName name="SUBPROCESO" localSheetId="65">'[9]Barra proceso'!#REF!</definedName>
    <definedName name="SUBPROCESO" localSheetId="25">'[9]Barra proceso'!#REF!</definedName>
    <definedName name="SUBPROCESO" localSheetId="66">'[9]Barra proceso'!#REF!</definedName>
    <definedName name="SUBPROCESO" localSheetId="26">'[9]Barra proceso'!#REF!</definedName>
    <definedName name="SUBPROCESO" localSheetId="67">'[9]Barra proceso'!#REF!</definedName>
    <definedName name="SUBPROCESO" localSheetId="27">'[9]Barra proceso'!#REF!</definedName>
    <definedName name="SUBPROCESO" localSheetId="2">'[9]Barra proceso'!#REF!</definedName>
    <definedName name="SUBPROCESO" localSheetId="29">'[9]Barra proceso'!#REF!</definedName>
    <definedName name="SUBPROCESO" localSheetId="13">'[9]Barra proceso'!#REF!</definedName>
    <definedName name="SUBPROCESO" localSheetId="3">'[9]Barra proceso'!#REF!</definedName>
    <definedName name="SUBPROCESO" localSheetId="30">'[9]Barra proceso'!#REF!</definedName>
    <definedName name="SUBPROCESO" localSheetId="14">'[9]Barra proceso'!#REF!</definedName>
    <definedName name="SUBPROCESO" localSheetId="4">'[9]Barra proceso'!#REF!</definedName>
    <definedName name="SUBPROCESO" localSheetId="31">'[9]Barra proceso'!#REF!</definedName>
    <definedName name="SUBPROCESO" localSheetId="15">'[9]Barra proceso'!#REF!</definedName>
    <definedName name="SUBPROCESO" localSheetId="5">'[9]Barra proceso'!#REF!</definedName>
    <definedName name="SUBPROCESO" localSheetId="32">'[9]Barra proceso'!#REF!</definedName>
    <definedName name="SUBPROCESO" localSheetId="33">'[9]Barra proceso'!#REF!</definedName>
    <definedName name="SUBPROCESO" localSheetId="34">'[9]Barra proceso'!#REF!</definedName>
    <definedName name="SUBPROCESO" localSheetId="35">'[9]Barra proceso'!#REF!</definedName>
    <definedName name="SUBPROCESO" localSheetId="16">'[9]Barra proceso'!#REF!</definedName>
    <definedName name="SUBPROCESO" localSheetId="6">'[9]Barra proceso'!#REF!</definedName>
    <definedName name="SUBPROCESO" localSheetId="36">'[9]Barra proceso'!#REF!</definedName>
    <definedName name="SUBPROCESO" localSheetId="38">'[9]Barra proceso'!#REF!</definedName>
    <definedName name="SUBPROCESO" localSheetId="39">'[9]Barra proceso'!#REF!</definedName>
    <definedName name="SUBPROCESO" localSheetId="17">'[9]Barra proceso'!#REF!</definedName>
    <definedName name="SUBPROCESO" localSheetId="7">'[9]Barra proceso'!#REF!</definedName>
    <definedName name="SUBPROCESO" localSheetId="40">'[9]Barra proceso'!#REF!</definedName>
    <definedName name="SUBPROCESO" localSheetId="18">'[9]Barra proceso'!#REF!</definedName>
    <definedName name="SUBPROCESO" localSheetId="8">'[9]Barra proceso'!#REF!</definedName>
    <definedName name="SUBPROCESO" localSheetId="41">'[9]Barra proceso'!#REF!</definedName>
    <definedName name="SUBPROCESO" localSheetId="42">'[9]Barra proceso'!#REF!</definedName>
    <definedName name="SUBPROCESO" localSheetId="43">'[9]Barra proceso'!#REF!</definedName>
    <definedName name="SUBPROCESO" localSheetId="44">'[9]Barra proceso'!#REF!</definedName>
    <definedName name="SUBPROCESO" localSheetId="45">'[9]Barra proceso'!#REF!</definedName>
    <definedName name="SUBPROCESO" localSheetId="46">'[9]Barra proceso'!#REF!</definedName>
    <definedName name="SUBPROCESO" localSheetId="47">'[9]Barra proceso'!#REF!</definedName>
    <definedName name="SUBPROCESO" localSheetId="19">'[9]Barra proceso'!#REF!</definedName>
    <definedName name="SUBPROCESO" localSheetId="9">'[9]Barra proceso'!#REF!</definedName>
    <definedName name="SUBPROCESO" localSheetId="51">'[9]Barra proceso'!#REF!</definedName>
    <definedName name="SUBPROCESO" localSheetId="52">'[9]Barra proceso'!#REF!</definedName>
    <definedName name="SUBPROCESO" localSheetId="53">'[9]Barra proceso'!#REF!</definedName>
    <definedName name="SUBPROCESO" localSheetId="50">'[9]Barra proceso'!#REF!</definedName>
    <definedName name="SUBPROCESO" localSheetId="20">'[9]Barra proceso'!#REF!</definedName>
    <definedName name="SUBPROCESO" localSheetId="56">'[9]Barra proceso'!#REF!</definedName>
    <definedName name="SUBPROCESO" localSheetId="24">'[9]Barra proceso'!#REF!</definedName>
    <definedName name="SUBPROCESO" localSheetId="37">'[9]Barra proceso'!#REF!</definedName>
    <definedName name="SUBPROCESO">'[9]Barra proceso'!#REF!</definedName>
    <definedName name="sumiventana">'[2]Analisis Initarios '!#REF!</definedName>
    <definedName name="sumiventana1">'[2]Analisis Initarios '!#REF!</definedName>
    <definedName name="SUPERRUTINARIO">'[20]Barra Rut'!$A$2:$A$4</definedName>
    <definedName name="TABLA">#REF!</definedName>
    <definedName name="tablerognral">'[3]Analisis Electricos '!$B$151</definedName>
    <definedName name="TANQUE">[61]Presupuesto!$A$7:$H$58</definedName>
    <definedName name="tanque1000">'[2]Analisis Initarios '!#REF!</definedName>
    <definedName name="tanque10001">'[2]Analisis Initarios '!#REF!</definedName>
    <definedName name="teja4">'[2]Analisis Initarios '!#REF!</definedName>
    <definedName name="teja41">'[2]Analisis Initarios '!#REF!</definedName>
    <definedName name="Texp">#REF!</definedName>
    <definedName name="Tipo">[37]Parámetros!$G$2:$G$3</definedName>
    <definedName name="Tipo_de_Accidente" localSheetId="21">#REF!</definedName>
    <definedName name="Tipo_de_Accidente" localSheetId="57">#REF!</definedName>
    <definedName name="Tipo_de_Accidente" localSheetId="59">#REF!</definedName>
    <definedName name="Tipo_de_Accidente" localSheetId="60">#REF!</definedName>
    <definedName name="Tipo_de_Accidente" localSheetId="61">#REF!</definedName>
    <definedName name="Tipo_de_Accidente" localSheetId="26">#REF!</definedName>
    <definedName name="Tipo_de_Accidente" localSheetId="27">#REF!</definedName>
    <definedName name="Tipo_de_Accidente" localSheetId="14">#REF!</definedName>
    <definedName name="Tipo_de_Accidente">#REF!</definedName>
    <definedName name="Tipo_Indicadores">[35]Hoja1!$A$1:$A$3</definedName>
    <definedName name="TIPO_RESIDUO">[60]VALIDACION!$D$2:$D$5</definedName>
    <definedName name="TITULO">#REF!</definedName>
    <definedName name="TítuloDeViaje">[62]VIAJE!$A$1</definedName>
    <definedName name="Títulos">'[63]062'!$A$1:$G$7</definedName>
    <definedName name="_xlnm.Print_Titles" localSheetId="1">'1'!$1:$3</definedName>
    <definedName name="_xlnm.Print_Titles" localSheetId="28">'1,'!$1:$3</definedName>
    <definedName name="_xlnm.Print_Titles" localSheetId="12">'1.'!$1:$3</definedName>
    <definedName name="_xlnm.Print_Titles" localSheetId="10">'10'!$1:$3</definedName>
    <definedName name="_xlnm.Print_Titles" localSheetId="54">'10,'!$1:$3</definedName>
    <definedName name="_xlnm.Print_Titles" localSheetId="21">'10.'!$1:$3</definedName>
    <definedName name="_xlnm.Print_Titles" localSheetId="11">'11'!$1:$3</definedName>
    <definedName name="_xlnm.Print_Titles" localSheetId="55">'11,'!$1:$3</definedName>
    <definedName name="_xlnm.Print_Titles" localSheetId="22">'11.'!$1:$3</definedName>
    <definedName name="_xlnm.Print_Titles" localSheetId="57">'12,'!$1:$3</definedName>
    <definedName name="_xlnm.Print_Titles" localSheetId="64">'12,7,'!$1:$3</definedName>
    <definedName name="_xlnm.Print_Titles" localSheetId="23">'12.'!$1:$3</definedName>
    <definedName name="_xlnm.Print_Titles" localSheetId="58">'12.1'!$1:$3</definedName>
    <definedName name="_xlnm.Print_Titles" localSheetId="59">'12.2'!$1:$3</definedName>
    <definedName name="_xlnm.Print_Titles" localSheetId="60">'12.3'!$1:$3</definedName>
    <definedName name="_xlnm.Print_Titles" localSheetId="61">'12.4'!$1:$3</definedName>
    <definedName name="_xlnm.Print_Titles" localSheetId="62">'12.5'!$1:$3</definedName>
    <definedName name="_xlnm.Print_Titles" localSheetId="63">'12.6.1'!$1:$3</definedName>
    <definedName name="_xlnm.Print_Titles" localSheetId="65">'13,'!$1:$3</definedName>
    <definedName name="_xlnm.Print_Titles" localSheetId="25">'13.'!$1:$3</definedName>
    <definedName name="_xlnm.Print_Titles" localSheetId="66">'14,'!$1:$3</definedName>
    <definedName name="_xlnm.Print_Titles" localSheetId="26">'14.'!$1:$3</definedName>
    <definedName name="_xlnm.Print_Titles" localSheetId="67">'15,'!$1:$3</definedName>
    <definedName name="_xlnm.Print_Titles" localSheetId="27">'15. '!$1:$3</definedName>
    <definedName name="_xlnm.Print_Titles" localSheetId="2">'2'!$1:$3</definedName>
    <definedName name="_xlnm.Print_Titles" localSheetId="29">'2,'!$1:$3</definedName>
    <definedName name="_xlnm.Print_Titles" localSheetId="13">'2.'!$1:$3</definedName>
    <definedName name="_xlnm.Print_Titles" localSheetId="3">'3'!$1:$3</definedName>
    <definedName name="_xlnm.Print_Titles" localSheetId="30">'3,'!$1:$3</definedName>
    <definedName name="_xlnm.Print_Titles" localSheetId="14">'3.'!$1:$3</definedName>
    <definedName name="_xlnm.Print_Titles" localSheetId="4">'4'!$1:$3</definedName>
    <definedName name="_xlnm.Print_Titles" localSheetId="31">'4,'!$1:$3</definedName>
    <definedName name="_xlnm.Print_Titles" localSheetId="15">'4.'!$1:$3</definedName>
    <definedName name="_xlnm.Print_Titles" localSheetId="5">'5'!$1:$3</definedName>
    <definedName name="_xlnm.Print_Titles" localSheetId="32">'5,'!$1:$3</definedName>
    <definedName name="_xlnm.Print_Titles" localSheetId="33">'5,1'!$1:$3</definedName>
    <definedName name="_xlnm.Print_Titles" localSheetId="34">'5,2'!$1:$3</definedName>
    <definedName name="_xlnm.Print_Titles" localSheetId="35">'5,3'!$1:$3</definedName>
    <definedName name="_xlnm.Print_Titles" localSheetId="16">'5.'!$1:$3</definedName>
    <definedName name="_xlnm.Print_Titles" localSheetId="6">'6'!$1:$3</definedName>
    <definedName name="_xlnm.Print_Titles" localSheetId="36">'6,'!$1:$3</definedName>
    <definedName name="_xlnm.Print_Titles" localSheetId="38">'6,1'!$1:$3</definedName>
    <definedName name="_xlnm.Print_Titles" localSheetId="39">'6,2'!$1:$3</definedName>
    <definedName name="_xlnm.Print_Titles" localSheetId="17">'6.'!$1:$3</definedName>
    <definedName name="_xlnm.Print_Titles" localSheetId="7">'7'!$1:$3</definedName>
    <definedName name="_xlnm.Print_Titles" localSheetId="40">'7,'!$1:$3</definedName>
    <definedName name="_xlnm.Print_Titles" localSheetId="18">'7.'!$1:$3</definedName>
    <definedName name="_xlnm.Print_Titles" localSheetId="8">'8'!$1:$3</definedName>
    <definedName name="_xlnm.Print_Titles" localSheetId="41">'8,'!$1:$3</definedName>
    <definedName name="_xlnm.Print_Titles" localSheetId="42">'8,1'!$1:$3</definedName>
    <definedName name="_xlnm.Print_Titles" localSheetId="43">'8,2'!$1:$3</definedName>
    <definedName name="_xlnm.Print_Titles" localSheetId="44">'8,3'!$1:$3</definedName>
    <definedName name="_xlnm.Print_Titles" localSheetId="45">'8,4'!$1:$3</definedName>
    <definedName name="_xlnm.Print_Titles" localSheetId="46">'8,5'!$1:$3</definedName>
    <definedName name="_xlnm.Print_Titles" localSheetId="47">'8,6'!$1:$3</definedName>
    <definedName name="_xlnm.Print_Titles" localSheetId="48">'8,f'!$6:$7</definedName>
    <definedName name="_xlnm.Print_Titles" localSheetId="19">'8.'!$1:$3</definedName>
    <definedName name="_xlnm.Print_Titles" localSheetId="9">'9'!$1:$3</definedName>
    <definedName name="_xlnm.Print_Titles" localSheetId="51">'9,'!$1:$3</definedName>
    <definedName name="_xlnm.Print_Titles" localSheetId="52">'9,1'!$1:$3</definedName>
    <definedName name="_xlnm.Print_Titles" localSheetId="53">'9,2'!$1:$3</definedName>
    <definedName name="_xlnm.Print_Titles" localSheetId="20">'9.'!$1:$3</definedName>
    <definedName name="_xlnm.Print_Titles" localSheetId="24">Simulacros!$1:$3</definedName>
    <definedName name="_xlnm.Print_Titles">#N/A</definedName>
    <definedName name="TO">#REF!</definedName>
    <definedName name="TOTAL">#REF!</definedName>
    <definedName name="toxemen">'[2]Analisis Initarios '!$B$1872</definedName>
    <definedName name="toxemen1">'[2]Analisis Initarios '!$F$1892</definedName>
    <definedName name="TRACTOR" localSheetId="56">#REF!</definedName>
    <definedName name="TRACTOR">#REF!</definedName>
    <definedName name="TRACTORISTA" localSheetId="56">#REF!</definedName>
    <definedName name="TRACTORISTA">#REF!</definedName>
    <definedName name="trans30">'[3]Analisis Electricos '!$B$6</definedName>
    <definedName name="TRANSPORTE">[64]TRANSPORTE!$A$9:$DK$6866</definedName>
    <definedName name="TRAT">[65]desmonte!$E$48</definedName>
    <definedName name="TURBO">'[12]LISTADO MATRIZ EPP'!#REF!</definedName>
    <definedName name="TURBO_GENERADOR" localSheetId="56">#REF!</definedName>
    <definedName name="TURBO_GENERADOR">#REF!</definedName>
    <definedName name="U">#REF!</definedName>
    <definedName name="Ubicación">[51]Datos!$B$4</definedName>
    <definedName name="Unidad">#REF!</definedName>
    <definedName name="Unidades">[66]Presup_Cancha!$J$13:$J$17</definedName>
    <definedName name="UTIL">#REF!</definedName>
    <definedName name="UTILIDADES">#REF!</definedName>
    <definedName name="v">'[67]Barra Rut'!$A$2:$A$4</definedName>
    <definedName name="valaudio">[68]Audiometrias!$Y$1:$Y$2</definedName>
    <definedName name="vbb">[21]Controles!$B$24:$B$43</definedName>
    <definedName name="vbv">[21]Controles!$B$63:$B$80</definedName>
    <definedName name="vcb">[21]Controles!$B$47:$B$59</definedName>
    <definedName name="ventana">'[2]Analisis Initarios '!#REF!</definedName>
    <definedName name="vidrio3">'[2]Analisis Initarios '!#REF!</definedName>
    <definedName name="vidrio31">'[2]Analisis Initarios '!#REF!</definedName>
    <definedName name="vigacanal">'[2]Analisis Initarios '!$B$1633</definedName>
    <definedName name="vigacanal1">'[2]Analisis Initarios '!$F$1658</definedName>
    <definedName name="vigadmon">'[2]Analisis Initarios '!#REF!</definedName>
    <definedName name="vigadmon1">'[2]Analisis Initarios '!#REF!</definedName>
    <definedName name="vigapuente">'[2]Analisis Initarios '!$B$1600</definedName>
    <definedName name="vigapuente1">'[2]Analisis Initarios '!$F$1620</definedName>
    <definedName name="vigareforz">'[1]Analisis Hidraulicos'!#REF!</definedName>
    <definedName name="vigareforz1">'[1]Analisis Hidraulicos'!#REF!</definedName>
    <definedName name="vigasuper">'[2]Analisis Initarios '!#REF!</definedName>
    <definedName name="vigasuper1">'[2]Analisis Initarios '!#REF!</definedName>
    <definedName name="VIGILANCIA" localSheetId="56">#REF!</definedName>
    <definedName name="VIGILANCIA">#REF!</definedName>
    <definedName name="VIGILANTE" localSheetId="56">#REF!</definedName>
    <definedName name="VIGILANTE">#REF!</definedName>
    <definedName name="vinilo">'[2]Analisis Initarios '!#REF!</definedName>
    <definedName name="vinilo1">'[2]Analisis Initarios '!#REF!</definedName>
    <definedName name="VISITA" localSheetId="56">#REF!</definedName>
    <definedName name="VISITA">#REF!</definedName>
    <definedName name="VISITANTES">'[12]LISTADO MATRIZ EPP'!#REF!</definedName>
    <definedName name="vnb">[21]Controles!$B$2:$B$19</definedName>
    <definedName name="vxcvcv">[21]Controles!$B$24:$B$43</definedName>
    <definedName name="W">#REF!</definedName>
    <definedName name="wrn.julio24." localSheetId="50" hidden="1">{#N/A,#N/A,FALSE,"310.1";#N/A,#N/A,FALSE,"321.1";#N/A,#N/A,FALSE,"320.3";#N/A,#N/A,FALSE,"330.1"}</definedName>
    <definedName name="wrn.julio24." localSheetId="56" hidden="1">{#N/A,#N/A,FALSE,"310.1";#N/A,#N/A,FALSE,"321.1";#N/A,#N/A,FALSE,"320.3";#N/A,#N/A,FALSE,"330.1"}</definedName>
    <definedName name="wrn.julio24." localSheetId="37" hidden="1">{#N/A,#N/A,FALSE,"310.1";#N/A,#N/A,FALSE,"321.1";#N/A,#N/A,FALSE,"320.3";#N/A,#N/A,FALSE,"330.1"}</definedName>
    <definedName name="wrn.julio24." hidden="1">{#N/A,#N/A,FALSE,"310.1";#N/A,#N/A,FALSE,"321.1";#N/A,#N/A,FALSE,"320.3";#N/A,#N/A,FALSE,"330.1"}</definedName>
    <definedName name="WSERWEER">'[69]COSTOS OFICINA'!#REF!</definedName>
    <definedName name="www">#REF!</definedName>
    <definedName name="xc">'[70]Barra Peligro'!$A$3:$A$102</definedName>
    <definedName name="XCVXCV">'[46]Lista controles'!$B$2:$B$19</definedName>
    <definedName name="XXX">'[71]4.2'!$B$38</definedName>
    <definedName name="xxxx">[11]Presupuesto!#REF!</definedName>
    <definedName name="z">#REF!</definedName>
    <definedName name="zapata">#REF!</definedName>
    <definedName name="ZON">#REF!</definedName>
    <definedName name="ZONA">#REF!</definedName>
    <definedName name="ZONA_PR">#REF!</definedName>
  </definedNames>
  <calcPr calcId="191028"/>
  <pivotCaches>
    <pivotCache cacheId="0" r:id="rId143"/>
  </pivotCache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156" l="1"/>
  <c r="H50" i="156"/>
  <c r="H49" i="156"/>
  <c r="H48" i="156"/>
  <c r="H47" i="156"/>
  <c r="H46" i="156"/>
  <c r="H45" i="156"/>
  <c r="H44" i="156"/>
  <c r="H43" i="156"/>
  <c r="H42" i="156"/>
  <c r="D45" i="156"/>
  <c r="C45" i="156"/>
  <c r="B45" i="156"/>
  <c r="D44" i="156"/>
  <c r="C44" i="156"/>
  <c r="B44" i="156"/>
  <c r="D43" i="156"/>
  <c r="C43" i="156"/>
  <c r="B43" i="156"/>
  <c r="D42" i="156"/>
  <c r="C42" i="156"/>
  <c r="B42" i="156"/>
  <c r="I19" i="156"/>
  <c r="H19" i="156"/>
  <c r="I18" i="156"/>
  <c r="H18" i="156"/>
  <c r="I17" i="156"/>
  <c r="H17" i="156"/>
  <c r="I16" i="156"/>
  <c r="H16" i="156"/>
  <c r="I15" i="156"/>
  <c r="H15" i="156"/>
  <c r="D17" i="156"/>
  <c r="C17" i="156"/>
  <c r="B17" i="156"/>
  <c r="D16" i="156"/>
  <c r="C16" i="156"/>
  <c r="B16" i="156"/>
  <c r="D15" i="156"/>
  <c r="C15" i="156"/>
  <c r="B15" i="156"/>
  <c r="A9" i="156"/>
  <c r="K5" i="156"/>
  <c r="I5" i="156"/>
  <c r="G5" i="156"/>
  <c r="E5" i="156"/>
  <c r="C5" i="156"/>
  <c r="A5" i="156"/>
  <c r="W64" i="2" l="1"/>
  <c r="W57" i="2"/>
  <c r="F11" i="123"/>
  <c r="L26" i="127"/>
  <c r="I26" i="27"/>
  <c r="T7" i="23"/>
  <c r="T7" i="22"/>
  <c r="V56" i="2" l="1"/>
  <c r="W53" i="2"/>
  <c r="W50" i="2"/>
  <c r="W49" i="2"/>
  <c r="W44" i="2"/>
  <c r="W43" i="2"/>
  <c r="V75" i="2" l="1"/>
  <c r="V74" i="2"/>
  <c r="V73" i="2"/>
  <c r="V72" i="2"/>
  <c r="V71" i="2"/>
  <c r="V70" i="2"/>
  <c r="V69" i="2"/>
  <c r="V68" i="2"/>
  <c r="V67" i="2"/>
  <c r="V66" i="2"/>
  <c r="V65" i="2"/>
  <c r="V64" i="2"/>
  <c r="V63" i="2"/>
  <c r="V62" i="2"/>
  <c r="V61" i="2"/>
  <c r="V60" i="2"/>
  <c r="V54" i="2"/>
  <c r="V53" i="2"/>
  <c r="V50" i="2"/>
  <c r="V49" i="2"/>
  <c r="V47" i="2"/>
  <c r="V46" i="2"/>
  <c r="V45" i="2"/>
  <c r="V44" i="2"/>
  <c r="V43" i="2"/>
  <c r="V42" i="2"/>
  <c r="V41" i="2"/>
  <c r="V40" i="2"/>
  <c r="V39" i="2"/>
  <c r="V38" i="2"/>
  <c r="V37" i="2"/>
  <c r="V34" i="2"/>
  <c r="V33" i="2"/>
  <c r="V31" i="2"/>
  <c r="V30" i="2"/>
  <c r="V28" i="2"/>
  <c r="V27" i="2"/>
  <c r="V26" i="2"/>
  <c r="V25" i="2"/>
  <c r="V24" i="2"/>
  <c r="V22" i="2"/>
  <c r="V21" i="2"/>
  <c r="V20" i="2"/>
  <c r="V19" i="2"/>
  <c r="V16" i="2"/>
  <c r="O26" i="92" l="1"/>
  <c r="U47" i="2" l="1"/>
  <c r="M26" i="152" l="1"/>
  <c r="J26" i="152"/>
  <c r="G26" i="152"/>
  <c r="E60" i="143"/>
  <c r="M57" i="155" l="1"/>
  <c r="C60" i="147"/>
  <c r="C25" i="147" l="1"/>
  <c r="E19" i="139" l="1"/>
  <c r="D63" i="143" l="1"/>
  <c r="C63" i="143"/>
  <c r="E63" i="143" l="1"/>
  <c r="I26" i="24" l="1"/>
  <c r="U46" i="2" l="1"/>
  <c r="U61" i="2" l="1"/>
  <c r="C72" i="147" l="1"/>
  <c r="C68" i="147"/>
  <c r="C49" i="147"/>
  <c r="C35" i="147"/>
  <c r="D25" i="147"/>
  <c r="M26" i="25" l="1"/>
  <c r="G26" i="25"/>
  <c r="G26" i="4"/>
  <c r="U76" i="2" l="1"/>
  <c r="U75" i="2"/>
  <c r="U74" i="2"/>
  <c r="U73" i="2"/>
  <c r="U72" i="2"/>
  <c r="U71" i="2"/>
  <c r="U66" i="2"/>
  <c r="U65" i="2"/>
  <c r="U64" i="2"/>
  <c r="U63" i="2"/>
  <c r="U62" i="2"/>
  <c r="U60" i="2"/>
  <c r="U59" i="2"/>
  <c r="U54" i="2"/>
  <c r="U45" i="2"/>
  <c r="U44" i="2"/>
  <c r="U43" i="2"/>
  <c r="U42" i="2"/>
  <c r="U41" i="2"/>
  <c r="U40" i="2"/>
  <c r="U39" i="2"/>
  <c r="U31" i="2"/>
  <c r="U30" i="2"/>
  <c r="U28" i="2"/>
  <c r="U26" i="2"/>
  <c r="U25" i="2"/>
  <c r="U24" i="2"/>
  <c r="U22" i="2"/>
  <c r="U21" i="2"/>
  <c r="U16" i="2"/>
  <c r="Q26" i="124" l="1"/>
  <c r="P26" i="124"/>
  <c r="C37" i="126" l="1"/>
  <c r="J26" i="149" l="1"/>
  <c r="G26" i="149"/>
  <c r="AB46" i="155"/>
  <c r="AB47" i="155"/>
  <c r="AB48" i="155"/>
  <c r="AB49" i="155"/>
  <c r="AB50" i="155"/>
  <c r="AB51" i="155"/>
  <c r="AB52" i="155"/>
  <c r="M12" i="155" l="1"/>
  <c r="N12" i="155"/>
  <c r="O12" i="155"/>
  <c r="P12" i="155"/>
  <c r="Q12" i="155"/>
  <c r="R12" i="155"/>
  <c r="S12" i="155"/>
  <c r="T12" i="155"/>
  <c r="U12" i="155"/>
  <c r="V12" i="155"/>
  <c r="W12" i="155"/>
  <c r="L12" i="155"/>
  <c r="C38" i="127" l="1"/>
  <c r="I5" i="123"/>
  <c r="H5" i="123"/>
  <c r="J5" i="123" l="1"/>
  <c r="I26" i="113" l="1"/>
  <c r="E13" i="130" l="1"/>
  <c r="C38" i="130" s="1"/>
  <c r="E13" i="129"/>
  <c r="C38" i="129" s="1"/>
  <c r="AK45" i="155"/>
  <c r="AK46" i="155"/>
  <c r="AK47" i="155"/>
  <c r="AK48" i="155"/>
  <c r="AK49" i="155"/>
  <c r="AK50" i="155"/>
  <c r="AK51" i="155"/>
  <c r="AK52" i="155"/>
  <c r="AK53" i="155"/>
  <c r="AK54" i="155"/>
  <c r="AK55" i="155"/>
  <c r="AK56" i="155"/>
  <c r="AK57" i="155"/>
  <c r="L37" i="155"/>
  <c r="AJ45" i="155" s="1"/>
  <c r="M37" i="155"/>
  <c r="AJ46" i="155"/>
  <c r="N37" i="155"/>
  <c r="AJ47" i="155"/>
  <c r="O37" i="155"/>
  <c r="AJ48" i="155"/>
  <c r="P37" i="155"/>
  <c r="AJ49" i="155"/>
  <c r="Q37" i="155"/>
  <c r="AJ50" i="155"/>
  <c r="R37" i="155"/>
  <c r="AJ51" i="155"/>
  <c r="S37" i="155"/>
  <c r="AJ52" i="155"/>
  <c r="T37" i="155"/>
  <c r="AJ53" i="155" s="1"/>
  <c r="U37" i="155"/>
  <c r="AJ54" i="155"/>
  <c r="V37" i="155"/>
  <c r="AJ55" i="155" s="1"/>
  <c r="W37" i="155"/>
  <c r="AJ56" i="155"/>
  <c r="AI45" i="155"/>
  <c r="AI46" i="155"/>
  <c r="AI47" i="155"/>
  <c r="AI48" i="155"/>
  <c r="AI49" i="155"/>
  <c r="AI50" i="155"/>
  <c r="AI51" i="155"/>
  <c r="AI52" i="155"/>
  <c r="AI53" i="155"/>
  <c r="AI54" i="155"/>
  <c r="AI55" i="155"/>
  <c r="AI56" i="155"/>
  <c r="AH45" i="155"/>
  <c r="AH46" i="155"/>
  <c r="AH47" i="155"/>
  <c r="AH48" i="155"/>
  <c r="AH49" i="155"/>
  <c r="AH50" i="155"/>
  <c r="AH51" i="155"/>
  <c r="AH52" i="155"/>
  <c r="AH53" i="155"/>
  <c r="AH54" i="155"/>
  <c r="AH55" i="155"/>
  <c r="AH56" i="155"/>
  <c r="AG45" i="155"/>
  <c r="AG46" i="155"/>
  <c r="AG47" i="155"/>
  <c r="AG48" i="155"/>
  <c r="AG49" i="155"/>
  <c r="AG50" i="155"/>
  <c r="AG51" i="155"/>
  <c r="AG52" i="155"/>
  <c r="AG53" i="155"/>
  <c r="AG54" i="155"/>
  <c r="AG55" i="155"/>
  <c r="AG56" i="155"/>
  <c r="AG57" i="155"/>
  <c r="AF45" i="155"/>
  <c r="AF46" i="155"/>
  <c r="AF47" i="155"/>
  <c r="AF48" i="155"/>
  <c r="AF49" i="155"/>
  <c r="AF50" i="155"/>
  <c r="AF51" i="155"/>
  <c r="AF52" i="155"/>
  <c r="AF53" i="155"/>
  <c r="AF54" i="155"/>
  <c r="AF55" i="155"/>
  <c r="AF56" i="155"/>
  <c r="AF57" i="155"/>
  <c r="AE45" i="155"/>
  <c r="AE46" i="155"/>
  <c r="AE47" i="155"/>
  <c r="AE48" i="155"/>
  <c r="AE49" i="155"/>
  <c r="AE50" i="155"/>
  <c r="AE51" i="155"/>
  <c r="AE52" i="155"/>
  <c r="AE53" i="155"/>
  <c r="AE54" i="155"/>
  <c r="AE55" i="155"/>
  <c r="AE56" i="155"/>
  <c r="AE57" i="155"/>
  <c r="AD45" i="155"/>
  <c r="AD46" i="155"/>
  <c r="AD47" i="155"/>
  <c r="AD48" i="155"/>
  <c r="AD49" i="155"/>
  <c r="Q25" i="155"/>
  <c r="AD50" i="155"/>
  <c r="AD51" i="155"/>
  <c r="S25" i="155"/>
  <c r="AD52" i="155"/>
  <c r="T25" i="155"/>
  <c r="AD53" i="155" s="1"/>
  <c r="U25" i="155"/>
  <c r="AD54" i="155" s="1"/>
  <c r="V25" i="155"/>
  <c r="AD55" i="155"/>
  <c r="W25" i="155"/>
  <c r="AD56" i="155"/>
  <c r="AC45" i="155"/>
  <c r="AC46" i="155"/>
  <c r="AC47" i="155"/>
  <c r="AC48" i="155"/>
  <c r="AC49" i="155"/>
  <c r="AC50" i="155"/>
  <c r="AC51" i="155"/>
  <c r="AC52" i="155"/>
  <c r="AC53" i="155"/>
  <c r="AC54" i="155"/>
  <c r="AC55" i="155"/>
  <c r="AC56" i="155"/>
  <c r="AB45" i="155"/>
  <c r="AB53" i="155"/>
  <c r="AB54" i="155"/>
  <c r="AB55" i="155"/>
  <c r="AB56" i="155"/>
  <c r="AB57" i="155"/>
  <c r="AA56" i="155"/>
  <c r="AA57" i="155"/>
  <c r="Z56" i="155"/>
  <c r="Z57" i="155"/>
  <c r="Y45" i="155"/>
  <c r="Y46" i="155"/>
  <c r="Y47" i="155"/>
  <c r="Y48" i="155"/>
  <c r="Y49" i="155"/>
  <c r="Y50" i="155"/>
  <c r="Y51" i="155"/>
  <c r="Y52" i="155"/>
  <c r="Y53" i="155"/>
  <c r="Y54" i="155"/>
  <c r="Y55" i="155"/>
  <c r="Y56" i="155"/>
  <c r="Y57" i="155"/>
  <c r="R45" i="155"/>
  <c r="R46" i="155"/>
  <c r="R47" i="155"/>
  <c r="R48" i="155"/>
  <c r="R49" i="155"/>
  <c r="R50" i="155"/>
  <c r="R51" i="155"/>
  <c r="R52" i="155"/>
  <c r="R53" i="155"/>
  <c r="R54" i="155"/>
  <c r="R55" i="155"/>
  <c r="R56" i="155"/>
  <c r="R57" i="155"/>
  <c r="W45" i="155"/>
  <c r="X45" i="155" s="1"/>
  <c r="W46" i="155"/>
  <c r="X46" i="155" s="1"/>
  <c r="W47" i="155"/>
  <c r="X47" i="155" s="1"/>
  <c r="W48" i="155"/>
  <c r="X48" i="155" s="1"/>
  <c r="W49" i="155"/>
  <c r="X49" i="155" s="1"/>
  <c r="W50" i="155"/>
  <c r="X50" i="155" s="1"/>
  <c r="W51" i="155"/>
  <c r="X51" i="155" s="1"/>
  <c r="W52" i="155"/>
  <c r="X52" i="155" s="1"/>
  <c r="W53" i="155"/>
  <c r="X53" i="155" s="1"/>
  <c r="W54" i="155"/>
  <c r="X54" i="155" s="1"/>
  <c r="W55" i="155"/>
  <c r="X55" i="155" s="1"/>
  <c r="W56" i="155"/>
  <c r="X56" i="155" s="1"/>
  <c r="Q57" i="155"/>
  <c r="V57" i="155"/>
  <c r="S57" i="155"/>
  <c r="P57" i="155"/>
  <c r="O57" i="155"/>
  <c r="N45" i="155"/>
  <c r="N46" i="155"/>
  <c r="N47" i="155"/>
  <c r="N48" i="155"/>
  <c r="N49" i="155"/>
  <c r="N50" i="155"/>
  <c r="N51" i="155"/>
  <c r="N52" i="155"/>
  <c r="N53" i="155"/>
  <c r="N54" i="155"/>
  <c r="N55" i="155"/>
  <c r="N56" i="155"/>
  <c r="V56" i="155"/>
  <c r="U56" i="155"/>
  <c r="T56" i="155"/>
  <c r="V55" i="155"/>
  <c r="U55" i="155"/>
  <c r="T55" i="155"/>
  <c r="V54" i="155"/>
  <c r="U54" i="155"/>
  <c r="T54" i="155"/>
  <c r="V53" i="155"/>
  <c r="U53" i="155"/>
  <c r="T53" i="155"/>
  <c r="V52" i="155"/>
  <c r="U52" i="155"/>
  <c r="T52" i="155"/>
  <c r="V51" i="155"/>
  <c r="U51" i="155"/>
  <c r="T51" i="155"/>
  <c r="V50" i="155"/>
  <c r="U50" i="155"/>
  <c r="T50" i="155"/>
  <c r="V49" i="155"/>
  <c r="U49" i="155"/>
  <c r="T49" i="155"/>
  <c r="V48" i="155"/>
  <c r="U48" i="155"/>
  <c r="T48" i="155"/>
  <c r="V47" i="155"/>
  <c r="U47" i="155"/>
  <c r="T47" i="155"/>
  <c r="V46" i="155"/>
  <c r="U46" i="155"/>
  <c r="T46" i="155"/>
  <c r="V45" i="155"/>
  <c r="U45" i="155"/>
  <c r="T45" i="155"/>
  <c r="E13" i="154"/>
  <c r="C38" i="154" s="1"/>
  <c r="E5" i="154"/>
  <c r="P26" i="154"/>
  <c r="J26" i="154"/>
  <c r="Q22" i="154"/>
  <c r="T11" i="154"/>
  <c r="E11" i="154"/>
  <c r="T9" i="154"/>
  <c r="T7" i="154"/>
  <c r="E7" i="154"/>
  <c r="S65" i="2"/>
  <c r="T65" i="2"/>
  <c r="E5" i="153"/>
  <c r="E13" i="153"/>
  <c r="C48" i="153" s="1"/>
  <c r="P26" i="153"/>
  <c r="M26" i="153"/>
  <c r="J26" i="153"/>
  <c r="G26" i="153"/>
  <c r="E26" i="153"/>
  <c r="Q22" i="153"/>
  <c r="T11" i="153"/>
  <c r="E11" i="153"/>
  <c r="T7" i="153"/>
  <c r="E7" i="153"/>
  <c r="E13" i="152"/>
  <c r="C48" i="152" s="1"/>
  <c r="E13" i="128"/>
  <c r="C48" i="128" s="1"/>
  <c r="E5" i="152"/>
  <c r="P26" i="152"/>
  <c r="Q22" i="152"/>
  <c r="T11" i="152"/>
  <c r="E11" i="152"/>
  <c r="T7" i="152"/>
  <c r="E7" i="152"/>
  <c r="J26" i="128"/>
  <c r="M26" i="128"/>
  <c r="G26" i="128"/>
  <c r="E26" i="128"/>
  <c r="E5" i="128"/>
  <c r="E5" i="151"/>
  <c r="C38" i="151"/>
  <c r="P26" i="151"/>
  <c r="Q22" i="151"/>
  <c r="E13" i="151"/>
  <c r="T11" i="151"/>
  <c r="E11" i="151"/>
  <c r="T9" i="151"/>
  <c r="E7" i="151"/>
  <c r="E5" i="150"/>
  <c r="C38" i="150"/>
  <c r="P26" i="150"/>
  <c r="Q22" i="150"/>
  <c r="E13" i="150"/>
  <c r="T11" i="150"/>
  <c r="E11" i="150"/>
  <c r="T9" i="150"/>
  <c r="E7" i="150"/>
  <c r="E13" i="149"/>
  <c r="C48" i="149" s="1"/>
  <c r="T9" i="149"/>
  <c r="M26" i="149"/>
  <c r="E26" i="149"/>
  <c r="E5" i="149"/>
  <c r="P26" i="149"/>
  <c r="Q22" i="149"/>
  <c r="T11" i="149"/>
  <c r="E11" i="149"/>
  <c r="T7" i="149"/>
  <c r="E7" i="149"/>
  <c r="T76" i="2"/>
  <c r="T59" i="2"/>
  <c r="S59" i="2"/>
  <c r="T47" i="2"/>
  <c r="T46" i="2"/>
  <c r="Q26" i="125"/>
  <c r="G17" i="123"/>
  <c r="P19" i="125" s="1"/>
  <c r="C48" i="125"/>
  <c r="C48" i="124"/>
  <c r="P26" i="121"/>
  <c r="C48" i="121"/>
  <c r="E13" i="120"/>
  <c r="D43" i="120" s="1"/>
  <c r="E13" i="118"/>
  <c r="D43" i="118" s="1"/>
  <c r="E13" i="117"/>
  <c r="D48" i="117" s="1"/>
  <c r="E13" i="115"/>
  <c r="D48" i="115" s="1"/>
  <c r="E13" i="114"/>
  <c r="D48" i="114" s="1"/>
  <c r="C48" i="113"/>
  <c r="D49" i="113"/>
  <c r="I26" i="111"/>
  <c r="P31" i="112"/>
  <c r="L31" i="112"/>
  <c r="K31" i="112"/>
  <c r="N31" i="112"/>
  <c r="O31" i="112"/>
  <c r="I19" i="112"/>
  <c r="M19" i="112"/>
  <c r="I20" i="112"/>
  <c r="M20" i="112"/>
  <c r="I21" i="112"/>
  <c r="M21" i="112"/>
  <c r="I22" i="112"/>
  <c r="M22" i="112"/>
  <c r="I23" i="112"/>
  <c r="M23" i="112"/>
  <c r="I24" i="112"/>
  <c r="M24" i="112"/>
  <c r="I25" i="112"/>
  <c r="M25" i="112"/>
  <c r="I26" i="112"/>
  <c r="M26" i="112"/>
  <c r="I27" i="112"/>
  <c r="M27" i="112"/>
  <c r="I28" i="112"/>
  <c r="M28" i="112"/>
  <c r="I29" i="112"/>
  <c r="M29" i="112"/>
  <c r="I30" i="112"/>
  <c r="M30" i="112"/>
  <c r="J31" i="112"/>
  <c r="I31" i="112"/>
  <c r="T30" i="112"/>
  <c r="Q30" i="112"/>
  <c r="R30" i="112"/>
  <c r="T29" i="112"/>
  <c r="Q29" i="112"/>
  <c r="R29" i="112"/>
  <c r="T28" i="112"/>
  <c r="Q28" i="112"/>
  <c r="R28" i="112"/>
  <c r="S28" i="112" s="1"/>
  <c r="T27" i="112"/>
  <c r="Q27" i="112"/>
  <c r="R27" i="112"/>
  <c r="T26" i="112"/>
  <c r="Q26" i="112"/>
  <c r="R26" i="112"/>
  <c r="T25" i="112"/>
  <c r="Q25" i="112"/>
  <c r="R25" i="112"/>
  <c r="T24" i="112"/>
  <c r="Q24" i="112"/>
  <c r="R24" i="112"/>
  <c r="S24" i="112"/>
  <c r="T23" i="112"/>
  <c r="Q23" i="112"/>
  <c r="R23" i="112"/>
  <c r="T22" i="112"/>
  <c r="Q22" i="112"/>
  <c r="R22" i="112"/>
  <c r="T21" i="112"/>
  <c r="Q21" i="112"/>
  <c r="R21" i="112"/>
  <c r="S21" i="112"/>
  <c r="T20" i="112"/>
  <c r="Q20" i="112"/>
  <c r="R20" i="112"/>
  <c r="S20" i="112"/>
  <c r="T19" i="112"/>
  <c r="Q19" i="112"/>
  <c r="R19" i="112"/>
  <c r="C48" i="111"/>
  <c r="D38" i="110"/>
  <c r="D38" i="109"/>
  <c r="D38" i="105"/>
  <c r="C38" i="104"/>
  <c r="C37" i="103"/>
  <c r="T42" i="2"/>
  <c r="T40" i="2"/>
  <c r="C37" i="102"/>
  <c r="C40" i="100"/>
  <c r="C37" i="98"/>
  <c r="C38" i="97"/>
  <c r="C38" i="96"/>
  <c r="C37" i="95"/>
  <c r="C48" i="94"/>
  <c r="C38" i="93"/>
  <c r="C37" i="92"/>
  <c r="C39" i="91"/>
  <c r="C38" i="141"/>
  <c r="C38" i="89"/>
  <c r="C47" i="88"/>
  <c r="C37" i="87"/>
  <c r="C37" i="86"/>
  <c r="C37" i="85"/>
  <c r="C37" i="84"/>
  <c r="T9" i="144"/>
  <c r="E5" i="144"/>
  <c r="C37" i="144"/>
  <c r="P26" i="144"/>
  <c r="J26" i="144"/>
  <c r="Q22" i="144"/>
  <c r="E13" i="144"/>
  <c r="T11" i="144"/>
  <c r="E11" i="144"/>
  <c r="E9" i="144"/>
  <c r="T7" i="144"/>
  <c r="E7" i="144"/>
  <c r="C37" i="82"/>
  <c r="C38" i="81"/>
  <c r="O26" i="80"/>
  <c r="N26" i="80"/>
  <c r="M26" i="80"/>
  <c r="L26" i="80"/>
  <c r="K26" i="80"/>
  <c r="I26" i="80"/>
  <c r="H26" i="80"/>
  <c r="G26" i="80"/>
  <c r="F26" i="80"/>
  <c r="C48" i="80"/>
  <c r="E26" i="80"/>
  <c r="J26" i="31"/>
  <c r="C37" i="31"/>
  <c r="T19" i="2"/>
  <c r="T16" i="2"/>
  <c r="C36" i="30"/>
  <c r="C36" i="29"/>
  <c r="T9" i="28"/>
  <c r="C47" i="28"/>
  <c r="C38" i="27"/>
  <c r="P26" i="25"/>
  <c r="J26" i="25"/>
  <c r="E26" i="25"/>
  <c r="C40" i="25"/>
  <c r="C37" i="24"/>
  <c r="P26" i="23"/>
  <c r="O26" i="23"/>
  <c r="N26" i="23"/>
  <c r="M26" i="23"/>
  <c r="L26" i="23"/>
  <c r="K26" i="23"/>
  <c r="I26" i="23"/>
  <c r="H26" i="23"/>
  <c r="G26" i="23"/>
  <c r="F26" i="23"/>
  <c r="T9" i="23"/>
  <c r="C47" i="23"/>
  <c r="C36" i="22"/>
  <c r="T75" i="2"/>
  <c r="T74" i="2"/>
  <c r="T73" i="2"/>
  <c r="T72" i="2"/>
  <c r="T71" i="2"/>
  <c r="T66" i="2"/>
  <c r="T60" i="2"/>
  <c r="T56" i="2"/>
  <c r="T54" i="2"/>
  <c r="T53" i="2"/>
  <c r="T50" i="2"/>
  <c r="T49" i="2"/>
  <c r="T45" i="2"/>
  <c r="T43" i="2"/>
  <c r="T41" i="2"/>
  <c r="T39" i="2"/>
  <c r="T38" i="2"/>
  <c r="T37" i="2"/>
  <c r="T31" i="2"/>
  <c r="T30" i="2"/>
  <c r="T28" i="2"/>
  <c r="T27" i="2"/>
  <c r="T26" i="2"/>
  <c r="T24" i="2"/>
  <c r="T22" i="2"/>
  <c r="T21" i="2"/>
  <c r="T20" i="2"/>
  <c r="C36" i="4"/>
  <c r="S54" i="2"/>
  <c r="O26" i="124"/>
  <c r="N26" i="124"/>
  <c r="M26" i="124"/>
  <c r="O26" i="121"/>
  <c r="N26" i="121"/>
  <c r="M26" i="121"/>
  <c r="O26" i="100"/>
  <c r="L26" i="100"/>
  <c r="I26" i="100"/>
  <c r="F26" i="100"/>
  <c r="P26" i="28"/>
  <c r="O26" i="28"/>
  <c r="N26" i="28"/>
  <c r="M26" i="28"/>
  <c r="P26" i="113"/>
  <c r="O26" i="113"/>
  <c r="N26" i="113"/>
  <c r="M26" i="113"/>
  <c r="L26" i="113"/>
  <c r="K26" i="113"/>
  <c r="J26" i="113"/>
  <c r="H26" i="113"/>
  <c r="E26" i="113"/>
  <c r="P26" i="111"/>
  <c r="O26" i="111"/>
  <c r="N26" i="111"/>
  <c r="M26" i="111"/>
  <c r="L26" i="111"/>
  <c r="K26" i="111"/>
  <c r="J26" i="111"/>
  <c r="H26" i="111"/>
  <c r="J26" i="104"/>
  <c r="E11" i="85"/>
  <c r="T9" i="114"/>
  <c r="E56" i="143"/>
  <c r="E55" i="143"/>
  <c r="E54" i="143"/>
  <c r="E53" i="143"/>
  <c r="D48" i="143"/>
  <c r="E48" i="143" s="1"/>
  <c r="E59" i="143"/>
  <c r="E58" i="143"/>
  <c r="E57" i="143"/>
  <c r="E51" i="143"/>
  <c r="D30" i="143"/>
  <c r="C30" i="143"/>
  <c r="E29" i="143"/>
  <c r="E28" i="143"/>
  <c r="E27" i="143"/>
  <c r="E26" i="143"/>
  <c r="E25" i="143"/>
  <c r="E24" i="143"/>
  <c r="D18" i="143"/>
  <c r="C18" i="143"/>
  <c r="E18" i="143" s="1"/>
  <c r="E12" i="143"/>
  <c r="E6" i="143"/>
  <c r="E11" i="103"/>
  <c r="T9" i="103"/>
  <c r="E5" i="141"/>
  <c r="P26" i="141"/>
  <c r="J26" i="141"/>
  <c r="Q22" i="141"/>
  <c r="E13" i="141"/>
  <c r="T11" i="141"/>
  <c r="E11" i="141"/>
  <c r="T9" i="141"/>
  <c r="T7" i="141"/>
  <c r="E7" i="141"/>
  <c r="E52" i="143"/>
  <c r="T9" i="102"/>
  <c r="J26" i="95"/>
  <c r="E11" i="93"/>
  <c r="E11" i="90"/>
  <c r="P26" i="85"/>
  <c r="T9" i="140"/>
  <c r="E5" i="140"/>
  <c r="P26" i="140"/>
  <c r="Q22" i="140"/>
  <c r="E13" i="140"/>
  <c r="C37" i="140" s="1"/>
  <c r="T11" i="140"/>
  <c r="E11" i="140"/>
  <c r="T7" i="140"/>
  <c r="E7" i="140"/>
  <c r="T9" i="139"/>
  <c r="E5" i="139"/>
  <c r="P26" i="139"/>
  <c r="O26" i="139"/>
  <c r="N26" i="139"/>
  <c r="M26" i="139"/>
  <c r="L26" i="139"/>
  <c r="K26" i="139"/>
  <c r="J26" i="139"/>
  <c r="I26" i="139"/>
  <c r="H26" i="139"/>
  <c r="G26" i="139"/>
  <c r="F26" i="139"/>
  <c r="E26" i="139"/>
  <c r="Q22" i="139"/>
  <c r="E13" i="139"/>
  <c r="C38" i="139" s="1"/>
  <c r="T11" i="139"/>
  <c r="E11" i="139"/>
  <c r="T7" i="139"/>
  <c r="E7" i="139"/>
  <c r="T9" i="138"/>
  <c r="P26" i="138"/>
  <c r="O26" i="138"/>
  <c r="N26" i="138"/>
  <c r="M26" i="138"/>
  <c r="L26" i="138"/>
  <c r="J26" i="138"/>
  <c r="K26" i="138"/>
  <c r="I26" i="138"/>
  <c r="H26" i="138"/>
  <c r="G26" i="138"/>
  <c r="F26" i="138"/>
  <c r="E26" i="138"/>
  <c r="E5" i="138"/>
  <c r="Q22" i="138"/>
  <c r="E13" i="138"/>
  <c r="C38" i="138" s="1"/>
  <c r="T11" i="138"/>
  <c r="E11" i="138"/>
  <c r="T7" i="138"/>
  <c r="E7" i="138"/>
  <c r="E5" i="137"/>
  <c r="P26" i="137"/>
  <c r="J26" i="137"/>
  <c r="Q22" i="137"/>
  <c r="E13" i="137"/>
  <c r="C38" i="137" s="1"/>
  <c r="T11" i="137"/>
  <c r="E11" i="137"/>
  <c r="T9" i="137"/>
  <c r="T7" i="137"/>
  <c r="E7" i="137"/>
  <c r="E5" i="130"/>
  <c r="P26" i="130"/>
  <c r="J26" i="130"/>
  <c r="Q22" i="130"/>
  <c r="T11" i="130"/>
  <c r="E11" i="130"/>
  <c r="T9" i="130"/>
  <c r="T7" i="130"/>
  <c r="E7" i="130"/>
  <c r="E5" i="129"/>
  <c r="P26" i="129"/>
  <c r="J26" i="129"/>
  <c r="Q22" i="129"/>
  <c r="T11" i="129"/>
  <c r="E11" i="129"/>
  <c r="T9" i="129"/>
  <c r="T7" i="129"/>
  <c r="E7" i="129"/>
  <c r="P26" i="128"/>
  <c r="Q22" i="128"/>
  <c r="T11" i="128"/>
  <c r="E11" i="128"/>
  <c r="T7" i="128"/>
  <c r="E7" i="128"/>
  <c r="P26" i="126"/>
  <c r="P26" i="127"/>
  <c r="T9" i="127"/>
  <c r="E5" i="127"/>
  <c r="Q22" i="127"/>
  <c r="E13" i="127"/>
  <c r="T11" i="127"/>
  <c r="E11" i="127"/>
  <c r="T7" i="127"/>
  <c r="E7" i="127"/>
  <c r="E5" i="126"/>
  <c r="Q22" i="126"/>
  <c r="E13" i="126"/>
  <c r="T11" i="126"/>
  <c r="E11" i="126"/>
  <c r="T9" i="126"/>
  <c r="T7" i="126"/>
  <c r="E7" i="126"/>
  <c r="U9" i="125"/>
  <c r="E5" i="125"/>
  <c r="R22" i="125"/>
  <c r="E13" i="125"/>
  <c r="U11" i="125"/>
  <c r="E11" i="125"/>
  <c r="U7" i="125"/>
  <c r="E7" i="125"/>
  <c r="E11" i="124"/>
  <c r="E5" i="124"/>
  <c r="L26" i="124"/>
  <c r="K26" i="124"/>
  <c r="J26" i="124"/>
  <c r="H26" i="124"/>
  <c r="G26" i="124"/>
  <c r="F26" i="124"/>
  <c r="E26" i="124"/>
  <c r="R22" i="124"/>
  <c r="E13" i="124"/>
  <c r="U11" i="124"/>
  <c r="U9" i="124"/>
  <c r="U7" i="124"/>
  <c r="E7" i="124"/>
  <c r="L26" i="121"/>
  <c r="K26" i="121"/>
  <c r="J26" i="121"/>
  <c r="I26" i="121"/>
  <c r="H26" i="121"/>
  <c r="G26" i="121"/>
  <c r="F26" i="121"/>
  <c r="E26" i="121"/>
  <c r="E17" i="123"/>
  <c r="D17" i="123"/>
  <c r="C17" i="123"/>
  <c r="I16" i="123"/>
  <c r="H16" i="123"/>
  <c r="B16" i="123"/>
  <c r="F16" i="123"/>
  <c r="K16" i="123" s="1"/>
  <c r="I15" i="123"/>
  <c r="H15" i="123"/>
  <c r="B15" i="123"/>
  <c r="F15" i="123"/>
  <c r="K15" i="123" s="1"/>
  <c r="I14" i="123"/>
  <c r="H14" i="123"/>
  <c r="B14" i="123"/>
  <c r="F14" i="123"/>
  <c r="K14" i="123" s="1"/>
  <c r="I13" i="123"/>
  <c r="H13" i="123"/>
  <c r="B13" i="123"/>
  <c r="F13" i="123"/>
  <c r="K13" i="123" s="1"/>
  <c r="I12" i="123"/>
  <c r="H12" i="123"/>
  <c r="B12" i="123"/>
  <c r="F12" i="123"/>
  <c r="K12" i="123" s="1"/>
  <c r="I11" i="123"/>
  <c r="H11" i="123"/>
  <c r="B11" i="123"/>
  <c r="K11" i="123"/>
  <c r="I10" i="123"/>
  <c r="H10" i="123"/>
  <c r="B10" i="123"/>
  <c r="F10" i="123"/>
  <c r="I9" i="123"/>
  <c r="H9" i="123"/>
  <c r="J9" i="123" s="1"/>
  <c r="B9" i="123"/>
  <c r="F9" i="123" s="1"/>
  <c r="K9" i="123" s="1"/>
  <c r="I8" i="123"/>
  <c r="H8" i="123"/>
  <c r="B8" i="123"/>
  <c r="F8" i="123"/>
  <c r="K8" i="123"/>
  <c r="I7" i="123"/>
  <c r="H7" i="123"/>
  <c r="B7" i="123"/>
  <c r="F7" i="123"/>
  <c r="K7" i="123" s="1"/>
  <c r="I6" i="123"/>
  <c r="H6" i="123"/>
  <c r="J6" i="123"/>
  <c r="B6" i="123"/>
  <c r="F6" i="123" s="1"/>
  <c r="B5" i="123"/>
  <c r="T9" i="121"/>
  <c r="E5" i="121"/>
  <c r="Q22" i="121"/>
  <c r="E13" i="121"/>
  <c r="T11" i="121"/>
  <c r="E11" i="121"/>
  <c r="T7" i="121"/>
  <c r="E7" i="121"/>
  <c r="E5" i="120"/>
  <c r="Q22" i="120"/>
  <c r="P26" i="120"/>
  <c r="T11" i="120"/>
  <c r="E11" i="120"/>
  <c r="T9" i="120"/>
  <c r="T7" i="120"/>
  <c r="E7" i="120"/>
  <c r="E11" i="118"/>
  <c r="T9" i="118"/>
  <c r="E5" i="118"/>
  <c r="P26" i="118"/>
  <c r="Q22" i="118"/>
  <c r="T11" i="118"/>
  <c r="T7" i="118"/>
  <c r="E7" i="118"/>
  <c r="G26" i="117"/>
  <c r="H26" i="117"/>
  <c r="I26" i="117"/>
  <c r="J26" i="117"/>
  <c r="K26" i="117"/>
  <c r="L26" i="117"/>
  <c r="F26" i="117"/>
  <c r="E26" i="117"/>
  <c r="M26" i="117"/>
  <c r="N26" i="117"/>
  <c r="O26" i="117"/>
  <c r="P26" i="117"/>
  <c r="T9" i="117"/>
  <c r="E5" i="117"/>
  <c r="Q22" i="117"/>
  <c r="T11" i="117"/>
  <c r="E11" i="117"/>
  <c r="T7" i="117"/>
  <c r="E7" i="117"/>
  <c r="E11" i="115"/>
  <c r="E5" i="115"/>
  <c r="Q22" i="115"/>
  <c r="P26" i="115"/>
  <c r="T11" i="115"/>
  <c r="T9" i="115"/>
  <c r="T7" i="115"/>
  <c r="E7" i="115"/>
  <c r="K6" i="123"/>
  <c r="P26" i="114"/>
  <c r="E5" i="114"/>
  <c r="Q22" i="114"/>
  <c r="T11" i="114"/>
  <c r="E11" i="114"/>
  <c r="T7" i="114"/>
  <c r="E7" i="114"/>
  <c r="G26" i="113"/>
  <c r="F26" i="113"/>
  <c r="E5" i="113"/>
  <c r="Q22" i="113"/>
  <c r="E13" i="113"/>
  <c r="T11" i="113"/>
  <c r="E11" i="113"/>
  <c r="T9" i="113"/>
  <c r="T7" i="113"/>
  <c r="E7" i="113"/>
  <c r="E11" i="111"/>
  <c r="G26" i="111"/>
  <c r="F26" i="111"/>
  <c r="E26" i="111"/>
  <c r="T9" i="111"/>
  <c r="E5" i="111"/>
  <c r="Q22" i="111"/>
  <c r="E13" i="111"/>
  <c r="T11" i="111"/>
  <c r="T7" i="111"/>
  <c r="E7" i="111"/>
  <c r="J26" i="110"/>
  <c r="T9" i="110"/>
  <c r="E5" i="110"/>
  <c r="P26" i="110"/>
  <c r="Q22" i="110"/>
  <c r="E13" i="110"/>
  <c r="T11" i="110"/>
  <c r="E11" i="110"/>
  <c r="T7" i="110"/>
  <c r="E7" i="110"/>
  <c r="E5" i="109"/>
  <c r="P26" i="109"/>
  <c r="Q22" i="109"/>
  <c r="E13" i="109"/>
  <c r="T11" i="109"/>
  <c r="E11" i="109"/>
  <c r="T9" i="109"/>
  <c r="T7" i="109"/>
  <c r="E7" i="109"/>
  <c r="T9" i="105"/>
  <c r="E5" i="105"/>
  <c r="P26" i="105"/>
  <c r="Q22" i="105"/>
  <c r="E13" i="105"/>
  <c r="T11" i="105"/>
  <c r="E11" i="105"/>
  <c r="T7" i="105"/>
  <c r="E7" i="105"/>
  <c r="E11" i="104"/>
  <c r="T9" i="104"/>
  <c r="E5" i="104"/>
  <c r="P26" i="104"/>
  <c r="Q22" i="104"/>
  <c r="E13" i="104"/>
  <c r="T11" i="104"/>
  <c r="T7" i="104"/>
  <c r="E7" i="104"/>
  <c r="P26" i="103"/>
  <c r="O26" i="103"/>
  <c r="N26" i="103"/>
  <c r="M26" i="103"/>
  <c r="L26" i="103"/>
  <c r="K26" i="103"/>
  <c r="J26" i="103"/>
  <c r="I26" i="103"/>
  <c r="H26" i="103"/>
  <c r="G26" i="103"/>
  <c r="F26" i="103"/>
  <c r="E26" i="103"/>
  <c r="E5" i="103"/>
  <c r="Q22" i="103"/>
  <c r="E13" i="103"/>
  <c r="T11" i="103"/>
  <c r="T7" i="103"/>
  <c r="E7" i="103"/>
  <c r="E5" i="102"/>
  <c r="P26" i="102"/>
  <c r="Q22" i="102"/>
  <c r="E13" i="102"/>
  <c r="T11" i="102"/>
  <c r="E11" i="102"/>
  <c r="T7" i="102"/>
  <c r="E7" i="102"/>
  <c r="T9" i="100"/>
  <c r="E5" i="100"/>
  <c r="Q22" i="100"/>
  <c r="E13" i="100"/>
  <c r="T11" i="100"/>
  <c r="E11" i="100"/>
  <c r="T7" i="100"/>
  <c r="E7" i="100"/>
  <c r="T9" i="98"/>
  <c r="E5" i="98"/>
  <c r="P26" i="98"/>
  <c r="Q22" i="98"/>
  <c r="E13" i="98"/>
  <c r="T11" i="98"/>
  <c r="E11" i="98"/>
  <c r="T7" i="98"/>
  <c r="E7" i="98"/>
  <c r="E5" i="97"/>
  <c r="P26" i="97"/>
  <c r="J26" i="97"/>
  <c r="Q22" i="97"/>
  <c r="E13" i="97"/>
  <c r="T11" i="97"/>
  <c r="E11" i="97"/>
  <c r="T9" i="97"/>
  <c r="T7" i="97"/>
  <c r="E7" i="97"/>
  <c r="J26" i="96"/>
  <c r="E11" i="96"/>
  <c r="E5" i="96"/>
  <c r="P26" i="96"/>
  <c r="Q22" i="96"/>
  <c r="E13" i="96"/>
  <c r="T11" i="96"/>
  <c r="T9" i="96"/>
  <c r="T7" i="96"/>
  <c r="E7" i="96"/>
  <c r="T7" i="95"/>
  <c r="T9" i="95"/>
  <c r="E5" i="95"/>
  <c r="P26" i="95"/>
  <c r="Q22" i="95"/>
  <c r="E13" i="95"/>
  <c r="T11" i="95"/>
  <c r="E11" i="95"/>
  <c r="E7" i="95"/>
  <c r="T11" i="94"/>
  <c r="E26" i="94"/>
  <c r="F26" i="94"/>
  <c r="G26" i="94"/>
  <c r="H26" i="94"/>
  <c r="I26" i="94"/>
  <c r="J26" i="94"/>
  <c r="K26" i="94"/>
  <c r="L26" i="94"/>
  <c r="M26" i="94"/>
  <c r="N26" i="94"/>
  <c r="O26" i="94"/>
  <c r="E11" i="94"/>
  <c r="T9" i="94"/>
  <c r="E5" i="94"/>
  <c r="P26" i="94"/>
  <c r="Q22" i="94"/>
  <c r="E13" i="94"/>
  <c r="T7" i="94"/>
  <c r="E7" i="94"/>
  <c r="E11" i="92"/>
  <c r="T9" i="93"/>
  <c r="E5" i="93"/>
  <c r="P26" i="93"/>
  <c r="Q22" i="93"/>
  <c r="E13" i="93"/>
  <c r="T11" i="93"/>
  <c r="T7" i="93"/>
  <c r="E7" i="93"/>
  <c r="E5" i="92"/>
  <c r="Q22" i="92"/>
  <c r="E13" i="92"/>
  <c r="T11" i="92"/>
  <c r="T9" i="92"/>
  <c r="T7" i="92"/>
  <c r="E7" i="92"/>
  <c r="E11" i="91"/>
  <c r="T9" i="91"/>
  <c r="E5" i="91"/>
  <c r="P26" i="91"/>
  <c r="J26" i="91"/>
  <c r="Q22" i="91"/>
  <c r="E13" i="91"/>
  <c r="T11" i="91"/>
  <c r="T7" i="91"/>
  <c r="E7" i="91"/>
  <c r="T7" i="90"/>
  <c r="T9" i="90"/>
  <c r="M26" i="90"/>
  <c r="G26" i="90"/>
  <c r="E5" i="90"/>
  <c r="C47" i="90"/>
  <c r="P26" i="90"/>
  <c r="J26" i="90"/>
  <c r="Q22" i="90"/>
  <c r="E13" i="90"/>
  <c r="T11" i="90"/>
  <c r="E9" i="90"/>
  <c r="E7" i="90"/>
  <c r="E5" i="89"/>
  <c r="P26" i="89"/>
  <c r="J26" i="89"/>
  <c r="Q22" i="89"/>
  <c r="E13" i="89"/>
  <c r="T11" i="89"/>
  <c r="E11" i="89"/>
  <c r="T9" i="89"/>
  <c r="T7" i="89"/>
  <c r="E7" i="89"/>
  <c r="E5" i="88"/>
  <c r="L26" i="87"/>
  <c r="E5" i="87"/>
  <c r="T9" i="87"/>
  <c r="P26" i="88"/>
  <c r="J26" i="88"/>
  <c r="Q22" i="88"/>
  <c r="E13" i="88"/>
  <c r="T11" i="88"/>
  <c r="E11" i="88"/>
  <c r="T9" i="88"/>
  <c r="E7" i="88"/>
  <c r="Q22" i="87"/>
  <c r="E13" i="87"/>
  <c r="T11" i="87"/>
  <c r="E11" i="87"/>
  <c r="E9" i="87"/>
  <c r="T7" i="87"/>
  <c r="E7" i="87"/>
  <c r="E5" i="86"/>
  <c r="T9" i="85"/>
  <c r="E5" i="85"/>
  <c r="P26" i="86"/>
  <c r="J26" i="86"/>
  <c r="Q22" i="86"/>
  <c r="E13" i="86"/>
  <c r="T11" i="86"/>
  <c r="E11" i="86"/>
  <c r="T9" i="86"/>
  <c r="E9" i="86"/>
  <c r="T7" i="86"/>
  <c r="E7" i="86"/>
  <c r="E5" i="84"/>
  <c r="Q22" i="85"/>
  <c r="E13" i="85"/>
  <c r="T11" i="85"/>
  <c r="E9" i="85"/>
  <c r="T7" i="85"/>
  <c r="E7" i="85"/>
  <c r="P26" i="84"/>
  <c r="Q22" i="84"/>
  <c r="E13" i="84"/>
  <c r="T11" i="84"/>
  <c r="E11" i="84"/>
  <c r="E9" i="84"/>
  <c r="T7" i="84"/>
  <c r="E7" i="84"/>
  <c r="P26" i="82"/>
  <c r="E11" i="82"/>
  <c r="E11" i="81"/>
  <c r="E11" i="31"/>
  <c r="T9" i="82"/>
  <c r="T7" i="82"/>
  <c r="E5" i="82"/>
  <c r="J26" i="82"/>
  <c r="Q22" i="82"/>
  <c r="E13" i="82"/>
  <c r="T11" i="82"/>
  <c r="E9" i="82"/>
  <c r="E7" i="82"/>
  <c r="E5" i="81"/>
  <c r="T7" i="81"/>
  <c r="T9" i="81"/>
  <c r="T11" i="81"/>
  <c r="P26" i="81"/>
  <c r="Q22" i="81"/>
  <c r="E13" i="81"/>
  <c r="E9" i="81"/>
  <c r="E7" i="81"/>
  <c r="E7" i="80"/>
  <c r="T9" i="80"/>
  <c r="E5" i="80"/>
  <c r="Q22" i="24"/>
  <c r="P26" i="80"/>
  <c r="J26" i="80"/>
  <c r="Q22" i="80"/>
  <c r="E13" i="80"/>
  <c r="T11" i="80"/>
  <c r="E11" i="80"/>
  <c r="T7" i="80"/>
  <c r="O26" i="31"/>
  <c r="E5" i="31"/>
  <c r="P26" i="30"/>
  <c r="E5" i="30"/>
  <c r="P26" i="29"/>
  <c r="E5" i="29"/>
  <c r="L26" i="28"/>
  <c r="F26" i="28"/>
  <c r="G26" i="28"/>
  <c r="H26" i="28"/>
  <c r="I26" i="28"/>
  <c r="J26" i="28"/>
  <c r="E26" i="28"/>
  <c r="E5" i="28"/>
  <c r="Q22" i="31"/>
  <c r="E13" i="31"/>
  <c r="T11" i="31"/>
  <c r="T9" i="31"/>
  <c r="E9" i="31"/>
  <c r="T7" i="31"/>
  <c r="E7" i="31"/>
  <c r="Q22" i="30"/>
  <c r="E13" i="30"/>
  <c r="T11" i="30"/>
  <c r="E11" i="30"/>
  <c r="T9" i="30"/>
  <c r="E9" i="30"/>
  <c r="T7" i="30"/>
  <c r="E7" i="30"/>
  <c r="Q22" i="29"/>
  <c r="E13" i="29"/>
  <c r="T11" i="29"/>
  <c r="E11" i="29"/>
  <c r="T9" i="29"/>
  <c r="E9" i="29"/>
  <c r="T7" i="29"/>
  <c r="E7" i="29"/>
  <c r="K26" i="28"/>
  <c r="Q22" i="28"/>
  <c r="E13" i="28"/>
  <c r="T11" i="28"/>
  <c r="E11" i="28"/>
  <c r="E9" i="28"/>
  <c r="T7" i="28"/>
  <c r="E7" i="28"/>
  <c r="E5" i="27"/>
  <c r="Q22" i="27"/>
  <c r="E13" i="27"/>
  <c r="T11" i="27"/>
  <c r="E11" i="27"/>
  <c r="T9" i="27"/>
  <c r="E9" i="27"/>
  <c r="T7" i="27"/>
  <c r="E7" i="27"/>
  <c r="E5" i="25"/>
  <c r="Q22" i="25"/>
  <c r="E13" i="25"/>
  <c r="T11" i="25"/>
  <c r="E11" i="25"/>
  <c r="E9" i="25"/>
  <c r="T7" i="25"/>
  <c r="E7" i="25"/>
  <c r="T9" i="24"/>
  <c r="E5" i="24"/>
  <c r="E13" i="24"/>
  <c r="T11" i="24"/>
  <c r="E11" i="24"/>
  <c r="E9" i="24"/>
  <c r="T7" i="24"/>
  <c r="E7" i="24"/>
  <c r="J26" i="23"/>
  <c r="E26" i="23"/>
  <c r="E5" i="23"/>
  <c r="Q22" i="23"/>
  <c r="E13" i="23"/>
  <c r="T11" i="23"/>
  <c r="E11" i="23"/>
  <c r="E9" i="23"/>
  <c r="E7" i="23"/>
  <c r="F26" i="22"/>
  <c r="T9" i="22"/>
  <c r="E5" i="22"/>
  <c r="Q22" i="22"/>
  <c r="E13" i="22"/>
  <c r="T11" i="22"/>
  <c r="E11" i="22"/>
  <c r="E9" i="22"/>
  <c r="E7" i="22"/>
  <c r="E7" i="4"/>
  <c r="E13" i="4"/>
  <c r="E11" i="4"/>
  <c r="E9" i="4"/>
  <c r="E5" i="4"/>
  <c r="T11" i="4"/>
  <c r="T9" i="4"/>
  <c r="T7" i="4"/>
  <c r="Q22" i="4"/>
  <c r="S76" i="2"/>
  <c r="S75" i="2"/>
  <c r="S74" i="2"/>
  <c r="S73" i="2"/>
  <c r="S72" i="2"/>
  <c r="S71" i="2"/>
  <c r="S70" i="2"/>
  <c r="S69" i="2"/>
  <c r="S68" i="2"/>
  <c r="S67" i="2"/>
  <c r="S66" i="2"/>
  <c r="S60" i="2"/>
  <c r="S56" i="2"/>
  <c r="S55" i="2"/>
  <c r="S53" i="2"/>
  <c r="S52" i="2"/>
  <c r="S50" i="2"/>
  <c r="S49" i="2"/>
  <c r="S51" i="2"/>
  <c r="S47" i="2"/>
  <c r="S46" i="2"/>
  <c r="S45" i="2"/>
  <c r="S44" i="2"/>
  <c r="S43" i="2"/>
  <c r="S42" i="2"/>
  <c r="S41" i="2"/>
  <c r="S40" i="2"/>
  <c r="S39" i="2"/>
  <c r="S38" i="2"/>
  <c r="S37" i="2"/>
  <c r="S31" i="2"/>
  <c r="S30" i="2"/>
  <c r="S28" i="2"/>
  <c r="S27" i="2"/>
  <c r="S26" i="2"/>
  <c r="S24" i="2"/>
  <c r="S22" i="2"/>
  <c r="S21" i="2"/>
  <c r="S20" i="2"/>
  <c r="S19" i="2"/>
  <c r="S16" i="2"/>
  <c r="F5" i="123" l="1"/>
  <c r="K5" i="123" s="1"/>
  <c r="B17" i="123"/>
  <c r="S22" i="112"/>
  <c r="S30" i="112"/>
  <c r="E30" i="143"/>
  <c r="J13" i="123"/>
  <c r="S25" i="112"/>
  <c r="S26" i="112"/>
  <c r="S29" i="112"/>
  <c r="S19" i="112"/>
  <c r="AC57" i="155"/>
  <c r="J8" i="123"/>
  <c r="J12" i="123"/>
  <c r="J15" i="123"/>
  <c r="J16" i="123"/>
  <c r="M31" i="112"/>
  <c r="I26" i="124" s="1"/>
  <c r="U57" i="155"/>
  <c r="T57" i="155"/>
  <c r="N57" i="155"/>
  <c r="AD57" i="155"/>
  <c r="J14" i="123"/>
  <c r="J10" i="123"/>
  <c r="J11" i="123"/>
  <c r="S27" i="112"/>
  <c r="R31" i="112"/>
  <c r="J7" i="123"/>
  <c r="H17" i="123"/>
  <c r="AJ57" i="155"/>
  <c r="Q31" i="112"/>
  <c r="AI57" i="155"/>
  <c r="AH57" i="155"/>
  <c r="S23" i="112"/>
  <c r="T31" i="112"/>
  <c r="F17" i="123"/>
  <c r="P20" i="125" s="1"/>
  <c r="P26" i="125" s="1"/>
  <c r="I17" i="123"/>
  <c r="K10" i="123"/>
  <c r="W57" i="155"/>
  <c r="X57" i="155" s="1"/>
  <c r="J17" i="123" l="1"/>
  <c r="S31" i="112"/>
  <c r="K17" i="1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Yesnei Astrid Julio Areniz</author>
    <author>Madelyn Estupiñan Montoya</author>
  </authors>
  <commentList>
    <comment ref="S16" authorId="0" shapeId="0" xr:uid="{C29A3453-8DB2-425A-9CFC-D557894795C9}">
      <text>
        <r>
          <rPr>
            <b/>
            <sz val="14"/>
            <color indexed="81"/>
            <rFont val="Tahoma"/>
            <family val="2"/>
          </rPr>
          <t>Yesnei Astrid Julio Areniz:</t>
        </r>
        <r>
          <rPr>
            <sz val="9"/>
            <color indexed="81"/>
            <rFont val="Tahoma"/>
            <family val="2"/>
          </rPr>
          <t xml:space="preserve">
</t>
        </r>
        <r>
          <rPr>
            <sz val="14"/>
            <color indexed="81"/>
            <rFont val="Tahoma"/>
            <family val="2"/>
          </rPr>
          <t xml:space="preserve">1- Syc natura
2- Torre central
3- Clt barrancabermeja
4- Clt San  Gil 
5-Clt Bucaramanga
6-Cis Florencia 
7- Bodega San Jorge </t>
        </r>
      </text>
    </comment>
    <comment ref="T16" authorId="0" shapeId="0" xr:uid="{BE2E4051-8224-4453-9CC4-0733D5115179}">
      <text>
        <r>
          <rPr>
            <b/>
            <sz val="14"/>
            <color indexed="81"/>
            <rFont val="Tahoma"/>
            <family val="2"/>
          </rPr>
          <t>Yesnei Astrid Julio Areniz:</t>
        </r>
        <r>
          <rPr>
            <sz val="9"/>
            <color indexed="81"/>
            <rFont val="Tahoma"/>
            <family val="2"/>
          </rPr>
          <t xml:space="preserve">
</t>
        </r>
        <r>
          <rPr>
            <sz val="14"/>
            <color indexed="81"/>
            <rFont val="Tahoma"/>
            <family val="2"/>
          </rPr>
          <t xml:space="preserve">1- Syc natura
2- Torre central
3- Clt barrancabermeja
4- Clt San  Gil 
5-Clt Bucaramanga
6-Cis Florencia 
7- Bodega San Jorge </t>
        </r>
      </text>
    </comment>
    <comment ref="U16" authorId="0" shapeId="0" xr:uid="{7185B957-7801-4061-B9B7-10A7AF8811B7}">
      <text>
        <r>
          <rPr>
            <b/>
            <sz val="14"/>
            <color indexed="81"/>
            <rFont val="Tahoma"/>
            <family val="2"/>
          </rPr>
          <t>Yesnei Astrid Julio Areniz:</t>
        </r>
        <r>
          <rPr>
            <sz val="9"/>
            <color indexed="81"/>
            <rFont val="Tahoma"/>
            <family val="2"/>
          </rPr>
          <t xml:space="preserve">
</t>
        </r>
        <r>
          <rPr>
            <sz val="14"/>
            <color indexed="81"/>
            <rFont val="Tahoma"/>
            <family val="2"/>
          </rPr>
          <t>1- Syc natura
2- Torre central
3- Clt barrancabermeja
4- Clt San  Gil 
5-Clt Bucaramanga
6-Cis Florencia 
7- Bodega San Jorge 
8-Sincelejo</t>
        </r>
      </text>
    </comment>
    <comment ref="V16" authorId="0" shapeId="0" xr:uid="{1BABC874-514B-4351-8750-0899B17FF45A}">
      <text>
        <r>
          <rPr>
            <b/>
            <sz val="14"/>
            <color indexed="81"/>
            <rFont val="Tahoma"/>
            <family val="2"/>
          </rPr>
          <t>Yesnei Astrid Julio Areniz:</t>
        </r>
        <r>
          <rPr>
            <sz val="9"/>
            <color indexed="81"/>
            <rFont val="Tahoma"/>
            <family val="2"/>
          </rPr>
          <t xml:space="preserve">
</t>
        </r>
        <r>
          <rPr>
            <sz val="14"/>
            <color indexed="81"/>
            <rFont val="Tahoma"/>
            <family val="2"/>
          </rPr>
          <t>1- Syc natura
2- Torre central
3- Clt barrancabermeja
4- Clt San  Gil 
5-Clt Bucaramanga
6-Cis Florencia 
7- Bodega San Jorge 
8-Sincelejo</t>
        </r>
      </text>
    </comment>
    <comment ref="W16" authorId="0" shapeId="0" xr:uid="{E653AABF-4345-4E19-8A19-0213FAD26FFA}">
      <text>
        <r>
          <rPr>
            <b/>
            <sz val="14"/>
            <color indexed="81"/>
            <rFont val="Tahoma"/>
            <family val="2"/>
          </rPr>
          <t>Yesnei Astrid Julio Areniz:</t>
        </r>
        <r>
          <rPr>
            <sz val="9"/>
            <color indexed="81"/>
            <rFont val="Tahoma"/>
            <family val="2"/>
          </rPr>
          <t xml:space="preserve">
</t>
        </r>
        <r>
          <rPr>
            <sz val="14"/>
            <color indexed="81"/>
            <rFont val="Tahoma"/>
            <family val="2"/>
          </rPr>
          <t>1- Syc natura
2- Torre central
3- Clt barrancabermeja
4- Clt San  Gil 
5-Clt Bucaramanga
6-Cis Florencia 
7- Bodega San Jorge 
8-Sincelejo</t>
        </r>
      </text>
    </comment>
    <comment ref="U17" authorId="0" shapeId="0" xr:uid="{8FABF988-D85A-48FB-A54C-7D1E13334C9C}">
      <text>
        <r>
          <rPr>
            <b/>
            <sz val="14"/>
            <color indexed="81"/>
            <rFont val="Tahoma"/>
            <family val="2"/>
          </rPr>
          <t>Yesnei Astrid Julio Areniz:</t>
        </r>
        <r>
          <rPr>
            <sz val="9"/>
            <color indexed="81"/>
            <rFont val="Tahoma"/>
            <family val="2"/>
          </rPr>
          <t xml:space="preserve">
</t>
        </r>
        <r>
          <rPr>
            <sz val="14"/>
            <color indexed="81"/>
            <rFont val="Tahoma"/>
            <family val="2"/>
          </rPr>
          <t>1- Syc natura
2- Torre central
3- Clt barrancabermeja
4- Clt San  Gil 
5-Clt Bucaramanga
6-Cis Florencia 
7- Bodega San Jorge 
8-Sincelejo</t>
        </r>
      </text>
    </comment>
    <comment ref="V17" authorId="0" shapeId="0" xr:uid="{E5AFA8D7-94F0-43C8-82B4-F88F1A86AC38}">
      <text>
        <r>
          <rPr>
            <b/>
            <sz val="14"/>
            <color indexed="81"/>
            <rFont val="Tahoma"/>
            <family val="2"/>
          </rPr>
          <t>Yesnei Astrid Julio Areniz:</t>
        </r>
        <r>
          <rPr>
            <sz val="9"/>
            <color indexed="81"/>
            <rFont val="Tahoma"/>
            <family val="2"/>
          </rPr>
          <t xml:space="preserve">
</t>
        </r>
        <r>
          <rPr>
            <sz val="14"/>
            <color indexed="81"/>
            <rFont val="Tahoma"/>
            <family val="2"/>
          </rPr>
          <t>1- Syc natura
2- Torre central
3- Clt barrancabermeja
4- Clt San  Gil 
5-Clt Bucaramanga
6-Cis Florencia 
7- Bodega San Jorge 
8-Sincelejo</t>
        </r>
      </text>
    </comment>
    <comment ref="W17" authorId="0" shapeId="0" xr:uid="{74466459-D47A-4E86-AE22-B48E46B2408F}">
      <text>
        <r>
          <rPr>
            <b/>
            <sz val="14"/>
            <color indexed="81"/>
            <rFont val="Tahoma"/>
            <family val="2"/>
          </rPr>
          <t>Yesnei Astrid Julio Areniz:</t>
        </r>
        <r>
          <rPr>
            <sz val="9"/>
            <color indexed="81"/>
            <rFont val="Tahoma"/>
            <family val="2"/>
          </rPr>
          <t xml:space="preserve">
</t>
        </r>
        <r>
          <rPr>
            <sz val="14"/>
            <color indexed="81"/>
            <rFont val="Tahoma"/>
            <family val="2"/>
          </rPr>
          <t>1- Syc natura
2- Torre central
3- Clt barrancabermeja
4- Clt San  Gil 
5-Clt Bucaramanga
6-Cis Florencia 
7- Bodega San Jorge 
8-Sincelejo</t>
        </r>
      </text>
    </comment>
    <comment ref="V19" authorId="0" shapeId="0" xr:uid="{9E8C7EEB-27A4-4E12-988B-F9C3D2DA88A3}">
      <text>
        <r>
          <rPr>
            <b/>
            <sz val="14"/>
            <color indexed="81"/>
            <rFont val="Tahoma"/>
            <family val="2"/>
          </rPr>
          <t>Yesnei Astrid Julio Areniz:</t>
        </r>
        <r>
          <rPr>
            <sz val="9"/>
            <color indexed="81"/>
            <rFont val="Tahoma"/>
            <family val="2"/>
          </rPr>
          <t xml:space="preserve">
</t>
        </r>
        <r>
          <rPr>
            <sz val="14"/>
            <color indexed="81"/>
            <rFont val="Tahoma"/>
            <family val="2"/>
          </rPr>
          <t>1- Syc natura
2- Torre central
3- Clt barrancabermeja
4- Clt San  Gil 
5-Clt Bucaramanga
6-Cis Florencia 
7- Bodega San Jorge 
8-Sincelejo</t>
        </r>
      </text>
    </comment>
    <comment ref="W19" authorId="0" shapeId="0" xr:uid="{20AFAE0C-D79A-4FC2-B5F2-5256B55AB04F}">
      <text>
        <r>
          <rPr>
            <b/>
            <sz val="14"/>
            <color indexed="81"/>
            <rFont val="Tahoma"/>
            <family val="2"/>
          </rPr>
          <t>Yesnei Astrid Julio Areniz:</t>
        </r>
        <r>
          <rPr>
            <sz val="9"/>
            <color indexed="81"/>
            <rFont val="Tahoma"/>
            <family val="2"/>
          </rPr>
          <t xml:space="preserve">
</t>
        </r>
        <r>
          <rPr>
            <sz val="14"/>
            <color indexed="81"/>
            <rFont val="Tahoma"/>
            <family val="2"/>
          </rPr>
          <t>1- Syc natura
2- Torre central
3- Clt barrancabermeja
4- Clt San  Gil 
5-Clt Bucaramanga
6-Cis Florencia 
7- Bodega San Jorge 
8-Sincelejo</t>
        </r>
      </text>
    </comment>
    <comment ref="K22" authorId="1" shapeId="0" xr:uid="{7FB7A25B-6A89-4C94-984B-BF3A88071AF2}">
      <text>
        <r>
          <rPr>
            <b/>
            <sz val="14"/>
            <color indexed="81"/>
            <rFont val="Tahoma"/>
            <family val="2"/>
          </rPr>
          <t>Madelyn Estupiñan Montoya:</t>
        </r>
        <r>
          <rPr>
            <sz val="14"/>
            <color indexed="81"/>
            <rFont val="Tahoma"/>
            <family val="2"/>
          </rPr>
          <t xml:space="preserve">
Disminuyo respecto al año anterior porque se aumentaron los peligrso y riesgos y asi mismo se intervinieron mas condiciones.
</t>
        </r>
      </text>
    </comment>
    <comment ref="O22" authorId="1" shapeId="0" xr:uid="{AE4B63CC-25EE-4E1A-B3FC-6F1EC1B2E782}">
      <text>
        <r>
          <rPr>
            <b/>
            <sz val="14"/>
            <color indexed="81"/>
            <rFont val="Tahoma"/>
            <family val="2"/>
          </rPr>
          <t>Madelyn Estupiñan Montoya:</t>
        </r>
        <r>
          <rPr>
            <sz val="14"/>
            <color indexed="81"/>
            <rFont val="Tahoma"/>
            <family val="2"/>
          </rPr>
          <t xml:space="preserve">
Se toma del informe de inspecciones 55 acciones correctivas de las inspecciones ejecutadas 26 y del los accidentes de trabajo 13 de 13 eso es igual 68 acciones por implementar y 39 ejecutadas</t>
        </r>
      </text>
    </comment>
    <comment ref="P22" authorId="1" shapeId="0" xr:uid="{05302AD8-4A9C-4284-AF87-CB374F86B4E6}">
      <text>
        <r>
          <rPr>
            <b/>
            <sz val="14"/>
            <color indexed="81"/>
            <rFont val="Tahoma"/>
            <family val="2"/>
          </rPr>
          <t>Madelyn Estupiñan Montoya:</t>
        </r>
        <r>
          <rPr>
            <sz val="14"/>
            <color indexed="81"/>
            <rFont val="Tahoma"/>
            <family val="2"/>
          </rPr>
          <t xml:space="preserve">
se toman de la sumatoria de las inspecciones trimestrales: en total 52 acciones sin contar el ultimo trimestre y ejecutadas 13.
y de los accidentes de trabajo se contaron 12 acciones correctiva y 12 realizadas, pendiente el ultimo at
</t>
        </r>
      </text>
    </comment>
    <comment ref="Q22" authorId="1" shapeId="0" xr:uid="{309E4C40-E6BE-46EC-9F9F-8EFE7EDFEB3E}">
      <text>
        <r>
          <rPr>
            <b/>
            <sz val="9"/>
            <color indexed="81"/>
            <rFont val="Tahoma"/>
            <family val="2"/>
          </rPr>
          <t>Madelyn Estupiñan Montoya:</t>
        </r>
        <r>
          <rPr>
            <sz val="9"/>
            <color indexed="81"/>
            <rFont val="Tahoma"/>
            <family val="2"/>
          </rPr>
          <t xml:space="preserve">
25 condiciones en las inspecciones con intervencion 21 , 12 de at, 7 peligros intervenidos en matriz de peligros, </t>
        </r>
      </text>
    </comment>
    <comment ref="R22" authorId="1" shapeId="0" xr:uid="{B80B316C-07B2-4C68-8C8D-F9349A53058E}">
      <text>
        <r>
          <rPr>
            <b/>
            <sz val="16"/>
            <color indexed="81"/>
            <rFont val="Tahoma"/>
            <family val="2"/>
          </rPr>
          <t>Madelyn Estupiñan Montoya:</t>
        </r>
        <r>
          <rPr>
            <sz val="16"/>
            <color indexed="81"/>
            <rFont val="Tahoma"/>
            <family val="2"/>
          </rPr>
          <t xml:space="preserve">
9 condiciones en las inspecciones con intervencion 9  , 7 de at, 7 peligros intervenidos en matriz de peligros, |</t>
        </r>
      </text>
    </comment>
    <comment ref="S22" authorId="0" shapeId="0" xr:uid="{96E9F1BC-CCD1-44DF-AA48-A7CD4C8E1DD3}">
      <text>
        <r>
          <rPr>
            <b/>
            <sz val="12"/>
            <color indexed="81"/>
            <rFont val="Tahoma"/>
            <family val="2"/>
          </rPr>
          <t>Yesnei Astrid Julio Areniz:</t>
        </r>
        <r>
          <rPr>
            <sz val="9"/>
            <color indexed="81"/>
            <rFont val="Tahoma"/>
            <family val="2"/>
          </rPr>
          <t xml:space="preserve">
</t>
        </r>
        <r>
          <rPr>
            <sz val="14"/>
            <color indexed="81"/>
            <rFont val="Tahoma"/>
            <family val="2"/>
          </rPr>
          <t xml:space="preserve">se toman de la sumatoria de las inspecciones trimestrales: en total 58 acciones intervenidas 6 y ejecutadas 6. En cuanto a  los accidentes de trabajo se contaron 6 acciones correctiva y 6 realizadas.
</t>
        </r>
      </text>
    </comment>
    <comment ref="T22" authorId="0" shapeId="0" xr:uid="{90BF17FB-3D23-435F-AFAE-B8479C895C73}">
      <text>
        <r>
          <rPr>
            <b/>
            <sz val="12"/>
            <color indexed="81"/>
            <rFont val="Tahoma"/>
            <family val="2"/>
          </rPr>
          <t>Yesnei Astrid Julio Areniz:</t>
        </r>
        <r>
          <rPr>
            <sz val="9"/>
            <color indexed="81"/>
            <rFont val="Tahoma"/>
            <family val="2"/>
          </rPr>
          <t xml:space="preserve">
</t>
        </r>
        <r>
          <rPr>
            <sz val="14"/>
            <color indexed="81"/>
            <rFont val="Tahoma"/>
            <family val="2"/>
          </rPr>
          <t xml:space="preserve">se toman de la sumatoria de las inspecciones trimestrales: en total 52 acciones intervenidas 7 y ejecutadas 5. En cuanto a  los accidentes de trabajo se contaron 4 acciones correctiva y 4 realizadas. Se tuvo un accidete de prueba por parte del proyecto.
</t>
        </r>
      </text>
    </comment>
    <comment ref="U22" authorId="0" shapeId="0" xr:uid="{2DD532FE-626C-464D-A97B-ECF7897B0D5F}">
      <text>
        <r>
          <rPr>
            <b/>
            <sz val="12"/>
            <color indexed="81"/>
            <rFont val="Tahoma"/>
            <family val="2"/>
          </rPr>
          <t>Yesnei Astrid Julio Areniz:</t>
        </r>
        <r>
          <rPr>
            <sz val="9"/>
            <color indexed="81"/>
            <rFont val="Tahoma"/>
            <family val="2"/>
          </rPr>
          <t xml:space="preserve">
</t>
        </r>
        <r>
          <rPr>
            <sz val="14"/>
            <color indexed="81"/>
            <rFont val="Tahoma"/>
            <family val="2"/>
          </rPr>
          <t xml:space="preserve">se toman de la sumatoria de las inspecciones trimestrales: en total 52 acciones intervenidas 7 y ejecutadas 5. En cuanto a  los accidentes de trabajo se contaron 4 acciones correctiva y 4 realizadas. Se tuvo un accidete de prueba por parte del proyecto.
</t>
        </r>
      </text>
    </comment>
    <comment ref="V22" authorId="0" shapeId="0" xr:uid="{715F20F3-668B-491E-8783-DC23A98A6E60}">
      <text>
        <r>
          <rPr>
            <b/>
            <sz val="12"/>
            <color indexed="81"/>
            <rFont val="Tahoma"/>
            <family val="2"/>
          </rPr>
          <t>Yesnei Astrid Julio Areniz:</t>
        </r>
        <r>
          <rPr>
            <sz val="9"/>
            <color indexed="81"/>
            <rFont val="Tahoma"/>
            <family val="2"/>
          </rPr>
          <t xml:space="preserve">
</t>
        </r>
        <r>
          <rPr>
            <sz val="14"/>
            <color indexed="81"/>
            <rFont val="Tahoma"/>
            <family val="2"/>
          </rPr>
          <t xml:space="preserve">se toman de la sumatoria de las inspecciones trimestrales: en total 52 acciones intervenidas 7 y ejecutadas 5. En cuanto a  los accidentes de trabajo se contaron 4 acciones correctiva y 4 realizadas. Se tuvo un accidete de prueba por parte del proyecto.
</t>
        </r>
      </text>
    </comment>
    <comment ref="W22" authorId="0" shapeId="0" xr:uid="{F271418B-731D-4A3D-AA9A-AF2893C3B10A}">
      <text>
        <r>
          <rPr>
            <b/>
            <sz val="12"/>
            <color indexed="81"/>
            <rFont val="Tahoma"/>
            <family val="2"/>
          </rPr>
          <t>Yesnei Astrid Julio Areniz:</t>
        </r>
        <r>
          <rPr>
            <sz val="9"/>
            <color indexed="81"/>
            <rFont val="Tahoma"/>
            <family val="2"/>
          </rPr>
          <t xml:space="preserve">
</t>
        </r>
        <r>
          <rPr>
            <sz val="14"/>
            <color indexed="81"/>
            <rFont val="Tahoma"/>
            <family val="2"/>
          </rPr>
          <t xml:space="preserve">se toman de la sumatoria de las inspecciones trimestrales: en total 52 acciones intervenidas 7 y ejecutadas 5. En cuanto a  los accidentes de trabajo se contaron 4 acciones correctiva y 4 realizadas. Se tuvo un accidete de prueba por parte del proyecto.
</t>
        </r>
      </text>
    </comment>
    <comment ref="M24" authorId="1" shapeId="0" xr:uid="{AC020BAE-0A5B-482D-8C9F-7A9D48A1D8DF}">
      <text>
        <r>
          <rPr>
            <b/>
            <sz val="9"/>
            <color indexed="81"/>
            <rFont val="Tahoma"/>
            <family val="2"/>
          </rPr>
          <t>Madelyn Estupiñan Montoya:</t>
        </r>
        <r>
          <rPr>
            <sz val="9"/>
            <color indexed="81"/>
            <rFont val="Tahoma"/>
            <family val="2"/>
          </rPr>
          <t xml:space="preserve">
peligros: Biomecanico, psicosocial, fisico, mecanico, biologico, quimico, electrico, publico, fenomenos naturales y mejoradas 42 condiciones de las inspecciones de las 61, at 14 acciones 12</t>
        </r>
      </text>
    </comment>
    <comment ref="O24" authorId="1" shapeId="0" xr:uid="{5E76B82E-089F-4DFE-992D-0AB668427CDE}">
      <text>
        <r>
          <rPr>
            <b/>
            <sz val="9"/>
            <color indexed="81"/>
            <rFont val="Tahoma"/>
            <family val="2"/>
          </rPr>
          <t>Madelyn Estupiñan Montoya:</t>
        </r>
        <r>
          <rPr>
            <sz val="9"/>
            <color indexed="81"/>
            <rFont val="Tahoma"/>
            <family val="2"/>
          </rPr>
          <t xml:space="preserve">
Madelyn Estupiñan Montoya:
Se toma del informe de inspecciones 55 acciones correctivas de las inspecciones ejecutadas 26, y del los accidentes de trabajo 13 de 13 eso, de la auditoria de 2017 habian 12 actividades pendientes y se hicieron 7 y de la revisiòn por la direcciòn 2017 habian 8 pendientes y se implementaron 5:  TOTAL:88 acciones correctivas y se implementaron 51</t>
        </r>
      </text>
    </comment>
    <comment ref="P24" authorId="1" shapeId="0" xr:uid="{2575C908-A782-4BD1-8A2E-4E2B16EC32D2}">
      <text>
        <r>
          <rPr>
            <b/>
            <sz val="11"/>
            <color indexed="81"/>
            <rFont val="Tahoma"/>
            <family val="2"/>
          </rPr>
          <t>Madelyn Estupiñan Montoya:</t>
        </r>
        <r>
          <rPr>
            <sz val="11"/>
            <color indexed="81"/>
            <rFont val="Tahoma"/>
            <family val="2"/>
          </rPr>
          <t xml:space="preserve">
se to</t>
        </r>
        <r>
          <rPr>
            <sz val="10"/>
            <color indexed="81"/>
            <rFont val="Tahoma"/>
            <family val="2"/>
          </rPr>
          <t xml:space="preserve">man de la sumatoria de las inspecciones trimestrales: en total 52 acciones sin contar el ultimo trimestre y ejecutadas 13.
y de los accidentes de trabajo se contaron 12 acciones correctiva y 12 realizadas, pendiente el ultimo at
</t>
        </r>
      </text>
    </comment>
    <comment ref="Q24" authorId="1" shapeId="0" xr:uid="{BA2239B6-4513-4A6B-91E6-4183083A4BF5}">
      <text>
        <r>
          <rPr>
            <b/>
            <sz val="11"/>
            <color indexed="81"/>
            <rFont val="Tahoma"/>
            <family val="2"/>
          </rPr>
          <t>Madelyn Estupiñan Montoya:</t>
        </r>
        <r>
          <rPr>
            <sz val="11"/>
            <color indexed="81"/>
            <rFont val="Tahoma"/>
            <family val="2"/>
          </rPr>
          <t xml:space="preserve">
17 Acciones correctivas de la auditoria y rev por la dirección y 11 accidentes de trabajo=28</t>
        </r>
      </text>
    </comment>
    <comment ref="R24" authorId="1" shapeId="0" xr:uid="{8470C5A5-B27B-4FCE-BFAD-C9D7E1D8FCC4}">
      <text>
        <r>
          <rPr>
            <b/>
            <sz val="9"/>
            <color indexed="81"/>
            <rFont val="Tahoma"/>
            <family val="2"/>
          </rPr>
          <t>Madelyn Estupiñan Montoya:</t>
        </r>
        <r>
          <rPr>
            <sz val="9"/>
            <color indexed="81"/>
            <rFont val="Tahoma"/>
            <family val="2"/>
          </rPr>
          <t xml:space="preserve">
10 acciones correctivas generadas por auditoria e incumplimientos al plan de trabajo y 6 de AT
</t>
        </r>
      </text>
    </comment>
    <comment ref="U31" authorId="0" shapeId="0" xr:uid="{E695E055-5B97-48EE-8B65-C1F531868E23}">
      <text>
        <r>
          <rPr>
            <b/>
            <sz val="9"/>
            <color indexed="81"/>
            <rFont val="Tahoma"/>
            <family val="2"/>
          </rPr>
          <t>Yesnei Astrid Julio Areniz:</t>
        </r>
        <r>
          <rPr>
            <sz val="9"/>
            <color indexed="81"/>
            <rFont val="Tahoma"/>
            <family val="2"/>
          </rPr>
          <t xml:space="preserve">
Al semestre se ha realizado un simulacro en torre central. </t>
        </r>
      </text>
    </comment>
    <comment ref="V31" authorId="0" shapeId="0" xr:uid="{7BC0C8BB-F3CB-46B1-997E-85AEE7D35EA9}">
      <text>
        <r>
          <rPr>
            <b/>
            <sz val="9"/>
            <color indexed="81"/>
            <rFont val="Tahoma"/>
            <family val="2"/>
          </rPr>
          <t>Yesnei Astrid Julio Areniz:</t>
        </r>
        <r>
          <rPr>
            <sz val="9"/>
            <color indexed="81"/>
            <rFont val="Tahoma"/>
            <family val="2"/>
          </rPr>
          <t xml:space="preserve">
Al semestre se ha realizado un simulacro en torre central. </t>
        </r>
      </text>
    </comment>
    <comment ref="W31" authorId="0" shapeId="0" xr:uid="{7CA0AEDB-6B4A-4D4D-A88E-DF38735A832A}">
      <text>
        <r>
          <rPr>
            <b/>
            <sz val="9"/>
            <color indexed="81"/>
            <rFont val="Tahoma"/>
            <family val="2"/>
          </rPr>
          <t>Yesnei Astrid Julio Areniz:</t>
        </r>
        <r>
          <rPr>
            <sz val="9"/>
            <color indexed="81"/>
            <rFont val="Tahoma"/>
            <family val="2"/>
          </rPr>
          <t xml:space="preserve">
Al semestre se ha realizado un simulacro en torre central. </t>
        </r>
      </text>
    </comment>
    <comment ref="Q37" authorId="1" shapeId="0" xr:uid="{516DC20E-EAC1-431D-8A86-CA5FFB25192D}">
      <text>
        <r>
          <rPr>
            <b/>
            <sz val="14"/>
            <color indexed="81"/>
            <rFont val="Tahoma"/>
            <family val="2"/>
          </rPr>
          <t>Madelyn Estupiñan Montoya:</t>
        </r>
        <r>
          <rPr>
            <sz val="14"/>
            <color indexed="81"/>
            <rFont val="Tahoma"/>
            <family val="2"/>
          </rPr>
          <t xml:space="preserve">
Los accidentes disminuyeron a 11 pero la cantidad de trabajadores también. Los planes de trabajo y capcaitación tienen actividades pendientes y/o aplazadas por Covid 19.</t>
        </r>
      </text>
    </comment>
    <comment ref="R37" authorId="1" shapeId="0" xr:uid="{3BD4230E-2154-48D6-8A11-A89C9A4C42D7}">
      <text>
        <r>
          <rPr>
            <b/>
            <sz val="12"/>
            <color indexed="81"/>
            <rFont val="Tahoma"/>
            <family val="2"/>
          </rPr>
          <t>Madelyn Estupiñan Montoya:</t>
        </r>
        <r>
          <rPr>
            <sz val="12"/>
            <color indexed="81"/>
            <rFont val="Tahoma"/>
            <family val="2"/>
          </rPr>
          <t xml:space="preserve">
Se cumple con 3 objetivos, el plan de capacitación se ejecutó al 95%</t>
        </r>
      </text>
    </comment>
    <comment ref="T37" authorId="0" shapeId="0" xr:uid="{5A147E9B-85E7-4BBE-89B0-3C9B342E7EBE}">
      <text>
        <r>
          <rPr>
            <b/>
            <sz val="9"/>
            <color indexed="81"/>
            <rFont val="Tahoma"/>
            <family val="2"/>
          </rPr>
          <t>Yesnei Astrid Julio Areniz:</t>
        </r>
        <r>
          <rPr>
            <sz val="9"/>
            <color indexed="81"/>
            <rFont val="Tahoma"/>
            <family val="2"/>
          </rPr>
          <t xml:space="preserve">
</t>
        </r>
        <r>
          <rPr>
            <sz val="12"/>
            <color indexed="81"/>
            <rFont val="Tahoma"/>
            <family val="2"/>
          </rPr>
          <t xml:space="preserve">Los accidentes disminuyeron a 4 pero la cantidad de trabajadores también. Los planes de trabajo y capcaitación se estan llevando a cabo.
</t>
        </r>
      </text>
    </comment>
    <comment ref="U37" authorId="0" shapeId="0" xr:uid="{A3E0440A-6F16-4A39-AC7B-8B8930B96DA1}">
      <text>
        <r>
          <rPr>
            <b/>
            <sz val="9"/>
            <color indexed="81"/>
            <rFont val="Tahoma"/>
            <family val="2"/>
          </rPr>
          <t>Yesnei Astrid Julio Areniz:</t>
        </r>
        <r>
          <rPr>
            <sz val="9"/>
            <color indexed="81"/>
            <rFont val="Tahoma"/>
            <family val="2"/>
          </rPr>
          <t xml:space="preserve">
</t>
        </r>
        <r>
          <rPr>
            <sz val="12"/>
            <color indexed="81"/>
            <rFont val="Tahoma"/>
            <family val="2"/>
          </rPr>
          <t xml:space="preserve">Los accidentes disminuyeron a 4 pero la cantidad de trabajadores también. Los planes de trabajo y capcaitación se estan llevando a cabo.
</t>
        </r>
      </text>
    </comment>
    <comment ref="V37" authorId="0" shapeId="0" xr:uid="{1774BA33-A39D-4D0B-9B66-357DAF9C7B33}">
      <text>
        <r>
          <rPr>
            <b/>
            <sz val="9"/>
            <color indexed="81"/>
            <rFont val="Tahoma"/>
            <family val="2"/>
          </rPr>
          <t>Yesnei Astrid Julio Areniz:</t>
        </r>
        <r>
          <rPr>
            <sz val="9"/>
            <color indexed="81"/>
            <rFont val="Tahoma"/>
            <family val="2"/>
          </rPr>
          <t xml:space="preserve">
</t>
        </r>
        <r>
          <rPr>
            <sz val="12"/>
            <color indexed="81"/>
            <rFont val="Tahoma"/>
            <family val="2"/>
          </rPr>
          <t xml:space="preserve">Los accidentes disminuyeron a 4 pero la cantidad de trabajadores también. Los planes de trabajo y capcaitación se estan llevando a cabo.
</t>
        </r>
      </text>
    </comment>
    <comment ref="W37" authorId="0" shapeId="0" xr:uid="{8743A541-31C2-4462-BA21-94DC2A0A3C0E}">
      <text>
        <r>
          <rPr>
            <b/>
            <sz val="9"/>
            <color indexed="81"/>
            <rFont val="Tahoma"/>
            <family val="2"/>
          </rPr>
          <t>Yesnei Astrid Julio Areniz:</t>
        </r>
        <r>
          <rPr>
            <sz val="9"/>
            <color indexed="81"/>
            <rFont val="Tahoma"/>
            <family val="2"/>
          </rPr>
          <t xml:space="preserve">
</t>
        </r>
        <r>
          <rPr>
            <sz val="12"/>
            <color indexed="81"/>
            <rFont val="Tahoma"/>
            <family val="2"/>
          </rPr>
          <t xml:space="preserve">Los accidentes disminuyeron a 4 pero la cantidad de trabajadores también. Los planes de trabajo y capcaitación se estan llevando a cabo.
</t>
        </r>
      </text>
    </comment>
    <comment ref="O39" authorId="1" shapeId="0" xr:uid="{6AD040F1-2B99-4128-B106-410E4BD36ADE}">
      <text>
        <r>
          <rPr>
            <b/>
            <sz val="9"/>
            <color indexed="81"/>
            <rFont val="Tahoma"/>
            <family val="2"/>
          </rPr>
          <t>Madelyn Estupiñan Montoya:</t>
        </r>
        <r>
          <rPr>
            <sz val="9"/>
            <color indexed="81"/>
            <rFont val="Tahoma"/>
            <family val="2"/>
          </rPr>
          <t xml:space="preserve">
Se programaron 824 actividades en el plan de trabajo y se ejecutaron 738, o sea 84 actividades no se ejecutaron que corresponden al 10,19%</t>
        </r>
      </text>
    </comment>
    <comment ref="P39" authorId="1" shapeId="0" xr:uid="{4E2A7F1C-16BE-4257-8B93-8D52FFDFE566}">
      <text>
        <r>
          <rPr>
            <b/>
            <sz val="9"/>
            <color indexed="81"/>
            <rFont val="Tahoma"/>
            <family val="2"/>
          </rPr>
          <t>Madelyn Estupiñan Montoya:</t>
        </r>
        <r>
          <rPr>
            <sz val="9"/>
            <color indexed="81"/>
            <rFont val="Tahoma"/>
            <family val="2"/>
          </rPr>
          <t xml:space="preserve">
Se programaron 223 actividades en el plan de trabajo y se ejecutaron 194, o sea 29 actividades no se ejecutaron que corresponden al 13%</t>
        </r>
      </text>
    </comment>
    <comment ref="R39" authorId="1" shapeId="0" xr:uid="{403B0630-2851-4A87-87ED-20A2B0294BE1}">
      <text>
        <r>
          <rPr>
            <b/>
            <sz val="9"/>
            <color indexed="81"/>
            <rFont val="Tahoma"/>
            <family val="2"/>
          </rPr>
          <t>Madelyn Estupiñan Montoya:</t>
        </r>
        <r>
          <rPr>
            <sz val="9"/>
            <color indexed="81"/>
            <rFont val="Tahoma"/>
            <family val="2"/>
          </rPr>
          <t xml:space="preserve">
Se planearon 179 actvs y se realizaron 172, no se ejecutó el 4%</t>
        </r>
      </text>
    </comment>
    <comment ref="S39" authorId="0" shapeId="0" xr:uid="{CB891AB1-5B9B-45E4-ABB5-20BFA3D40302}">
      <text>
        <r>
          <rPr>
            <b/>
            <sz val="14"/>
            <color indexed="81"/>
            <rFont val="Tahoma"/>
            <family val="2"/>
          </rPr>
          <t>Yesnei Astrid Julio Areniz:</t>
        </r>
        <r>
          <rPr>
            <sz val="14"/>
            <color indexed="81"/>
            <rFont val="Tahoma"/>
            <family val="2"/>
          </rPr>
          <t xml:space="preserve">
Se planearon 183 actvs y se realizaron 182, no se ejecutó 3 actividades del plan que equivale al 1,8 % y reduce 1 % del plan
</t>
        </r>
      </text>
    </comment>
    <comment ref="O40" authorId="1" shapeId="0" xr:uid="{F421F188-8DCC-49D8-9974-17FEE9703122}">
      <text>
        <r>
          <rPr>
            <b/>
            <sz val="9"/>
            <color indexed="81"/>
            <rFont val="Tahoma"/>
            <family val="2"/>
          </rPr>
          <t>Madelyn Estupiñan Montoya:</t>
        </r>
        <r>
          <rPr>
            <sz val="9"/>
            <color indexed="81"/>
            <rFont val="Tahoma"/>
            <family val="2"/>
          </rPr>
          <t xml:space="preserve">
en auditorias AC 12 y se hivcieron 5 y de la revisiòn por la direcciòn eran 17 y se hicioeron 6</t>
        </r>
      </text>
    </comment>
    <comment ref="P40" authorId="1" shapeId="0" xr:uid="{8CEBF461-598F-49B7-89DE-5B4DA9AA5EF4}">
      <text>
        <r>
          <rPr>
            <b/>
            <sz val="9"/>
            <color indexed="81"/>
            <rFont val="Tahoma"/>
            <family val="2"/>
          </rPr>
          <t>Madelyn Estupiñan Montoya:</t>
        </r>
        <r>
          <rPr>
            <sz val="9"/>
            <color indexed="81"/>
            <rFont val="Tahoma"/>
            <family val="2"/>
          </rPr>
          <t xml:space="preserve">
en auditorias AC 7 y se hivcieron 4 y de la revisiòn por la direcciòn eran 19  y se hicioeron 11</t>
        </r>
      </text>
    </comment>
    <comment ref="Q40" authorId="1" shapeId="0" xr:uid="{524C58A8-3E3F-4C82-A046-25F805D77E63}">
      <text>
        <r>
          <rPr>
            <b/>
            <sz val="9"/>
            <color indexed="81"/>
            <rFont val="Tahoma"/>
            <family val="2"/>
          </rPr>
          <t>Madelyn Estupiñan Montoya:</t>
        </r>
        <r>
          <rPr>
            <sz val="9"/>
            <color indexed="81"/>
            <rFont val="Tahoma"/>
            <family val="2"/>
          </rPr>
          <t xml:space="preserve">
Se encontratron 17 acciones correctivas en la auditoría y revisión por la dirección, todas fueron implementadas</t>
        </r>
      </text>
    </comment>
    <comment ref="R40" authorId="1" shapeId="0" xr:uid="{A3FAA734-F7A4-4CD9-A9B6-2F2509B04DEE}">
      <text>
        <r>
          <rPr>
            <b/>
            <sz val="9"/>
            <color indexed="81"/>
            <rFont val="Tahoma"/>
            <family val="2"/>
          </rPr>
          <t>Madelyn Estupiñan Montoya:</t>
        </r>
        <r>
          <rPr>
            <sz val="9"/>
            <color indexed="81"/>
            <rFont val="Tahoma"/>
            <family val="2"/>
          </rPr>
          <t xml:space="preserve">
Se implementaron todas las acciones correctivas de la auditoria y rev por la dirección, AT=16
</t>
        </r>
      </text>
    </comment>
    <comment ref="S40" authorId="1" shapeId="0" xr:uid="{64AF994D-3663-413F-B29C-F99EA59BA8B6}">
      <text>
        <r>
          <rPr>
            <b/>
            <sz val="9"/>
            <color indexed="81"/>
            <rFont val="Tahoma"/>
            <family val="2"/>
          </rPr>
          <t>Madelyn Estupiñan Montoya:</t>
        </r>
        <r>
          <rPr>
            <sz val="9"/>
            <color indexed="81"/>
            <rFont val="Tahoma"/>
            <family val="2"/>
          </rPr>
          <t xml:space="preserve">
Se implementaron todas las acciones correctivas de la auditoria y rev por la dirección, AT=16
</t>
        </r>
      </text>
    </comment>
    <comment ref="T40" authorId="1" shapeId="0" xr:uid="{8EECC5CA-45BE-4723-A024-5EAA1086700E}">
      <text>
        <r>
          <rPr>
            <b/>
            <sz val="9"/>
            <color indexed="81"/>
            <rFont val="Tahoma"/>
            <family val="2"/>
          </rPr>
          <t>Madelyn Estupiñan Montoya:</t>
        </r>
        <r>
          <rPr>
            <sz val="9"/>
            <color indexed="81"/>
            <rFont val="Tahoma"/>
            <family val="2"/>
          </rPr>
          <t xml:space="preserve">
Se implementaron todas las acciones correctivas de la auditoria y rev por la dirección, AT=16
</t>
        </r>
      </text>
    </comment>
    <comment ref="U40" authorId="1" shapeId="0" xr:uid="{950956A8-5C40-463F-973E-E2B450F14593}">
      <text>
        <r>
          <rPr>
            <b/>
            <sz val="9"/>
            <color indexed="81"/>
            <rFont val="Tahoma"/>
            <family val="2"/>
          </rPr>
          <t>Madelyn Estupiñan Montoya:</t>
        </r>
        <r>
          <rPr>
            <sz val="9"/>
            <color indexed="81"/>
            <rFont val="Tahoma"/>
            <family val="2"/>
          </rPr>
          <t xml:space="preserve">
Se implementaron todas las acciones correctivas de la auditoria y rev por la dirección, AT=16
</t>
        </r>
      </text>
    </comment>
    <comment ref="V40" authorId="1" shapeId="0" xr:uid="{F3681CD8-287E-4953-AC4A-E4CF8125B459}">
      <text>
        <r>
          <rPr>
            <b/>
            <sz val="9"/>
            <color indexed="81"/>
            <rFont val="Tahoma"/>
            <family val="2"/>
          </rPr>
          <t>Madelyn Estupiñan Montoya:</t>
        </r>
        <r>
          <rPr>
            <sz val="9"/>
            <color indexed="81"/>
            <rFont val="Tahoma"/>
            <family val="2"/>
          </rPr>
          <t xml:space="preserve">
Se implementaron todas las acciones correctivas de la auditoria y rev por la dirección, AT=16
</t>
        </r>
      </text>
    </comment>
    <comment ref="W40" authorId="1" shapeId="0" xr:uid="{E80CD74A-4473-4BB5-BA3E-646C9681C4AB}">
      <text>
        <r>
          <rPr>
            <b/>
            <sz val="9"/>
            <color indexed="81"/>
            <rFont val="Tahoma"/>
            <family val="2"/>
          </rPr>
          <t>Madelyn Estupiñan Montoya:</t>
        </r>
        <r>
          <rPr>
            <sz val="9"/>
            <color indexed="81"/>
            <rFont val="Tahoma"/>
            <family val="2"/>
          </rPr>
          <t xml:space="preserve">
Se implementaron todas las acciones correctivas de la auditoria y rev por la dirección, AT=16
</t>
        </r>
      </text>
    </comment>
    <comment ref="O41" authorId="1" shapeId="0" xr:uid="{647F393F-9D0D-49E7-8710-62A38FD5BE3F}">
      <text>
        <r>
          <rPr>
            <b/>
            <sz val="9"/>
            <color indexed="81"/>
            <rFont val="Tahoma"/>
            <family val="2"/>
          </rPr>
          <t>Madelyn Estupiñan Montoya:</t>
        </r>
        <r>
          <rPr>
            <sz val="9"/>
            <color indexed="81"/>
            <rFont val="Tahoma"/>
            <family val="2"/>
          </rPr>
          <t xml:space="preserve">
Se planearon 4 inspcecciones al año y se realizaron 3</t>
        </r>
      </text>
    </comment>
    <comment ref="P41" authorId="1" shapeId="0" xr:uid="{743A26AB-724B-4069-BBF1-D5E6499251CE}">
      <text>
        <r>
          <rPr>
            <b/>
            <sz val="9"/>
            <color indexed="81"/>
            <rFont val="Tahoma"/>
            <family val="2"/>
          </rPr>
          <t>Madelyn Estupiñan Montoya:</t>
        </r>
        <r>
          <rPr>
            <sz val="9"/>
            <color indexed="81"/>
            <rFont val="Tahoma"/>
            <family val="2"/>
          </rPr>
          <t xml:space="preserve">
Se planearon 4 inspeciones al año y se realizaron por parte de Copasst
</t>
        </r>
      </text>
    </comment>
    <comment ref="Q41" authorId="1" shapeId="0" xr:uid="{F6965E49-7ABF-4B78-80F3-0908DD8AAEE2}">
      <text>
        <r>
          <rPr>
            <b/>
            <sz val="9"/>
            <color indexed="81"/>
            <rFont val="Tahoma"/>
            <family val="2"/>
          </rPr>
          <t>Madelyn Estupiñan Montoya:</t>
        </r>
        <r>
          <rPr>
            <sz val="9"/>
            <color indexed="81"/>
            <rFont val="Tahoma"/>
            <family val="2"/>
          </rPr>
          <t xml:space="preserve">
Se planearon 4 actividades de inspecciones a nivel nacional, una en cada trimestre. Por pandemia solo se ejecutaron 3</t>
        </r>
      </text>
    </comment>
    <comment ref="R41" authorId="1" shapeId="0" xr:uid="{66581AC9-127E-4C35-86A2-D0724B4AAEE4}">
      <text>
        <r>
          <rPr>
            <b/>
            <sz val="9"/>
            <color indexed="81"/>
            <rFont val="Tahoma"/>
            <family val="2"/>
          </rPr>
          <t>Madelyn Estupiñan Montoya:</t>
        </r>
        <r>
          <rPr>
            <sz val="9"/>
            <color indexed="81"/>
            <rFont val="Tahoma"/>
            <family val="2"/>
          </rPr>
          <t xml:space="preserve">
Se realizaorn todas las inspecciones planeadas por trimestre</t>
        </r>
      </text>
    </comment>
    <comment ref="O42" authorId="1" shapeId="0" xr:uid="{6982FAC7-70E5-4B06-B56E-F3BA48CB18EF}">
      <text>
        <r>
          <rPr>
            <b/>
            <sz val="12"/>
            <color indexed="81"/>
            <rFont val="Tahoma"/>
            <family val="2"/>
          </rPr>
          <t>Madelyn Estupiñan Montoya:</t>
        </r>
        <r>
          <rPr>
            <sz val="12"/>
            <color indexed="81"/>
            <rFont val="Tahoma"/>
            <family val="2"/>
          </rPr>
          <t xml:space="preserve">
En todo el año resultaron 55 actividades por realizar y se ejecutaron 26</t>
        </r>
      </text>
    </comment>
    <comment ref="P42" authorId="1" shapeId="0" xr:uid="{A9061444-6723-42EC-A779-B929D9FBFEE6}">
      <text>
        <r>
          <rPr>
            <b/>
            <sz val="9"/>
            <color indexed="81"/>
            <rFont val="Tahoma"/>
            <family val="2"/>
          </rPr>
          <t>Madelyn Estupiñan Montoya:</t>
        </r>
        <r>
          <rPr>
            <sz val="9"/>
            <color indexed="81"/>
            <rFont val="Tahoma"/>
            <family val="2"/>
          </rPr>
          <t xml:space="preserve">
En total surgieron 52 intervenciones sin contar el ultimo trimestre y se realizaron 13</t>
        </r>
      </text>
    </comment>
    <comment ref="Q42" authorId="1" shapeId="0" xr:uid="{627DCBD9-230C-433E-9CDB-5EB0CA57EE22}">
      <text>
        <r>
          <rPr>
            <b/>
            <sz val="9"/>
            <color indexed="81"/>
            <rFont val="Tahoma"/>
            <family val="2"/>
          </rPr>
          <t>Madelyn Estupiñan Montoya:
25 c</t>
        </r>
        <r>
          <rPr>
            <sz val="9"/>
            <color indexed="81"/>
            <rFont val="Tahoma"/>
            <family val="2"/>
          </rPr>
          <t>ondiciones encontradas y 21 con intervención</t>
        </r>
      </text>
    </comment>
    <comment ref="S48" authorId="0" shapeId="0" xr:uid="{C56F4B22-31CA-4CE1-B3AB-EA4F07C938FE}">
      <text>
        <r>
          <rPr>
            <b/>
            <sz val="9"/>
            <color indexed="81"/>
            <rFont val="Tahoma"/>
            <family val="2"/>
          </rPr>
          <t>Yesnei Astrid Julio Areniz:</t>
        </r>
        <r>
          <rPr>
            <sz val="9"/>
            <color indexed="81"/>
            <rFont val="Tahoma"/>
            <family val="2"/>
          </rPr>
          <t xml:space="preserve">
Actualmente no tenemos personal en  rehabilitación.</t>
        </r>
      </text>
    </comment>
    <comment ref="O49" authorId="1" shapeId="0" xr:uid="{FC6550E1-CD5E-499B-BD3C-951515BDD4B0}">
      <text>
        <r>
          <rPr>
            <b/>
            <sz val="9"/>
            <color indexed="81"/>
            <rFont val="Tahoma"/>
            <family val="2"/>
          </rPr>
          <t>Madelyn Estupiñan Montoya:</t>
        </r>
        <r>
          <rPr>
            <sz val="9"/>
            <color indexed="81"/>
            <rFont val="Tahoma"/>
            <family val="2"/>
          </rPr>
          <t xml:space="preserve">
el indeice aumento por la dismiminucion en la poblacon mas no en  el numero de accidentes ya que en 2017 fueron 15 at y 2018 13</t>
        </r>
      </text>
    </comment>
    <comment ref="P49" authorId="1" shapeId="0" xr:uid="{3D91AC47-A58B-48E9-A1B4-4F261A36F37B}">
      <text>
        <r>
          <rPr>
            <b/>
            <sz val="9"/>
            <color indexed="81"/>
            <rFont val="Tahoma"/>
            <family val="2"/>
          </rPr>
          <t>Madelyn Estupiñan Montoya:</t>
        </r>
        <r>
          <rPr>
            <sz val="9"/>
            <color indexed="81"/>
            <rFont val="Tahoma"/>
            <family val="2"/>
          </rPr>
          <t xml:space="preserve">
indicadores con la reso 0312 de 2019 at=13 en 2019
</t>
        </r>
      </text>
    </comment>
    <comment ref="P54" authorId="1" shapeId="0" xr:uid="{E3199276-B8F2-4C24-A3F3-CEF74D52F1C5}">
      <text>
        <r>
          <rPr>
            <b/>
            <sz val="9"/>
            <color indexed="81"/>
            <rFont val="Tahoma"/>
            <family val="2"/>
          </rPr>
          <t>Madelyn Estupiñan Montoya:</t>
        </r>
        <r>
          <rPr>
            <sz val="9"/>
            <color indexed="81"/>
            <rFont val="Tahoma"/>
            <family val="2"/>
          </rPr>
          <t xml:space="preserve">
resol 312 (10/1225)*100000
</t>
        </r>
      </text>
    </comment>
    <comment ref="Q54" authorId="1" shapeId="0" xr:uid="{13B1E442-8883-4019-B651-28FBB8BD5EEF}">
      <text>
        <r>
          <rPr>
            <b/>
            <sz val="9"/>
            <color indexed="81"/>
            <rFont val="Tahoma"/>
            <family val="2"/>
          </rPr>
          <t>Madelyn Estupiñan Montoya:</t>
        </r>
        <r>
          <rPr>
            <sz val="9"/>
            <color indexed="81"/>
            <rFont val="Tahoma"/>
            <family val="2"/>
          </rPr>
          <t xml:space="preserve">
7/1123*100000</t>
        </r>
      </text>
    </comment>
    <comment ref="P55" authorId="1" shapeId="0" xr:uid="{9BE1B52B-DC06-4CC6-A447-A5024E20A375}">
      <text>
        <r>
          <rPr>
            <b/>
            <sz val="9"/>
            <color indexed="81"/>
            <rFont val="Tahoma"/>
            <family val="2"/>
          </rPr>
          <t>Madelyn Estupiñan Montoya:</t>
        </r>
        <r>
          <rPr>
            <sz val="9"/>
            <color indexed="81"/>
            <rFont val="Tahoma"/>
            <family val="2"/>
          </rPr>
          <t xml:space="preserve">
resol 0312 de 2019 (1/963)*100000
</t>
        </r>
      </text>
    </comment>
    <comment ref="Q55" authorId="1" shapeId="0" xr:uid="{12B6E58B-4CA3-466F-8DD4-16C205D12F29}">
      <text>
        <r>
          <rPr>
            <b/>
            <sz val="9"/>
            <color indexed="81"/>
            <rFont val="Tahoma"/>
            <family val="2"/>
          </rPr>
          <t>Madelyn Estupiñan Montoya:</t>
        </r>
        <r>
          <rPr>
            <sz val="9"/>
            <color indexed="81"/>
            <rFont val="Tahoma"/>
            <family val="2"/>
          </rPr>
          <t xml:space="preserve">
0/880*100000</t>
        </r>
      </text>
    </comment>
    <comment ref="R56" authorId="1" shapeId="0" xr:uid="{EBD468C0-FA97-45D0-AA20-202D9CACE205}">
      <text>
        <r>
          <rPr>
            <b/>
            <sz val="9"/>
            <color indexed="81"/>
            <rFont val="Tahoma"/>
            <family val="2"/>
          </rPr>
          <t>Madelyn Estupiñan Montoya:</t>
        </r>
        <r>
          <rPr>
            <sz val="9"/>
            <color indexed="81"/>
            <rFont val="Tahoma"/>
            <family val="2"/>
          </rPr>
          <t xml:space="preserve">
SE CAMBIA LA CONSTANTE A 100</t>
        </r>
      </text>
    </comment>
    <comment ref="S56" authorId="1" shapeId="0" xr:uid="{2AEDDB3D-6440-40C7-8585-551E7DB3D3F8}">
      <text>
        <r>
          <rPr>
            <b/>
            <sz val="9"/>
            <color indexed="81"/>
            <rFont val="Tahoma"/>
            <family val="2"/>
          </rPr>
          <t>Madelyn Estupiñan Montoya:</t>
        </r>
        <r>
          <rPr>
            <sz val="9"/>
            <color indexed="81"/>
            <rFont val="Tahoma"/>
            <family val="2"/>
          </rPr>
          <t xml:space="preserve">
SE CAMBIA LA CONSTANTE A 100
</t>
        </r>
      </text>
    </comment>
    <comment ref="V56" authorId="0" shapeId="0" xr:uid="{D3AA909E-80F3-43A2-AC10-0901C006CF53}">
      <text>
        <r>
          <rPr>
            <b/>
            <sz val="9"/>
            <color indexed="81"/>
            <rFont val="Tahoma"/>
            <family val="2"/>
          </rPr>
          <t>Yesnei Astrid Julio Areniz:
Promedio trabajadores 1021</t>
        </r>
        <r>
          <rPr>
            <sz val="9"/>
            <color indexed="81"/>
            <rFont val="Tahoma"/>
            <family val="2"/>
          </rPr>
          <t xml:space="preserve">
enero: 511
febrero: 733
marzo: 783</t>
        </r>
      </text>
    </comment>
    <comment ref="W56" authorId="0" shapeId="0" xr:uid="{08D3636C-4C65-464C-863C-C69ECFE8EE39}">
      <text>
        <r>
          <rPr>
            <b/>
            <sz val="9"/>
            <color indexed="81"/>
            <rFont val="Tahoma"/>
            <family val="2"/>
          </rPr>
          <t>Yesnei Astrid Julio Areniz:
Promedio trabajadores 1021</t>
        </r>
        <r>
          <rPr>
            <sz val="9"/>
            <color indexed="81"/>
            <rFont val="Tahoma"/>
            <family val="2"/>
          </rPr>
          <t xml:space="preserve">
enero: 511
febrero: 733
marzo: 783</t>
        </r>
      </text>
    </comment>
    <comment ref="D57" authorId="1" shapeId="0" xr:uid="{E8D80D7D-70A4-4169-9926-7EC47A691B01}">
      <text>
        <r>
          <rPr>
            <b/>
            <sz val="9"/>
            <color indexed="81"/>
            <rFont val="Tahoma"/>
            <family val="2"/>
          </rPr>
          <t>Madelyn Estupiñan Montoya:</t>
        </r>
        <r>
          <rPr>
            <sz val="9"/>
            <color indexed="81"/>
            <rFont val="Tahoma"/>
            <family val="2"/>
          </rPr>
          <t xml:space="preserve">
LOS DIAS DE TRABAJO PROGRAMADOS SON (EL NO, DE DIAS DE TRABAJO PROGRAMADOS* EL NUMERO DE TRABAJADORES )</t>
        </r>
      </text>
    </comment>
    <comment ref="Q57" authorId="1" shapeId="0" xr:uid="{6F43DE5F-7D70-46BA-A2EA-5003B8070903}">
      <text>
        <r>
          <rPr>
            <b/>
            <sz val="9"/>
            <color indexed="81"/>
            <rFont val="Tahoma"/>
            <family val="2"/>
          </rPr>
          <t>Madelyn Estupiñan Montoya:</t>
        </r>
        <r>
          <rPr>
            <sz val="9"/>
            <color indexed="81"/>
            <rFont val="Tahoma"/>
            <family val="2"/>
          </rPr>
          <t xml:space="preserve">
Se cambia la constante a 100, anteriormente
se medía con 240000</t>
        </r>
      </text>
    </comment>
    <comment ref="R57" authorId="1" shapeId="0" xr:uid="{925AB6B9-C0F2-45C6-B007-A3EF4D3690BC}">
      <text>
        <r>
          <rPr>
            <b/>
            <sz val="9"/>
            <color indexed="81"/>
            <rFont val="Tahoma"/>
            <family val="2"/>
          </rPr>
          <t>Madelyn Estupiñan Montoya:</t>
        </r>
        <r>
          <rPr>
            <sz val="9"/>
            <color indexed="81"/>
            <rFont val="Tahoma"/>
            <family val="2"/>
          </rPr>
          <t xml:space="preserve">
Se cambia la constante a 100, anteriormente
se medía con 240000</t>
        </r>
      </text>
    </comment>
    <comment ref="S57" authorId="1" shapeId="0" xr:uid="{17A3132A-CE58-433E-B9C2-395B6503FC54}">
      <text>
        <r>
          <rPr>
            <b/>
            <sz val="9"/>
            <color indexed="81"/>
            <rFont val="Tahoma"/>
            <family val="2"/>
          </rPr>
          <t>Madelyn Estupiñan Montoya:</t>
        </r>
        <r>
          <rPr>
            <sz val="9"/>
            <color indexed="81"/>
            <rFont val="Tahoma"/>
            <family val="2"/>
          </rPr>
          <t xml:space="preserve">
Se cambia la constante a 100, anteriormente
se medía con 240000</t>
        </r>
      </text>
    </comment>
    <comment ref="T57" authorId="1" shapeId="0" xr:uid="{35DE34D8-844F-42D4-BA41-312E6C4B37D3}">
      <text>
        <r>
          <rPr>
            <b/>
            <sz val="9"/>
            <color indexed="81"/>
            <rFont val="Tahoma"/>
            <family val="2"/>
          </rPr>
          <t>Madelyn Estupiñan Montoya:</t>
        </r>
        <r>
          <rPr>
            <sz val="9"/>
            <color indexed="81"/>
            <rFont val="Tahoma"/>
            <family val="2"/>
          </rPr>
          <t xml:space="preserve">
Se cambia la constante a 100, anteriormente
se medía con 240000</t>
        </r>
      </text>
    </comment>
    <comment ref="U57" authorId="1" shapeId="0" xr:uid="{70430EF5-3B66-4A68-861A-8D7E2DA2B653}">
      <text>
        <r>
          <rPr>
            <b/>
            <sz val="9"/>
            <color indexed="81"/>
            <rFont val="Tahoma"/>
            <family val="2"/>
          </rPr>
          <t>Madelyn Estupiñan Montoya:</t>
        </r>
        <r>
          <rPr>
            <sz val="9"/>
            <color indexed="81"/>
            <rFont val="Tahoma"/>
            <family val="2"/>
          </rPr>
          <t xml:space="preserve">
Se cambia la constante a 100, anteriormente
se medía con 240000</t>
        </r>
      </text>
    </comment>
    <comment ref="V57" authorId="0" shapeId="0" xr:uid="{34105146-6A40-4B74-90FD-5EF9289D0722}">
      <text>
        <r>
          <rPr>
            <b/>
            <sz val="9"/>
            <color indexed="81"/>
            <rFont val="Tahoma"/>
            <family val="2"/>
          </rPr>
          <t>Yesnei Astrid Julio Areniz:
Promedio trabajadores 1021</t>
        </r>
        <r>
          <rPr>
            <sz val="9"/>
            <color indexed="81"/>
            <rFont val="Tahoma"/>
            <family val="2"/>
          </rPr>
          <t xml:space="preserve">
enero: 511
febrero: 733
marzo: 783</t>
        </r>
      </text>
    </comment>
    <comment ref="W57" authorId="0" shapeId="0" xr:uid="{EB184A75-5E13-4F19-BC97-A7C6220CBABE}">
      <text>
        <r>
          <rPr>
            <b/>
            <sz val="9"/>
            <color indexed="81"/>
            <rFont val="Tahoma"/>
            <family val="2"/>
          </rPr>
          <t>Yesnei Astrid Julio Areniz:
Promedio trabajadores 480</t>
        </r>
        <r>
          <rPr>
            <sz val="9"/>
            <color indexed="81"/>
            <rFont val="Tahoma"/>
            <family val="2"/>
          </rPr>
          <t xml:space="preserve">
enero: 870
febrero: 846
marzo: 823
abril: 816
Mayo: 811
Junio: 797
Julio: 792</t>
        </r>
      </text>
    </comment>
    <comment ref="O60" authorId="1" shapeId="0" xr:uid="{12BD7C7E-51A7-4C0E-B43A-749F05ABF866}">
      <text>
        <r>
          <rPr>
            <b/>
            <sz val="9"/>
            <color indexed="81"/>
            <rFont val="Tahoma"/>
            <family val="2"/>
          </rPr>
          <t>Madelyn Estupiñan Montoya:</t>
        </r>
        <r>
          <rPr>
            <sz val="9"/>
            <color indexed="81"/>
            <rFont val="Tahoma"/>
            <family val="2"/>
          </rPr>
          <t xml:space="preserve">
2 estudios y de ellos con AC 1</t>
        </r>
      </text>
    </comment>
    <comment ref="P60" authorId="1" shapeId="0" xr:uid="{CEC01E2B-3276-44F1-BD87-05B7B7E536DD}">
      <text>
        <r>
          <rPr>
            <b/>
            <sz val="9"/>
            <color indexed="81"/>
            <rFont val="Tahoma"/>
            <family val="2"/>
          </rPr>
          <t>Madelyn Estupiñan Montoya:</t>
        </r>
        <r>
          <rPr>
            <sz val="9"/>
            <color indexed="81"/>
            <rFont val="Tahoma"/>
            <family val="2"/>
          </rPr>
          <t xml:space="preserve">
2 estudios y de ellos con AC 1, siguen faltando las recomendaciones del estudio de iluminación</t>
        </r>
      </text>
    </comment>
    <comment ref="R60" authorId="1" shapeId="0" xr:uid="{2CEEF265-9AFE-495A-90E7-DFC01007598C}">
      <text>
        <r>
          <rPr>
            <b/>
            <sz val="9"/>
            <color indexed="81"/>
            <rFont val="Tahoma"/>
            <family val="2"/>
          </rPr>
          <t>Madelyn Estupiñan Montoya:</t>
        </r>
        <r>
          <rPr>
            <sz val="9"/>
            <color indexed="81"/>
            <rFont val="Tahoma"/>
            <family val="2"/>
          </rPr>
          <t xml:space="preserve">
Siguen pendiente las acciones correctivas del estudio de iluminación</t>
        </r>
      </text>
    </comment>
    <comment ref="S60" authorId="1" shapeId="0" xr:uid="{FC1AC706-74F3-4656-B666-BDF2215FB7DD}">
      <text>
        <r>
          <rPr>
            <b/>
            <sz val="12"/>
            <color indexed="81"/>
            <rFont val="Tahoma"/>
            <family val="2"/>
          </rPr>
          <t>Madelyn Estupiñan Montoya:</t>
        </r>
        <r>
          <rPr>
            <sz val="12"/>
            <color indexed="81"/>
            <rFont val="Tahoma"/>
            <family val="2"/>
          </rPr>
          <t xml:space="preserve">
Siguen pendiente las acciones correctivas del estudio de iluminación</t>
        </r>
      </text>
    </comment>
    <comment ref="O70" authorId="1" shapeId="0" xr:uid="{A08BFB1E-D869-4151-AE95-3F87A8CBFA79}">
      <text>
        <r>
          <rPr>
            <b/>
            <sz val="9"/>
            <color indexed="81"/>
            <rFont val="Tahoma"/>
            <family val="2"/>
          </rPr>
          <t>Madelyn Estupiñan Montoya:</t>
        </r>
        <r>
          <rPr>
            <sz val="9"/>
            <color indexed="81"/>
            <rFont val="Tahoma"/>
            <family val="2"/>
          </rPr>
          <t xml:space="preserve">
los costos los asumio el seguro del vehiculo culpable, no hubo incapcidad ni otros daños
</t>
        </r>
      </text>
    </comment>
    <comment ref="M74" authorId="0" shapeId="0" xr:uid="{C2EDB9BA-4176-470F-8BCE-D5E0FEA57B67}">
      <text>
        <r>
          <rPr>
            <b/>
            <sz val="9"/>
            <color indexed="81"/>
            <rFont val="Tahoma"/>
            <family val="2"/>
          </rPr>
          <t>Yesnei Astrid Julio Areniz:</t>
        </r>
        <r>
          <rPr>
            <sz val="9"/>
            <color indexed="81"/>
            <rFont val="Tahoma"/>
            <family val="2"/>
          </rPr>
          <t xml:space="preserve">
ingresos nov 22-  488
</t>
        </r>
      </text>
    </comment>
    <comment ref="V74" authorId="0" shapeId="0" xr:uid="{EE73E7DD-EB34-49CF-A7F3-5B33B1923293}">
      <text>
        <r>
          <rPr>
            <b/>
            <sz val="9"/>
            <color indexed="81"/>
            <rFont val="Tahoma"/>
            <family val="2"/>
          </rPr>
          <t>Yesnei Astrid Julio Areniz:</t>
        </r>
        <r>
          <rPr>
            <sz val="9"/>
            <color indexed="81"/>
            <rFont val="Tahoma"/>
            <family val="2"/>
          </rPr>
          <t xml:space="preserve">
Periodo 
Enero:  21 total  4 desisten
Febrero:  19 total 2 desistieron 
Marzo:  27 total  2 desistieron 
Abril:  17 total </t>
        </r>
      </text>
    </comment>
    <comment ref="W74" authorId="0" shapeId="0" xr:uid="{EA11195D-3E88-495D-88A1-9533AAE640F7}">
      <text>
        <r>
          <rPr>
            <b/>
            <sz val="9"/>
            <color indexed="81"/>
            <rFont val="Tahoma"/>
            <family val="2"/>
          </rPr>
          <t>Yesnei Astrid Julio Areniz:</t>
        </r>
        <r>
          <rPr>
            <sz val="9"/>
            <color indexed="81"/>
            <rFont val="Tahoma"/>
            <family val="2"/>
          </rPr>
          <t xml:space="preserve">
Periodo 
Enero:  21 total  4 desisten
Febrero:  19 total 2 desistieron 
Marzo:  27 total  2 desistieron 
Abril:  17 total </t>
        </r>
      </text>
    </comment>
    <comment ref="R75" authorId="1" shapeId="0" xr:uid="{3AEF498F-F3B9-479D-88A0-83928F268644}">
      <text>
        <r>
          <rPr>
            <b/>
            <sz val="9"/>
            <color indexed="81"/>
            <rFont val="Tahoma"/>
            <family val="2"/>
          </rPr>
          <t>Madelyn Estupiñan Montoya:</t>
        </r>
        <r>
          <rPr>
            <sz val="9"/>
            <color indexed="81"/>
            <rFont val="Tahoma"/>
            <family val="2"/>
          </rPr>
          <t xml:space="preserve">
Este indicador es nuevo, se realizaron 47 capacitaciones dirigdas a todo syc</t>
        </r>
      </text>
    </comment>
    <comment ref="S75" authorId="1" shapeId="0" xr:uid="{AD20BE32-9F4F-41AE-8CD6-C843044581A9}">
      <text>
        <r>
          <rPr>
            <b/>
            <sz val="9"/>
            <color indexed="81"/>
            <rFont val="Tahoma"/>
            <family val="2"/>
          </rPr>
          <t>Madelyn Estupiñan Montoya:</t>
        </r>
        <r>
          <rPr>
            <sz val="9"/>
            <color indexed="81"/>
            <rFont val="Tahoma"/>
            <family val="2"/>
          </rPr>
          <t xml:space="preserve">
Este indicador es nuevo, se realizaron 47 capacitaciones dirigdas a todo syc</t>
        </r>
      </text>
    </comment>
    <comment ref="R76" authorId="1" shapeId="0" xr:uid="{6CDDEFDB-6570-4BF1-B82D-DFC34FC6A092}">
      <text>
        <r>
          <rPr>
            <b/>
            <sz val="9"/>
            <color indexed="81"/>
            <rFont val="Tahoma"/>
            <family val="2"/>
          </rPr>
          <t>Madelyn Estupiñan Montoya:</t>
        </r>
        <r>
          <rPr>
            <sz val="9"/>
            <color indexed="81"/>
            <rFont val="Tahoma"/>
            <family val="2"/>
          </rPr>
          <t xml:space="preserve">
Se tomaron 653 examnes hasta oct 31.</t>
        </r>
      </text>
    </comment>
    <comment ref="S76" authorId="1" shapeId="0" xr:uid="{FA785A4F-1FA5-4F26-BB42-890F21CE0126}">
      <text>
        <r>
          <rPr>
            <b/>
            <sz val="9"/>
            <color indexed="81"/>
            <rFont val="Tahoma"/>
            <family val="2"/>
          </rPr>
          <t>Madelyn Estupiñan Montoya:</t>
        </r>
        <r>
          <rPr>
            <sz val="9"/>
            <color indexed="81"/>
            <rFont val="Tahoma"/>
            <family val="2"/>
          </rPr>
          <t xml:space="preserve">
Se tomaron 653 examnes hasta oct 31.</t>
        </r>
      </text>
    </comment>
    <comment ref="T76" authorId="1" shapeId="0" xr:uid="{004114F8-43AC-41E4-9D99-32B0842F5F86}">
      <text>
        <r>
          <rPr>
            <b/>
            <sz val="9"/>
            <color indexed="81"/>
            <rFont val="Tahoma"/>
            <family val="2"/>
          </rPr>
          <t>Madelyn Estupiñan Montoya:</t>
        </r>
        <r>
          <rPr>
            <sz val="9"/>
            <color indexed="81"/>
            <rFont val="Tahoma"/>
            <family val="2"/>
          </rPr>
          <t xml:space="preserve">
Se tomaron 653 examnes hasta oct 31.</t>
        </r>
      </text>
    </comment>
    <comment ref="U76" authorId="1" shapeId="0" xr:uid="{80332C57-816B-4C35-A39A-F2C5EEA01542}">
      <text>
        <r>
          <rPr>
            <b/>
            <sz val="9"/>
            <color indexed="81"/>
            <rFont val="Tahoma"/>
            <family val="2"/>
          </rPr>
          <t>Madelyn Estupiñan Montoya:</t>
        </r>
        <r>
          <rPr>
            <sz val="9"/>
            <color indexed="81"/>
            <rFont val="Tahoma"/>
            <family val="2"/>
          </rPr>
          <t xml:space="preserve">
Se tomaron 653 examnes hasta oct 31.</t>
        </r>
      </text>
    </comment>
    <comment ref="V76" authorId="1" shapeId="0" xr:uid="{CB8060D7-8DC2-4F51-9F02-B5CF818C0672}">
      <text>
        <r>
          <rPr>
            <b/>
            <sz val="9"/>
            <color indexed="81"/>
            <rFont val="Tahoma"/>
            <family val="2"/>
          </rPr>
          <t>Madelyn Estupiñan Montoya:</t>
        </r>
        <r>
          <rPr>
            <sz val="9"/>
            <color indexed="81"/>
            <rFont val="Tahoma"/>
            <family val="2"/>
          </rPr>
          <t xml:space="preserve">
Se tomaron 653 examnes hasta oct 31.</t>
        </r>
      </text>
    </comment>
    <comment ref="W76" authorId="1" shapeId="0" xr:uid="{3CB6D3F0-B32B-4B39-94BC-5DBD5A4916D9}">
      <text>
        <r>
          <rPr>
            <b/>
            <sz val="9"/>
            <color indexed="81"/>
            <rFont val="Tahoma"/>
            <family val="2"/>
          </rPr>
          <t>Madelyn Estupiñan Montoya:</t>
        </r>
        <r>
          <rPr>
            <sz val="9"/>
            <color indexed="81"/>
            <rFont val="Tahoma"/>
            <family val="2"/>
          </rPr>
          <t xml:space="preserve">
Se tomaron 653 examnes hasta oct 31.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Yesnei Astrid Julio Areniz</author>
  </authors>
  <commentList>
    <comment ref="N20" authorId="0" shapeId="0" xr:uid="{72090076-64C7-4A6E-8843-CAD45EBEF234}">
      <text>
        <r>
          <rPr>
            <b/>
            <sz val="9"/>
            <color indexed="81"/>
            <rFont val="Tahoma"/>
            <family val="2"/>
          </rPr>
          <t>Yesnei Astrid Julio Areniz:</t>
        </r>
        <r>
          <rPr>
            <sz val="9"/>
            <color indexed="81"/>
            <rFont val="Tahoma"/>
            <family val="2"/>
          </rPr>
          <t xml:space="preserve">
revisión al corte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Yesnei Astrid Julio Areniz</author>
  </authors>
  <commentList>
    <comment ref="N20" authorId="0" shapeId="0" xr:uid="{C838CE09-0307-4C9A-A0D9-75621F325E8B}">
      <text>
        <r>
          <rPr>
            <b/>
            <sz val="9"/>
            <color indexed="81"/>
            <rFont val="Tahoma"/>
            <family val="2"/>
          </rPr>
          <t>Yesnei Astrid Julio Areniz:</t>
        </r>
        <r>
          <rPr>
            <sz val="9"/>
            <color indexed="81"/>
            <rFont val="Tahoma"/>
            <family val="2"/>
          </rPr>
          <t xml:space="preserve">
Revisión al corte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Yesnei Astrid Julio Areniz</author>
  </authors>
  <commentList>
    <comment ref="P19" authorId="0" shapeId="0" xr:uid="{9C4FD5FB-212B-4603-8FE2-B98CAC559965}">
      <text>
        <r>
          <rPr>
            <b/>
            <sz val="9"/>
            <color indexed="81"/>
            <rFont val="Tahoma"/>
            <family val="2"/>
          </rPr>
          <t>Yesnei Astrid Julio Areniz:</t>
        </r>
        <r>
          <rPr>
            <sz val="9"/>
            <color indexed="81"/>
            <rFont val="Tahoma"/>
            <family val="2"/>
          </rPr>
          <t xml:space="preserve">
Se saca el promedio del # numero de condicones mejoradas y encontradas del año en curso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Yesnei Astrid Julio Areniz</author>
    <author>Madelyn Estupiñan Montoya</author>
  </authors>
  <commentList>
    <comment ref="D6" authorId="0" shapeId="0" xr:uid="{CAB80278-A556-4E4B-945E-AB5D6F819F7E}">
      <text>
        <r>
          <rPr>
            <b/>
            <sz val="9"/>
            <color indexed="81"/>
            <rFont val="Tahoma"/>
            <family val="2"/>
          </rPr>
          <t>Yesnei Astrid Julio Areniz:</t>
        </r>
        <r>
          <rPr>
            <sz val="9"/>
            <color indexed="81"/>
            <rFont val="Tahoma"/>
            <family val="2"/>
          </rPr>
          <t xml:space="preserve">
promedio del año</t>
        </r>
      </text>
    </comment>
    <comment ref="D24" authorId="1" shapeId="0" xr:uid="{FD3763ED-450F-4AAD-8DB3-D0E3D9595BA1}">
      <text>
        <r>
          <rPr>
            <b/>
            <sz val="9"/>
            <color indexed="81"/>
            <rFont val="Tahoma"/>
            <family val="2"/>
          </rPr>
          <t>Madelyn Estupiñan Montoya:</t>
        </r>
        <r>
          <rPr>
            <sz val="9"/>
            <color indexed="81"/>
            <rFont val="Tahoma"/>
            <family val="2"/>
          </rPr>
          <t xml:space="preserve">
promedio del año
</t>
        </r>
      </text>
    </comment>
    <comment ref="C50" authorId="0" shapeId="0" xr:uid="{2B20E6C8-BD5C-4314-A8E3-3801FACEBA8E}">
      <text>
        <r>
          <rPr>
            <b/>
            <sz val="9"/>
            <color indexed="81"/>
            <rFont val="Tahoma"/>
            <family val="2"/>
          </rPr>
          <t>Yesnei Astrid Julio Areniz:</t>
        </r>
        <r>
          <rPr>
            <sz val="9"/>
            <color indexed="81"/>
            <rFont val="Tahoma"/>
            <family val="2"/>
          </rPr>
          <t xml:space="preserve">
capacitaciones Jornada de la salud.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pariza</author>
    <author>USUARIO</author>
    <author>Madelyn Estupiñan Montoya</author>
  </authors>
  <commentList>
    <comment ref="M18" authorId="0" shapeId="0" xr:uid="{E8C6EEC8-7A1E-41A0-9B01-759624B3DDAA}">
      <text>
        <r>
          <rPr>
            <b/>
            <sz val="8"/>
            <color indexed="81"/>
            <rFont val="Tahoma"/>
            <family val="2"/>
          </rPr>
          <t>Horas Hombres Trabajadas
N° Trab del mes X hr laboradas sem x sem*mes</t>
        </r>
      </text>
    </comment>
    <comment ref="N18" authorId="1" shapeId="0" xr:uid="{5FB0DCDD-2EF6-4E89-B0AF-468C2700D453}">
      <text>
        <r>
          <rPr>
            <b/>
            <sz val="8"/>
            <color indexed="81"/>
            <rFont val="Tahoma"/>
            <family val="2"/>
          </rPr>
          <t>USUARIO:</t>
        </r>
        <r>
          <rPr>
            <sz val="8"/>
            <color indexed="81"/>
            <rFont val="Tahoma"/>
            <family val="2"/>
          </rPr>
          <t xml:space="preserve">
Dias de incapacidad </t>
        </r>
      </text>
    </comment>
    <comment ref="O18" authorId="1" shapeId="0" xr:uid="{7FDE52E5-33CE-4FA7-B996-26A3753BB0B5}">
      <text>
        <r>
          <rPr>
            <b/>
            <sz val="8"/>
            <color indexed="81"/>
            <rFont val="Tahoma"/>
            <family val="2"/>
          </rPr>
          <t>USUARIO:</t>
        </r>
        <r>
          <rPr>
            <sz val="8"/>
            <color indexed="81"/>
            <rFont val="Tahoma"/>
            <family val="2"/>
          </rPr>
          <t xml:space="preserve">
Dias cargados: Es el número de dias que se cargan o asignan a una lesión ocasionada por un accidente de trabajo o enfermedad laboral, siempre que la lesión origine muerte, invalidez o incapacidad permanente parcial. Los días cargados se utilizan como un estimativo e la pérdida real causada.(RESOL. 312/2019)
</t>
        </r>
      </text>
    </comment>
    <comment ref="Q18" authorId="2" shapeId="0" xr:uid="{970C369E-8AB0-437A-8850-4C1529A0B606}">
      <text>
        <r>
          <rPr>
            <b/>
            <sz val="9"/>
            <color indexed="81"/>
            <rFont val="Tahoma"/>
            <family val="2"/>
          </rPr>
          <t>Madelyn Estupiñan Montoya:</t>
        </r>
        <r>
          <rPr>
            <sz val="9"/>
            <color indexed="81"/>
            <rFont val="Tahoma"/>
            <family val="2"/>
          </rPr>
          <t xml:space="preserve">
(No. De accidentes de trabajo que se presentaron en el mes/ No de trabajadores en el mes)*100</t>
        </r>
      </text>
    </comment>
    <comment ref="R18" authorId="2" shapeId="0" xr:uid="{8C48C775-A816-4B02-A59C-1A87CB6EC805}">
      <text>
        <r>
          <rPr>
            <b/>
            <sz val="9"/>
            <color indexed="81"/>
            <rFont val="Tahoma"/>
            <family val="2"/>
          </rPr>
          <t>Madelyn Estupiñan Montoya:</t>
        </r>
        <r>
          <rPr>
            <sz val="9"/>
            <color indexed="81"/>
            <rFont val="Tahoma"/>
            <family val="2"/>
          </rPr>
          <t xml:space="preserve">
(No de dias de incapacidad por accidente de trabajo en el mes+ No. De dias cargados en el mes/no. De trabajadores en el mes)*100</t>
        </r>
      </text>
    </comment>
    <comment ref="T18" authorId="1" shapeId="0" xr:uid="{FBDF6061-8295-4455-ABB1-A30C2717B497}">
      <text>
        <r>
          <rPr>
            <b/>
            <sz val="8"/>
            <color indexed="81"/>
            <rFont val="Tahoma"/>
            <family val="2"/>
          </rPr>
          <t>USUARIO:</t>
        </r>
        <r>
          <rPr>
            <sz val="8"/>
            <color indexed="81"/>
            <rFont val="Tahoma"/>
            <family val="2"/>
          </rPr>
          <t xml:space="preserve">
(No. De accidentes de trabajo mortales que se presentaron en el año / Total de accidentes de trabajo que se presentaron en el año)*100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Madelyn Estupiñan Montoya</author>
  </authors>
  <commentList>
    <comment ref="B68" authorId="0" shapeId="0" xr:uid="{0F739E73-661D-4A5E-B4E1-241C0476E7E5}">
      <text>
        <r>
          <rPr>
            <b/>
            <sz val="9"/>
            <color indexed="81"/>
            <rFont val="Tahoma"/>
            <family val="2"/>
          </rPr>
          <t>Madelyn Estupiñan Montoya:</t>
        </r>
        <r>
          <rPr>
            <sz val="9"/>
            <color indexed="81"/>
            <rFont val="Tahoma"/>
            <family val="2"/>
          </rPr>
          <t xml:space="preserve">
(es el número de casos de una enfermedad laboral presente en una población en un tiempo   específico (5 AÑOS) en   relación con el número de personas en la población en ese periodo determinado)</t>
        </r>
      </text>
    </comment>
    <comment ref="B72" authorId="0" shapeId="0" xr:uid="{113A630C-FE36-4DA4-9C2A-676678CDAF7A}">
      <text>
        <r>
          <rPr>
            <b/>
            <sz val="9"/>
            <color indexed="81"/>
            <rFont val="Tahoma"/>
            <family val="2"/>
          </rPr>
          <t>Madelyn Estupiñan Montoya:</t>
        </r>
        <r>
          <rPr>
            <sz val="9"/>
            <color indexed="81"/>
            <rFont val="Tahoma"/>
            <family val="2"/>
          </rPr>
          <t xml:space="preserve">
es   el   número   de casos nuevos de  una enfermedad  en  una  población determinada  y  en  un  periodo determinado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pariza</author>
    <author>USUARIO</author>
    <author>Yesnei Astrid Julio Areniz</author>
  </authors>
  <commentList>
    <comment ref="F4" authorId="0" shapeId="0" xr:uid="{82650092-3E34-4DE2-BBD4-2DEE64035472}">
      <text>
        <r>
          <rPr>
            <b/>
            <sz val="8"/>
            <color indexed="81"/>
            <rFont val="Tahoma"/>
            <family val="2"/>
          </rPr>
          <t>Horas Hombres Trabajadas
N° Trab del mes X días laborados x horas-día</t>
        </r>
      </text>
    </comment>
    <comment ref="G4" authorId="1" shapeId="0" xr:uid="{A61D56D9-56BF-4400-BE4C-BE43726126AF}">
      <text>
        <r>
          <rPr>
            <b/>
            <sz val="8"/>
            <color indexed="81"/>
            <rFont val="Tahoma"/>
            <family val="2"/>
          </rPr>
          <t>USUARIO:</t>
        </r>
        <r>
          <rPr>
            <sz val="8"/>
            <color indexed="81"/>
            <rFont val="Tahoma"/>
            <family val="2"/>
          </rPr>
          <t xml:space="preserve">
Dias de incapacidad </t>
        </r>
      </text>
    </comment>
    <comment ref="G12" authorId="2" shapeId="0" xr:uid="{2D81894C-CF94-4BAA-9EA9-F65F8B93DC1A}">
      <text>
        <r>
          <rPr>
            <b/>
            <sz val="9"/>
            <color indexed="81"/>
            <rFont val="Tahoma"/>
            <family val="2"/>
          </rPr>
          <t>Yesnei Astrid Julio Areniz:</t>
        </r>
        <r>
          <rPr>
            <sz val="9"/>
            <color indexed="81"/>
            <rFont val="Tahoma"/>
            <family val="2"/>
          </rPr>
          <t xml:space="preserve">
licencias maternidad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S44" authorId="0" shapeId="0" xr:uid="{03B3C3D0-E1FA-42DA-ADB0-A0143D69441D}">
      <text>
        <r>
          <rPr>
            <b/>
            <sz val="10"/>
            <color rgb="FF000000"/>
            <rFont val="Tahoma"/>
            <family val="2"/>
          </rPr>
          <t xml:space="preserve">menor a 30 dias LEVE
</t>
        </r>
        <r>
          <rPr>
            <sz val="10"/>
            <color rgb="FF000000"/>
            <rFont val="Tahoma"/>
            <family val="2"/>
          </rPr>
          <t xml:space="preserve">
</t>
        </r>
        <r>
          <rPr>
            <sz val="10"/>
            <color rgb="FF000000"/>
            <rFont val="Tahoma"/>
            <family val="2"/>
          </rPr>
          <t>mayor a 30 dias GRAVE</t>
        </r>
      </text>
    </comment>
    <comment ref="X44" authorId="0" shapeId="0" xr:uid="{63E93E01-5992-475D-99B9-24AAEE41AABD}">
      <text>
        <r>
          <rPr>
            <b/>
            <sz val="10"/>
            <color rgb="FF000000"/>
            <rFont val="Tahoma"/>
            <family val="2"/>
          </rPr>
          <t xml:space="preserve">Tasa de siniestros viales por nivel de perdida
</t>
        </r>
      </text>
    </comment>
    <comment ref="Y44" authorId="0" shapeId="0" xr:uid="{2550A49E-5837-4BC9-B4C8-D2BA34755846}">
      <text>
        <r>
          <rPr>
            <b/>
            <sz val="10"/>
            <color rgb="FF000000"/>
            <rFont val="Tahoma"/>
            <family val="2"/>
          </rPr>
          <t xml:space="preserve">Costo siniestros viales por nivel de perdida </t>
        </r>
      </text>
    </comment>
    <comment ref="AA44" authorId="0" shapeId="0" xr:uid="{B0C1ED22-8096-4122-AFAA-9D9FE30A1368}">
      <text>
        <r>
          <rPr>
            <b/>
            <sz val="10"/>
            <color rgb="FF000000"/>
            <rFont val="Tahoma"/>
            <family val="2"/>
          </rPr>
          <t xml:space="preserve">Gestión de riesgos viales
</t>
        </r>
      </text>
    </comment>
    <comment ref="T58" authorId="0" shapeId="0" xr:uid="{C9FD7E8A-2235-4738-9E6D-D36E5031F205}">
      <text>
        <r>
          <rPr>
            <b/>
            <sz val="10"/>
            <color rgb="FF000000"/>
            <rFont val="Tahoma"/>
            <family val="2"/>
          </rPr>
          <t>Leves  hasta 30 dias, Graves mas de 30 dias</t>
        </r>
      </text>
    </comment>
    <comment ref="X58" authorId="0" shapeId="0" xr:uid="{64E698B7-6C3F-42F3-B077-33A950C0C41F}">
      <text>
        <r>
          <rPr>
            <b/>
            <sz val="10"/>
            <color rgb="FF000000"/>
            <rFont val="Tahoma"/>
            <family val="2"/>
          </rPr>
          <t xml:space="preserve"># de KMS recorridos por toda la flota de vehiculos de la organización
</t>
        </r>
        <r>
          <rPr>
            <sz val="10"/>
            <color rgb="FF000000"/>
            <rFont val="Tahoma"/>
            <family val="2"/>
          </rPr>
          <t xml:space="preserve">
</t>
        </r>
      </text>
    </comment>
    <comment ref="Y58" authorId="0" shapeId="0" xr:uid="{F00F11B1-11BE-460F-9B7C-DA6B5A9E0CBD}">
      <text>
        <r>
          <rPr>
            <b/>
            <sz val="10"/>
            <color rgb="FF000000"/>
            <rFont val="Tahoma"/>
            <family val="2"/>
          </rPr>
          <t>Tasa de siniestros viales por nivel de perdida</t>
        </r>
      </text>
    </comment>
    <comment ref="Z58" authorId="0" shapeId="0" xr:uid="{5F65C996-7B2F-4096-85AF-45866F3F991A}">
      <text>
        <r>
          <rPr>
            <b/>
            <sz val="10"/>
            <color rgb="FF000000"/>
            <rFont val="Tahoma"/>
            <family val="2"/>
          </rPr>
          <t xml:space="preserve">Costo siniestros viales por nivel de perdida </t>
        </r>
      </text>
    </comment>
    <comment ref="AA58" authorId="0" shapeId="0" xr:uid="{F05A5F59-DF31-4F6B-B886-88221EDCDC67}">
      <text>
        <r>
          <rPr>
            <b/>
            <sz val="11"/>
            <color rgb="FF000000"/>
            <rFont val="Calibri"/>
            <family val="2"/>
            <scheme val="minor"/>
          </rPr>
          <t>Riesgos de seguridad vial identificados</t>
        </r>
        <r>
          <rPr>
            <sz val="6"/>
            <color rgb="FF000000"/>
            <rFont val="Calibri"/>
            <family val="2"/>
            <scheme val="minor"/>
          </rPr>
          <t xml:space="preserve">
</t>
        </r>
      </text>
    </comment>
    <comment ref="AB58" authorId="0" shapeId="0" xr:uid="{754977D4-25F1-4923-9975-3002ABB60826}">
      <text>
        <r>
          <rPr>
            <b/>
            <sz val="10.5"/>
            <color rgb="FF000000"/>
            <rFont val="Tahoma"/>
            <family val="2"/>
          </rPr>
          <t>Gestión de riesgos viales</t>
        </r>
      </text>
    </comment>
  </commentList>
</comments>
</file>

<file path=xl/sharedStrings.xml><?xml version="1.0" encoding="utf-8"?>
<sst xmlns="http://schemas.openxmlformats.org/spreadsheetml/2006/main" count="5115" uniqueCount="1125">
  <si>
    <t>PROCESOS ADMINISTRATIVOS / SEGURIDAD Y SALUD EN EL TRABAJO</t>
  </si>
  <si>
    <t>INDICADORES DE GESTION</t>
  </si>
  <si>
    <t>CODIGO</t>
  </si>
  <si>
    <t>RE-RH-37-SST</t>
  </si>
  <si>
    <t>NIVEL DE CLASIFICACIÓN</t>
  </si>
  <si>
    <t>USO INTERNO (NC2)</t>
  </si>
  <si>
    <t>VERSION</t>
  </si>
  <si>
    <t>0.2</t>
  </si>
  <si>
    <t>INDICADORES DEL SISTEMA DE GESTION DE SEGURIDAD Y SALUD EN EL TRABAJO AÑO 2026</t>
  </si>
  <si>
    <t>TIPO DE INDICADOR</t>
  </si>
  <si>
    <t>NOMBRE INDICADOR</t>
  </si>
  <si>
    <t>DEFINICION</t>
  </si>
  <si>
    <t>COMO SE MIDE</t>
  </si>
  <si>
    <t xml:space="preserve">FUENTE DE  INFORMACIÓN </t>
  </si>
  <si>
    <t>RESPONSABLE</t>
  </si>
  <si>
    <t xml:space="preserve">FRECUENCIA DE MEDICIÓN </t>
  </si>
  <si>
    <t xml:space="preserve">UNIDAD </t>
  </si>
  <si>
    <t xml:space="preserve">INFORMAR A </t>
  </si>
  <si>
    <t>INTERPRETACION</t>
  </si>
  <si>
    <t>META</t>
  </si>
  <si>
    <t>FORMULA</t>
  </si>
  <si>
    <t>RESULTADO 2017</t>
  </si>
  <si>
    <t>RESULTADO 2018</t>
  </si>
  <si>
    <t>RESULTADO 2019</t>
  </si>
  <si>
    <t>RESULTADO 2020</t>
  </si>
  <si>
    <t>RESULTADO 2021</t>
  </si>
  <si>
    <t>RESULTADO 2022</t>
  </si>
  <si>
    <t>RESULTADO 2023</t>
  </si>
  <si>
    <t>RESULTADO 2024</t>
  </si>
  <si>
    <t>RESULTADO 2025</t>
  </si>
  <si>
    <t>RESULTADO 2026</t>
  </si>
  <si>
    <t>ESTRUCTURA</t>
  </si>
  <si>
    <t>1. Política de SST</t>
  </si>
  <si>
    <t>Divulgación de la política de SST</t>
  </si>
  <si>
    <t>Documento de la Política de SST firmada, divulgada y fechada.
Cumplimiento de requisitos de norma.</t>
  </si>
  <si>
    <t>Politica SST</t>
  </si>
  <si>
    <t>Líder Funcional SG SST</t>
  </si>
  <si>
    <t xml:space="preserve">Anual </t>
  </si>
  <si>
    <t>Cumplimiento</t>
  </si>
  <si>
    <t>Gerencia General, Copasst</t>
  </si>
  <si>
    <t>El documento de la Política del SST esta firmada, divulgada y fechada.</t>
  </si>
  <si>
    <t xml:space="preserve">SI </t>
  </si>
  <si>
    <t>SI/NO</t>
  </si>
  <si>
    <t>SI</t>
  </si>
  <si>
    <t>2. Objetivos y metas</t>
  </si>
  <si>
    <t>Objetivos y metas de seguridad divulgados</t>
  </si>
  <si>
    <t>Objetivos y metas de seguridad  escritos y divulgados.</t>
  </si>
  <si>
    <t>SG-SST</t>
  </si>
  <si>
    <t>Los objetivos y metas de seguridad  se encuentran escritos y divulgados.</t>
  </si>
  <si>
    <t>3. Plan de trabajo anual</t>
  </si>
  <si>
    <t>Actividades planeadas en el Plan de Trabajo anual en SST</t>
  </si>
  <si>
    <t xml:space="preserve">Cumplimiento de elaboración de plan de trabajo anual </t>
  </si>
  <si>
    <t>Mensual</t>
  </si>
  <si>
    <t xml:space="preserve">Se establece un plan de trabajo el cual incluye actividades para la gestión de los riesgos </t>
  </si>
  <si>
    <t>4. Responsabilidades</t>
  </si>
  <si>
    <t>Asignación de responsabilidades</t>
  </si>
  <si>
    <t>Evidencia de responsabilidades asignadas</t>
  </si>
  <si>
    <t>Gerencia General - Líder funcional del SG SST</t>
  </si>
  <si>
    <t xml:space="preserve">Se tienen responsabilidades asignadas en los diferentes niveles </t>
  </si>
  <si>
    <t xml:space="preserve">5. Recursos </t>
  </si>
  <si>
    <t xml:space="preserve">Asignación de recursos </t>
  </si>
  <si>
    <t xml:space="preserve">Presupuesto firmado por Gerencia General, donde se asignen los recursos fisicos, humanos, financieros y de otra indole. </t>
  </si>
  <si>
    <t xml:space="preserve">Presupuesto </t>
  </si>
  <si>
    <t>Gerencia General - Líder Funcional del SG SST</t>
  </si>
  <si>
    <t xml:space="preserve">Trimestral </t>
  </si>
  <si>
    <t xml:space="preserve">Se asignan los recursos para la implementación del SGSST </t>
  </si>
  <si>
    <t>6. Metodologia para identificación de peligros, evaluación y valoración de riesgos e Identificación de peligros y evaluación y valoración de reisgos con riesgos con participación de todos los niveles de la empresa.</t>
  </si>
  <si>
    <t>Método definido para la identificación de peligros e instrumento para reportar condiciones peligrosas.</t>
  </si>
  <si>
    <t>Cumplimiento de Método definido para la identificación de peligros.</t>
  </si>
  <si>
    <t>Procedimiento para la identificación de peligros e instrumento para reporte de condiciones/actos  inseguras</t>
  </si>
  <si>
    <t xml:space="preserve">Se tiene definido un procedimiento para la identificación de peligros </t>
  </si>
  <si>
    <t xml:space="preserve">7. Conformación y funcionamiento del copasst y capacitación de los integrantes </t>
  </si>
  <si>
    <t>Conformación y Funcionamiento del COPASST</t>
  </si>
  <si>
    <t>Se cuenta con un COPASST en funcionamiento y con delegación de funciones.</t>
  </si>
  <si>
    <t>Actas de conformación y funcionamiento</t>
  </si>
  <si>
    <t>Copasst</t>
  </si>
  <si>
    <t xml:space="preserve">Mensual </t>
  </si>
  <si>
    <t>Se tiene definido un COPASST y funciona de acuerdo a la normatividad vigente</t>
  </si>
  <si>
    <t xml:space="preserve">8. Documentación </t>
  </si>
  <si>
    <t>Documentos que soportan el SGSST</t>
  </si>
  <si>
    <t xml:space="preserve">Cumplimiento con la documentación del SGSST </t>
  </si>
  <si>
    <t xml:space="preserve">SG-SST y soportes </t>
  </si>
  <si>
    <t>Gerente
Líderes del area 
COPASST
Comité de Convivencia laboral  
Líder funcional de SG SST</t>
  </si>
  <si>
    <t>Informacion documentada de soportes para el SGSST</t>
  </si>
  <si>
    <t xml:space="preserve">9. Diagnostico de condiciones </t>
  </si>
  <si>
    <t>Procedimiento para efectuar el diagnostico de condiciones de salud de los trabajadores</t>
  </si>
  <si>
    <t xml:space="preserve">Evidencia del procedimiento </t>
  </si>
  <si>
    <t>Procedimiento para realizaciòn de examenes médicos y  diagnóstico  de las condiciones de salud</t>
  </si>
  <si>
    <t>Líder funcional del SGSST</t>
  </si>
  <si>
    <t>Se tiene definido un procedimiento para el diagnóstico de condiciones de salud</t>
  </si>
  <si>
    <t>10. Plan de emergencias</t>
  </si>
  <si>
    <t>Existencia de plan de emergencia en las sedes</t>
  </si>
  <si>
    <t>N° de sedes con plan de emergencia/Nro total de sedes. *100</t>
  </si>
  <si>
    <t xml:space="preserve">Plan de emergencias </t>
  </si>
  <si>
    <t>Número</t>
  </si>
  <si>
    <t>Número de sedes con plan de emergencias</t>
  </si>
  <si>
    <t>(8/8)*100</t>
  </si>
  <si>
    <t>11. Plan de Capacitación en SST</t>
  </si>
  <si>
    <t>Documento del plan de capacitación en SST</t>
  </si>
  <si>
    <t xml:space="preserve">Evidencia de un plan de capacitacion en SST </t>
  </si>
  <si>
    <t xml:space="preserve">Plan de capacitación anual </t>
  </si>
  <si>
    <t>Se tiene definido el plan de capacitación en SST</t>
  </si>
  <si>
    <t>PROCESO</t>
  </si>
  <si>
    <t xml:space="preserve">1. Evaluacion Inicial </t>
  </si>
  <si>
    <t>Evaluación inicial del SG-SST</t>
  </si>
  <si>
    <t xml:space="preserve"> SUMATORIA DE PORCENTAJE POR CADA UNO DE LOS ITEMS EVALUADOS QUE SE ENCUENTREN EN AVANZADO / NUMERO DE ITEMS EVALUADOS</t>
  </si>
  <si>
    <t>EVALUACIÓN INICIAL DEL SGSST</t>
  </si>
  <si>
    <t>Porcentaje</t>
  </si>
  <si>
    <t xml:space="preserve"> 95% de cumplimiento del SG SST</t>
  </si>
  <si>
    <t>(10+15+19,26+10+5+10)</t>
  </si>
  <si>
    <t>2. Ejecución del plan de trabajo</t>
  </si>
  <si>
    <t>Ejecución del plan de trabajo en el SGSST</t>
  </si>
  <si>
    <t>(N° DE ACTIVIDADES DESARROLLADAS  EN EL PERIODO EN EL PLAN/NRO DE ACTIVIDADES PROPUESTASEN EL PERIODO EN EL PLAN DE TRABAJO) X 100</t>
  </si>
  <si>
    <t>PLAN ANUAL  DE TRABAJO EN SST</t>
  </si>
  <si>
    <t>Semestral</t>
  </si>
  <si>
    <t>58,48% de actividades cumplidas del plan de trabajo</t>
  </si>
  <si>
    <t>(438/749)*100</t>
  </si>
  <si>
    <t>87.93%</t>
  </si>
  <si>
    <t xml:space="preserve">3. Ejecución del plan de capacitaciòn </t>
  </si>
  <si>
    <t>Capacitaciones realizadas en el año</t>
  </si>
  <si>
    <t>(N° DE CAPACITACIONES DESARROLLADAS  EN EL PERIODOEN EL PLAN/NRO DE CAPACITACIONES PROPUESTAS EN EL PERIODO EN EL PLAN DE CAPACITACIÒN) X 100</t>
  </si>
  <si>
    <t>PLAN DE CAPACITACION ANUAL</t>
  </si>
  <si>
    <t>55% de capacitaciones realizadas del plan de capacitaciòn anual</t>
  </si>
  <si>
    <t>(103/186)*100</t>
  </si>
  <si>
    <t xml:space="preserve">4. Intervención de peligros identificados </t>
  </si>
  <si>
    <t>Intervención de los peligros identificados</t>
  </si>
  <si>
    <t>N° TOTAL DE PELIGROS INTERVENIDOS EN EL PERIODO/TOTAL DE PELIGROS IDENTIFICADOS</t>
  </si>
  <si>
    <t>INSPECCIONES DE SEGURIDAD
MATRIZ DE RIESGOS
INVESTIGACIONES DE AT
REPORTES DEL COPASST</t>
  </si>
  <si>
    <t xml:space="preserve"> 100% de peligros intervenidos</t>
  </si>
  <si>
    <t>7/3*100</t>
  </si>
  <si>
    <t xml:space="preserve">5. Condiciones de salud </t>
  </si>
  <si>
    <t>Evaluación de condiciones de salud y de trabajo</t>
  </si>
  <si>
    <t xml:space="preserve">CUMPLIMIENTO DE EVALUACION DE CONDICIONES DE SALUD </t>
  </si>
  <si>
    <t xml:space="preserve">EXAMENES MEDICOS, ENCUESTA CONDICIONES DE SALUD, </t>
  </si>
  <si>
    <t>Líder de Apoyo administrativo del SGSST</t>
  </si>
  <si>
    <t xml:space="preserve">Se evaluan las condiciones de salud de los trabajadores </t>
  </si>
  <si>
    <t>6. Acciones preventivas, correctivas  y de mejora</t>
  </si>
  <si>
    <t xml:space="preserve">Ejecución de acciones preventivas, correctivas  y de mejora incluidas las generadas en la investigación de accidentes de trabajo </t>
  </si>
  <si>
    <t>(N° DE ACCIONES CORREGIDAS EN EL PERIODO/NRO DE ACCIONES ENCONTRADAS EN EL PERIODO) X 100</t>
  </si>
  <si>
    <t>SGSST (INDICADORES, AT, EL, MATRIZ DE PELIGROS, AUDITORIA, REVISION POR LA DIRECCION)</t>
  </si>
  <si>
    <t>100% acciones corregidas</t>
  </si>
  <si>
    <t>(13/13)*100</t>
  </si>
  <si>
    <t>71.42%</t>
  </si>
  <si>
    <t xml:space="preserve">7. Mediciones ambientales </t>
  </si>
  <si>
    <t xml:space="preserve">Ejecución de  mediciones ambientales ocupacionales </t>
  </si>
  <si>
    <t>(MEDICION AMBIENTAL REALIZADA/MEDICIONES AMBIENTALES DETECTADAS)*100</t>
  </si>
  <si>
    <t>REGISTRO DE LOS ESTUDIOS AMBIENTALES</t>
  </si>
  <si>
    <t>Ejecución de mediciones ambientales ocupacionales</t>
  </si>
  <si>
    <t>(3/3)*100</t>
  </si>
  <si>
    <t>8. Vigilancia epidemiológica</t>
  </si>
  <si>
    <t xml:space="preserve">Desarrollo de los programas de vigilancia epidemiologica </t>
  </si>
  <si>
    <t xml:space="preserve">(NO. DE TRABAJADORES INTERVENIDOS EN EL SVE / NO. TRABAJADORES A INTERVENIR)*100  </t>
  </si>
  <si>
    <t>FORMATOS PROPIOS DE CADA SVE</t>
  </si>
  <si>
    <t>100%  de trabajadores incluidos en los SVE</t>
  </si>
  <si>
    <t>(17%+53%+59%+68%+57%/5)*100</t>
  </si>
  <si>
    <t xml:space="preserve">9. Investigación de accidentes, incidentes y enfermedades laborales </t>
  </si>
  <si>
    <t>Porcentaje de accidentes, incidentes y enfermedades laborales  investigados</t>
  </si>
  <si>
    <t>N° DE AT, IT, EL  INVESTIGADOS/NRO DE AT, IT, EL REPORTADOS</t>
  </si>
  <si>
    <t>REPORTE DE ACCIDENTES/INCIDENTES</t>
  </si>
  <si>
    <t xml:space="preserve"> 100% de investigaciónes realizadas</t>
  </si>
  <si>
    <t>(2*2)*100</t>
  </si>
  <si>
    <t>10. Plan de accidentalidad</t>
  </si>
  <si>
    <t>Ejecución del plan de intervención de la accidentalidad</t>
  </si>
  <si>
    <t>N° DE ACTIVIDADES DESARROLLADAS EN LA INTERVENCIÓN DE LOS RIESGOS PRIORITARIOS/ACTIVIDADES PROPUESTAS PARA LA INTERVENCIÓN  DE LOS RIESGOS PRIORITARIOS</t>
  </si>
  <si>
    <t>ANÁLISIS DE LA ACCIDENTALIDAD
INVESTIGACIÓN DE AT
REPORTE DE IT, AT, EL</t>
  </si>
  <si>
    <t>Líderes del area 
COPASST
Comité de Convivencia laboral  
Líder funcional de SG SST</t>
  </si>
  <si>
    <t xml:space="preserve"> 100% de actividades cumplidas del plan de intervención de riesgos</t>
  </si>
  <si>
    <t>(6/6)*100</t>
  </si>
  <si>
    <t xml:space="preserve">11. Estadisticas de EL, AT, IT y ausentismo laboral </t>
  </si>
  <si>
    <t>Registro Estadistico de AT, EL , y ausentismo laboral</t>
  </si>
  <si>
    <t xml:space="preserve">CUMPLIMIENTO DE REGISTRO DE ESTADISTICAS </t>
  </si>
  <si>
    <t xml:space="preserve">REGISTROS ESTADISTICOS </t>
  </si>
  <si>
    <t>Trimestral</t>
  </si>
  <si>
    <t>Registro Estadistico realizado</t>
  </si>
  <si>
    <t>12. Plan de emergencias</t>
  </si>
  <si>
    <t>Ejecucion de los planes  de emergencia en las sedes</t>
  </si>
  <si>
    <t>N° DE SEDES CON PLAN DE EMERGENCIAS / N° TOTAL DE SEDES *100</t>
  </si>
  <si>
    <t>100% de sedes con plan de emergencias</t>
  </si>
  <si>
    <t>(9/12)*100</t>
  </si>
  <si>
    <t>Simulacros</t>
  </si>
  <si>
    <t xml:space="preserve">Procentaje de simulacros realizados </t>
  </si>
  <si>
    <t>N° DE SIMULACROS REALIZADOS/NRO DE SIMULACROS PROGRAMADOS</t>
  </si>
  <si>
    <t>PLAN ANUAL DE TRABAJO EN SST</t>
  </si>
  <si>
    <t>Gerente
Jefes de Área
COPASST
Profesional en Salud Ocupacional, Brigada de emergencias</t>
  </si>
  <si>
    <t>Gerencia General, Copasst, Brigada de emergencias</t>
  </si>
  <si>
    <t>100% de simulacros ejecutados</t>
  </si>
  <si>
    <t>1/12*100</t>
  </si>
  <si>
    <t>13. Conservaciòn de documentos</t>
  </si>
  <si>
    <t xml:space="preserve">Evidencia de la conservación de documentos </t>
  </si>
  <si>
    <t>Conservación de documentos de manera controlada, garantizando que sean
legibles, fácilmente identificables y accesibles. protegidos contra daño deterioro o
pérdida.</t>
  </si>
  <si>
    <t xml:space="preserve">SGSST Y SOPORTES </t>
  </si>
  <si>
    <t>Se conservan los documentos de manera controlada, garantizando que sean legibles, fácilmente identificables y accesibles. protegidos contra daño. deterioro o
pérdida.</t>
  </si>
  <si>
    <t xml:space="preserve">14.Riesgos de seguridad vial identeificados </t>
  </si>
  <si>
    <t xml:space="preserve">Verificar la cantidad de riesgos identificados al inicio del año vs final del año </t>
  </si>
  <si>
    <t xml:space="preserve">CANTIDAD DE RIESGOS IDENTIFICADOS AL FINAL DEL AÑO - CANTIDAD DE RIESGOS IDENTIFICADOS AL INICIO DEL AÑO </t>
  </si>
  <si>
    <t>PESV</t>
  </si>
  <si>
    <t>Procedimiento de Identificación de Peligros, Evaluación y Valoración de Riesgos (IPEVR)
Reportes de Actos y Condiciones Inseguras
Auditorías de primera, segunda y tercera parte
Informes ARL y otras partes interesadas
Matriz o Herramienta para IPEVR</t>
  </si>
  <si>
    <t>35/35</t>
  </si>
  <si>
    <t xml:space="preserve">15. Gestión de riesgos viales </t>
  </si>
  <si>
    <t xml:space="preserve">Identificar los riesgos viales con calificación alta a inicio de ñao vs los riesgos con calificación alta a final del año </t>
  </si>
  <si>
    <t xml:space="preserve">CANTIDAD DE RIESGOS CON VALORACIÓN ALTA AL FINAL DEL AÑO - CANTIDAD DE RIESGOS CON VALORACIÓN ALTA AL INICIO DEL AÑO </t>
  </si>
  <si>
    <t xml:space="preserve">META </t>
  </si>
  <si>
    <t xml:space="preserve">RESULTADO </t>
  </si>
  <si>
    <t xml:space="preserve">1. Requisitos Legales </t>
  </si>
  <si>
    <t xml:space="preserve">Cumplimiento de requisitos legales aplicables </t>
  </si>
  <si>
    <t xml:space="preserve">Verificaciòn de cumplimiento </t>
  </si>
  <si>
    <t xml:space="preserve">Se cumple con la normatividad legal vigente aplicable. </t>
  </si>
  <si>
    <t>%</t>
  </si>
  <si>
    <t>RESULTADO</t>
  </si>
  <si>
    <t>Cumplimiento de Objetivos y metas en seguridad y salud.</t>
  </si>
  <si>
    <t>(No.de Objetivos y metas cumplidos/ No.de Objetivos y metas trazados) * 100</t>
  </si>
  <si>
    <t xml:space="preserve">Se cumple con el 100% de los objetivos y metas trazados </t>
  </si>
  <si>
    <t>(4/ 4 ) * 100</t>
  </si>
  <si>
    <t>3. Ejecución del plan de trabajo</t>
  </si>
  <si>
    <t>Ejecución del plan de trabajo en SST</t>
  </si>
  <si>
    <t>(N° DE ACTIVIDADES DESARROLLADAS  EN EL PERIODO EN EL PLAN / NRO DE ACTIVIDADES PROPUESTASEN EL PERIODO EN EL PLAN DE TRABAJO) X 100</t>
  </si>
  <si>
    <t>PLAN DE TRABAJO ANUAL  EN SST</t>
  </si>
  <si>
    <t xml:space="preserve"> 100% de actividades cumplidas del plan de trabajo</t>
  </si>
  <si>
    <t xml:space="preserve">4. Evaluaciòn no conformidades </t>
  </si>
  <si>
    <t>Evaluación de las no conformidades detectadas en el seguimiento al plan de trabajo anual en seguridad y salud en el trabajo;</t>
  </si>
  <si>
    <t>(No. DE NO CONFORMIDADES EN EL PERIODO DEL PLAN DE TRABAJO ANUAL/ No DE ACTIVIDADES PLANEADAS PARA EL PERIODO)*100</t>
  </si>
  <si>
    <t xml:space="preserve"> 0% de no conformidades detectadas en el seguimiento del plan de trabajo anual </t>
  </si>
  <si>
    <t>3/3*100</t>
  </si>
  <si>
    <t>5. Acciones correctivas</t>
  </si>
  <si>
    <t>Muestra el porcentaje de acciones correctivas para las no conformidades resultantes de la revision por la direccion y auditorias (adicional ver indicadores de plan de accidentalidad e inpecciones).</t>
  </si>
  <si>
    <r>
      <rPr>
        <u/>
        <sz val="12"/>
        <rFont val="Arial"/>
        <family val="2"/>
      </rPr>
      <t xml:space="preserve">Acciones correctivas realizadas     </t>
    </r>
    <r>
      <rPr>
        <sz val="12"/>
        <rFont val="Arial"/>
        <family val="2"/>
      </rPr>
      <t xml:space="preserve">          x 100
No de No Conformidades encontradas</t>
    </r>
  </si>
  <si>
    <t>100 % de las no conformidades tienen acciones correctivas</t>
  </si>
  <si>
    <t>13/13*100</t>
  </si>
  <si>
    <t>5.1 %Inspecciones realizadas</t>
  </si>
  <si>
    <t xml:space="preserve">Muestra el porcentaje de Inspecciones </t>
  </si>
  <si>
    <r>
      <rPr>
        <u/>
        <sz val="12"/>
        <rFont val="Arial"/>
        <family val="2"/>
      </rPr>
      <t xml:space="preserve"> Número de inspecciones realizadas</t>
    </r>
    <r>
      <rPr>
        <sz val="12"/>
        <rFont val="Arial"/>
        <family val="2"/>
      </rPr>
      <t xml:space="preserve"> x  100
  Número de inspecciones planeadas </t>
    </r>
  </si>
  <si>
    <t>El 100% de las inspecciones planeadas se realizaron</t>
  </si>
  <si>
    <r>
      <rPr>
        <u/>
        <sz val="12"/>
        <rFont val="Arial"/>
        <family val="2"/>
      </rPr>
      <t>(18/18 x  100</t>
    </r>
    <r>
      <rPr>
        <sz val="12"/>
        <rFont val="Arial"/>
        <family val="2"/>
      </rPr>
      <t xml:space="preserve">
</t>
    </r>
  </si>
  <si>
    <t>5. 2 % Condiciones mejoradas</t>
  </si>
  <si>
    <t xml:space="preserve">Muestra el porcentaje de condiciones mejoradas de las inspecciones realizadas </t>
  </si>
  <si>
    <r>
      <rPr>
        <u/>
        <sz val="12"/>
        <rFont val="Arial"/>
        <family val="2"/>
      </rPr>
      <t xml:space="preserve"> Numero de condiciones mejoradas</t>
    </r>
    <r>
      <rPr>
        <sz val="12"/>
        <rFont val="Arial"/>
        <family val="2"/>
      </rPr>
      <t xml:space="preserve"> x  100
 Número de condiciones encontradas</t>
    </r>
  </si>
  <si>
    <t>100% de condiciones mejoradas</t>
  </si>
  <si>
    <t xml:space="preserve">5. 3 % Cubrimiento EPP </t>
  </si>
  <si>
    <t>Proporción de trabajadores que reciben los EPP</t>
  </si>
  <si>
    <r>
      <rPr>
        <u/>
        <sz val="12"/>
        <rFont val="Arial"/>
        <family val="2"/>
      </rPr>
      <t xml:space="preserve">               Número de EPP entregados  </t>
    </r>
    <r>
      <rPr>
        <sz val="12"/>
        <rFont val="Arial"/>
        <family val="2"/>
      </rPr>
      <t xml:space="preserve">         x  100 
Número de EPP requeridos</t>
    </r>
  </si>
  <si>
    <t>100%de los EPP requeridos  fueron entregados</t>
  </si>
  <si>
    <r>
      <rPr>
        <u/>
        <sz val="12"/>
        <rFont val="Arial"/>
        <family val="2"/>
      </rPr>
      <t>(31/31) *100</t>
    </r>
    <r>
      <rPr>
        <sz val="12"/>
        <rFont val="Arial"/>
        <family val="2"/>
      </rPr>
      <t xml:space="preserve"> </t>
    </r>
  </si>
  <si>
    <t xml:space="preserve"> 5.4  % uso EPP</t>
  </si>
  <si>
    <t>Muestra el porcentaje de personas que usan los EPP</t>
  </si>
  <si>
    <r>
      <t xml:space="preserve"> </t>
    </r>
    <r>
      <rPr>
        <u/>
        <sz val="12"/>
        <rFont val="Arial"/>
        <family val="2"/>
      </rPr>
      <t>Trabajadores que usan EPP en el período de tiempo</t>
    </r>
    <r>
      <rPr>
        <sz val="12"/>
        <rFont val="Arial"/>
        <family val="2"/>
      </rPr>
      <t xml:space="preserve">  x 100
 Número de EPP entregados</t>
    </r>
  </si>
  <si>
    <t>El % de los trabajadores usa el EPP</t>
  </si>
  <si>
    <t xml:space="preserve"> (31/31)*100</t>
  </si>
  <si>
    <t>6. Cumplimiento de SVE DME</t>
  </si>
  <si>
    <t xml:space="preserve">EI cumplimiento de los programas de vigilancia epidemiológica de la salud de los trabajadores, acorde con las características, peligros y riesgos </t>
  </si>
  <si>
    <t>FORMATOS PROPIOS DE CADA SVE DME</t>
  </si>
  <si>
    <t>100%  de trabajadores intervenidos en las actividades de los SVE DME</t>
  </si>
  <si>
    <t>671/995*100</t>
  </si>
  <si>
    <t>6.1 Cumplimiento del cronogrma de actividades de SVE FRPS</t>
  </si>
  <si>
    <t>Medir el cumplimiento del cronograma de actividades del SVE-FRP anualmente.</t>
  </si>
  <si>
    <t># de acciones realizadas / Número total de acciones presupuestadas.</t>
  </si>
  <si>
    <t>100%  de trabajadores intervenidos en las actividades de los SVE FRP</t>
  </si>
  <si>
    <t>1045/1045*100</t>
  </si>
  <si>
    <t>6.2 Cumplimiento del cobertura del SVE FRPS</t>
  </si>
  <si>
    <t>Medir el porcentaje de la población cubierta por el SVE-FRP.</t>
  </si>
  <si>
    <t>(N° de trabajadores intervenidos/ N° de trabajadores de la empresa) * 100</t>
  </si>
  <si>
    <t>7. Evaluación de los programas de rehabilitación de la salud</t>
  </si>
  <si>
    <t>La evaluación de los resultados de los programas de rehabilitación de la salud de los trabajadores;</t>
  </si>
  <si>
    <t xml:space="preserve">(NO. DE TRABAJADORES INTERVENIDOS EN EL PROGRAMA / NO. TRABAJADORES A INTERVENIR)*100  </t>
  </si>
  <si>
    <t>FORMATOS PROPIOS DEL PROGRAMA</t>
  </si>
  <si>
    <t xml:space="preserve">0%  de trabajadores intervenidos </t>
  </si>
  <si>
    <t>8.Frecuencia de Accidentalidad (Resoluciòn 312 de 2019)</t>
  </si>
  <si>
    <t xml:space="preserve">Número de veces que ocurre un accidente de trabajo en el mes </t>
  </si>
  <si>
    <r>
      <t>IFAT =</t>
    </r>
    <r>
      <rPr>
        <u/>
        <sz val="12"/>
        <rFont val="Arial"/>
        <family val="2"/>
      </rPr>
      <t>(</t>
    </r>
    <r>
      <rPr>
        <sz val="12"/>
        <rFont val="Arial"/>
        <family val="2"/>
      </rPr>
      <t>N° TOTAL DE A.T EN EL MES / N° DE TRABAJADORES EN EL MES) * 100</t>
    </r>
  </si>
  <si>
    <t>REGISTRO DE ACCIDENTALIDAD</t>
  </si>
  <si>
    <t xml:space="preserve">Por cada 100 trabajadores que laboraron en el mes, se presentaron 0,19 accidentes de trabajo. </t>
  </si>
  <si>
    <r>
      <t>IFAT =</t>
    </r>
    <r>
      <rPr>
        <u/>
        <sz val="12"/>
        <rFont val="Arial"/>
        <family val="2"/>
      </rPr>
      <t>(2</t>
    </r>
    <r>
      <rPr>
        <sz val="12"/>
        <rFont val="Arial"/>
        <family val="2"/>
      </rPr>
      <t>/850)*100</t>
    </r>
  </si>
  <si>
    <t>8.1 Severidad de Accidentalidad (Resolución 312 de 2019)</t>
  </si>
  <si>
    <t xml:space="preserve">Número de días perdidos por accidentes de trabajo en el mes </t>
  </si>
  <si>
    <t>ISAT= (N° DIAS DE INCAPACIDAD POR ACCIDENTES DE TRABAJO EN EL MES + NÚMERO DE DÍAS CARGADOS EN EL MES / N° DE TRABAJADORES EN EL MES) * 100</t>
  </si>
  <si>
    <t xml:space="preserve">Por cada 100 trabajadores que laboraron en el mes, se perdieron  0 días por accidente de trabajo. </t>
  </si>
  <si>
    <t>ISAT= (8/850*100</t>
  </si>
  <si>
    <t>8.2 Indice de Lesiones Incapacitantes por A.T</t>
  </si>
  <si>
    <t>Corresponde a la relacion entre los indices de frecuencia y severidad de Accidentes de Trabajo con Incapacidad. Es un indice global de comportamiento de lesiones incapacitantes que no tiene unidad, su utilidad radica en la comparacion entre diferentes periodos.</t>
  </si>
  <si>
    <t>I = (N° CASOS NUEVOS DE ENFERMEDAD LABORAL EN EL AÑO / PROMEDIO DE TRABAJADORES EN EL AÑO) * 100.000</t>
  </si>
  <si>
    <t>INDICADORES DE ACCIDENTALIDAD</t>
  </si>
  <si>
    <t>Nùmero</t>
  </si>
  <si>
    <t>ILIAT= (0,35*0,09)/ 1142</t>
  </si>
  <si>
    <t>8.3  Proporciòn de accidentes de trabajo mortales (Resolución 312 de 2019)</t>
  </si>
  <si>
    <t>Nùmero de accidentes de trabajo mortales en el año</t>
  </si>
  <si>
    <t xml:space="preserve">(NO. DE ACCIDENTES DE TRABAJO MORTALES QUE SE PRESENTARON EL AÑO/ TOTAL DE ACCIDENTES DE TRABAJO QUE SE PRESENTARON EN EL AÑO) *100  </t>
  </si>
  <si>
    <t xml:space="preserve">Gerencia General, Copasst, </t>
  </si>
  <si>
    <t>En el año el 0% de accidentes de trabajo fueron mortales</t>
  </si>
  <si>
    <t xml:space="preserve">(0/7)*100  </t>
  </si>
  <si>
    <t>8.4 Tasa Accidentalidad</t>
  </si>
  <si>
    <t xml:space="preserve">Relación del número de casos de accidentes de trabajo, ocurridos durante el período con el número promedio de trabajadores en el mismo período 
</t>
  </si>
  <si>
    <t>TA = N° AT / N° PROMEDIO DE TRABAJADORES</t>
  </si>
  <si>
    <t>Por cada 100 trabajadores expuestos se presentan 0,67 % accidentes en el período.</t>
  </si>
  <si>
    <r>
      <t>IFAT =</t>
    </r>
    <r>
      <rPr>
        <u/>
        <sz val="12"/>
        <rFont val="Arial"/>
        <family val="2"/>
      </rPr>
      <t>(2</t>
    </r>
    <r>
      <rPr>
        <sz val="12"/>
        <rFont val="Arial"/>
        <family val="2"/>
      </rPr>
      <t>/1026)*100</t>
    </r>
  </si>
  <si>
    <t>8.5 Prevalencia de la enfermedad (Resolución 312 de 2019)</t>
  </si>
  <si>
    <t xml:space="preserve">Nùmero de casos nuevos y antiguos de enfermedad en el periodo "Z"/ Promedio de trabajadores en el periodo "Z" </t>
  </si>
  <si>
    <t>P = (N°  DE CASOS NUEVOS Y ANTIGUOS DE ENFERMEDAD LABORAL EN CINCO AÑOS / PROMEDIO DE TRABAJADORES EN CINCO AÑOS)* 100.000</t>
  </si>
  <si>
    <t>REGISTRO ESTADISTICO DE MORBILIDAD</t>
  </si>
  <si>
    <t xml:space="preserve">Por cada 100.000 trabajadores existen 99 casos de enfermedad laboral en 5 años </t>
  </si>
  <si>
    <t>P = (1/1087)*100.000</t>
  </si>
  <si>
    <t>8.6 Incidencia de la enfermedad
(Resolución 312 de 2019)</t>
  </si>
  <si>
    <t>Número de casos nuevos de enfermedad laboral en una poblaciòn determinada en un periodo de tiempo.</t>
  </si>
  <si>
    <t>Por cada 100.000 trabajadores existen 0 casos nuevos de enfermedad laboral en el año</t>
  </si>
  <si>
    <t>I = (0/1087)*100000</t>
  </si>
  <si>
    <t>9. Indice de Frecuecia de Ausentismo</t>
  </si>
  <si>
    <t>Incluye Enfermedad Comun, enfermedad profesional, accidente de trabajo y consulta de salud.</t>
  </si>
  <si>
    <r>
      <t>IFA=</t>
    </r>
    <r>
      <rPr>
        <u/>
        <sz val="12"/>
        <rFont val="Arial"/>
        <family val="2"/>
      </rPr>
      <t>N° DE EVENTOS DE AUSENCIA POR CAUSA DE SALUD ULTIMO AÑO</t>
    </r>
    <r>
      <rPr>
        <sz val="12"/>
        <rFont val="Arial"/>
        <family val="2"/>
      </rPr>
      <t xml:space="preserve"> / No, DE TRABAJADORES PROMEDIO AÑO *100   </t>
    </r>
  </si>
  <si>
    <t xml:space="preserve">Por cada 100 trabajadores se presentan 2,021 % eventos incapacitantes por enfermedad común, laboral, AT, LM, LP </t>
  </si>
  <si>
    <t xml:space="preserve">IFA= (2064/1021) *100           </t>
  </si>
  <si>
    <t>2.02%</t>
  </si>
  <si>
    <t>9.1. Ausentismo por causa médica 
(Resolución 312 de 2019)</t>
  </si>
  <si>
    <t>Ausentismo es la no asistencia al trabajo con incapacidad médica.</t>
  </si>
  <si>
    <r>
      <t>ISA=(</t>
    </r>
    <r>
      <rPr>
        <u/>
        <sz val="12"/>
        <rFont val="Arial"/>
        <family val="2"/>
      </rPr>
      <t>N° DIAS PERDIDOS POR INCAPACIDAD  / N° TOTAL DE DIA LABORALES )</t>
    </r>
    <r>
      <rPr>
        <sz val="12"/>
        <rFont val="Arial"/>
        <family val="2"/>
      </rPr>
      <t>* 100</t>
    </r>
  </si>
  <si>
    <t>INFORME DE AUSENTISMO, INDICADORES</t>
  </si>
  <si>
    <t xml:space="preserve">se perdió el 3,33% de días programados de trabajo por incapacidad médica. </t>
  </si>
  <si>
    <t>ISA=(# DE DIAS PERDIDOS POR INCAPACIDAD *8  / # TOTAL DE DIAS LABORALES HH:TT)</t>
  </si>
  <si>
    <t>2.13%</t>
  </si>
  <si>
    <t>0.96%</t>
  </si>
  <si>
    <t>1.98%</t>
  </si>
  <si>
    <t>9.2. Porcentaje de Tiempo Perdido</t>
  </si>
  <si>
    <t>Muestra el porcentaje perdido en un año con relacion al tiempo programado.</t>
  </si>
  <si>
    <r>
      <t>%TP=</t>
    </r>
    <r>
      <rPr>
        <u/>
        <sz val="12"/>
        <rFont val="Arial"/>
        <family val="2"/>
      </rPr>
      <t>N° DIAS  U HORAS PERDIDAS EN EL AÑO</t>
    </r>
    <r>
      <rPr>
        <sz val="12"/>
        <rFont val="Arial"/>
        <family val="2"/>
      </rPr>
      <t xml:space="preserve">  *100                N° DIAS U HORAS PROGRAMADAS EN EL PERIODO</t>
    </r>
  </si>
  <si>
    <t>Se perdiò en el año el 2,56% de tiempo por incapacidades.</t>
  </si>
  <si>
    <t xml:space="preserve">%TP=(7678*8)/ 2400400)*100            </t>
  </si>
  <si>
    <t xml:space="preserve">10. Medidas de control en los riesgos y peligros priorizados </t>
  </si>
  <si>
    <t>la efectividad de los controles de los peligros establecidos----Análisis de los resultados en la implementación de las medidas de control en los peligros identificados y los riesgos priorizados.</t>
  </si>
  <si>
    <t>No. De medidas de control de los peligros y riesgos realizadas /No. De medidas de control de los peligros y riesgos establecidas *100</t>
  </si>
  <si>
    <t>Se realizaron el 97% de las medidas de control establecidas para riesgos priorizados</t>
  </si>
  <si>
    <t>67/69*100</t>
  </si>
  <si>
    <t>11. Mediciones ambientales</t>
  </si>
  <si>
    <t>Evaluación del cumplimiento del cronograma de las mediciones ambientales ocupacionales (indicadores de proceso) y sus resultados si aplica.</t>
  </si>
  <si>
    <t>(No. RECOMENDACIONES ADOPTADAS DE LAS MEDICIONES / No. RECOMENDACIONES EMITIDAS)*100</t>
  </si>
  <si>
    <t xml:space="preserve">100 de las recomendaciones se adoptaron derivadas de las mediciones ambientales </t>
  </si>
  <si>
    <t>(2/2)*100</t>
  </si>
  <si>
    <t xml:space="preserve">12.Tasa de sinisiestros viales por nivel de perdida. TSV (n) </t>
  </si>
  <si>
    <t xml:space="preserve">Definir tasa de siniestros viales por nivel de perdida </t>
  </si>
  <si>
    <t xml:space="preserve">(NUMERO DE SISINIESTROS VIALES TRIMESTRE * 1000000 ) / NUMEROS DE KILOMETROS RECORRIDOS POR TRIMESTRE POR TODA LA FLOTA DE VEHICULOS </t>
  </si>
  <si>
    <t>Tasa de siniestros viales por nivel ed perdida TSV (n)</t>
  </si>
  <si>
    <t>3*1000000/53018</t>
  </si>
  <si>
    <t xml:space="preserve">12.1Cumplimiento de metas PESV </t>
  </si>
  <si>
    <t xml:space="preserve">Medir el nivel de cumpliento de las metas propuestas en el PESV </t>
  </si>
  <si>
    <t>NUMERO DE METAS ALCANZADAS O LOGRADAS EN EL PESV X TRIMESTRE / NUMERO TOTAL DE METAS DEFINIDAS PESV X TRIMESTRE * 100</t>
  </si>
  <si>
    <t>Indicadores propuestos del Paso 20
Auditorías de primera, segunda y tercera parte
Diagnóstico (Paso 5)
Revisión de la Dirección</t>
  </si>
  <si>
    <t xml:space="preserve">12.2Cumplimiento plan de trabajo PESV </t>
  </si>
  <si>
    <t xml:space="preserve">Medir el nivel de cumplimiento de las actividades del plan anual del PESV </t>
  </si>
  <si>
    <t xml:space="preserve">NUMERO DE ACTIVIDADES EJECUTADAS DEL PLAN ANUAL DE TRABAJO POR TRIMESTRE / NUMERO DE ACTIVIDADES PLANEADAS DEL PLAN ANUAL DE TRABAJO PESV POR TRIMESTRE </t>
  </si>
  <si>
    <t>Plan Anual de Trabajo (SG-SST y PESV)
Plan de Formación (SG-SST y PESV)
Auditoría</t>
  </si>
  <si>
    <t>438/749</t>
  </si>
  <si>
    <t>12.3 Exceso jornadas laborales conductores</t>
  </si>
  <si>
    <t>Identificar el exceso e jorandas laborales de los conductores</t>
  </si>
  <si>
    <t xml:space="preserve">NUMERO DE EXCESOS EN LA JORNADA DIARIA DE TRABAJO DE LOS CONDUCTORES ( EVENTOS EN LOS QUE LOS CONDUCTORES HAN SUPERADO EL TIEMPO MAXIMO PERMITIDO EN LA LEGISLACIÓN ) POR MES /SUMATORIA TOTA DE DIAS TRABAJADOS POR TODOS LOS CONDUCTORES QUE REALIZAN DESPLAZAMIENTOS LABORALES POR MES </t>
  </si>
  <si>
    <t xml:space="preserve">Programa de prevención de la fatiga </t>
  </si>
  <si>
    <t>0/26</t>
  </si>
  <si>
    <t>12.4 Tasa de Accidentes de Transito</t>
  </si>
  <si>
    <t>Muestra el numero de conductores accidentados</t>
  </si>
  <si>
    <t>[(No de personas accidentadas por Periodo)/(No de Personas Expuestas por  Periodo)]*100</t>
  </si>
  <si>
    <t>0% de conductores accidentados</t>
  </si>
  <si>
    <r>
      <rPr>
        <u/>
        <sz val="12"/>
        <rFont val="Arial"/>
        <family val="2"/>
      </rPr>
      <t>(0/4)</t>
    </r>
    <r>
      <rPr>
        <sz val="12"/>
        <rFont val="Arial"/>
        <family val="2"/>
      </rPr>
      <t xml:space="preserve">*100
 </t>
    </r>
  </si>
  <si>
    <t>12.5 Frecuencia de Accidentes de  Transito</t>
  </si>
  <si>
    <t>Muestra el numero de accidentes de tránsito</t>
  </si>
  <si>
    <t>[(No de Accidentes de tránsito en un  Periodo)/( No de Vehículos de la compañía)]</t>
  </si>
  <si>
    <t>0% de accidentes de tránsito</t>
  </si>
  <si>
    <t>(0/4)*100</t>
  </si>
  <si>
    <t>12.6  % de Afectación</t>
  </si>
  <si>
    <t>Número de conductores lesionados</t>
  </si>
  <si>
    <t>[(No de Conductores Lesionados con Accidente  Transito)/(Total de Accidentes de tránsito en el  periodo)]*100</t>
  </si>
  <si>
    <t>0% de conductores lesionados por accidentes de tránsito</t>
  </si>
  <si>
    <t>(0/0)*100</t>
  </si>
  <si>
    <t>Número de dias de incapacidad por accidente de tránsito</t>
  </si>
  <si>
    <t>[(No de días de incapacidad con Accidente  transito)/( No. De dias en el periodo)]*100</t>
  </si>
  <si>
    <t>0% de días de incapacidad por accidente de tránsito en el periodo</t>
  </si>
  <si>
    <t>(0/360)*100</t>
  </si>
  <si>
    <t>Número de vehiculos no disponibles</t>
  </si>
  <si>
    <t>[(No de días de vehículos no disponibles)/(No de dias en el periodo)]*100</t>
  </si>
  <si>
    <t xml:space="preserve">0% de vehiculos no disponibles </t>
  </si>
  <si>
    <t>12.7 Impacto Económico de los  Incidentes de Transito</t>
  </si>
  <si>
    <t>Costos de los accidentes</t>
  </si>
  <si>
    <t>Costos directos + Costos Indirecto</t>
  </si>
  <si>
    <t>0 costos totales por accidente de tránsito</t>
  </si>
  <si>
    <t>N.A</t>
  </si>
  <si>
    <t>(0+0)</t>
  </si>
  <si>
    <t>12.8 Número de personal formado en Seguridad Vial.</t>
  </si>
  <si>
    <t>Número de personas capacitadas en seguridad vial</t>
  </si>
  <si>
    <t>[(Número de personas formadas)/(Total de personas a formar en seguridad vial)]*100</t>
  </si>
  <si>
    <t>100% de personas formadas en seguridad vial</t>
  </si>
  <si>
    <t>(545/545)*100</t>
  </si>
  <si>
    <t>12.9 Cumplimiento en los programas de mantenimiento preventivo de los vehículos.</t>
  </si>
  <si>
    <t>Mantenimientos realizados a los vehiculos</t>
  </si>
  <si>
    <t>[(Número de mantenimientos realizados)/(Total de mantenimientos programados)]*100</t>
  </si>
  <si>
    <t xml:space="preserve">100% de los mantenimientos realizados </t>
  </si>
  <si>
    <t>(4/4)*100</t>
  </si>
  <si>
    <t>12.10 Numero de Evaluaciones Practicas de los conductores</t>
  </si>
  <si>
    <t>Evaluaciones de los conductores</t>
  </si>
  <si>
    <t>[(Número de evaluaciones realizadas)/(Total de evaluaciones programados)]*100</t>
  </si>
  <si>
    <t xml:space="preserve">100% de los conducores con la evaluación de seguridad vial </t>
  </si>
  <si>
    <t>13. % Cobertura Inducciòn</t>
  </si>
  <si>
    <t>Muestra el porcentaje de personas que reciben la inducciòn al SG-SST</t>
  </si>
  <si>
    <r>
      <rPr>
        <u/>
        <sz val="12"/>
        <rFont val="Arial"/>
        <family val="2"/>
      </rPr>
      <t xml:space="preserve">               Número de personas que asisten a la Id.</t>
    </r>
    <r>
      <rPr>
        <sz val="12"/>
        <rFont val="Arial"/>
        <family val="2"/>
      </rPr>
      <t>*100
   Número de personas que ingresan en el periodo</t>
    </r>
  </si>
  <si>
    <t>90,59% de las personas nuevas recibieron inducción al SGSST</t>
  </si>
  <si>
    <r>
      <rPr>
        <u/>
        <sz val="12"/>
        <rFont val="Arial"/>
        <family val="2"/>
      </rPr>
      <t>(77/85</t>
    </r>
    <r>
      <rPr>
        <sz val="12"/>
        <rFont val="Arial"/>
        <family val="2"/>
      </rPr>
      <t xml:space="preserve">*100
 </t>
    </r>
  </si>
  <si>
    <t>14.  % Cubrimiento Capacitación</t>
  </si>
  <si>
    <t>Muestra el porcentaje de actividades de capacitación que cubren al 100% de la población</t>
  </si>
  <si>
    <r>
      <rPr>
        <u/>
        <sz val="12"/>
        <rFont val="Arial"/>
        <family val="2"/>
      </rPr>
      <t xml:space="preserve">               Número de capacitaciones para el 100% de la población </t>
    </r>
    <r>
      <rPr>
        <sz val="12"/>
        <rFont val="Arial"/>
        <family val="2"/>
      </rPr>
      <t xml:space="preserve">         x  100 
Número de capacitaciones requeridas para el 100% de la población </t>
    </r>
  </si>
  <si>
    <t>100% de las actividades de capacitación son para toda la población SYC</t>
  </si>
  <si>
    <r>
      <rPr>
        <u/>
        <sz val="12"/>
        <rFont val="Arial"/>
        <family val="2"/>
      </rPr>
      <t>(103/103) *100</t>
    </r>
    <r>
      <rPr>
        <sz val="12"/>
        <rFont val="Arial"/>
        <family val="2"/>
      </rPr>
      <t xml:space="preserve"> </t>
    </r>
  </si>
  <si>
    <t>15. % Cubrimiento Examenes médicos</t>
  </si>
  <si>
    <t xml:space="preserve">Muestra el porcentaje de cobertura en  examenes médicos </t>
  </si>
  <si>
    <r>
      <rPr>
        <u/>
        <sz val="12"/>
        <rFont val="Arial"/>
        <family val="2"/>
      </rPr>
      <t xml:space="preserve">               Número de examenes médicos realizados </t>
    </r>
    <r>
      <rPr>
        <sz val="12"/>
        <rFont val="Arial"/>
        <family val="2"/>
      </rPr>
      <t xml:space="preserve">         x  100 
Número de examenes médicos requeridos</t>
    </r>
  </si>
  <si>
    <t>84 % de los examenes médicos fueron realizados</t>
  </si>
  <si>
    <r>
      <rPr>
        <u/>
        <sz val="12"/>
        <rFont val="Arial"/>
        <family val="2"/>
      </rPr>
      <t>(850/1007) *100</t>
    </r>
    <r>
      <rPr>
        <sz val="12"/>
        <rFont val="Arial"/>
        <family val="2"/>
      </rPr>
      <t xml:space="preserve"> </t>
    </r>
  </si>
  <si>
    <t>NOMBRE DEL INDICADOR</t>
  </si>
  <si>
    <t>FRECUENCIA DE MEDICIÓN</t>
  </si>
  <si>
    <t>UNIDAD</t>
  </si>
  <si>
    <t>TIPO INDICADOR</t>
  </si>
  <si>
    <t>RESPONSABLE MEDICIÓN</t>
  </si>
  <si>
    <t>VIGENCIA</t>
  </si>
  <si>
    <t>PARAMETROS</t>
  </si>
  <si>
    <t>Enero</t>
  </si>
  <si>
    <t>Febrero</t>
  </si>
  <si>
    <t>Marzo</t>
  </si>
  <si>
    <t>Abril</t>
  </si>
  <si>
    <t>Mayo</t>
  </si>
  <si>
    <t>Junio</t>
  </si>
  <si>
    <t>Julio</t>
  </si>
  <si>
    <t>Agosto</t>
  </si>
  <si>
    <t>Septiembre</t>
  </si>
  <si>
    <t>Octubre</t>
  </si>
  <si>
    <t>Noviembre</t>
  </si>
  <si>
    <t>Diciembre</t>
  </si>
  <si>
    <r>
      <t>OBSERVACIONES:</t>
    </r>
    <r>
      <rPr>
        <sz val="10"/>
        <color rgb="FF000000"/>
        <rFont val="Arial"/>
        <family val="2"/>
      </rPr>
      <t xml:space="preserve"> Documento de la política de SST firmada, divulgada y fechada. </t>
    </r>
  </si>
  <si>
    <t>Numerador</t>
  </si>
  <si>
    <t>Denominador</t>
  </si>
  <si>
    <t>Rango Mayor (Meta)</t>
  </si>
  <si>
    <t>Rango Menor</t>
  </si>
  <si>
    <t>Avance</t>
  </si>
  <si>
    <t>ANÁLISIS</t>
  </si>
  <si>
    <t>ACCIÓN A SEGUIR</t>
  </si>
  <si>
    <t>El documento de la Política del SST se encuentre firmada, divulgada y fechada.</t>
  </si>
  <si>
    <t>Elaborar política de SST escrita, firmada, fechada y comunicada al copasst y a todos los trabajadores</t>
  </si>
  <si>
    <t>FECHA SEGUIMIENTO</t>
  </si>
  <si>
    <t>SEGUIMIENTO A LA IMPLEMENTACIÓN</t>
  </si>
  <si>
    <t xml:space="preserve">Se realiza socialización de la Política de seguridad y salud en el trabajo a todo el personal de SYC incluido el copasst en el mes de marzo y se publica en plataforma interna edocs, asi mismo se comparte por los diferentes medios de comunicación. </t>
  </si>
  <si>
    <r>
      <t>OBSERVACIONES:</t>
    </r>
    <r>
      <rPr>
        <sz val="10"/>
        <color rgb="FF000000"/>
        <rFont val="Arial"/>
        <family val="2"/>
      </rPr>
      <t xml:space="preserve"> Objetivos y metas de seguridad escritos y divulgados. </t>
    </r>
  </si>
  <si>
    <t>Definir los objetivos del Sistema de Gestión de SST de conformidad con la política de SST, los cuales deben ser claros, medibles, cuantificables y tener metas, coherentes con el plan de trabajo anual, compatibles con la normatividad vigente, se encuentran documentados, son comunicados a los trabajadores, son revisados y evaluados mínimo una vez al año, actualizados de ser necesario y se encuentran en documento firmado por el empleador</t>
  </si>
  <si>
    <t>Elaborar  Objetivos para el 2025 de SST escritos, firmados, fechados y comunicados al copasst y a todos los trabajadores</t>
  </si>
  <si>
    <t xml:space="preserve">Se realiza socialización de los objetivos y metas del 2025 en seguridad y salud en el trabajo a todo el personal de SYC incluido el copasst en el mes de marzo y se publica en plataforma interna edocs y paraíso, asi mismo se comparte por los diferentes medios de comunicación. </t>
  </si>
  <si>
    <r>
      <t>OBSERVACIONES:</t>
    </r>
    <r>
      <rPr>
        <sz val="10"/>
        <color rgb="FF000000"/>
        <rFont val="Arial"/>
        <family val="2"/>
      </rPr>
      <t xml:space="preserve"> Cumplimiento de elaboración y ejecución del plan de trabajo anual.</t>
    </r>
  </si>
  <si>
    <t>Diseñar y definir un plan anual de trabajo para el cumplimiento del Sistema de Gestión de SST, el cual identifica los objetivos, metas, responsabilidades, recursos, cronograma de actividades, firmado por el empleador y el responsable del Sistema de Gestión de SST.</t>
  </si>
  <si>
    <t>Elaborar  Plan anual para el 2026, donde se identifica los objetivos, metas, responsabilidades, recursos, cronograma de las actividades, firmados por el empleador y el responsable del SG SST.</t>
  </si>
  <si>
    <t xml:space="preserve"> Elaboración plan de trabajo</t>
  </si>
  <si>
    <t xml:space="preserve">Se ha desarrollado el plan anual de trabajo para el año 2026 y se ha llevado a cabo la socialización con la alta dirección y se encuentra firmado por el empleador y el responsable del Sistema de Gestión de SST. </t>
  </si>
  <si>
    <t>Revisón y seguimiento al plan de trabajo</t>
  </si>
  <si>
    <r>
      <t xml:space="preserve">OBSERVACIONES: </t>
    </r>
    <r>
      <rPr>
        <sz val="10"/>
        <color rgb="FF000000"/>
        <rFont val="Arial"/>
        <family val="2"/>
      </rPr>
      <t xml:space="preserve">Socializar con evidencia de responsabilidades asignadas tanto del responsable como los de toda la organización. </t>
    </r>
  </si>
  <si>
    <t>Asignar y documentar las responsabilidades específicas en el Sistema de Gestión SST a todos los niveles de la organización, para el desarrollo y mejora continua de dicho Sistema.</t>
  </si>
  <si>
    <t xml:space="preserve">Asignación de una persona que diseñe e implemente el Sistema de Gestión de SST
Asignación de las responsabilidades en SST a todos los niveles de la organización </t>
  </si>
  <si>
    <t>Asignación de una persona que diseñe e implemente el Sistema de Gestión de SST</t>
  </si>
  <si>
    <t xml:space="preserve">_Se realiza la asignación de una persona que diseñe e implemente el Sistema de Gestión de SST.
_Enviar a los diferentes niveles de la organización las responsabilidades específicas que cuentan dentro del Sistema de Gestión SST. </t>
  </si>
  <si>
    <t>Asignación de las responsabilidades en SSTa todos los niveles de la organización</t>
  </si>
  <si>
    <t>TRIMESTRAL</t>
  </si>
  <si>
    <r>
      <t xml:space="preserve">OBSERVACIONES: </t>
    </r>
    <r>
      <rPr>
        <sz val="10"/>
        <color rgb="FF000000"/>
        <rFont val="Arial"/>
        <family val="2"/>
      </rPr>
      <t>Asignación de recursos para el sg sst, verificar con jefe de compras.</t>
    </r>
  </si>
  <si>
    <t>Definir y asignar el talento humano, los recursos financieros, técnicos y tecnológicos, requeridos para la implementación, mantenimiento y continuidad del Sistema de Gestión de SST.</t>
  </si>
  <si>
    <t xml:space="preserve">Asignar recursos para el Sistema de Gestión en SST firmado </t>
  </si>
  <si>
    <t>Definición y asignación de recursos para el SST</t>
  </si>
  <si>
    <t xml:space="preserve">Se ha constatado la asignación de recursos para el Sistema de Gestión en Seguridad y Salud en el Trabajo (SST). Se llevará a cabo una revisión trimestral de dicha asignación en concordancia con lo planificado por el área de compras, con el fin de efectuar un seguimiento. Además, se realizará un análisis semestral de la información  recibida. </t>
  </si>
  <si>
    <t xml:space="preserve">Seguimiento a los recursos de acuerdo a lo planeado con el área de compras </t>
  </si>
  <si>
    <r>
      <t>OBSERVACIONES:</t>
    </r>
    <r>
      <rPr>
        <sz val="10"/>
        <color rgb="FF000000"/>
        <rFont val="Arial"/>
        <family val="2"/>
      </rPr>
      <t xml:space="preserve"> Metodo definido para la identificación de peligros e instrumento para reportar condiciones peligrosas y participación de los trabajadores en la identificación de peligros, evaluación y valoración de los riesgos. </t>
    </r>
  </si>
  <si>
    <t>Definir y aplicar una metodología para la identificación de peligros y evaluación y valoración de los riesgos de origen físico, ergonómico o biomecánico, biológico, químico, de seguridad, público, psicosocial, entre otros, con alcance sobre todos los procesos, actividades rutinarias y no rutinarias, maquinaria y equipos en todos los centros de trabajo y respecto de todos los trabajadores independientemente de su forma de vinculación y/o contratación.
Identificar con base en la valoración de los riesgos, aquellos que son prioritarios.</t>
  </si>
  <si>
    <t>_Solicitar el documento que contiene la metodología.
_ Verificar que se realiza la identificación de peligros, evaluación y valoración de los riesgos conforme a la metodología definida de acuerdo con el criterio y con la participación de los trabajadores, seleccionando de manera aleatoria algunas de las actividades identificadas.
_Confrontar mediante observación directa durante el recorrido a las instalaciones de la empresa la identificación de peligros.</t>
  </si>
  <si>
    <t>Identificación de peligros y evaluación y valoración de riesgos con participación de todos los niveles de la empresa</t>
  </si>
  <si>
    <t>Realizar la identificación de peligros y evaluación y valoración de los riesgos con participación de los trabajadores de todos los niveles de la empresa y actualizarla como mínimo una (1) vez al año y cada vez que ocurra un accidente de trabajo mortal o un evento catastrófico en la empresa o cuando se presenten cambios en los procesos, en las instalaciones, o maquinaria o equipos.</t>
  </si>
  <si>
    <t>Revisión de documento que contiene la metodología IPERV</t>
  </si>
  <si>
    <t xml:space="preserve"> _ Revisar si la identificación de peligros, evaluación y valoración de los riesgos se debe actualizar de acuerdo al criterio y participación de los trabajadores. 
_ Realizar la identificación de peligro y valoración de los riesgos de acuerdo a la participación de los trabajadores de todos los niveles de la empresa.</t>
  </si>
  <si>
    <t>Realizar la participación de los trabajadores de todos los niveles de la empresa.</t>
  </si>
  <si>
    <r>
      <t>OBSERVACIONES:</t>
    </r>
    <r>
      <rPr>
        <sz val="10"/>
        <color rgb="FF000000"/>
        <rFont val="Arial"/>
        <family val="2"/>
      </rPr>
      <t xml:space="preserve"> Se cuenta con un COPASST en funcionamiento y con delegación de funciones. </t>
    </r>
  </si>
  <si>
    <t xml:space="preserve">Conformar y garantizar el funcionamiento del Comité paritario de Seguridad y Salud en el Trabajo y capacitar a los (sic) integrantes del copasst para el cumplimiento efectivo de las responsabilidades que le asigna la ley. </t>
  </si>
  <si>
    <t>_ Solicitarlos soportes de convocatoria, elección, conformación del comité Paritario de Seguridad y Salud en el trabajo y el acta de constitución.
_Constatar si es igual el número de representante del empleador y de los trabajadores y revisar si el acta de conformación se encuentra vigente.
_ Solicitar las actas de reunión mensuales del último año del Comité Paritario y verificar el cumplimiento de sus funciones.                                                                                                                                      _Solicitar documentos que evidencien las actividades de capacitación brindada a los integrantes del COPASST.</t>
  </si>
  <si>
    <t xml:space="preserve">Revisión de acta de reunión mes enero </t>
  </si>
  <si>
    <t xml:space="preserve">Acta realizada </t>
  </si>
  <si>
    <t>Revisión de acta de reuinión mes febrero y capacitación de funciones y responsabilidades</t>
  </si>
  <si>
    <t xml:space="preserve">Revisión acta de reunión y evaluación identificación de peligros y valoración de riesgos </t>
  </si>
  <si>
    <r>
      <t>OBSERVACIONES:</t>
    </r>
    <r>
      <rPr>
        <sz val="10"/>
        <color rgb="FF000000"/>
        <rFont val="Arial"/>
        <family val="2"/>
      </rPr>
      <t xml:space="preserve"> Cumplimiento con la documentación del SGSST.</t>
    </r>
  </si>
  <si>
    <t xml:space="preserve">Contar con un sistema de archivoy retención documental, para los registros y documentos que soportane el Sistema de Gestión de SST </t>
  </si>
  <si>
    <t>_Constatar la existencia de un sistema de archivo y retención documental, para los registros y documentos que soportan el Sistema de Gestión de SST.
_Verificar mediante muestreo que los registros y documentos sean legibles (entendible para el lector objeto), fácilmente identificables y accesibles (para todos los que estén vinculados con cada documento en particular), protegidos contra daño y pérdida</t>
  </si>
  <si>
    <t>Revisar si a existido cambio en el procedimiento control de documentos área de calidad y constatar el archivo de retención documental por 20 años.</t>
  </si>
  <si>
    <t xml:space="preserve">Revisar que el sistema de archivo y retención documental, para los registros y documentos que soportan el Sistema de Gestión de SST no tenga ninguna novedad. </t>
  </si>
  <si>
    <r>
      <t>OBSERVACIONES:</t>
    </r>
    <r>
      <rPr>
        <sz val="10"/>
        <color rgb="FF000000"/>
        <rFont val="Arial"/>
        <family val="2"/>
      </rPr>
      <t xml:space="preserve"> Procedimiento para realización de examenes medicos y diagnosticos de la condiciones de salud. </t>
    </r>
  </si>
  <si>
    <t>Evidencia del procedimiento para realizaciòn de examenes médicos y  diagnóstico  de las condiciones de salud</t>
  </si>
  <si>
    <t>Revisar la evidencia del procedimiento para la realización de examenes medicos y diagnostico de con las condiciones de salud.</t>
  </si>
  <si>
    <r>
      <t>OBSERVACIONES:</t>
    </r>
    <r>
      <rPr>
        <sz val="10"/>
        <color rgb="FF000000"/>
        <rFont val="Arial"/>
        <family val="2"/>
      </rPr>
      <t xml:space="preserve"> Existencia de plan de emergencia en las sedes. </t>
    </r>
  </si>
  <si>
    <t>_Elaborar un plan de prevención, preparación y respuesta ante emergencias que identifique las amenazas, evalúe y analice la vulnerabilidad.
_Como mínimo el plan debe incluir: planos de las instalaciones que identifican áreas y salidas de emergencia, así como la señalización, realización de simulacros como mínimo una (1) vez al año.
_El plan debe tener en cuenta todas las jornadas de trabajo en todos los centros de trabajo y debe ser divulgado.</t>
  </si>
  <si>
    <t>_Solicitar el plan de prevención, preparación y respuesta ante emergencias y constatar evidencias de su divulgación.
_Verificar si existen los planos de las instalaciones que identifican áreas y salidas de emergencia y verificar si existe la debida señalización de la empresa.
_Verificar los soportes que evidencien la realización de los simulacros y análisis de los mismos y validar que las recomendaciones emitidas con base en dicho análisis hayan sido tenidas en cuenta en el mejoramiento del plan de emergencias.</t>
  </si>
  <si>
    <t xml:space="preserve">Divulgación del plan de emergencias </t>
  </si>
  <si>
    <t>Simulacro a nivel nacional y participación</t>
  </si>
  <si>
    <t xml:space="preserve">Verificar los soportes que evidencien la realización de los simulacros y divulgación del plan de emergencias en las diferentes sedes. </t>
  </si>
  <si>
    <r>
      <t>OBSERVACIONES:</t>
    </r>
    <r>
      <rPr>
        <sz val="10"/>
        <color rgb="FF000000"/>
        <rFont val="Arial"/>
        <family val="2"/>
      </rPr>
      <t xml:space="preserve">Evidencia de un plan de capacitacion en SST </t>
    </r>
  </si>
  <si>
    <t>Elaborar y ejecutar el programa de capacitación en promoción y prevención, que incluye lo referente a los peligros/riesgos prioritarios y las medidas de prevención y control, extensivo a todos los niveles de la organización.</t>
  </si>
  <si>
    <t>Solicitar el programa de capacitación anual y la matriz de identificación de peligros y verificar que el mismo esté dirigido a los peligros ya identificados y esté acorde con la evaluación y control de los riesgos y/o necesidades en Seguridad y Salud en el Trabajo. Solicitar los documentos que evidencien el cumplimiento del programa de capacitación.</t>
  </si>
  <si>
    <t>Verificar que las capacitaciónes se halla ejecutado</t>
  </si>
  <si>
    <t>Se verifica la realización de la capacitación planeada</t>
  </si>
  <si>
    <t>Ejecutar el programa de capacitación acorde a los peligros/riesgos prioritatios y las medidas de prevención y control de la empresa</t>
  </si>
  <si>
    <r>
      <t xml:space="preserve">OBSERVACIONES: </t>
    </r>
    <r>
      <rPr>
        <sz val="10"/>
        <color rgb="FF000000"/>
        <rFont val="Arial"/>
        <family val="2"/>
      </rPr>
      <t xml:space="preserve">Sumatoria de porcentaje por cada uno de los items evaluados que se encuentren en avanzado / numero de items evaluados. </t>
    </r>
  </si>
  <si>
    <t>_Realizar la evaluación inicial del Sistema de Gestión de SST, identificando las prioridades para establecer el plan de trabajo anual o para la actualización del existente.
_Debe ser realizada por el responsable del Sistema de Gestión de SST o contratada por la empresa con personal externo con licencia en Seguridad y Salud en el Trabajo.</t>
  </si>
  <si>
    <t>Solicitar la evaluación inicial del Sistema de Gestión de SST mediante la matriz legal, matriz de peligros y evaluación de riesgos, verificación de controles, lista de asistencia a capacitaciones, análisis de puestos de trabajo, exámenes médicos de ingreso y periódicos y seguimiento de indicadores, entre otros.</t>
  </si>
  <si>
    <t xml:space="preserve">Realizar evaluación Final SST </t>
  </si>
  <si>
    <t>Se realiza la evaluación final generando acciones de mejora en los siguientes items : 4.1.4 Realización mediciones ambientales, químicos, físicos y biológicos y 3.1.7 Estilos de vida y entornos saludables (controles tabaquismo, alcoholismo, farmacodependencia y otros)</t>
  </si>
  <si>
    <t>Realizar evaluación Inical SST</t>
  </si>
  <si>
    <t>Verificar que se realicen las acciones de mejora de acuerdo al resultado de los estandares</t>
  </si>
  <si>
    <r>
      <t>OBSERVACIONES:</t>
    </r>
    <r>
      <rPr>
        <sz val="10"/>
        <color rgb="FF000000"/>
        <rFont val="Arial"/>
        <family val="2"/>
      </rPr>
      <t xml:space="preserve"> ( N° de actividades desarrolladas en el periodo en el plan / nro de actividades propuestas en el periodo en el plan de trabajo) x 100</t>
    </r>
  </si>
  <si>
    <t>Solicitar el plan de trabajo anual. Verificar el cumplimiento del mismo. En el caso que se hayan presentado incumplimientos al plan, solicitar los planes de mejora respectivos.</t>
  </si>
  <si>
    <t xml:space="preserve">Realizar plan de trabajo </t>
  </si>
  <si>
    <t xml:space="preserve">Diseñar y defenir un plan de trabajo para el cumplimiento del Sistema de Gestión SST, el cual debe tener los objetivos, metas, responsabilidades, recursos, cronograma de actividades, firmado por el empleador y el responsable del Sistema de Gestión de SST. </t>
  </si>
  <si>
    <t xml:space="preserve">Revisar que plan de trabajo se cumpla con lo establecido de acuerdo a lo planeado </t>
  </si>
  <si>
    <r>
      <t>OBSERVACIONES:</t>
    </r>
    <r>
      <rPr>
        <sz val="10"/>
        <color rgb="FF000000"/>
        <rFont val="Arial"/>
        <family val="2"/>
      </rPr>
      <t xml:space="preserve"> ( N° de actividades desarrolladas en el periodo en el plan / nro de capacitaciones propuestas en el periodo en el plan de capacitación ) x 100</t>
    </r>
  </si>
  <si>
    <t xml:space="preserve">Realizar plan de capacitación </t>
  </si>
  <si>
    <t xml:space="preserve">Elaborar y ejecutar el programa de capacitación en promoción y prevención, que incluye lo referente a los peligros/riesgos prioritarios y las medidas de prevención y control, extensivo a todos los niveles de la organización </t>
  </si>
  <si>
    <t>Revisar y adecuar plan de capacitación de acuerdo a lo enctrado en la indentifiación de peligros y riesgos</t>
  </si>
  <si>
    <t>Anual</t>
  </si>
  <si>
    <r>
      <t>OBSERVACIONES:</t>
    </r>
    <r>
      <rPr>
        <sz val="10"/>
        <color rgb="FF000000"/>
        <rFont val="Arial"/>
        <family val="2"/>
      </rPr>
      <t xml:space="preserve"> N° total de peligros intervenidos en el periodo / total de peligros identificados </t>
    </r>
  </si>
  <si>
    <t>_Solicitar las evidencias que den cuenta de la participación de los trabajadores en la identificación de peligros, evaluación y valoración de los riesgos, así como de la realización de dicha identificación con la periodicidad señalada en el criterio.
_Solicitar información acerca de si ha habido eventos mortales o catastróficos y validar que el peligro asociado al evento esté identificado, evaluado y valorado.
_En los casos de que se encuentren valoraciones de riesgo no tolerable, verificar la implementación inmediata de las acciones de intervención y control.</t>
  </si>
  <si>
    <t xml:space="preserve">Realizar las evidencias de participación de los trabajadores en la IPERV </t>
  </si>
  <si>
    <t xml:space="preserve">Revisar que se halla realizado la identificación de peligros y evaluación de peligros y valoración de riesgos con la participación de los trabajdores de todos los niveles de la empresa. </t>
  </si>
  <si>
    <t xml:space="preserve"> </t>
  </si>
  <si>
    <r>
      <t>OBSERVACIONES:</t>
    </r>
    <r>
      <rPr>
        <sz val="10"/>
        <color rgb="FF000000"/>
        <rFont val="Arial"/>
        <family val="2"/>
      </rPr>
      <t xml:space="preserve"> Cumplimiento de evaluación de condiciones de salud</t>
    </r>
    <r>
      <rPr>
        <b/>
        <sz val="10"/>
        <color indexed="8"/>
        <rFont val="Arial"/>
        <family val="2"/>
      </rPr>
      <t>.</t>
    </r>
  </si>
  <si>
    <t>Recolectar la siguientes información actualizada de todos los trabajadores del último año: la descripción socio demográfica de los trabajadores (edad, sexo, escolaridad, estado civil) y el diagnóstico de condiciones de salud que incluya la caracterización de sus condiciones de salud, la evaluación y análisis de las estadísticas sobre la salud de los trabajadores tanto de origen laboral como común y los resultados de las evaluaciones médicas ocupacionales.</t>
  </si>
  <si>
    <t>Solicitar el documento consolidado con la información socio demográfica acorde con lo requerido y el diagnóstico de condiciones de salud.</t>
  </si>
  <si>
    <t>Solicitar documento con la informaicón sociodemografica</t>
  </si>
  <si>
    <t xml:space="preserve">Revisar que se cuente con el documento con la información sociodemografica y diagnostico de salud </t>
  </si>
  <si>
    <r>
      <t>OBSERVACIONES:</t>
    </r>
    <r>
      <rPr>
        <sz val="10"/>
        <color rgb="FF000000"/>
        <rFont val="Arial"/>
        <family val="2"/>
      </rPr>
      <t xml:space="preserve"> (N° de acciones corregidas en el periodo / Nro de acciones encontradas en el periodo) x 100</t>
    </r>
  </si>
  <si>
    <t>Definir e implementar las acciones preventivas y/o correctivas necesarias con base en los resultados de la supervisión, inspecciones, medición de los indicadores del Sistema de Gestión de SST entre otros, y las recomendaciones del COPASST.</t>
  </si>
  <si>
    <t>Solicitar la evidencia documental de la implementación de las acciones preventivas y/o correctivas.</t>
  </si>
  <si>
    <t>Realizar seguimiento a la implementación de las acciones preventivas y/o correctivas</t>
  </si>
  <si>
    <t>Revisar la evidencia docmental de las acciones preventivas y/o correctivas</t>
  </si>
  <si>
    <r>
      <t>OBSERVACIONES:</t>
    </r>
    <r>
      <rPr>
        <sz val="10"/>
        <color rgb="FF000000"/>
        <rFont val="Arial"/>
        <family val="2"/>
      </rPr>
      <t xml:space="preserve"> (Mediciones ambiental realizada / mediciones ambientales dectectadas ) x 100</t>
    </r>
  </si>
  <si>
    <t>Realizar mediciones ambientales de los riesgos prioritarios, provenientes de peligros químicos, físicos y/o biológicos.</t>
  </si>
  <si>
    <t>Verificar los soportes documentales de las mediciones ambientales realizadas y la remisión de estos resultados al Comité Paritario de Seguridad y Salud en el Trabajo.</t>
  </si>
  <si>
    <t>Revisar los informes realizados si ha obtenido mejoras</t>
  </si>
  <si>
    <t xml:space="preserve">Seguimiento a los soportes documentales de las mediciones ambientales realizadas y notificar al copasst </t>
  </si>
  <si>
    <r>
      <t>OBSERVACIONES:</t>
    </r>
    <r>
      <rPr>
        <sz val="10"/>
        <color rgb="FF000000"/>
        <rFont val="Arial"/>
        <family val="2"/>
      </rPr>
      <t xml:space="preserve"> (N° de trabajadores intervenidos en el SVE /  N° de trabajadores a intervenir ) x 100</t>
    </r>
  </si>
  <si>
    <t>Desarrollar las actividades de medicina del trabajo, prevención y promoción de la salud y programas de vigilancia epidemiológica requeridos, de conformidad con las prioridades identificadas en el diagnóstico de condiciones de salud y con los peligros/riesgos prioritarios.</t>
  </si>
  <si>
    <t>Solicitar las evidencias que constaten la definición y ejecución de las actividades de medicina del trabajo, promoción y prevención y los programas de vigilancia epidemiológica, de conformidad con las prioridades que se identificaron con base en los resultados del diagnóstico de las condiciones de salud y los peligros/riesgos de intervención prioritarios.</t>
  </si>
  <si>
    <t xml:space="preserve">Revisar actividades de p y p </t>
  </si>
  <si>
    <t>Pausa activa ritmicas SYC NATURA (846), Pausa activa Gimnasia cerebral  clt bucaramanga (14), Pausa activa cambio de emociones  SYC natura (846), Pausa activa ritmicas clt bucaramanga (15), Pausas activas movimientos, sonrisas y tips de higiene postural - Arl (846)</t>
  </si>
  <si>
    <t>Resolución 3050 de 2022 (7), Pausa activa Gimnasia cerebral  SYC natura (393), Capacitación cáncer de mama (63), Pausa activa manejo estres (13), Pausa activa manejo estres presencial (302), Pausa activa manejo estres nacional (502), Pausa activa ritmicas clt bucaramanga (19)</t>
  </si>
  <si>
    <t>Campaña visual (816), Circuito saludable semanas de la salud ARL (816), Estilos de vida salubale (816), Simulacion Sustancias Pisicoactivas (816), Píldora saludable N° 1: Capacitación de fomentos de estilos de vida y trabajo saludable (816), Diversidad e inclusión de genero (57)</t>
  </si>
  <si>
    <t xml:space="preserve">Liderazgo efectivo: manejo de emociones y administración del tiempo (811), Capacitación medidas preventivas audición (13), Pausas activas ritmicas cuidado postural clt (18), Temor a expresar emociones por miedo a represarias (164), Píldora saludable N° 2: Capacitar a todos los trabajadores en Actividad Física mejorando el sedentarismo (365), Pausas activas ritmicas (365), Salas Amigas: Beneficios, propiedades y efectos a corto y mediano plazo de la leche materna (), </t>
  </si>
  <si>
    <t>Campaña prevención del acoso labora y sexual (36), Empatía y resiliencia – Construir y resolver (72), Pausa activa gimnasia cerebral (10), Empatía y Resiliencia: Construyendo Soluciones y Fortaleciendo Capacidades (51), Sensibilizacion: tabaquismo, alcoholismo y farmcodependencia (380), Pausa activa gimnasia cerebral (62), Manejo de cargas y ergonomia (56), Pausa activa gimnasia cerebral (10), Campaña inteligencia emocional (45), Socialización programa de conservación visual (562), Diversidad e inclusión de genero ()</t>
  </si>
  <si>
    <r>
      <t>OBSERVACIONES:</t>
    </r>
    <r>
      <rPr>
        <sz val="10"/>
        <color rgb="FF000000"/>
        <rFont val="Arial"/>
        <family val="2"/>
      </rPr>
      <t xml:space="preserve"> (N° de AT, IT y EL investigados / N° de AT, IT y EL reportados ) x 100</t>
    </r>
  </si>
  <si>
    <t>Investigar los incidentes y todos los accidentes de trabajo y las enfermedades cuando sean diagnosticadas como laborales con la participación del COPASST, determinando las causas básicas e inmediatas y la posibilidad de que se presenten nuevos casos.</t>
  </si>
  <si>
    <t>_Verificar por medio de un muestreo si se investigan los incidentes, accidentes de trabajo y las enfermedades laborales con la participación del COPASST, y si se definieron acciones para otros trabajadores potencialmente expuestos.
_Constatar que las investigaciones se hayan realizado dentro de los quince (15) días siguientes a su ocurrencia a través del equipo investigador y evidenciar que se hayan remitido los informes de las  investigaciones de accidente de trabajo grave o mortal o de enfermedad laboral mortal.
_En caso de accidente grave o se produzca la muerte, verificar la participación de un profesional con licencia en Seguridad y Salud en el Trabajo en la investigación  (propio o contratado), así como del Comité Paritario de SST.</t>
  </si>
  <si>
    <t xml:space="preserve">revisar atel </t>
  </si>
  <si>
    <t xml:space="preserve">Seguimiento a los ATEL y revisar que se tomaron la acciones correctivas, preventivas y de mejora. </t>
  </si>
  <si>
    <r>
      <t>OBSERVACIONES:</t>
    </r>
    <r>
      <rPr>
        <sz val="10"/>
        <color rgb="FF000000"/>
        <rFont val="Arial"/>
        <family val="2"/>
      </rPr>
      <t xml:space="preserve"> N° DE ACTIVIDADES DESARROLLADAS EN LA INTERVENCIÓN DE LOS RIESGOS PRIORITARIOS/ACTIVIDADES PROPUESTAS PARA LA INTERVENCIÓN  DE LOS RIESGOS PRIORITARIOS</t>
    </r>
  </si>
  <si>
    <t xml:space="preserve">_Analisis de accidentalidad, investigación de AT, reporte IT, AT, EL. </t>
  </si>
  <si>
    <t>Seguimiento al analisis de accidentalidad y actividades desarrolladas en la intervención de los riesgos prioritarios</t>
  </si>
  <si>
    <t xml:space="preserve">Analisis de accidentalidad, investigación de AT, reporte IT, AT, EL. </t>
  </si>
  <si>
    <r>
      <t>OBSERVACIONES:</t>
    </r>
    <r>
      <rPr>
        <sz val="10"/>
        <color rgb="FF000000"/>
        <rFont val="Arial"/>
        <family val="2"/>
      </rPr>
      <t xml:space="preserve"> (Cumplimiento de registro de estadisticas )</t>
    </r>
    <r>
      <rPr>
        <b/>
        <sz val="10"/>
        <color indexed="8"/>
        <rFont val="Arial"/>
        <family val="2"/>
      </rPr>
      <t xml:space="preserve"> </t>
    </r>
  </si>
  <si>
    <t>Llevar registro estadístico de los accidentes de trabajo que ocurren así como de las enfermedades laborales que se presentan; se analiza este registro y las conclusiones derivadas del estudio son usadas para el mejoramiento del Sistema de Gestión de SST.</t>
  </si>
  <si>
    <t>Solicitar el registro estadístico actualizado de lo corrido del año y el año inmediatamente anterior al de la visita, así como la evidencia que contiene el análisis y las conclusiones derivadas del estudio que son usadas para el mejoramiento del Sistema de Gestión de SST.</t>
  </si>
  <si>
    <t>Revisión del registro estadistico</t>
  </si>
  <si>
    <t xml:space="preserve">Se actualiza el registro estadistico sin ningun reporte de 0 ATEL </t>
  </si>
  <si>
    <t xml:space="preserve">Se actualiza el registro estadistico sin ningun reporte de 1 ATEL </t>
  </si>
  <si>
    <r>
      <t>OBSERVACIONES:</t>
    </r>
    <r>
      <rPr>
        <sz val="10"/>
        <color rgb="FF000000"/>
        <rFont val="Arial"/>
        <family val="2"/>
      </rPr>
      <t xml:space="preserve"> (N° de sdes con plan de emergencias / N° total de sedes ) x 100</t>
    </r>
  </si>
  <si>
    <t>_Elaborar un plan de prevención, preparación y respuesta ante emergencias que identifique las amenazas, evalúe y analice la vulnerabilidad.
_Como mínimo el plan debe incluir: planos de las instalaciones que identifican áreas y salidas de emergencia, así como la señalización, realización de simulacros como mínimo una (1) vez al año. 
_El plan debe tener en cuenta todas las jornadas de trabajo en todos los centros de trabajo y debe ser divulgado.</t>
  </si>
  <si>
    <t>_Seguimiento al plan de prevención, preparación y respuesta ante emergencias y constatar evidencia de su divulgación.
_Seguimiento a que existan planos de las instalaciones que identifiquen áreas y salidas de emergencia y verificar si existe la debida señalización de la empresa.</t>
  </si>
  <si>
    <t xml:space="preserve">Seguimiento al plan de prevención, preparación y respuesta ante emergencias para determinar si requiere alguna actualizacipon </t>
  </si>
  <si>
    <t>_Seguimiento a los soportes que evidencien la realización de los simulacros y analisis de los mismos y validar las recomendaciones emitidas se tengan en cuenta como mejora,</t>
  </si>
  <si>
    <t xml:space="preserve">Seguimiento a que existan planos de las instalaciones que identifiquen áreas y salidas de emergencia y verificar si existe la debida señalización de la empresa. </t>
  </si>
  <si>
    <t>Seguimiento a los soportes que evidencien la realización de los simulacros y analisis de los mismos y validar las recomendaciones emitidas se tengan en cuenta como mejora,</t>
  </si>
  <si>
    <r>
      <t>OBSERVACIONES:</t>
    </r>
    <r>
      <rPr>
        <sz val="10"/>
        <color rgb="FF000000"/>
        <rFont val="Arial"/>
        <family val="2"/>
      </rPr>
      <t xml:space="preserve"> (N° de simulacros realizados / nro de simulacros programados )</t>
    </r>
  </si>
  <si>
    <t>_Verificar los soportes que evidencien la realización de los simulacros y análisis de los mismos y validar que las recomendaciones emitidas con base en dicho análisis hayan sido tenidas en cuenta en el mejoramiento del plan de emergencias.</t>
  </si>
  <si>
    <r>
      <t>OBSERVACIONES:</t>
    </r>
    <r>
      <rPr>
        <sz val="10"/>
        <color rgb="FF000000"/>
        <rFont val="Arial"/>
        <family val="2"/>
      </rPr>
      <t>Conservación de documentos de manera controlada, garantizando que sean legibles, fácilmente identificables y accesibles. protegidos contra daño deterioro o pérdida.</t>
    </r>
  </si>
  <si>
    <t>Contar con un sistema de archivo y retención documental, para los registros y documentos que soportan el Sistema de Gestión de SST.</t>
  </si>
  <si>
    <t>Seguimiento al sistema de archivo y retención documental del SST</t>
  </si>
  <si>
    <t xml:space="preserve">RSVI = RI(ia) - RI(fa) </t>
  </si>
  <si>
    <r>
      <t xml:space="preserve">OBSERVACIONES: </t>
    </r>
    <r>
      <rPr>
        <sz val="10"/>
        <color rgb="FF000000"/>
        <rFont val="Arial"/>
        <family val="2"/>
      </rPr>
      <t>3.1 Riesgos de Seguridad Vial Identificados: RSVI (Relacionados con el paso 6)
Variables a medir en el indicador:
RI(ia): Cantidad de riesgos identificados al inicio del año (total en matriz).
RI(fa): Cantidad de riesgos identificados al final del año (total en matriz).</t>
    </r>
  </si>
  <si>
    <t xml:space="preserve">Verificar la cantidad de riesgos identificados al inicio del año vs el final del año </t>
  </si>
  <si>
    <t>De acuerdo a la matriz de riesgos revisar lo identificado al inicio y final del año</t>
  </si>
  <si>
    <t xml:space="preserve">Seguimiento a la cantidad de riesgos identificados </t>
  </si>
  <si>
    <t xml:space="preserve">GRV = RVA (ia) - RVA (fa) </t>
  </si>
  <si>
    <r>
      <t xml:space="preserve">OBSERVACIONES: 3.2. Gestión de Riesgos Viales: GRV
</t>
    </r>
    <r>
      <rPr>
        <sz val="10"/>
        <color rgb="FF000000"/>
        <rFont val="Arial"/>
        <family val="2"/>
      </rPr>
      <t>Variables a medir en el indicador:
RVA(ia): Cantidad de riesgos con valoración alta al inicio del año.
RVA(fa): Cantidad de riesgos con valoración alta al final del año.</t>
    </r>
  </si>
  <si>
    <r>
      <t>OBSERVACIONES:</t>
    </r>
    <r>
      <rPr>
        <sz val="10"/>
        <color rgb="FF000000"/>
        <rFont val="Arial"/>
        <family val="2"/>
      </rPr>
      <t xml:space="preserve">Verificación de cumplimiento de requesitos legales aplicables. </t>
    </r>
  </si>
  <si>
    <t>Definir la matriz legal que contemple las normas actualizadas del Sistema General de Riesgos Laborales aplicables a la empresa.</t>
  </si>
  <si>
    <t>Solicitar la matriz legal.
Verificar que contenga:
Normas vigentes en riesgos laborales, aplicables a la empresa.
Normas técnicas de cumplimiento de acuerdo con los peligros/riesgos identificados en la empresa.
Normas vigentes de diferentes entidades que le apliquen relacionadas con los riesgos laborales.</t>
  </si>
  <si>
    <t xml:space="preserve">Revisión de normatividad vigente </t>
  </si>
  <si>
    <t xml:space="preserve">Se revisa en diferentes plataformas como ministerio del trabajo, ministerio de salud y protección social, SGRL, </t>
  </si>
  <si>
    <r>
      <t>OBSERVACIONES:</t>
    </r>
    <r>
      <rPr>
        <sz val="10"/>
        <color rgb="FF000000"/>
        <rFont val="Arial"/>
        <family val="2"/>
      </rPr>
      <t>(No.de Objetivos y metas cumplidos/ No.de Objetivos y metas trazados) * 100</t>
    </r>
  </si>
  <si>
    <t>Definir los objetivos del Sistema de Gestión de SST de conformidad con la política de SST, los cuales deben ser claros, medibles, cuantificables y tener metas, coherentes con el plan de trabajo anual, compatibles con la normatividad vigente, se encuentran documentados, son comunicados a los trabajadores, son revisados y evaluados mínimo una vez al año, actualizados de ser necesario y se encuentran en documento firmado por el empleador.</t>
  </si>
  <si>
    <t>Revisar si los objetivos se encuentran definidos, cumplen con las condiciones mencionadas en el criterio y si existen evidencias del proceso de difusión.</t>
  </si>
  <si>
    <t>Cumplimiento de objetivos</t>
  </si>
  <si>
    <t>Seguimiento a los objetivos definidos, cumplen con las condiciones mencionadas en el criterio y si existen evidencias del proceso de difusión</t>
  </si>
  <si>
    <t>( N° de actividades desarrolladas en el periodo en el plan / Nro de actividades propuestas en el periodo en el plan de trabajo ) x 100</t>
  </si>
  <si>
    <r>
      <t>OBSERVACIONES:</t>
    </r>
    <r>
      <rPr>
        <sz val="10"/>
        <color rgb="FF000000"/>
        <rFont val="Arial"/>
        <family val="2"/>
      </rPr>
      <t>( N° de actividades desarrolladas en el periodo en el plan / Nro de actividades propuestas en el periodo en el plan de trabajo ) x 100</t>
    </r>
  </si>
  <si>
    <t>Seguimiento al plan de trabajo</t>
  </si>
  <si>
    <t xml:space="preserve">Seguimiento al cumplimiento del mismo. </t>
  </si>
  <si>
    <r>
      <t xml:space="preserve">OBSERVACIONES: </t>
    </r>
    <r>
      <rPr>
        <sz val="10"/>
        <color rgb="FF000000"/>
        <rFont val="Arial"/>
        <family val="2"/>
      </rPr>
      <t>(No. DE NO CONFORMIDADES EN EL PERIODO DEL PLAN DE TRABAJO ANUAL/ No DE ACTIVIDADES PLANEADAS PARA EL PERIODO) x 100</t>
    </r>
  </si>
  <si>
    <t>Revisar si se presenta una no conformidad durante la ejecución del plan de trabajo</t>
  </si>
  <si>
    <t xml:space="preserve">Seguimiento al plan de trabajo y revisar si se presenta una no conformidad </t>
  </si>
  <si>
    <t xml:space="preserve">(Acciones correctivas realizadas/ N° de no conformidades emcontradas) x 100
</t>
  </si>
  <si>
    <r>
      <t xml:space="preserve">OBSERVACIONES: </t>
    </r>
    <r>
      <rPr>
        <sz val="10"/>
        <color rgb="FF000000"/>
        <rFont val="Arial"/>
        <family val="2"/>
      </rPr>
      <t>(Acciones correctivas realizadas/ N° de no conformidades emcontradas) x 100</t>
    </r>
  </si>
  <si>
    <t>Implementar las medidas y acciones correctivas producto de requerimientos o recomendaciones de autoridades administrativas y de las administradoras de riesgos laborales.</t>
  </si>
  <si>
    <t>Solicitar las evidencias de las acciones correctivas realizadas en respuesta a los requerimientos o recomendaciones de las autoridades administrativas y de las administradoras de riesgos laborales.</t>
  </si>
  <si>
    <t>Seguimiento a las acciones correctivas encontradas</t>
  </si>
  <si>
    <t xml:space="preserve"> (Número de inspecciones realizadas/ número de inspecciones planeadas )x  100
</t>
  </si>
  <si>
    <r>
      <t xml:space="preserve">OBSERVACIONES:  </t>
    </r>
    <r>
      <rPr>
        <sz val="10"/>
        <color rgb="FF000000"/>
        <rFont val="Arial"/>
        <family val="2"/>
      </rPr>
      <t>(Número de inspecciones realizadas/ número de inspecciones planeadas )x  100</t>
    </r>
  </si>
  <si>
    <t>Elaborar formatos de registro para la realización de las visitas de inspección.
Realizar las visitas de inspección sistemática a las instalaciones, maquinaria o equipos, incluidos los relacionados con la prevención y atención de emergencias; con la participación del COPASST.</t>
  </si>
  <si>
    <t>Solicitar los formatos de registro de visitas de inspección elaborados.
Solicitar la evidencia de las visitas de inspección realizadas a las instalaciones, maquinaria y equipos, incluidos los relacionados con la prevención y atención de emergencias y verificar la participación del COPASST en las mismas.</t>
  </si>
  <si>
    <t>Verificar la realización de inspecciones de seguridad en conjunto con COPASST</t>
  </si>
  <si>
    <t>( Número de condiciones mejoradas /  Número de condiciones encontradas) x  100</t>
  </si>
  <si>
    <r>
      <t xml:space="preserve">OBSERVACIONES: </t>
    </r>
    <r>
      <rPr>
        <sz val="10"/>
        <color rgb="FF000000"/>
        <rFont val="Arial"/>
        <family val="2"/>
      </rPr>
      <t>( Número de condiciones mejoradas /  Número de condiciones encontradas) x  100</t>
    </r>
  </si>
  <si>
    <t xml:space="preserve">Revisar que el % de condiciones mejoradas de las inspecciones realizadas se ejecuten </t>
  </si>
  <si>
    <t>Seguimiento a las condieones mejoradas de la inspecciones realizadas</t>
  </si>
  <si>
    <t>Número de EPP entregados / Número de EPP requeridos x 100</t>
  </si>
  <si>
    <r>
      <t xml:space="preserve">OBSERVACIONES: </t>
    </r>
    <r>
      <rPr>
        <sz val="10"/>
        <color rgb="FF000000"/>
        <rFont val="Arial"/>
        <family val="2"/>
      </rPr>
      <t>Número de EPP entregados / Número de EPP requeridos x 100</t>
    </r>
  </si>
  <si>
    <t>_Suministrar a los trabajadores los elementos de protección personal que se requieran y reponerlos oportunamente, conforme al desgaste y condiciones de uso de los mismos.
_Verificar que los contratistas y subcontratistas entregan los elementos de protección personal que se requiera a sus trabajadores y realizan la reposición de los mismos oportunamente, conforme al desgaste y condiciones de uso.
_Realizar la capacitación para el uso de los elementos de protección personal.</t>
  </si>
  <si>
    <t>_Solicitar los soportes que evidencien la entrega y reposición de los elementos de protección personal a los trabajadores.
_Verificar los soportes del cumplimiento del criterio por parte de los contratistas y subcontratistas.
_Verificar los soportes que evidencian la realización de la capacitación en el uso de los elementos de protección personal.</t>
  </si>
  <si>
    <t xml:space="preserve">De acuerdo al proceso que este el personal se tiene estipulado la entrega y la supervición por parte del líder a cargo </t>
  </si>
  <si>
    <r>
      <t xml:space="preserve">OBSERVACIONES: </t>
    </r>
    <r>
      <rPr>
        <sz val="10"/>
        <color rgb="FF000000"/>
        <rFont val="Arial"/>
        <family val="2"/>
      </rPr>
      <t xml:space="preserve">(NO. DE TRABAJADORES INTERVENIDOS EN EL SVE / NO. TRABAJADORES A INTERVENIR) X 100  </t>
    </r>
  </si>
  <si>
    <t>Desarrollar las actividades de medicina del trabajo, prevención y promoción de la salud y programas de vigilancia epidemiológica requeridos, de conformidad con las prioridades identificadas en el diagnóstico de condiciones de salud y con los peligros/riesgos prioritarios</t>
  </si>
  <si>
    <t>Ejecución e implementación de los programas SVE</t>
  </si>
  <si>
    <t>INDICADORES DEL  SISTEMA DE VIGILANCIA EPIDEMIOLÒGICA PARA EL CONTROL DE DESORDENES MUSCULO ESQUELÈTICOS EN MIEMBROS SUPERIORES Y ESPALDA</t>
  </si>
  <si>
    <t>No. de casos nuevos en el periodo</t>
  </si>
  <si>
    <t xml:space="preserve">No. de trabajadores expuestos al riesgo en el periodo </t>
  </si>
  <si>
    <t>INCIDENCIA</t>
  </si>
  <si>
    <t xml:space="preserve">ENERO </t>
  </si>
  <si>
    <t>FEBRERO</t>
  </si>
  <si>
    <t>MARZO</t>
  </si>
  <si>
    <t xml:space="preserve">ABRIL </t>
  </si>
  <si>
    <t xml:space="preserve">MAYO </t>
  </si>
  <si>
    <t>JUNIO</t>
  </si>
  <si>
    <t>JULIO</t>
  </si>
  <si>
    <t>AGOSTO</t>
  </si>
  <si>
    <t>SEPTIEMBRE</t>
  </si>
  <si>
    <t>OCTUBRE</t>
  </si>
  <si>
    <t>NOVIEMBRE</t>
  </si>
  <si>
    <t>DICIEMBRE</t>
  </si>
  <si>
    <t>TOTAL</t>
  </si>
  <si>
    <t>No. de casos históricos presentados en el período (5 años)</t>
  </si>
  <si>
    <t xml:space="preserve"> No. de trabajadores expuestos al riesgo en el período</t>
  </si>
  <si>
    <t>PREVALENCIA</t>
  </si>
  <si>
    <t>2013 a 2017</t>
  </si>
  <si>
    <t>2018 a 2022</t>
  </si>
  <si>
    <t>2023 a 2028</t>
  </si>
  <si>
    <t>No. Personas cubiertas por el SVE</t>
  </si>
  <si>
    <t>No. Total de Personas expuestas</t>
  </si>
  <si>
    <t>CUBRIMIENTO</t>
  </si>
  <si>
    <r>
      <t xml:space="preserve">OBSERVACIONES: </t>
    </r>
    <r>
      <rPr>
        <sz val="10"/>
        <color rgb="FF000000"/>
        <rFont val="Arial"/>
        <family val="2"/>
      </rPr>
      <t># de acciones realizadas / Número total de acciones presupuestadas.</t>
    </r>
  </si>
  <si>
    <r>
      <t xml:space="preserve">OBSERVACIONES: </t>
    </r>
    <r>
      <rPr>
        <sz val="10"/>
        <color rgb="FF000000"/>
        <rFont val="Arial"/>
        <family val="2"/>
      </rPr>
      <t xml:space="preserve">(NO. DE TRABAJADORES INTERVENIDOS EN EL PROGRAMA / NO. TRABAJADORES A INTERVENIR)*100  </t>
    </r>
  </si>
  <si>
    <t>IFAT =(N° TOTAL DE A.T EN EL MES / N° DE TRABAJADORES EN EL MES) * 100</t>
  </si>
  <si>
    <r>
      <t xml:space="preserve">OBSERVACIONES: </t>
    </r>
    <r>
      <rPr>
        <sz val="10"/>
        <color rgb="FF000000"/>
        <rFont val="Arial"/>
        <family val="2"/>
      </rPr>
      <t>IFAT =(N° TOTAL DE A.T EN EL MES / N° DE TRABAJADORES EN EL MES) * 100</t>
    </r>
  </si>
  <si>
    <t>Medir la frecuencia de los accidentes como mínimo una (1) vez al mes y realizar la clasificación del origen del peligro/riesgo que los generó (físicos, de químicos, biológicos, seguridad, públicos, psicosociales, entre otros.).</t>
  </si>
  <si>
    <t>Solicitar los resultados de la medición para lo corrido del año y/o el año inmediatamente anterior y constatar el comportamiento de la frecuencia de los accidentes y la relación del evento con los peligros/riesgos identificados.</t>
  </si>
  <si>
    <r>
      <t xml:space="preserve">OBSERVACIONES: </t>
    </r>
    <r>
      <rPr>
        <sz val="10"/>
        <color rgb="FF000000"/>
        <rFont val="Arial"/>
        <family val="2"/>
      </rPr>
      <t>ISAT= (N° DIAS DE INCAPACIDAD POR ACCIDENTES DE TRABAJO EN EL MES + NÚMERO DE DÍAS CARGADOS EN EL MES / N° DE TRABAJADORES EN EL MES) * 100</t>
    </r>
  </si>
  <si>
    <t>Medir la severidad de los accidentes de trabajo como mínimo una (1) vez al mes y realizar la clasificación del origen del peligro/riesgo que los generó (físicos, químicos, biológicos, de seguridad, públicos, psicosociales, entre otros).</t>
  </si>
  <si>
    <t>Solicitar los resultados de la medición para lo corrido del año y/o el año inmediatamente anterior y constatar el comportamiento de la severidad y la relación del evento con los peligros/riesgos identificados.</t>
  </si>
  <si>
    <r>
      <t xml:space="preserve">OBSERVACIONES: </t>
    </r>
    <r>
      <rPr>
        <sz val="10"/>
        <color rgb="FF000000"/>
        <rFont val="Arial"/>
        <family val="2"/>
      </rPr>
      <t>I = (N° CASOS NUEVOS DE ENFERMEDAD LABORAL EN EL AÑO / PROMEDIO DE TRABAJADORES EN EL AÑO) * 100.000</t>
    </r>
  </si>
  <si>
    <t>Medir la incidencia de la enfermedad laboral como mínimo una (1) vez al año y realizar la clasificación del origen del peligro/riesgo que la generó (físicos, químicos, biológicos, ergonómicos o biomecánicos, psicosociales, entre otros).</t>
  </si>
  <si>
    <t>Solicitar los resultados de la medición para lo corrido del año y/o el año inmediatamente anterior y constatar el comportamiento de la incidencia de las enfermedades laborales y la relación del evento con los peligros/riesgos identificados.</t>
  </si>
  <si>
    <t xml:space="preserve">(NO. DE ACCIDENTES DE TRABAJO MORTALES QUE SE PRESENTARON EL AÑO/ TOTAL DE ACCIDENTES DE TRABAJO QUE SE PRESENTARON EN EL AÑO) x 100  </t>
  </si>
  <si>
    <r>
      <t xml:space="preserve">OBSERVACIONES: </t>
    </r>
    <r>
      <rPr>
        <sz val="10"/>
        <color rgb="FF000000"/>
        <rFont val="Arial"/>
        <family val="2"/>
      </rPr>
      <t xml:space="preserve">(NO. DE ACCIDENTES DE TRABAJO MORTALES QUE SE PRESENTARON EL AÑO/ TOTAL DE ACCIDENTES DE TRABAJO QUE SE PRESENTARON EN EL AÑO) x 100  </t>
    </r>
  </si>
  <si>
    <t>Medir la mortalidad por accidentes como mínimo una (1) vez al año y realizar la clasificación del origen del peligro/riesgo que los generó (físicos, químicos, biológicos, de seguridad, públicos, psicosociales, entre otros).</t>
  </si>
  <si>
    <t>Solicitar los resultados de la medición para lo corrido del año y/o el año inmediatamente anterior y constatar el comportamiento de la mortalidad y la relación del evento con los peligros/riesgos identificados.</t>
  </si>
  <si>
    <r>
      <t xml:space="preserve">OBSERVACIONES: </t>
    </r>
    <r>
      <rPr>
        <sz val="10"/>
        <color rgb="FF000000"/>
        <rFont val="Arial"/>
        <family val="2"/>
      </rPr>
      <t>TA = N° AT / N° PROMEDIO DE TRABAJADORES</t>
    </r>
  </si>
  <si>
    <r>
      <t>OBSERVACIONES:</t>
    </r>
    <r>
      <rPr>
        <sz val="10"/>
        <color rgb="FF000000"/>
        <rFont val="Arial"/>
        <family val="2"/>
      </rPr>
      <t xml:space="preserve"> P = (N°  DE CASOS NUEVOS Y ANTIGUOS DE ENFERMEDAD LABORAL EN CINCO AÑOS / PROMEDIO DE TRABAJADORES EN CINCO AÑOS)* 100.000</t>
    </r>
  </si>
  <si>
    <t>Medir la prevalencia de la enfermedad laboral como mínimo una 1) vez al año y realizar la clasificación del origen del peligro/riesgo que la generó (físico, químico, biológico, ergonómico o biomecánico, psicosocial, entre otros).</t>
  </si>
  <si>
    <t>Solicitar los resultados de la medición para lo corrido del año y/o el año inmediatamente anterior y constatar el comportamiento de la prevalencia de las enfermedades laborales y la relación del evento con los peligros/riesgos identificados.</t>
  </si>
  <si>
    <t>Año 2020</t>
  </si>
  <si>
    <t>Se realiza la actualización de analisis estadisticos EL</t>
  </si>
  <si>
    <t>Año 2021</t>
  </si>
  <si>
    <t>Año 2022</t>
  </si>
  <si>
    <t>Año 2023</t>
  </si>
  <si>
    <t>Año 2024</t>
  </si>
  <si>
    <t>Año 2025</t>
  </si>
  <si>
    <t>Año 2026</t>
  </si>
  <si>
    <t>REGISTRO ESTADÍSTICO DE ACCIDENTALIDAD</t>
  </si>
  <si>
    <t xml:space="preserve">CÓDIGO </t>
  </si>
  <si>
    <t>RE-RH-39-SST</t>
  </si>
  <si>
    <t>VERSIÓN</t>
  </si>
  <si>
    <t>0.1</t>
  </si>
  <si>
    <t>1.</t>
  </si>
  <si>
    <t>OBJETIVO</t>
  </si>
  <si>
    <t>Analizar el comportamiento y tendencia de la accidentalidad en la organización  teniendo en cuenta al personal directo e indirecto, verificando el avance en la implementación del  sistema de gestión de seguridad y salud en el trabajo teniendo en cuenta las tendencias de los Indicadores de gestión.</t>
  </si>
  <si>
    <t>2.</t>
  </si>
  <si>
    <t>ALCANCE</t>
  </si>
  <si>
    <t>Las áreas involucradas en este proceso son:  Personal Directo e indirecto</t>
  </si>
  <si>
    <t>3.</t>
  </si>
  <si>
    <t>INDICADORES</t>
  </si>
  <si>
    <t xml:space="preserve">Jornada laboral </t>
  </si>
  <si>
    <t>3.1.</t>
  </si>
  <si>
    <t>Accidentalidad</t>
  </si>
  <si>
    <t>K (Constante)</t>
  </si>
  <si>
    <t>Reporte mensual</t>
  </si>
  <si>
    <t>MES</t>
  </si>
  <si>
    <t>Semanas del periodo</t>
  </si>
  <si>
    <t>Horas Laboradas / Semana</t>
  </si>
  <si>
    <t>No Trabaj.</t>
  </si>
  <si>
    <t>MENSUAL</t>
  </si>
  <si>
    <t>N° de AT</t>
  </si>
  <si>
    <t>HHT</t>
  </si>
  <si>
    <t>N° Días Perdidos</t>
  </si>
  <si>
    <t>N° de días cargados</t>
  </si>
  <si>
    <t>N° AT Mortales</t>
  </si>
  <si>
    <t>Frecuencia de Accidentalidad</t>
  </si>
  <si>
    <t>Severidad de Accidentalidad</t>
  </si>
  <si>
    <t>ILI</t>
  </si>
  <si>
    <t xml:space="preserve">Proporción AT Mortales </t>
  </si>
  <si>
    <t>Ene</t>
  </si>
  <si>
    <t>Feb</t>
  </si>
  <si>
    <t>Mar</t>
  </si>
  <si>
    <t>Abr</t>
  </si>
  <si>
    <t>May</t>
  </si>
  <si>
    <t>Jun</t>
  </si>
  <si>
    <t>Jul</t>
  </si>
  <si>
    <t>Ago</t>
  </si>
  <si>
    <t>Sep</t>
  </si>
  <si>
    <t>Oct</t>
  </si>
  <si>
    <t>Nov</t>
  </si>
  <si>
    <t>Dic</t>
  </si>
  <si>
    <t>RE-RH-40-SST</t>
  </si>
  <si>
    <t>NIVEL DE CLASIFICACION</t>
  </si>
  <si>
    <t>0.0</t>
  </si>
  <si>
    <t>MORBILIDAD 2026</t>
  </si>
  <si>
    <t>AÑO</t>
  </si>
  <si>
    <t xml:space="preserve">No. EL </t>
  </si>
  <si>
    <t>DIAGNOSTICO</t>
  </si>
  <si>
    <t>EPICONDILITIS MEDIAL DERECHA</t>
  </si>
  <si>
    <t>SINDROME DE TUNEL CARPIANO</t>
  </si>
  <si>
    <t>TENOSINOVITIS RADIAL DE QUERVAIN DERECHA</t>
  </si>
  <si>
    <t>TRASTORNO MIXTO DE ANSIEDAD Y DEPRESION</t>
  </si>
  <si>
    <t xml:space="preserve">TOTAL </t>
  </si>
  <si>
    <t xml:space="preserve">TIPO DE RIESGO </t>
  </si>
  <si>
    <t>BIOMECANICO</t>
  </si>
  <si>
    <t>PSICOSOCIAL</t>
  </si>
  <si>
    <t xml:space="preserve">DIAGNOSTICO </t>
  </si>
  <si>
    <t>DIAS DE INCAPACIDAD</t>
  </si>
  <si>
    <t>No. EL</t>
  </si>
  <si>
    <t xml:space="preserve">No. de trabajadores promedio </t>
  </si>
  <si>
    <t xml:space="preserve">PREVALENCIA </t>
  </si>
  <si>
    <t>No. EL nuevas</t>
  </si>
  <si>
    <t>No. trabajadores prom</t>
  </si>
  <si>
    <t xml:space="preserve">INCIDENCIA </t>
  </si>
  <si>
    <t>INDICADORES DE AUSENTISMO 2026</t>
  </si>
  <si>
    <t>Etiquetas de fila</t>
  </si>
  <si>
    <t>Suma de N° de eventos por incapacidad</t>
  </si>
  <si>
    <t>K constante</t>
  </si>
  <si>
    <t>N° de eventos por incapacidad</t>
  </si>
  <si>
    <t xml:space="preserve">Indice Frecuencia
Ausentismo </t>
  </si>
  <si>
    <t>Indice Severidad</t>
  </si>
  <si>
    <t xml:space="preserve">Porcentaje Tiempo perdido </t>
  </si>
  <si>
    <t>Total general</t>
  </si>
  <si>
    <t xml:space="preserve">IFA=N° DE EVENTOS DE AUSENCIA POR CAUSA DE SALUD ULTIMO AÑO / No, DE TRABAJADORES PROMEDIO AÑO *100   </t>
  </si>
  <si>
    <r>
      <t xml:space="preserve">OBSERVACIONES: </t>
    </r>
    <r>
      <rPr>
        <sz val="10"/>
        <color rgb="FF000000"/>
        <rFont val="Arial"/>
        <family val="2"/>
      </rPr>
      <t xml:space="preserve">IFA=N° DE EVENTOS DE AUSENCIA POR CAUSA DE SALUD ULTIMO AÑO / No, DE TRABAJADORES PROMEDIO AÑO *100  </t>
    </r>
  </si>
  <si>
    <t>Medir el ausentismo por incapacidad de origen laboral y común, como mínimo una (1) vez al mes y realizar la clasificación del origen del peligro/riesgo que lo generó (físicos, ergonómicos, o biomecánicos, químicos, de seguridad, públicos, psicosociales, entre otros).</t>
  </si>
  <si>
    <t>Solicitar los resultados de la medición para lo corrido del año y/o el año inmediatamente anterior y constatar el comportamiento del ausentismo y la relación del evento con los peligros/riesgos.</t>
  </si>
  <si>
    <t xml:space="preserve">Se realiza la actualización de analisis estadisticos del ausentismo </t>
  </si>
  <si>
    <t>ISA=N° DIAS DE AUSENCIA POR INCAPACIDAD LABORAL O COMÚN  / N° DE DIAS DE TRABAJO PROGRAMADOS EN EL MES * 100</t>
  </si>
  <si>
    <t>Promedio</t>
  </si>
  <si>
    <r>
      <t xml:space="preserve">OBSERVACIONES: </t>
    </r>
    <r>
      <rPr>
        <sz val="10"/>
        <color rgb="FF000000"/>
        <rFont val="Arial"/>
        <family val="2"/>
      </rPr>
      <t>ISA=N° DIAS DE AUSENCIA POR INCAPACIDAD LABORAL O COMÚN  / N° DE DIAS DE TRABAJO PROGRAMADOS EN EL MES * 100</t>
    </r>
  </si>
  <si>
    <t>%TP=N° DIAS  U HORAS PERDIDAS EN EL AÑO  *100 / N° DIAS U HORAS PROGRAMADAS EN EL PERIODO</t>
  </si>
  <si>
    <r>
      <t xml:space="preserve">OBSERVACIONES: </t>
    </r>
    <r>
      <rPr>
        <sz val="10"/>
        <color rgb="FF000000"/>
        <rFont val="Arial"/>
        <family val="2"/>
      </rPr>
      <t>%TP=N° DIAS  U HORAS PERDIDAS EN EL AÑO  *100 / N° DIAS U HORAS PROGRAMADAS EN EL PERIODO</t>
    </r>
  </si>
  <si>
    <r>
      <t xml:space="preserve">OBSERVACIONES: </t>
    </r>
    <r>
      <rPr>
        <sz val="10"/>
        <color rgb="FF000000"/>
        <rFont val="Arial"/>
        <family val="2"/>
      </rPr>
      <t>No. De medidas de control de los peligros y riesgos realizadas /No. De medidas de control de los peligros y riesgos establecidas *100</t>
    </r>
  </si>
  <si>
    <t>Ejecutar las medidas de prevención y control con base en el resultado de la identificación de peligros, la evaluación y valoración de los riesgos (físicos, ergonómicos, biológicos, químicos, de seguridad, públicos, psicosociales, entre otros), incluidos los prioritarios y estas se ejecutan acorde con el esquema de jerarquización, de ser factible priorizar la intervención en la fuente y en el medio.</t>
  </si>
  <si>
    <t>_Solicitar evidencias de la ejecución de las medidas de prevención y control, de acuerdo con el esquema de jerarquización y la identificación de los peligros, la evaluación y valoración de los riesgos realizada.
_Constatar que estas medidas se encuentran programadas en el plan anual de trabajo.
_Verificar que efectivamente se dio prioridad a las medidas de prevención y control frente a los peligros/riesgos identificados como prioritarios.</t>
  </si>
  <si>
    <t>Seguimiento a las medidas de control</t>
  </si>
  <si>
    <t xml:space="preserve">Verificar el seguimiento a la medida de control </t>
  </si>
  <si>
    <t xml:space="preserve">Revisión de realización de mediciones </t>
  </si>
  <si>
    <t xml:space="preserve">Realizar natura </t>
  </si>
  <si>
    <t>PLAN ESTRATEGICO DE SEGURIDAD VIAL</t>
  </si>
  <si>
    <t>Código</t>
  </si>
  <si>
    <t>Versión 0</t>
  </si>
  <si>
    <t>Versión</t>
  </si>
  <si>
    <t xml:space="preserve">MATRIZ DE OBJETIVOS METAS E INDICADORES </t>
  </si>
  <si>
    <t>Casillas con números azules formuladas</t>
  </si>
  <si>
    <t># de Kms recorridos</t>
  </si>
  <si>
    <t># Dias trabajados</t>
  </si>
  <si>
    <t># de Trabajadores</t>
  </si>
  <si>
    <t>#</t>
  </si>
  <si>
    <t>OBJETIVO DEL INDICADOR</t>
  </si>
  <si>
    <t xml:space="preserve">INDICADOR </t>
  </si>
  <si>
    <t>META 2024</t>
  </si>
  <si>
    <t>UNIDAD DE MEDIDA</t>
  </si>
  <si>
    <t>PERIODO O FRECUENCIA</t>
  </si>
  <si>
    <t>MAYOR ES MEJOR</t>
  </si>
  <si>
    <t>ENERO</t>
  </si>
  <si>
    <t>ABRIL</t>
  </si>
  <si>
    <t>MAYO</t>
  </si>
  <si>
    <t>Monitorear y reducir la frecuencia y gravedad de los accidentes de tráfico, proporcionando datos esenciales para la implementación de medidas de seguridad vial más efectivas y la promoción de prácticas de conducción más seguras</t>
  </si>
  <si>
    <t>Tasa de siniestros viales por nivel de perdida
TSV(n)</t>
  </si>
  <si>
    <t>Número de siniestros viales x trimestre * 1'000.000</t>
  </si>
  <si>
    <t>Trimestral y acomulado año</t>
  </si>
  <si>
    <t>MEJOR</t>
  </si>
  <si>
    <t>LIDER FUNCIONAL DE SG SST</t>
  </si>
  <si>
    <t>Número de kilometros recorridos por trimestre por toda la flota de vehiculos</t>
  </si>
  <si>
    <t xml:space="preserve">NO APLICA </t>
  </si>
  <si>
    <t>Costo siniestros viales por nivel de perdida 
$SV(n)</t>
  </si>
  <si>
    <t>Costos directos de siniestros viales x trimestre con nivel de perdida + Costos indirectos de siniestros viales x trimestre con nivel de perdida</t>
  </si>
  <si>
    <t xml:space="preserve">Verificar la cantidfad de riesgos identificados al inicio del año vs el final del año </t>
  </si>
  <si>
    <t>Riesgos de seguridad vial identificados
RSVI</t>
  </si>
  <si>
    <t>Cantidad de riesgos identificados al final de año - cantidad de riesgos identificados al inicio de año</t>
  </si>
  <si>
    <t>Gestión de riesgos viales</t>
  </si>
  <si>
    <t>3.1</t>
  </si>
  <si>
    <t xml:space="preserve">Identificar los riesgos viales con califaición alta a inicio de año vs con calificación alta a final de año </t>
  </si>
  <si>
    <t>Gestión de riesgos viales
GRV</t>
  </si>
  <si>
    <t>Cantidad de riesgos con valoración alta al al final de año - cantidad de riesgos con valoración alta al inicio de año</t>
  </si>
  <si>
    <t xml:space="preserve">Medir el nivel de cumplimiento de las metas propuestas en el PESV </t>
  </si>
  <si>
    <t>Cumplimiento de metas PESV</t>
  </si>
  <si>
    <t>Número de metas alcanzadas o logradas en el PESV x trimestre</t>
  </si>
  <si>
    <t xml:space="preserve"> * 100</t>
  </si>
  <si>
    <t>NO</t>
  </si>
  <si>
    <t>Número total de metas definidas PESV x trimestre</t>
  </si>
  <si>
    <t>Cumplimiento de actividades plan anual</t>
  </si>
  <si>
    <t>Número de actividades ejecutadas del plan anual de trabajo PESV x trimestre</t>
  </si>
  <si>
    <t>Numero total de actividades progamadas del plan anual de trabajo PESV  por trimestre</t>
  </si>
  <si>
    <t xml:space="preserve">Identificar el exceso de jornada laborales de los conductores </t>
  </si>
  <si>
    <t>Exceso de jornadas laborales</t>
  </si>
  <si>
    <t>Numero de dias excedidos en la jornada de trabajo de los conductores  al mes</t>
  </si>
  <si>
    <t>Mensual y acomulado año</t>
  </si>
  <si>
    <t>Total de dias trabajados por los conductores en el mes</t>
  </si>
  <si>
    <t>Cobertura del programa de gestión de velocidad Empresarial</t>
  </si>
  <si>
    <t># de vehiculos incluidos en el programa de gestión de la velocidad (propios y terceros)</t>
  </si>
  <si>
    <t># de vehiculos utilizados para desplazamientos laborales x mes</t>
  </si>
  <si>
    <t>Exceso limites de velocidad Laboral</t>
  </si>
  <si>
    <t># diarios de desplazamientos laborales con exceso de velocidad( casos en los que se superó el limite definido por la organización x mes</t>
  </si>
  <si>
    <t>Acomulado mes y año</t>
  </si>
  <si>
    <t># total de desplazamientos laborales x mes</t>
  </si>
  <si>
    <t xml:space="preserve">Identificar la cantidad de inpesccions preoperacionales que se realizan diariamente </t>
  </si>
  <si>
    <t>Inspecciones diarias preoperacionales</t>
  </si>
  <si>
    <t># de vehiculos inspeccionados diariamente</t>
  </si>
  <si>
    <t xml:space="preserve"># total de vehiculos que trabajan diariamente </t>
  </si>
  <si>
    <t xml:space="preserve">Identificar el cumplimiento del mantenimiento preventivo de los vehiculos </t>
  </si>
  <si>
    <t>Cumplimiento del plan de mantenimiento preventivo de vehiculos</t>
  </si>
  <si>
    <t># de actividades de mantenimiento preventivo ejecutadas por trimestre</t>
  </si>
  <si>
    <t># total de actividades de mantenimiento preventivo programadas por trimestre</t>
  </si>
  <si>
    <t xml:space="preserve">Identificar el cumplimiento del plan de formación en seguridad vial </t>
  </si>
  <si>
    <t>Cumplimiento plan de formación en seguridad vial</t>
  </si>
  <si>
    <t># de capacitaciones en seguridad vial ejecutadas por trimestre</t>
  </si>
  <si>
    <t># Total de capacitaciones en seguridad vial programadas por trimestre</t>
  </si>
  <si>
    <t xml:space="preserve">Identific ar la cobertura de plan de formación en seguridad vial </t>
  </si>
  <si>
    <t>Cobertura del plan de formación en seguridad vial</t>
  </si>
  <si>
    <t># de colaboradores de la organización capacitados en seguridad vial</t>
  </si>
  <si>
    <t>Acomulado trimestre y año</t>
  </si>
  <si>
    <t># total de colaboradores de la organización</t>
  </si>
  <si>
    <t xml:space="preserve">Identificar el estado de la gestión </t>
  </si>
  <si>
    <t>No conformidades auditorias Cerradas</t>
  </si>
  <si>
    <t># de no conformidades identificadas y analizadas</t>
  </si>
  <si>
    <t>No conformidades gestionadas y cerradas</t>
  </si>
  <si>
    <t>K</t>
  </si>
  <si>
    <t>Indicador 1</t>
  </si>
  <si>
    <t>Indicador 2</t>
  </si>
  <si>
    <t>Indicador 3</t>
  </si>
  <si>
    <t>Indicador 3.1</t>
  </si>
  <si>
    <t>Indicador 4</t>
  </si>
  <si>
    <t>Indicador 5</t>
  </si>
  <si>
    <t>Indicador 6</t>
  </si>
  <si>
    <t>Indicador 7</t>
  </si>
  <si>
    <t>Indicador 8</t>
  </si>
  <si>
    <t>Indicador 9</t>
  </si>
  <si>
    <t>Indicador 10</t>
  </si>
  <si>
    <t>Indicador 11</t>
  </si>
  <si>
    <t>Indicador 12</t>
  </si>
  <si>
    <t>Indicador 13</t>
  </si>
  <si>
    <t># TRABAJADORES</t>
  </si>
  <si>
    <t># TOTAL DE DIAS TRABAJADOS</t>
  </si>
  <si>
    <t xml:space="preserve">SINIESTROS VIALES SIN DIAS DE INCAPACIDAD </t>
  </si>
  <si>
    <t>SINIESTROS VIALES CON DIAS DE INCAPACIDAD</t>
  </si>
  <si>
    <t>SINIESTROS VIALES MORTALES</t>
  </si>
  <si>
    <t>TOTAL DE SINIESTROS VIALES
(SV)</t>
  </si>
  <si>
    <t>DIAS DE INCAPACIDAD POR SINIESTROS VIALES</t>
  </si>
  <si>
    <t>INDICE DE FRECUENCIA</t>
  </si>
  <si>
    <t>INDICE DE SEVERIDAD</t>
  </si>
  <si>
    <t>PROPORCIÓN DE ACCIDENTES MORTALES</t>
  </si>
  <si>
    <t>KMS</t>
  </si>
  <si>
    <t>TSV</t>
  </si>
  <si>
    <t>$(SV)n</t>
  </si>
  <si>
    <t>RSVI</t>
  </si>
  <si>
    <t>GRV</t>
  </si>
  <si>
    <t>CUMPLIMIENTO METAS PESV</t>
  </si>
  <si>
    <t>CUMPLIMIENTO DE ACTIVIDADES PLAN ANUAL</t>
  </si>
  <si>
    <t>EXCESO DE JORNADAS LABORALES</t>
  </si>
  <si>
    <t xml:space="preserve">COBERTURA DEL PROGRAMA DE GESTIÓN DE VELOCIDAD </t>
  </si>
  <si>
    <t>EXCESO DE LIMITES DE VELOCIDAD</t>
  </si>
  <si>
    <t xml:space="preserve"> VEHICULOS INSPECCIONADOS </t>
  </si>
  <si>
    <t xml:space="preserve"> CUMPLIMIENTO  MANTENIMIENTOS PREVENTIVOS</t>
  </si>
  <si>
    <t xml:space="preserve"> CUMPLIMIENTO DEL PLAN DE FORMACIÓN</t>
  </si>
  <si>
    <t xml:space="preserve"> COBERTURA DEL PLAN DE FORMACIÓN</t>
  </si>
  <si>
    <t xml:space="preserve"> EFICACIA DE LOS HALLAZGOS CERRADOS</t>
  </si>
  <si>
    <t>TSV (n) = (SV(tn) xK)/ (km(t)))</t>
  </si>
  <si>
    <r>
      <t xml:space="preserve">OBSERVACIONES: </t>
    </r>
    <r>
      <rPr>
        <sz val="10"/>
        <color rgb="FF000000"/>
        <rFont val="Arial"/>
        <family val="2"/>
      </rPr>
      <t>Tasa de Siniestros Viales por nivel de Perdida: TSV(n)
Variables a medir en el indicador:
SV(tn): número de siniestros viales por trimestre por nivel de perdida: fatalidades, heridos graves con más de 30 días de incapacidad, heridos leves con hasta 30 días de incapacidad, choques simples.
K: constante equivalente a 1’000.000 de kilómetros.
Km(t): Número de kilómetros recorridos por trimestre por toda la flota de vehículos de la empresa.</t>
    </r>
  </si>
  <si>
    <t>Registro de Siniestros Viales del Mes
Kilometros Recorridos en el Mes seguimiento, medición, etc.</t>
  </si>
  <si>
    <t xml:space="preserve">Seguimiento a las inspecciones preoperacionales mes a mes </t>
  </si>
  <si>
    <t xml:space="preserve">Se realiza la actualización de analisis estadistico </t>
  </si>
  <si>
    <t xml:space="preserve">Verificar seguimiento de inspecciones preoperacionales </t>
  </si>
  <si>
    <t xml:space="preserve">Numero de metas alcanzadas o logradas en el PESV por trimestre / número total de metas definias por trimestre </t>
  </si>
  <si>
    <t xml:space="preserve">Trimestal </t>
  </si>
  <si>
    <r>
      <t xml:space="preserve">OBSERVACIONES: </t>
    </r>
    <r>
      <rPr>
        <sz val="10"/>
        <color rgb="FF000000"/>
        <rFont val="Arial"/>
        <family val="2"/>
      </rPr>
      <t># de metas alcanzadas o logradas en el PESV por trimestre / número total de metas definidas por trimeste</t>
    </r>
  </si>
  <si>
    <t xml:space="preserve">Cumplimiento de metas PESV </t>
  </si>
  <si>
    <t xml:space="preserve">Seguimiento al cumplimiento de metas del PESV </t>
  </si>
  <si>
    <t xml:space="preserve">Verificar seguimiento de cumplimiento de metas </t>
  </si>
  <si>
    <t>Número de actividades ejecutadas del plan anual de trabajo PESV X trimestre / Numero total de actividades programas del plan anual de trabajo PESV por trimestre</t>
  </si>
  <si>
    <r>
      <t xml:space="preserve">OBSERVACIONES: </t>
    </r>
    <r>
      <rPr>
        <sz val="10"/>
        <color rgb="FF000000"/>
        <rFont val="Arial"/>
        <family val="2"/>
      </rPr>
      <t>Número de actividades ejecutadas del plan anual de trabajo PESV X trimestre / Numero total de actividades programas del plan anual de trabajo PESV por trimestre.</t>
    </r>
  </si>
  <si>
    <t xml:space="preserve">Cumplimiento plan de trabajo del PESV </t>
  </si>
  <si>
    <t xml:space="preserve">Seguimiento a las actividades del plan de trabajo de PESV </t>
  </si>
  <si>
    <t xml:space="preserve">Verificar seguimiento deL plan de trabajo </t>
  </si>
  <si>
    <t xml:space="preserve">Número de excesos en la jornada diaria de trabajo de los conducotres (eventos en los que los conductores han superado el tiempo maximo permitido en la legislación) por mes / sumatoria total de dias trabajados por todos los conductores que realizan desplazamientos laborales por mes. </t>
  </si>
  <si>
    <r>
      <t>OBSERVACIONES:</t>
    </r>
    <r>
      <rPr>
        <sz val="10"/>
        <color rgb="FF000000"/>
        <rFont val="Arial"/>
        <family val="2"/>
      </rPr>
      <t xml:space="preserve"> Número de excesos en la jornada diaria de trabajo de los conducotres (eventos en los que los conductores han superado el tiempo maximo permitido en la legislación) por mes / sumatoria total de dias trabajados por todos los conductores que realizan desplazamientos laborales por mes. </t>
    </r>
  </si>
  <si>
    <t xml:space="preserve">Identificar el exeso de jornadas laborales de los conductores </t>
  </si>
  <si>
    <t xml:space="preserve">Seguimiento en el exceso de joranadas laborales de los conductores </t>
  </si>
  <si>
    <t>3x</t>
  </si>
  <si>
    <r>
      <t>OBSERVACIONES:</t>
    </r>
    <r>
      <rPr>
        <sz val="10"/>
        <color rgb="FF000000"/>
        <rFont val="Arial"/>
        <family val="2"/>
      </rPr>
      <t>[(No de Accidentes de tránsito en un  Periodo)/( No de Vehículos de la compañía)]</t>
    </r>
  </si>
  <si>
    <t xml:space="preserve">seguimiento a los accidentes viales </t>
  </si>
  <si>
    <t>seguimientos de accidentabilidad vial</t>
  </si>
  <si>
    <t xml:space="preserve">revisar accidentabiidad vial </t>
  </si>
  <si>
    <t>% de accidentados viales</t>
  </si>
  <si>
    <t xml:space="preserve">seguimiento a la frecuencia viales </t>
  </si>
  <si>
    <t>seguimientos de la frecuencia PESV</t>
  </si>
  <si>
    <t xml:space="preserve">se revisa la frecuencia de accidentes de transito el cual se evidencia 0 a la fecha. </t>
  </si>
  <si>
    <t>Seguimiento a % de conductores accidentados</t>
  </si>
  <si>
    <t xml:space="preserve">Se Revisa % de accidentados, a la fecha 0 </t>
  </si>
  <si>
    <t xml:space="preserve">% de accidentados </t>
  </si>
  <si>
    <t>ñ</t>
  </si>
  <si>
    <r>
      <t>OBSERVACIONES:</t>
    </r>
    <r>
      <rPr>
        <sz val="10"/>
        <color rgb="FF000000"/>
        <rFont val="Arial"/>
        <family val="2"/>
      </rPr>
      <t>[(Número de evaluaciones realizadas)/(Total de evaluaciones programados)]*100</t>
    </r>
  </si>
  <si>
    <t xml:space="preserve">Numero de evaluaciones realizados por los conductores </t>
  </si>
  <si>
    <t xml:space="preserve">Seguimiento a % de evaluaciones realizadas por los conductores </t>
  </si>
  <si>
    <t>Se revisa el numero de evaluaciones el cual todos lo han realizado</t>
  </si>
  <si>
    <t xml:space="preserve">% de evaluaciones realizadas </t>
  </si>
  <si>
    <t>Número de personas que asisten a la Id.*100 / Número de personas que ingresan en el periodo</t>
  </si>
  <si>
    <r>
      <t>OBSERVACIONES:</t>
    </r>
    <r>
      <rPr>
        <sz val="10"/>
        <color rgb="FF000000"/>
        <rFont val="Arial"/>
        <family val="2"/>
      </rPr>
      <t>Número de personas que asisten a la Id.*100 / Número de personas que ingresan en el periodo</t>
    </r>
  </si>
  <si>
    <t xml:space="preserve">Numero de personas que asisten a la inducción </t>
  </si>
  <si>
    <t xml:space="preserve">seguimiento al personal que realiza la inducción </t>
  </si>
  <si>
    <t xml:space="preserve">seguimiento del proceso de inducción </t>
  </si>
  <si>
    <t xml:space="preserve">Se realiza seguimiento a inducción </t>
  </si>
  <si>
    <t xml:space="preserve">% de evaluación a inducción </t>
  </si>
  <si>
    <t>Número de capacitaciones para el 100% de la población / Número de capacitaciones requeridas para el 100% de la población * 100</t>
  </si>
  <si>
    <r>
      <t>OBSERVACIONES:</t>
    </r>
    <r>
      <rPr>
        <sz val="10"/>
        <color rgb="FF000000"/>
        <rFont val="Arial"/>
        <family val="2"/>
      </rPr>
      <t>Número de capacitaciones para el 100% de la población / Número de capacitaciones requeridas para el 100% de la población * 100</t>
    </r>
  </si>
  <si>
    <t xml:space="preserve">Cubrimiento capacitaciones </t>
  </si>
  <si>
    <t xml:space="preserve">Seguimiento a la jejecución de capacitaciones </t>
  </si>
  <si>
    <t xml:space="preserve">seguimiento a la ejecución de capacitaciones </t>
  </si>
  <si>
    <t xml:space="preserve">Se revisa seguimiento a las capacitaciones </t>
  </si>
  <si>
    <t xml:space="preserve">% de capacitaciones realizadas </t>
  </si>
  <si>
    <t>Número de examenes médicos realizados / Número de examenes médicos requeridos x 100</t>
  </si>
  <si>
    <r>
      <t>OBSERVACIONES:</t>
    </r>
    <r>
      <rPr>
        <sz val="10"/>
        <color rgb="FF000000"/>
        <rFont val="Arial"/>
        <family val="2"/>
      </rPr>
      <t>Número de examenes médicos realizados / Número de examenes médicos requeridos x 100</t>
    </r>
  </si>
  <si>
    <t xml:space="preserve">Cubrimiento examenes medicos </t>
  </si>
  <si>
    <t xml:space="preserve">Seguimiento al cubrimiento de examenes medicos ocupacionales </t>
  </si>
  <si>
    <t xml:space="preserve">seguimiento a la ejecución de examenes medicos </t>
  </si>
  <si>
    <t xml:space="preserve">Realizar seguimiento de examenes medicos ocupacionales </t>
  </si>
  <si>
    <t>DASHBOARD EJECUTIVO DE INDICADORES SG-SST 2026</t>
  </si>
  <si>
    <t>Consolidado automático desde Tablero indicadores 2026. Incluye 68 indicadores, estado de cumplimiento, tendencias anuales y brechas contra meta.</t>
  </si>
  <si>
    <t>Total indicadores</t>
  </si>
  <si>
    <t>Cumplen</t>
  </si>
  <si>
    <t>No cumplen</t>
  </si>
  <si>
    <t>% cumplimiento</t>
  </si>
  <si>
    <t>Cualitativos</t>
  </si>
  <si>
    <t>Sin meta / dato</t>
  </si>
  <si>
    <t>LECTURA RÁPIDA</t>
  </si>
  <si>
    <t>RESUMEN POR TIPO</t>
  </si>
  <si>
    <t>ESTADO DE CUMPLIMIENTO</t>
  </si>
  <si>
    <t>Tipo</t>
  </si>
  <si>
    <t>Indicadores</t>
  </si>
  <si>
    <t>% Cumplen</t>
  </si>
  <si>
    <t>Estado</t>
  </si>
  <si>
    <t>Cantidad</t>
  </si>
  <si>
    <t>% Total</t>
  </si>
  <si>
    <t>Cumple</t>
  </si>
  <si>
    <t>No cumple</t>
  </si>
  <si>
    <t>Cualitativo</t>
  </si>
  <si>
    <t>Sin meta</t>
  </si>
  <si>
    <t>Sin dato</t>
  </si>
  <si>
    <t>RESUMEN POR FRECUENCIA</t>
  </si>
  <si>
    <t>PROMEDIO ANUAL INDICADORES NUMÉRICOS</t>
  </si>
  <si>
    <t>Frecuencia</t>
  </si>
  <si>
    <t>% No cumplen</t>
  </si>
  <si>
    <t>Año</t>
  </si>
  <si>
    <t>INDICADORES CON MAYOR BRECHA</t>
  </si>
  <si>
    <t>Indicador</t>
  </si>
  <si>
    <t>Resultado</t>
  </si>
  <si>
    <t>Meta</t>
  </si>
  <si>
    <t>Brecha</t>
  </si>
  <si>
    <t>Año usado</t>
  </si>
  <si>
    <t>4. Evaluaciòn no conformidades</t>
  </si>
  <si>
    <t>4. Intervención de peligros identificados</t>
  </si>
  <si>
    <t>3. Ejecución del plan de capacitaciòn</t>
  </si>
  <si>
    <t>12.2Cumplimiento plan de trabajo PESV</t>
  </si>
  <si>
    <t>No</t>
  </si>
  <si>
    <t>Definición</t>
  </si>
  <si>
    <t>Unidad</t>
  </si>
  <si>
    <t>Meta texto</t>
  </si>
  <si>
    <t>Resultado 2026</t>
  </si>
  <si>
    <t>Último resultado</t>
  </si>
  <si>
    <t>Meta num</t>
  </si>
  <si>
    <t>Resultado num</t>
  </si>
  <si>
    <t>Celda origen</t>
  </si>
  <si>
    <t>2017</t>
  </si>
  <si>
    <t>2018</t>
  </si>
  <si>
    <t>2019</t>
  </si>
  <si>
    <t>2020</t>
  </si>
  <si>
    <t>2021</t>
  </si>
  <si>
    <t>2022</t>
  </si>
  <si>
    <t>2023</t>
  </si>
  <si>
    <t>2024</t>
  </si>
  <si>
    <t>2025</t>
  </si>
  <si>
    <t>2026</t>
  </si>
  <si>
    <t>Tablero indicadores 2026!B7</t>
  </si>
  <si>
    <t>Tablero indicadores 2026!B8</t>
  </si>
  <si>
    <t>Tablero indicadores 2026!B9</t>
  </si>
  <si>
    <t>Tablero indicadores 2026!B10</t>
  </si>
  <si>
    <t>5. Recursos</t>
  </si>
  <si>
    <t>Asignación de recursos</t>
  </si>
  <si>
    <t>Tablero indicadores 2026!B11</t>
  </si>
  <si>
    <t>Tablero indicadores 2026!B12</t>
  </si>
  <si>
    <t>7. Conformación y funcionamiento del copasst y capacitación de los integrantes</t>
  </si>
  <si>
    <t>Tablero indicadores 2026!B13</t>
  </si>
  <si>
    <t>8. Documentación</t>
  </si>
  <si>
    <t>Tablero indicadores 2026!B14</t>
  </si>
  <si>
    <t>9. Diagnostico de condiciones</t>
  </si>
  <si>
    <t>Tablero indicadores 2026!B15</t>
  </si>
  <si>
    <t>Tablero indicadores 2026!B16</t>
  </si>
  <si>
    <t>Tablero indicadores 2026!B17</t>
  </si>
  <si>
    <t>1. Evaluacion Inicial</t>
  </si>
  <si>
    <t>Tablero indicadores 2026!B19</t>
  </si>
  <si>
    <t>Tablero indicadores 2026!B20</t>
  </si>
  <si>
    <t>Tablero indicadores 2026!B21</t>
  </si>
  <si>
    <t>Tablero indicadores 2026!B22</t>
  </si>
  <si>
    <t>5. Condiciones de salud</t>
  </si>
  <si>
    <t>Tablero indicadores 2026!B23</t>
  </si>
  <si>
    <t>6. Acciones preventivas, correctivas y de mejora</t>
  </si>
  <si>
    <t>Ejecución de acciones preventivas, correctivas y de mejora incluidas las generadas en la investigación de accidentes de trabajo</t>
  </si>
  <si>
    <t>Tablero indicadores 2026!B24</t>
  </si>
  <si>
    <t>7. Mediciones ambientales</t>
  </si>
  <si>
    <t>Tablero indicadores 2026!B25</t>
  </si>
  <si>
    <t>Desarrollo de los programas de vigilancia epidemiologica</t>
  </si>
  <si>
    <t>Tablero indicadores 2026!B26</t>
  </si>
  <si>
    <t>9. Investigación de accidentes, incidentes y enfermedades laborales</t>
  </si>
  <si>
    <t>Porcentaje de accidentes, incidentes y enfermedades laborales investigados</t>
  </si>
  <si>
    <t>Tablero indicadores 2026!B27</t>
  </si>
  <si>
    <t>Tablero indicadores 2026!B28</t>
  </si>
  <si>
    <t>11. Estadisticas de EL, AT, IT y ausentismo laboral</t>
  </si>
  <si>
    <t>Tablero indicadores 2026!B29</t>
  </si>
  <si>
    <t>Ejecucion de los planes de emergencia en las sedes</t>
  </si>
  <si>
    <t>Tablero indicadores 2026!B30</t>
  </si>
  <si>
    <t>Procentaje de simulacros realizados</t>
  </si>
  <si>
    <t>Tablero indicadores 2026!B31</t>
  </si>
  <si>
    <t>Evidencia de la conservación de documentos</t>
  </si>
  <si>
    <t>Tablero indicadores 2026!B32</t>
  </si>
  <si>
    <t>14.Riesgos de seguridad vial identeificados</t>
  </si>
  <si>
    <t>Verificar la cantidad de riesgos identificados al inicio del año vs final del año</t>
  </si>
  <si>
    <t>Tablero indicadores 2026!B33</t>
  </si>
  <si>
    <t>15. Gestión de riesgos viales</t>
  </si>
  <si>
    <t>Identificar los riesgos viales con calificación alta a inicio de ñao vs los riesgos con calificación alta a final del año</t>
  </si>
  <si>
    <t>Tablero indicadores 2026!B34</t>
  </si>
  <si>
    <t>1. Requisitos Legales</t>
  </si>
  <si>
    <t>Cumplimiento de requisitos legales aplicables</t>
  </si>
  <si>
    <t>Tablero indicadores 2026!B36</t>
  </si>
  <si>
    <t>Tablero indicadores 2026!B37</t>
  </si>
  <si>
    <t>0,584779706</t>
  </si>
  <si>
    <t>Tablero indicadores 2026!B38</t>
  </si>
  <si>
    <t>0,0%</t>
  </si>
  <si>
    <t>Tablero indicadores 2026!B39</t>
  </si>
  <si>
    <t>Tablero indicadores 2026!B40</t>
  </si>
  <si>
    <t>Muestra el porcentaje de Inspecciones</t>
  </si>
  <si>
    <t>Tablero indicadores 2026!B41</t>
  </si>
  <si>
    <t>Muestra el porcentaje de condiciones mejoradas de las inspecciones realizadas</t>
  </si>
  <si>
    <t>Tablero indicadores 2026!B42</t>
  </si>
  <si>
    <t>5. 3 % Cubrimiento EPP</t>
  </si>
  <si>
    <t>Tablero indicadores 2026!B43</t>
  </si>
  <si>
    <t>5.4 % uso EPP</t>
  </si>
  <si>
    <t>Tablero indicadores 2026!B44</t>
  </si>
  <si>
    <t>EI cumplimiento de los programas de vigilancia epidemiológica de la salud de los trabajadores, acorde con las características, peligros y riesgos</t>
  </si>
  <si>
    <t>0,674371859</t>
  </si>
  <si>
    <t>Tablero indicadores 2026!B45</t>
  </si>
  <si>
    <t>Tablero indicadores 2026!B46</t>
  </si>
  <si>
    <t>Tablero indicadores 2026!B47</t>
  </si>
  <si>
    <t>Tablero indicadores 2026!B48</t>
  </si>
  <si>
    <t>Número de veces que ocurre un accidente de trabajo en el mes</t>
  </si>
  <si>
    <t>0,24</t>
  </si>
  <si>
    <t>Tablero indicadores 2026!B49</t>
  </si>
  <si>
    <t>Número de días perdidos por accidentes de trabajo en el mes</t>
  </si>
  <si>
    <t>0,94</t>
  </si>
  <si>
    <t>Tablero indicadores 2026!B50</t>
  </si>
  <si>
    <t>Tablero indicadores 2026!B51</t>
  </si>
  <si>
    <t>8.3 Proporciòn de accidentes de trabajo mortales (Resolución 312 de 2019)</t>
  </si>
  <si>
    <t>Tablero indicadores 2026!B52</t>
  </si>
  <si>
    <t>Relación del número de casos de accidentes de trabajo, ocurridos durante el período con el número promedio de trabajadores en el mismo período</t>
  </si>
  <si>
    <t>0,00%</t>
  </si>
  <si>
    <t>Tablero indicadores 2026!B53</t>
  </si>
  <si>
    <t>Nùmero de casos nuevos y antiguos de enfermedad en el periodo "Z"/ Promedio de trabajadores en el periodo "Z"</t>
  </si>
  <si>
    <t>Tablero indicadores 2026!B54</t>
  </si>
  <si>
    <t>8.6 Incidencia de la enfermedad (Resolución 312 de 2019)</t>
  </si>
  <si>
    <t>0,00</t>
  </si>
  <si>
    <t>Tablero indicadores 2026!B55</t>
  </si>
  <si>
    <t>3,87%</t>
  </si>
  <si>
    <t>Tablero indicadores 2026!B56</t>
  </si>
  <si>
    <t>9.1. Ausentismo por causa médica (Resolución 312 de 2019)</t>
  </si>
  <si>
    <t>3,33%</t>
  </si>
  <si>
    <t>Tablero indicadores 2026!B57</t>
  </si>
  <si>
    <t>3,0%</t>
  </si>
  <si>
    <t>2,56%</t>
  </si>
  <si>
    <t>Tablero indicadores 2026!B58</t>
  </si>
  <si>
    <t>10. Medidas de control en los riesgos y peligros priorizados</t>
  </si>
  <si>
    <t>0,98</t>
  </si>
  <si>
    <t>Tablero indicadores 2026!B59</t>
  </si>
  <si>
    <t>Tablero indicadores 2026!B60</t>
  </si>
  <si>
    <t>12.Tasa de sinisiestros viales por nivel de perdida. TSV (n)</t>
  </si>
  <si>
    <t>Definir tasa de siniestros viales por nivel de perdida</t>
  </si>
  <si>
    <t>Tablero indicadores 2026!B61</t>
  </si>
  <si>
    <t>12.1Cumplimiento de metas PESV</t>
  </si>
  <si>
    <t>Medir el nivel de cumpliento de las metas propuestas en el PESV</t>
  </si>
  <si>
    <t>Tablero indicadores 2026!B62</t>
  </si>
  <si>
    <t>Medir el nivel de cumplimiento de las actividades del plan anual del PESV</t>
  </si>
  <si>
    <t>Tablero indicadores 2026!B63</t>
  </si>
  <si>
    <t>Tablero indicadores 2026!B64</t>
  </si>
  <si>
    <t>Tablero indicadores 2026!B65</t>
  </si>
  <si>
    <t>12.5 Frecuencia de Accidentes de Transito</t>
  </si>
  <si>
    <t>Tablero indicadores 2026!B66</t>
  </si>
  <si>
    <t>12.6 % de Afectación</t>
  </si>
  <si>
    <t>Tablero indicadores 2026!B67</t>
  </si>
  <si>
    <t>Tablero indicadores 2026!B68</t>
  </si>
  <si>
    <t>Tablero indicadores 2026!B69</t>
  </si>
  <si>
    <t>12.7 Impacto Económico de los Incidentes de Transito</t>
  </si>
  <si>
    <t>Tablero indicadores 2026!B70</t>
  </si>
  <si>
    <t>Tablero indicadores 2026!B71</t>
  </si>
  <si>
    <t>Tablero indicadores 2026!B72</t>
  </si>
  <si>
    <t>Tablero indicadores 2026!B73</t>
  </si>
  <si>
    <t>Tablero indicadores 2026!B74</t>
  </si>
  <si>
    <t>14. % Cubrimiento Capacitación</t>
  </si>
  <si>
    <t>Tablero indicadores 2026!B75</t>
  </si>
  <si>
    <t>Muestra el porcentaje de cobertura en examenes médicos</t>
  </si>
  <si>
    <t>Tablero indicadores 2026!B76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</si>
</sst>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 #,##0.00_-;\-&quot;$&quot;\ * #,##0.00_-;_-&quot;$&quot;\ * &quot;-&quot;??_-;_-@_-"/>
    <numFmt numFmtId="43" formatCode="_-* #,##0.00_-;\-* #,##0.00_-;_-* &quot;-&quot;??_-;_-@_-"/>
    <numFmt numFmtId="164" formatCode="0.000"/>
    <numFmt numFmtId="165" formatCode="0.0%"/>
    <numFmt numFmtId="166" formatCode="0.0"/>
    <numFmt numFmtId="167" formatCode="&quot;$&quot;#,##0.00"/>
    <numFmt numFmtId="168" formatCode="\-"/>
    <numFmt numFmtId="169" formatCode="_-&quot;$&quot;* #,##0.00_-;\-&quot;$&quot;* #,##0.00_-;_-&quot;$&quot;* &quot;-&quot;??_-;_-@_-"/>
    <numFmt numFmtId="170" formatCode="_-* #,##0.00\ _€_-;\-* #,##0.00\ _€_-;_-* &quot;-&quot;??\ _€_-;_-@_-"/>
    <numFmt numFmtId="171" formatCode="_-&quot;$&quot;\ * #,##0_-;\-&quot;$&quot;\ * #,##0_-;_-&quot;$&quot;\ * &quot;-&quot;??_-;_-@_-"/>
    <numFmt numFmtId="172" formatCode="_-&quot;$&quot;* #,##0_-;\-&quot;$&quot;* #,##0_-;_-&quot;$&quot;* &quot;-&quot;_-;_-@_-"/>
  </numFmts>
  <fonts count="80" x14ac:knownFonts="1">
    <font>
      <sz val="11"/>
      <color theme="1"/>
      <name val="Calibri"/>
      <family val="2"/>
      <scheme val="minor"/>
    </font>
    <font>
      <sz val="11"/>
      <color theme="1"/>
      <name val="Calibri"/>
      <family val="2"/>
      <scheme val="minor"/>
    </font>
    <font>
      <sz val="10"/>
      <name val="Arial"/>
      <family val="2"/>
    </font>
    <font>
      <b/>
      <sz val="14"/>
      <name val="Arial"/>
      <family val="2"/>
    </font>
    <font>
      <b/>
      <sz val="12"/>
      <color theme="1"/>
      <name val="Arial"/>
      <family val="2"/>
    </font>
    <font>
      <b/>
      <sz val="12"/>
      <name val="Arial"/>
      <family val="2"/>
    </font>
    <font>
      <sz val="12"/>
      <color theme="1"/>
      <name val="Arial"/>
      <family val="2"/>
    </font>
    <font>
      <b/>
      <sz val="16"/>
      <name val="Arial"/>
      <family val="2"/>
    </font>
    <font>
      <sz val="12"/>
      <name val="Arial"/>
      <family val="2"/>
    </font>
    <font>
      <sz val="11"/>
      <color indexed="8"/>
      <name val="Calibri"/>
      <family val="2"/>
    </font>
    <font>
      <sz val="12"/>
      <color indexed="8"/>
      <name val="Arial"/>
      <family val="2"/>
    </font>
    <font>
      <u/>
      <sz val="12"/>
      <name val="Arial"/>
      <family val="2"/>
    </font>
    <font>
      <sz val="11"/>
      <color theme="1"/>
      <name val="Arial"/>
      <family val="2"/>
    </font>
    <font>
      <b/>
      <sz val="14"/>
      <color indexed="81"/>
      <name val="Tahoma"/>
      <family val="2"/>
    </font>
    <font>
      <sz val="9"/>
      <color indexed="81"/>
      <name val="Tahoma"/>
      <family val="2"/>
    </font>
    <font>
      <sz val="14"/>
      <color indexed="81"/>
      <name val="Tahoma"/>
      <family val="2"/>
    </font>
    <font>
      <b/>
      <sz val="9"/>
      <color indexed="81"/>
      <name val="Tahoma"/>
      <family val="2"/>
    </font>
    <font>
      <b/>
      <sz val="16"/>
      <color indexed="81"/>
      <name val="Tahoma"/>
      <family val="2"/>
    </font>
    <font>
      <sz val="16"/>
      <color indexed="81"/>
      <name val="Tahoma"/>
      <family val="2"/>
    </font>
    <font>
      <b/>
      <sz val="12"/>
      <color indexed="81"/>
      <name val="Tahoma"/>
      <family val="2"/>
    </font>
    <font>
      <b/>
      <sz val="11"/>
      <color indexed="81"/>
      <name val="Tahoma"/>
      <family val="2"/>
    </font>
    <font>
      <sz val="11"/>
      <color indexed="81"/>
      <name val="Tahoma"/>
      <family val="2"/>
    </font>
    <font>
      <sz val="10"/>
      <color indexed="81"/>
      <name val="Tahoma"/>
      <family val="2"/>
    </font>
    <font>
      <sz val="12"/>
      <color indexed="81"/>
      <name val="Tahoma"/>
      <family val="2"/>
    </font>
    <font>
      <u/>
      <sz val="11"/>
      <color theme="10"/>
      <name val="Calibri"/>
      <family val="2"/>
    </font>
    <font>
      <sz val="11"/>
      <color indexed="8"/>
      <name val="Arial"/>
      <family val="2"/>
    </font>
    <font>
      <b/>
      <sz val="10"/>
      <color indexed="8"/>
      <name val="Arial"/>
      <family val="2"/>
    </font>
    <font>
      <b/>
      <sz val="11"/>
      <color indexed="8"/>
      <name val="Arial"/>
      <family val="2"/>
    </font>
    <font>
      <b/>
      <sz val="9"/>
      <color indexed="8"/>
      <name val="Arial"/>
      <family val="2"/>
    </font>
    <font>
      <b/>
      <sz val="8"/>
      <color indexed="8"/>
      <name val="Arial"/>
      <family val="2"/>
    </font>
    <font>
      <sz val="10"/>
      <color indexed="8"/>
      <name val="Arial"/>
      <family val="2"/>
    </font>
    <font>
      <sz val="8"/>
      <name val="Arial"/>
      <family val="2"/>
    </font>
    <font>
      <sz val="9"/>
      <color indexed="8"/>
      <name val="Arial"/>
      <family val="2"/>
    </font>
    <font>
      <sz val="9"/>
      <name val="Arial"/>
      <family val="2"/>
    </font>
    <font>
      <sz val="8"/>
      <color theme="0"/>
      <name val="Arial"/>
      <family val="2"/>
    </font>
    <font>
      <sz val="11"/>
      <name val="Arial"/>
      <family val="2"/>
    </font>
    <font>
      <sz val="10"/>
      <color rgb="FF000000"/>
      <name val="Arial"/>
      <family val="2"/>
    </font>
    <font>
      <b/>
      <sz val="11"/>
      <color theme="1"/>
      <name val="Calibri"/>
      <family val="2"/>
      <scheme val="minor"/>
    </font>
    <font>
      <b/>
      <sz val="12"/>
      <name val="Tahoma"/>
      <family val="2"/>
    </font>
    <font>
      <sz val="10"/>
      <name val="Tahoma"/>
      <family val="2"/>
    </font>
    <font>
      <b/>
      <sz val="14"/>
      <name val="Tahoma"/>
      <family val="2"/>
    </font>
    <font>
      <sz val="14"/>
      <name val="Tahoma"/>
      <family val="2"/>
    </font>
    <font>
      <b/>
      <sz val="10"/>
      <name val="Tahoma"/>
      <family val="2"/>
    </font>
    <font>
      <b/>
      <sz val="7"/>
      <name val="Tahoma"/>
      <family val="2"/>
    </font>
    <font>
      <b/>
      <sz val="9"/>
      <name val="Tahoma"/>
      <family val="2"/>
    </font>
    <font>
      <b/>
      <sz val="8"/>
      <name val="Tahoma"/>
      <family val="2"/>
    </font>
    <font>
      <sz val="9"/>
      <name val="Tahoma"/>
      <family val="2"/>
    </font>
    <font>
      <sz val="8"/>
      <name val="Tahoma"/>
      <family val="2"/>
    </font>
    <font>
      <b/>
      <sz val="8"/>
      <color indexed="81"/>
      <name val="Tahoma"/>
      <family val="2"/>
    </font>
    <font>
      <sz val="8"/>
      <color indexed="81"/>
      <name val="Tahoma"/>
      <family val="2"/>
    </font>
    <font>
      <b/>
      <sz val="14"/>
      <name val="Calibri"/>
      <family val="2"/>
      <scheme val="minor"/>
    </font>
    <font>
      <sz val="10"/>
      <color theme="1"/>
      <name val="Arial"/>
      <family val="2"/>
    </font>
    <font>
      <sz val="11"/>
      <color rgb="FF000000"/>
      <name val="Calibri"/>
      <family val="2"/>
    </font>
    <font>
      <sz val="12"/>
      <color theme="1"/>
      <name val="Times New Roman"/>
      <family val="1"/>
    </font>
    <font>
      <b/>
      <sz val="11"/>
      <name val="Arial"/>
      <family val="2"/>
    </font>
    <font>
      <b/>
      <sz val="14"/>
      <color theme="1"/>
      <name val="Calibri"/>
      <family val="2"/>
      <scheme val="minor"/>
    </font>
    <font>
      <sz val="16"/>
      <color theme="0" tint="-0.249977111117893"/>
      <name val="Arial"/>
      <family val="2"/>
    </font>
    <font>
      <u/>
      <sz val="11"/>
      <color theme="10"/>
      <name val="Calibri"/>
      <family val="2"/>
      <scheme val="minor"/>
    </font>
    <font>
      <b/>
      <u/>
      <sz val="22"/>
      <color theme="10"/>
      <name val="Arial Black"/>
      <family val="2"/>
    </font>
    <font>
      <i/>
      <sz val="16"/>
      <color theme="4" tint="-0.249977111117893"/>
      <name val="Arial"/>
      <family val="2"/>
    </font>
    <font>
      <b/>
      <sz val="12"/>
      <color theme="1"/>
      <name val="Calibri"/>
      <family val="2"/>
      <scheme val="minor"/>
    </font>
    <font>
      <b/>
      <sz val="11"/>
      <color theme="1"/>
      <name val="Arial"/>
      <family val="2"/>
    </font>
    <font>
      <i/>
      <sz val="11"/>
      <color theme="4" tint="-0.249977111117893"/>
      <name val="Arial"/>
      <family val="2"/>
    </font>
    <font>
      <sz val="12"/>
      <color theme="1"/>
      <name val="Calibri"/>
      <family val="2"/>
      <scheme val="minor"/>
    </font>
    <font>
      <b/>
      <sz val="12"/>
      <color rgb="FFFF0000"/>
      <name val="Calibri"/>
      <family val="2"/>
      <scheme val="minor"/>
    </font>
    <font>
      <sz val="12"/>
      <color theme="5"/>
      <name val="Calibri"/>
      <family val="2"/>
      <scheme val="minor"/>
    </font>
    <font>
      <sz val="12"/>
      <color theme="9"/>
      <name val="Calibri"/>
      <family val="2"/>
      <scheme val="minor"/>
    </font>
    <font>
      <b/>
      <sz val="10"/>
      <color rgb="FF000000"/>
      <name val="Tahoma"/>
      <family val="2"/>
    </font>
    <font>
      <sz val="10"/>
      <color rgb="FF000000"/>
      <name val="Tahoma"/>
      <family val="2"/>
    </font>
    <font>
      <b/>
      <sz val="11"/>
      <color rgb="FF000000"/>
      <name val="Calibri"/>
      <family val="2"/>
      <scheme val="minor"/>
    </font>
    <font>
      <sz val="6"/>
      <color rgb="FF000000"/>
      <name val="Calibri"/>
      <family val="2"/>
      <scheme val="minor"/>
    </font>
    <font>
      <b/>
      <sz val="10.5"/>
      <color rgb="FF000000"/>
      <name val="Tahoma"/>
      <family val="2"/>
    </font>
    <font>
      <sz val="11"/>
      <color rgb="FF000000"/>
      <name val="Arial"/>
      <family val="2"/>
    </font>
    <font>
      <sz val="10"/>
      <color theme="1"/>
      <name val="Aptos"/>
      <family val="2"/>
    </font>
    <font>
      <b/>
      <sz val="11"/>
      <color rgb="FFFFFFFF"/>
      <name val="Calibri"/>
      <family val="2"/>
      <scheme val="minor"/>
    </font>
    <font>
      <b/>
      <sz val="18"/>
      <color rgb="FFFFFFFF"/>
      <name val="Calibri"/>
      <family val="2"/>
      <scheme val="minor"/>
    </font>
    <font>
      <i/>
      <sz val="11"/>
      <color rgb="FF666666"/>
      <name val="Calibri"/>
      <family val="2"/>
      <scheme val="minor"/>
    </font>
    <font>
      <b/>
      <sz val="10"/>
      <color theme="1"/>
      <name val="Aptos"/>
      <family val="2"/>
    </font>
    <font>
      <b/>
      <sz val="16"/>
      <color theme="1"/>
      <name val="Aptos"/>
      <family val="2"/>
    </font>
    <font>
      <sz val="11"/>
      <color rgb="FF333333"/>
      <name val="Calibri"/>
      <family val="2"/>
      <scheme val="minor"/>
    </font>
  </fonts>
  <fills count="38">
    <fill>
      <patternFill patternType="none"/>
    </fill>
    <fill>
      <patternFill patternType="gray125"/>
    </fill>
    <fill>
      <patternFill patternType="solid">
        <fgColor indexed="9"/>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indexed="55"/>
        <bgColor indexed="64"/>
      </patternFill>
    </fill>
    <fill>
      <patternFill patternType="solid">
        <fgColor theme="3" tint="0.59999389629810485"/>
        <bgColor indexed="64"/>
      </patternFill>
    </fill>
    <fill>
      <patternFill patternType="solid">
        <fgColor indexed="22"/>
        <bgColor indexed="64"/>
      </patternFill>
    </fill>
    <fill>
      <patternFill patternType="solid">
        <fgColor theme="5" tint="0.39997558519241921"/>
        <bgColor indexed="64"/>
      </patternFill>
    </fill>
    <fill>
      <patternFill patternType="solid">
        <fgColor indexed="43"/>
        <bgColor indexed="64"/>
      </patternFill>
    </fill>
    <fill>
      <patternFill patternType="solid">
        <fgColor rgb="FF92D050"/>
        <bgColor indexed="64"/>
      </patternFill>
    </fill>
    <fill>
      <patternFill patternType="solid">
        <fgColor theme="6" tint="0.79998168889431442"/>
        <bgColor indexed="64"/>
      </patternFill>
    </fill>
    <fill>
      <patternFill patternType="solid">
        <fgColor indexed="13"/>
        <bgColor indexed="64"/>
      </patternFill>
    </fill>
    <fill>
      <patternFill patternType="solid">
        <fgColor theme="3" tint="0.79998168889431442"/>
        <bgColor indexed="64"/>
      </patternFill>
    </fill>
    <fill>
      <patternFill patternType="solid">
        <fgColor rgb="FFFF0000"/>
        <bgColor indexed="64"/>
      </patternFill>
    </fill>
    <fill>
      <patternFill patternType="solid">
        <fgColor theme="6" tint="0.59999389629810485"/>
        <bgColor indexed="64"/>
      </patternFill>
    </fill>
    <fill>
      <patternFill patternType="solid">
        <fgColor rgb="FFFFC00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FFFF"/>
        <bgColor rgb="FF000000"/>
      </patternFill>
    </fill>
    <fill>
      <patternFill patternType="solid">
        <fgColor rgb="FF1F4E79"/>
        <bgColor indexed="64"/>
      </patternFill>
    </fill>
    <fill>
      <patternFill patternType="solid">
        <fgColor rgb="FFD9EAF7"/>
        <bgColor indexed="64"/>
      </patternFill>
    </fill>
    <fill>
      <patternFill patternType="solid">
        <fgColor rgb="FF5B9BD5"/>
        <bgColor indexed="64"/>
      </patternFill>
    </fill>
    <fill>
      <patternFill patternType="solid">
        <fgColor rgb="FF70AD47"/>
        <bgColor indexed="64"/>
      </patternFill>
    </fill>
    <fill>
      <patternFill patternType="solid">
        <fgColor rgb="FFE2F0D9"/>
        <bgColor indexed="64"/>
      </patternFill>
    </fill>
    <fill>
      <patternFill patternType="solid">
        <fgColor rgb="FFC00000"/>
        <bgColor indexed="64"/>
      </patternFill>
    </fill>
    <fill>
      <patternFill patternType="solid">
        <fgColor rgb="FFF4CCCC"/>
        <bgColor indexed="64"/>
      </patternFill>
    </fill>
    <fill>
      <patternFill patternType="solid">
        <fgColor rgb="FF8064A2"/>
        <bgColor indexed="64"/>
      </patternFill>
    </fill>
    <fill>
      <patternFill patternType="solid">
        <fgColor rgb="FFE4DFEC"/>
        <bgColor indexed="64"/>
      </patternFill>
    </fill>
  </fills>
  <borders count="14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right/>
      <top/>
      <bottom style="double">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style="hair">
        <color indexed="64"/>
      </right>
      <top/>
      <bottom/>
      <diagonal/>
    </border>
    <border>
      <left style="medium">
        <color theme="7" tint="-0.249977111117893"/>
      </left>
      <right/>
      <top style="medium">
        <color theme="7" tint="-0.249977111117893"/>
      </top>
      <bottom style="medium">
        <color theme="7" tint="-0.249977111117893"/>
      </bottom>
      <diagonal/>
    </border>
    <border>
      <left/>
      <right/>
      <top style="medium">
        <color theme="7" tint="-0.249977111117893"/>
      </top>
      <bottom style="medium">
        <color theme="7" tint="-0.249977111117893"/>
      </bottom>
      <diagonal/>
    </border>
    <border>
      <left/>
      <right style="medium">
        <color theme="7" tint="-0.249977111117893"/>
      </right>
      <top style="medium">
        <color theme="7" tint="-0.249977111117893"/>
      </top>
      <bottom style="medium">
        <color theme="7" tint="-0.249977111117893"/>
      </bottom>
      <diagonal/>
    </border>
    <border>
      <left style="medium">
        <color theme="3" tint="0.39997558519241921"/>
      </left>
      <right style="medium">
        <color theme="3" tint="0.39997558519241921"/>
      </right>
      <top style="medium">
        <color theme="3" tint="0.39997558519241921"/>
      </top>
      <bottom/>
      <diagonal/>
    </border>
    <border>
      <left/>
      <right/>
      <top style="medium">
        <color theme="3" tint="0.39997558519241921"/>
      </top>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style="thin">
        <color theme="3" tint="0.39997558519241921"/>
      </left>
      <right style="thin">
        <color theme="3" tint="0.39997558519241921"/>
      </right>
      <top style="thin">
        <color theme="3" tint="0.39997558519241921"/>
      </top>
      <bottom/>
      <diagonal/>
    </border>
    <border>
      <left style="thin">
        <color theme="3" tint="0.39997558519241921"/>
      </left>
      <right style="thin">
        <color theme="3" tint="0.39997558519241921"/>
      </right>
      <top/>
      <bottom/>
      <diagonal/>
    </border>
    <border>
      <left style="thin">
        <color theme="3" tint="0.39997558519241921"/>
      </left>
      <right style="thin">
        <color theme="3" tint="0.39997558519241921"/>
      </right>
      <top/>
      <bottom style="thin">
        <color theme="3" tint="0.39997558519241921"/>
      </bottom>
      <diagonal/>
    </border>
    <border>
      <left style="medium">
        <color theme="5" tint="-0.249977111117893"/>
      </left>
      <right style="medium">
        <color theme="5" tint="-0.249977111117893"/>
      </right>
      <top style="medium">
        <color theme="5" tint="-0.249977111117893"/>
      </top>
      <bottom/>
      <diagonal/>
    </border>
    <border>
      <left/>
      <right/>
      <top style="medium">
        <color theme="5" tint="-0.249977111117893"/>
      </top>
      <bottom/>
      <diagonal/>
    </border>
    <border>
      <left/>
      <right style="medium">
        <color theme="5" tint="-0.249977111117893"/>
      </right>
      <top style="medium">
        <color theme="5" tint="-0.249977111117893"/>
      </top>
      <bottom/>
      <diagonal/>
    </border>
    <border>
      <left/>
      <right/>
      <top style="medium">
        <color theme="5" tint="-0.249977111117893"/>
      </top>
      <bottom style="thin">
        <color theme="5" tint="-0.249977111117893"/>
      </bottom>
      <diagonal/>
    </border>
    <border>
      <left/>
      <right style="medium">
        <color theme="5" tint="-0.249977111117893"/>
      </right>
      <top style="medium">
        <color theme="5" tint="-0.249977111117893"/>
      </top>
      <bottom style="thin">
        <color theme="5" tint="-0.249977111117893"/>
      </bottom>
      <diagonal/>
    </border>
    <border>
      <left style="medium">
        <color theme="5" tint="-0.249977111117893"/>
      </left>
      <right style="medium">
        <color theme="5" tint="-0.249977111117893"/>
      </right>
      <top/>
      <bottom/>
      <diagonal/>
    </border>
    <border>
      <left/>
      <right/>
      <top style="thin">
        <color theme="5" tint="-0.249977111117893"/>
      </top>
      <bottom style="thin">
        <color theme="5" tint="-0.249977111117893"/>
      </bottom>
      <diagonal/>
    </border>
    <border>
      <left/>
      <right style="medium">
        <color theme="5" tint="-0.249977111117893"/>
      </right>
      <top style="thin">
        <color theme="5" tint="-0.249977111117893"/>
      </top>
      <bottom style="thin">
        <color theme="5" tint="-0.249977111117893"/>
      </bottom>
      <diagonal/>
    </border>
    <border>
      <left style="medium">
        <color theme="5" tint="-0.249977111117893"/>
      </left>
      <right style="medium">
        <color theme="5" tint="-0.249977111117893"/>
      </right>
      <top/>
      <bottom style="medium">
        <color theme="5" tint="-0.249977111117893"/>
      </bottom>
      <diagonal/>
    </border>
    <border>
      <left/>
      <right/>
      <top style="thin">
        <color theme="5" tint="-0.249977111117893"/>
      </top>
      <bottom style="medium">
        <color theme="5" tint="-0.249977111117893"/>
      </bottom>
      <diagonal/>
    </border>
    <border>
      <left/>
      <right style="medium">
        <color theme="5" tint="-0.249977111117893"/>
      </right>
      <top style="thin">
        <color theme="5" tint="-0.249977111117893"/>
      </top>
      <bottom style="medium">
        <color theme="5" tint="-0.249977111117893"/>
      </bottom>
      <diagonal/>
    </border>
    <border>
      <left/>
      <right/>
      <top/>
      <bottom style="medium">
        <color theme="5" tint="-0.249977111117893"/>
      </bottom>
      <diagonal/>
    </border>
    <border>
      <left/>
      <right style="medium">
        <color theme="5" tint="-0.249977111117893"/>
      </right>
      <top/>
      <bottom style="medium">
        <color theme="5" tint="-0.249977111117893"/>
      </bottom>
      <diagonal/>
    </border>
    <border>
      <left style="medium">
        <color theme="6" tint="-0.249977111117893"/>
      </left>
      <right style="medium">
        <color theme="6" tint="-0.249977111117893"/>
      </right>
      <top style="medium">
        <color theme="6" tint="-0.249977111117893"/>
      </top>
      <bottom style="medium">
        <color theme="6" tint="-0.249977111117893"/>
      </bottom>
      <diagonal/>
    </border>
    <border>
      <left/>
      <right/>
      <top style="medium">
        <color theme="6" tint="-0.249977111117893"/>
      </top>
      <bottom/>
      <diagonal/>
    </border>
    <border>
      <left style="medium">
        <color theme="6" tint="-0.249977111117893"/>
      </left>
      <right style="medium">
        <color theme="6" tint="-0.249977111117893"/>
      </right>
      <top style="medium">
        <color theme="6" tint="-0.249977111117893"/>
      </top>
      <bottom/>
      <diagonal/>
    </border>
    <border>
      <left/>
      <right style="medium">
        <color theme="6" tint="-0.249977111117893"/>
      </right>
      <top style="medium">
        <color theme="6" tint="-0.249977111117893"/>
      </top>
      <bottom/>
      <diagonal/>
    </border>
    <border>
      <left style="medium">
        <color theme="6" tint="-0.249977111117893"/>
      </left>
      <right/>
      <top/>
      <bottom style="thin">
        <color theme="6" tint="-0.249977111117893"/>
      </bottom>
      <diagonal/>
    </border>
    <border>
      <left style="medium">
        <color theme="6" tint="-0.249977111117893"/>
      </left>
      <right/>
      <top style="thin">
        <color theme="6" tint="-0.249977111117893"/>
      </top>
      <bottom style="thin">
        <color theme="6" tint="-0.249977111117893"/>
      </bottom>
      <diagonal/>
    </border>
    <border>
      <left style="medium">
        <color theme="6" tint="-0.249977111117893"/>
      </left>
      <right/>
      <top style="thin">
        <color theme="6" tint="-0.249977111117893"/>
      </top>
      <bottom style="medium">
        <color theme="6" tint="-0.249977111117893"/>
      </bottom>
      <diagonal/>
    </border>
    <border>
      <left style="medium">
        <color indexed="64"/>
      </left>
      <right style="medium">
        <color theme="5" tint="-0.249977111117893"/>
      </right>
      <top/>
      <bottom/>
      <diagonal/>
    </border>
    <border>
      <left/>
      <right style="medium">
        <color indexed="64"/>
      </right>
      <top style="thin">
        <color theme="5" tint="-0.249977111117893"/>
      </top>
      <bottom style="thin">
        <color theme="5" tint="-0.249977111117893"/>
      </bottom>
      <diagonal/>
    </border>
    <border>
      <left/>
      <right/>
      <top/>
      <bottom style="thin">
        <color theme="5" tint="-0.249977111117893"/>
      </bottom>
      <diagonal/>
    </border>
    <border>
      <left/>
      <right style="medium">
        <color indexed="64"/>
      </right>
      <top/>
      <bottom style="thin">
        <color theme="5" tint="-0.249977111117893"/>
      </bottom>
      <diagonal/>
    </border>
    <border>
      <left/>
      <right/>
      <top style="thin">
        <color theme="5" tint="-0.249977111117893"/>
      </top>
      <bottom/>
      <diagonal/>
    </border>
    <border>
      <left/>
      <right style="medium">
        <color indexed="64"/>
      </right>
      <top style="thin">
        <color theme="5" tint="-0.249977111117893"/>
      </top>
      <bottom/>
      <diagonal/>
    </border>
    <border>
      <left style="thin">
        <color indexed="64"/>
      </left>
      <right/>
      <top/>
      <bottom style="medium">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indexed="64"/>
      </right>
      <top/>
      <bottom/>
      <diagonal/>
    </border>
    <border>
      <left/>
      <right style="medium">
        <color indexed="64"/>
      </right>
      <top style="thin">
        <color indexed="64"/>
      </top>
      <bottom style="thin">
        <color indexed="64"/>
      </bottom>
      <diagonal/>
    </border>
    <border>
      <left/>
      <right style="medium">
        <color auto="1"/>
      </right>
      <top/>
      <bottom style="thin">
        <color auto="1"/>
      </bottom>
      <diagonal/>
    </border>
    <border>
      <left/>
      <right/>
      <top style="thin">
        <color auto="1"/>
      </top>
      <bottom style="medium">
        <color auto="1"/>
      </bottom>
      <diagonal/>
    </border>
    <border>
      <left/>
      <right style="thin">
        <color indexed="64"/>
      </right>
      <top style="thin">
        <color indexed="64"/>
      </top>
      <bottom style="medium">
        <color auto="1"/>
      </bottom>
      <diagonal/>
    </border>
    <border>
      <left/>
      <right style="medium">
        <color indexed="64"/>
      </right>
      <top style="thin">
        <color indexed="64"/>
      </top>
      <bottom style="medium">
        <color indexed="64"/>
      </bottom>
      <diagonal/>
    </border>
    <border>
      <left/>
      <right style="medium">
        <color auto="1"/>
      </right>
      <top style="thin">
        <color auto="1"/>
      </top>
      <bottom/>
      <diagonal/>
    </border>
    <border>
      <left style="medium">
        <color auto="1"/>
      </left>
      <right/>
      <top style="thin">
        <color auto="1"/>
      </top>
      <bottom style="thin">
        <color auto="1"/>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auto="1"/>
      </left>
      <right style="medium">
        <color theme="0" tint="-0.14996795556505021"/>
      </right>
      <top style="medium">
        <color theme="0" tint="-0.499984740745262"/>
      </top>
      <bottom/>
      <diagonal/>
    </border>
    <border>
      <left style="medium">
        <color theme="0" tint="-0.14996795556505021"/>
      </left>
      <right style="medium">
        <color theme="0" tint="-0.14993743705557422"/>
      </right>
      <top style="medium">
        <color theme="0" tint="-0.499984740745262"/>
      </top>
      <bottom/>
      <diagonal/>
    </border>
    <border>
      <left/>
      <right/>
      <top style="medium">
        <color theme="0" tint="-0.499984740745262"/>
      </top>
      <bottom style="thin">
        <color indexed="64"/>
      </bottom>
      <diagonal/>
    </border>
    <border>
      <left/>
      <right style="medium">
        <color theme="0" tint="-0.14996795556505021"/>
      </right>
      <top style="medium">
        <color theme="0" tint="-0.499984740745262"/>
      </top>
      <bottom/>
      <diagonal/>
    </border>
    <border>
      <left style="medium">
        <color theme="0" tint="-0.14996795556505021"/>
      </left>
      <right style="medium">
        <color theme="0" tint="-0.14996795556505021"/>
      </right>
      <top style="medium">
        <color theme="0" tint="-0.499984740745262"/>
      </top>
      <bottom/>
      <diagonal/>
    </border>
    <border>
      <left style="medium">
        <color theme="0" tint="-0.14996795556505021"/>
      </left>
      <right style="medium">
        <color theme="0" tint="-0.14996795556505021"/>
      </right>
      <top style="medium">
        <color theme="0" tint="-0.499984740745262"/>
      </top>
      <bottom style="medium">
        <color theme="0" tint="-0.14996795556505021"/>
      </bottom>
      <diagonal/>
    </border>
    <border>
      <left style="medium">
        <color theme="0" tint="-0.14996795556505021"/>
      </left>
      <right style="medium">
        <color theme="0" tint="-0.14996795556505021"/>
      </right>
      <top style="medium">
        <color theme="0" tint="-0.499984740745262"/>
      </top>
      <bottom style="thin">
        <color theme="1" tint="0.14996795556505021"/>
      </bottom>
      <diagonal/>
    </border>
    <border>
      <left style="medium">
        <color auto="1"/>
      </left>
      <right style="medium">
        <color theme="0" tint="-0.14996795556505021"/>
      </right>
      <top/>
      <bottom style="medium">
        <color theme="2" tint="-0.499984740745262"/>
      </bottom>
      <diagonal/>
    </border>
    <border>
      <left style="medium">
        <color theme="0" tint="-0.14996795556505021"/>
      </left>
      <right style="medium">
        <color theme="0" tint="-0.14993743705557422"/>
      </right>
      <top/>
      <bottom style="medium">
        <color theme="2" tint="-0.499984740745262"/>
      </bottom>
      <diagonal/>
    </border>
    <border>
      <left/>
      <right/>
      <top/>
      <bottom style="medium">
        <color theme="2" tint="-0.499984740745262"/>
      </bottom>
      <diagonal/>
    </border>
    <border>
      <left/>
      <right style="medium">
        <color theme="0" tint="-0.14996795556505021"/>
      </right>
      <top/>
      <bottom style="medium">
        <color theme="2" tint="-0.499984740745262"/>
      </bottom>
      <diagonal/>
    </border>
    <border>
      <left style="medium">
        <color theme="0" tint="-0.14996795556505021"/>
      </left>
      <right style="medium">
        <color theme="0" tint="-0.14996795556505021"/>
      </right>
      <top/>
      <bottom style="medium">
        <color theme="2" tint="-0.499984740745262"/>
      </bottom>
      <diagonal/>
    </border>
    <border>
      <left style="medium">
        <color theme="0" tint="-0.14996795556505021"/>
      </left>
      <right style="medium">
        <color theme="0" tint="-0.14996795556505021"/>
      </right>
      <top style="medium">
        <color theme="0" tint="-0.14996795556505021"/>
      </top>
      <bottom style="medium">
        <color theme="2" tint="-0.499984740745262"/>
      </bottom>
      <diagonal/>
    </border>
    <border>
      <left style="medium">
        <color theme="0" tint="-0.14996795556505021"/>
      </left>
      <right style="medium">
        <color theme="0" tint="-0.14996795556505021"/>
      </right>
      <top style="thin">
        <color theme="1" tint="0.14996795556505021"/>
      </top>
      <bottom style="medium">
        <color theme="2" tint="-0.499984740745262"/>
      </bottom>
      <diagonal/>
    </border>
    <border>
      <left style="medium">
        <color theme="0" tint="-0.14993743705557422"/>
      </left>
      <right/>
      <top style="medium">
        <color theme="2" tint="-0.499984740745262"/>
      </top>
      <bottom/>
      <diagonal/>
    </border>
    <border>
      <left/>
      <right style="medium">
        <color theme="0" tint="-0.14996795556505021"/>
      </right>
      <top style="medium">
        <color theme="2" tint="-0.499984740745262"/>
      </top>
      <bottom/>
      <diagonal/>
    </border>
    <border>
      <left style="medium">
        <color theme="0" tint="-0.14993743705557422"/>
      </left>
      <right/>
      <top/>
      <bottom style="medium">
        <color theme="2" tint="-0.499984740745262"/>
      </bottom>
      <diagonal/>
    </border>
    <border>
      <left style="medium">
        <color theme="0" tint="-0.14996795556505021"/>
      </left>
      <right style="medium">
        <color theme="0" tint="-0.14996795556505021"/>
      </right>
      <top style="medium">
        <color theme="2" tint="-0.499984740745262"/>
      </top>
      <bottom/>
      <diagonal/>
    </border>
    <border>
      <left style="medium">
        <color theme="0" tint="-0.14996795556505021"/>
      </left>
      <right/>
      <top style="medium">
        <color theme="2" tint="-0.499984740745262"/>
      </top>
      <bottom/>
      <diagonal/>
    </border>
    <border>
      <left/>
      <right/>
      <top style="medium">
        <color theme="2" tint="-0.499984740745262"/>
      </top>
      <bottom/>
      <diagonal/>
    </border>
    <border>
      <left style="medium">
        <color auto="1"/>
      </left>
      <right style="medium">
        <color theme="0" tint="-0.14996795556505021"/>
      </right>
      <top/>
      <bottom/>
      <diagonal/>
    </border>
    <border>
      <left style="medium">
        <color theme="0" tint="-0.14996795556505021"/>
      </left>
      <right style="medium">
        <color theme="0" tint="-0.14993743705557422"/>
      </right>
      <top/>
      <bottom/>
      <diagonal/>
    </border>
    <border>
      <left style="medium">
        <color theme="0" tint="-0.14993743705557422"/>
      </left>
      <right/>
      <top/>
      <bottom/>
      <diagonal/>
    </border>
    <border>
      <left/>
      <right style="medium">
        <color theme="0" tint="-0.14996795556505021"/>
      </right>
      <top/>
      <bottom/>
      <diagonal/>
    </border>
    <border>
      <left style="medium">
        <color theme="0" tint="-0.14996795556505021"/>
      </left>
      <right style="medium">
        <color theme="0" tint="-0.14996795556505021"/>
      </right>
      <top/>
      <bottom/>
      <diagonal/>
    </border>
    <border>
      <left style="medium">
        <color theme="0" tint="-0.14996795556505021"/>
      </left>
      <right style="medium">
        <color theme="0" tint="-0.14996795556505021"/>
      </right>
      <top style="medium">
        <color theme="0" tint="-0.14996795556505021"/>
      </top>
      <bottom/>
      <diagonal/>
    </border>
    <border>
      <left style="medium">
        <color theme="0" tint="-0.14996795556505021"/>
      </left>
      <right style="medium">
        <color theme="0" tint="-0.14996795556505021"/>
      </right>
      <top/>
      <bottom style="medium">
        <color theme="0" tint="-0.14996795556505021"/>
      </bottom>
      <diagonal/>
    </border>
    <border>
      <left style="medium">
        <color theme="0" tint="-0.14996795556505021"/>
      </left>
      <right/>
      <top/>
      <bottom style="medium">
        <color theme="0" tint="-0.14996795556505021"/>
      </bottom>
      <diagonal/>
    </border>
    <border>
      <left/>
      <right/>
      <top/>
      <bottom style="medium">
        <color theme="0" tint="-0.14996795556505021"/>
      </bottom>
      <diagonal/>
    </border>
    <border>
      <left/>
      <right style="medium">
        <color theme="0" tint="-0.14996795556505021"/>
      </right>
      <top/>
      <bottom style="medium">
        <color theme="0" tint="-0.14996795556505021"/>
      </bottom>
      <diagonal/>
    </border>
    <border>
      <left style="medium">
        <color auto="1"/>
      </left>
      <right style="medium">
        <color theme="0" tint="-0.14996795556505021"/>
      </right>
      <top style="medium">
        <color theme="0" tint="-0.14996795556505021"/>
      </top>
      <bottom/>
      <diagonal/>
    </border>
    <border>
      <left style="medium">
        <color theme="0" tint="-0.14996795556505021"/>
      </left>
      <right style="medium">
        <color theme="0" tint="-0.14993743705557422"/>
      </right>
      <top style="medium">
        <color theme="0" tint="-0.14996795556505021"/>
      </top>
      <bottom/>
      <diagonal/>
    </border>
    <border>
      <left style="medium">
        <color theme="0" tint="-0.14993743705557422"/>
      </left>
      <right/>
      <top style="medium">
        <color theme="0" tint="-0.14996795556505021"/>
      </top>
      <bottom/>
      <diagonal/>
    </border>
    <border>
      <left/>
      <right style="medium">
        <color theme="0" tint="-0.14996795556505021"/>
      </right>
      <top style="medium">
        <color theme="0" tint="-0.14996795556505021"/>
      </top>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style="medium">
        <color theme="0" tint="-0.14996795556505021"/>
      </left>
      <right/>
      <top style="medium">
        <color theme="0" tint="-0.14996795556505021"/>
      </top>
      <bottom/>
      <diagonal/>
    </border>
    <border>
      <left/>
      <right/>
      <top style="medium">
        <color theme="0" tint="-0.14996795556505021"/>
      </top>
      <bottom/>
      <diagonal/>
    </border>
    <border>
      <left style="medium">
        <color theme="0" tint="-0.14996795556505021"/>
      </left>
      <right/>
      <top/>
      <bottom style="medium">
        <color theme="0" tint="-0.499984740745262"/>
      </bottom>
      <diagonal/>
    </border>
    <border>
      <left/>
      <right/>
      <top/>
      <bottom style="medium">
        <color theme="0" tint="-0.499984740745262"/>
      </bottom>
      <diagonal/>
    </border>
    <border>
      <left/>
      <right style="medium">
        <color theme="0" tint="-0.14996795556505021"/>
      </right>
      <top/>
      <bottom style="medium">
        <color theme="0" tint="-0.499984740745262"/>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auto="1"/>
      </left>
      <right/>
      <top style="thin">
        <color auto="1"/>
      </top>
      <bottom/>
      <diagonal/>
    </border>
  </borders>
  <cellStyleXfs count="13">
    <xf numFmtId="0" fontId="0" fillId="0" borderId="0"/>
    <xf numFmtId="9" fontId="1" fillId="0" borderId="0" applyFont="0" applyFill="0" applyBorder="0" applyAlignment="0" applyProtection="0"/>
    <xf numFmtId="0" fontId="2" fillId="0" borderId="0"/>
    <xf numFmtId="0" fontId="9" fillId="0" borderId="0"/>
    <xf numFmtId="0" fontId="24" fillId="0" borderId="0" applyNumberFormat="0" applyFill="0" applyBorder="0" applyAlignment="0" applyProtection="0">
      <alignment vertical="top"/>
      <protection locked="0"/>
    </xf>
    <xf numFmtId="169" fontId="1" fillId="0" borderId="0" applyFont="0" applyFill="0" applyBorder="0" applyAlignment="0" applyProtection="0"/>
    <xf numFmtId="170" fontId="1" fillId="0" borderId="0" applyFont="0" applyFill="0" applyBorder="0" applyAlignment="0" applyProtection="0"/>
    <xf numFmtId="44" fontId="1" fillId="0" borderId="0" applyFont="0" applyFill="0" applyBorder="0" applyAlignment="0" applyProtection="0"/>
    <xf numFmtId="0" fontId="1" fillId="0" borderId="0"/>
    <xf numFmtId="0" fontId="57" fillId="0" borderId="0" applyNumberFormat="0" applyFill="0" applyBorder="0" applyAlignment="0" applyProtection="0"/>
    <xf numFmtId="172" fontId="1" fillId="0" borderId="0" applyFont="0" applyFill="0" applyBorder="0" applyAlignment="0" applyProtection="0"/>
    <xf numFmtId="0" fontId="63" fillId="0" borderId="0"/>
    <xf numFmtId="43" fontId="1" fillId="0" borderId="0" applyFont="0" applyFill="0" applyBorder="0" applyAlignment="0" applyProtection="0"/>
  </cellStyleXfs>
  <cellXfs count="846">
    <xf numFmtId="0" fontId="0" fillId="0" borderId="0" xfId="0"/>
    <xf numFmtId="0" fontId="5" fillId="2" borderId="11" xfId="2" applyFont="1" applyFill="1" applyBorder="1" applyAlignment="1">
      <alignment horizontal="center" vertical="center" wrapText="1"/>
    </xf>
    <xf numFmtId="0" fontId="5" fillId="2" borderId="9" xfId="2" applyFont="1" applyFill="1" applyBorder="1" applyAlignment="1">
      <alignment horizontal="center" vertical="center" wrapText="1"/>
    </xf>
    <xf numFmtId="0" fontId="6" fillId="0" borderId="0" xfId="0" applyFont="1"/>
    <xf numFmtId="0" fontId="3" fillId="2" borderId="0" xfId="2" applyFont="1" applyFill="1" applyAlignment="1">
      <alignment horizontal="center" vertical="center" wrapText="1"/>
    </xf>
    <xf numFmtId="0" fontId="8" fillId="0" borderId="20" xfId="2" applyFont="1" applyBorder="1" applyAlignment="1">
      <alignment vertical="center" wrapText="1"/>
    </xf>
    <xf numFmtId="0" fontId="10" fillId="0" borderId="20" xfId="3" applyFont="1" applyBorder="1" applyAlignment="1">
      <alignment horizontal="center" vertical="center" wrapText="1"/>
    </xf>
    <xf numFmtId="0" fontId="8" fillId="0" borderId="20" xfId="2" applyFont="1" applyBorder="1" applyAlignment="1">
      <alignment horizontal="center" vertical="center" wrapText="1"/>
    </xf>
    <xf numFmtId="9" fontId="8" fillId="0" borderId="20" xfId="2" applyNumberFormat="1" applyFont="1" applyBorder="1" applyAlignment="1">
      <alignment horizontal="center" vertical="center"/>
    </xf>
    <xf numFmtId="0" fontId="4" fillId="0" borderId="0" xfId="0" applyFont="1" applyAlignment="1">
      <alignment horizontal="center"/>
    </xf>
    <xf numFmtId="10" fontId="8" fillId="0" borderId="20" xfId="2" applyNumberFormat="1" applyFont="1" applyBorder="1" applyAlignment="1">
      <alignment horizontal="center" vertical="center"/>
    </xf>
    <xf numFmtId="1" fontId="8" fillId="2" borderId="20" xfId="2" applyNumberFormat="1" applyFont="1" applyFill="1" applyBorder="1" applyAlignment="1">
      <alignment horizontal="center" vertical="center" wrapText="1"/>
    </xf>
    <xf numFmtId="0" fontId="5" fillId="3" borderId="30" xfId="2" applyFont="1" applyFill="1" applyBorder="1" applyAlignment="1">
      <alignment horizontal="center" vertical="center" wrapText="1"/>
    </xf>
    <xf numFmtId="0" fontId="8" fillId="2" borderId="35" xfId="2" applyFont="1" applyFill="1" applyBorder="1" applyAlignment="1">
      <alignment horizontal="center" vertical="center" wrapText="1"/>
    </xf>
    <xf numFmtId="0" fontId="8" fillId="0" borderId="35" xfId="2" applyFont="1" applyBorder="1" applyAlignment="1">
      <alignment vertical="center" wrapText="1"/>
    </xf>
    <xf numFmtId="10" fontId="8" fillId="2" borderId="20" xfId="2" applyNumberFormat="1" applyFont="1" applyFill="1" applyBorder="1" applyAlignment="1">
      <alignment horizontal="center" vertical="center" wrapText="1"/>
    </xf>
    <xf numFmtId="10" fontId="8" fillId="0" borderId="20" xfId="2" applyNumberFormat="1" applyFont="1" applyBorder="1" applyAlignment="1">
      <alignment horizontal="center" vertical="center" wrapText="1"/>
    </xf>
    <xf numFmtId="13" fontId="8" fillId="2" borderId="20" xfId="2" applyNumberFormat="1" applyFont="1" applyFill="1" applyBorder="1" applyAlignment="1">
      <alignment horizontal="center" vertical="center" wrapText="1"/>
    </xf>
    <xf numFmtId="0" fontId="8" fillId="2" borderId="20" xfId="2" applyFont="1" applyFill="1" applyBorder="1" applyAlignment="1">
      <alignment horizontal="left" vertical="center" wrapText="1"/>
    </xf>
    <xf numFmtId="1" fontId="8" fillId="0" borderId="20" xfId="2" applyNumberFormat="1" applyFont="1" applyBorder="1" applyAlignment="1">
      <alignment horizontal="center" vertical="center"/>
    </xf>
    <xf numFmtId="2" fontId="8" fillId="0" borderId="20" xfId="2" applyNumberFormat="1" applyFont="1" applyBorder="1" applyAlignment="1">
      <alignment horizontal="center" vertical="center"/>
    </xf>
    <xf numFmtId="2" fontId="8" fillId="10" borderId="20" xfId="2" applyNumberFormat="1" applyFont="1" applyFill="1" applyBorder="1" applyAlignment="1">
      <alignment horizontal="center" vertical="center"/>
    </xf>
    <xf numFmtId="166" fontId="8" fillId="0" borderId="20" xfId="2" applyNumberFormat="1" applyFont="1" applyBorder="1" applyAlignment="1">
      <alignment horizontal="center" vertical="center"/>
    </xf>
    <xf numFmtId="0" fontId="8" fillId="10" borderId="20" xfId="2" applyFont="1" applyFill="1" applyBorder="1" applyAlignment="1">
      <alignment horizontal="center" vertical="center"/>
    </xf>
    <xf numFmtId="0" fontId="8" fillId="0" borderId="20" xfId="2" applyFont="1" applyBorder="1" applyAlignment="1">
      <alignment horizontal="center" vertical="center"/>
    </xf>
    <xf numFmtId="1" fontId="8" fillId="10" borderId="20" xfId="2" applyNumberFormat="1" applyFont="1" applyFill="1" applyBorder="1" applyAlignment="1">
      <alignment horizontal="center" vertical="center"/>
    </xf>
    <xf numFmtId="2" fontId="8" fillId="0" borderId="20" xfId="1" applyNumberFormat="1" applyFont="1" applyFill="1" applyBorder="1" applyAlignment="1">
      <alignment horizontal="center" vertical="center"/>
    </xf>
    <xf numFmtId="9" fontId="8" fillId="0" borderId="20" xfId="1" applyFont="1" applyFill="1" applyBorder="1" applyAlignment="1">
      <alignment horizontal="center" vertical="center"/>
    </xf>
    <xf numFmtId="10" fontId="8" fillId="0" borderId="20" xfId="1" applyNumberFormat="1" applyFont="1" applyFill="1" applyBorder="1" applyAlignment="1">
      <alignment horizontal="center" vertical="center"/>
    </xf>
    <xf numFmtId="0" fontId="8" fillId="0" borderId="19" xfId="2" applyFont="1" applyBorder="1" applyAlignment="1">
      <alignment horizontal="center" vertical="center" wrapText="1"/>
    </xf>
    <xf numFmtId="0" fontId="6" fillId="0" borderId="20" xfId="0" applyFont="1" applyBorder="1" applyAlignment="1">
      <alignment horizontal="center" vertical="center"/>
    </xf>
    <xf numFmtId="0" fontId="12" fillId="0" borderId="20" xfId="0" applyFont="1" applyBorder="1" applyAlignment="1">
      <alignment horizontal="center" vertical="center" wrapText="1"/>
    </xf>
    <xf numFmtId="9" fontId="6" fillId="0" borderId="20" xfId="0" applyNumberFormat="1" applyFont="1" applyBorder="1" applyAlignment="1">
      <alignment horizontal="center" vertical="center"/>
    </xf>
    <xf numFmtId="0" fontId="6" fillId="0" borderId="0" xfId="0" applyFont="1" applyAlignment="1">
      <alignment vertical="center"/>
    </xf>
    <xf numFmtId="9" fontId="6" fillId="0" borderId="20" xfId="1" applyFont="1" applyBorder="1" applyAlignment="1">
      <alignment horizontal="center" vertical="center"/>
    </xf>
    <xf numFmtId="0" fontId="6" fillId="0" borderId="0" xfId="0" applyFont="1" applyAlignment="1">
      <alignment horizontal="center" vertical="center"/>
    </xf>
    <xf numFmtId="10" fontId="6" fillId="0" borderId="20" xfId="1" applyNumberFormat="1" applyFont="1" applyBorder="1" applyAlignment="1">
      <alignment horizontal="center" vertical="center"/>
    </xf>
    <xf numFmtId="0" fontId="8" fillId="0" borderId="0" xfId="0" applyFont="1"/>
    <xf numFmtId="0" fontId="25" fillId="0" borderId="0" xfId="0" applyFont="1"/>
    <xf numFmtId="0" fontId="25" fillId="0" borderId="5" xfId="0" applyFont="1" applyBorder="1"/>
    <xf numFmtId="0" fontId="25" fillId="0" borderId="6" xfId="0" applyFont="1" applyBorder="1"/>
    <xf numFmtId="0" fontId="25" fillId="0" borderId="8" xfId="0" applyFont="1" applyBorder="1"/>
    <xf numFmtId="167" fontId="25" fillId="0" borderId="0" xfId="0" applyNumberFormat="1" applyFont="1"/>
    <xf numFmtId="0" fontId="25" fillId="0" borderId="0" xfId="0" applyFont="1" applyAlignment="1">
      <alignment vertical="center"/>
    </xf>
    <xf numFmtId="0" fontId="27" fillId="0" borderId="20" xfId="0" applyFont="1" applyBorder="1" applyAlignment="1">
      <alignment horizontal="center" vertical="center"/>
    </xf>
    <xf numFmtId="9" fontId="10" fillId="0" borderId="20" xfId="0" applyNumberFormat="1" applyFont="1" applyBorder="1" applyAlignment="1">
      <alignment horizontal="center" vertical="center" wrapText="1"/>
    </xf>
    <xf numFmtId="0" fontId="27" fillId="0" borderId="20" xfId="0" applyFont="1" applyBorder="1" applyAlignment="1">
      <alignment horizontal="center" vertical="center" wrapText="1"/>
    </xf>
    <xf numFmtId="168" fontId="10" fillId="0" borderId="20" xfId="0" applyNumberFormat="1" applyFont="1" applyBorder="1" applyAlignment="1">
      <alignment horizontal="center" vertical="center"/>
    </xf>
    <xf numFmtId="0" fontId="28" fillId="0" borderId="0" xfId="0" applyFont="1" applyAlignment="1">
      <alignment vertical="center" wrapText="1"/>
    </xf>
    <xf numFmtId="0" fontId="25" fillId="0" borderId="0" xfId="0" applyFont="1" applyAlignment="1">
      <alignment horizontal="center" vertical="center"/>
    </xf>
    <xf numFmtId="1" fontId="10" fillId="0" borderId="20" xfId="0" applyNumberFormat="1" applyFont="1" applyBorder="1" applyAlignment="1">
      <alignment horizontal="center" vertical="center"/>
    </xf>
    <xf numFmtId="0" fontId="25" fillId="0" borderId="12" xfId="0" applyFont="1" applyBorder="1"/>
    <xf numFmtId="0" fontId="25" fillId="0" borderId="10" xfId="0" applyFont="1" applyBorder="1"/>
    <xf numFmtId="0" fontId="29" fillId="14" borderId="20" xfId="0" applyFont="1" applyFill="1" applyBorder="1" applyAlignment="1">
      <alignment horizontal="center" vertical="center" wrapText="1"/>
    </xf>
    <xf numFmtId="0" fontId="29" fillId="15" borderId="20" xfId="0" applyFont="1" applyFill="1" applyBorder="1" applyAlignment="1">
      <alignment horizontal="center" vertical="center" wrapText="1"/>
    </xf>
    <xf numFmtId="0" fontId="30" fillId="0" borderId="0" xfId="0" applyFont="1" applyAlignment="1">
      <alignment vertical="top" wrapText="1"/>
    </xf>
    <xf numFmtId="0" fontId="26" fillId="0" borderId="0" xfId="0" applyFont="1" applyAlignment="1">
      <alignment horizontal="center"/>
    </xf>
    <xf numFmtId="0" fontId="31" fillId="0" borderId="20" xfId="0" applyFont="1" applyBorder="1" applyAlignment="1">
      <alignment horizontal="center" vertical="center"/>
    </xf>
    <xf numFmtId="0" fontId="31" fillId="0" borderId="20" xfId="5" applyNumberFormat="1" applyFont="1" applyBorder="1" applyAlignment="1">
      <alignment horizontal="center" vertical="center"/>
    </xf>
    <xf numFmtId="1" fontId="31" fillId="0" borderId="20" xfId="0" applyNumberFormat="1" applyFont="1" applyBorder="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9" fontId="34" fillId="0" borderId="20" xfId="0" applyNumberFormat="1" applyFont="1" applyBorder="1" applyAlignment="1">
      <alignment horizontal="center" vertical="center"/>
    </xf>
    <xf numFmtId="9" fontId="31" fillId="0" borderId="20" xfId="0" applyNumberFormat="1" applyFont="1" applyBorder="1" applyAlignment="1">
      <alignment horizontal="center" vertical="center"/>
    </xf>
    <xf numFmtId="1" fontId="34" fillId="0" borderId="0" xfId="0" applyNumberFormat="1" applyFont="1" applyAlignment="1">
      <alignment horizontal="center" vertical="center"/>
    </xf>
    <xf numFmtId="1" fontId="31" fillId="0" borderId="0" xfId="0" applyNumberFormat="1" applyFont="1" applyAlignment="1">
      <alignment horizontal="center" vertical="center"/>
    </xf>
    <xf numFmtId="10" fontId="35" fillId="0" borderId="0" xfId="0" applyNumberFormat="1" applyFont="1" applyAlignment="1">
      <alignment horizontal="center" vertical="center"/>
    </xf>
    <xf numFmtId="10" fontId="34" fillId="12" borderId="20" xfId="0" applyNumberFormat="1" applyFont="1" applyFill="1" applyBorder="1" applyAlignment="1">
      <alignment horizontal="center" vertical="center"/>
    </xf>
    <xf numFmtId="10" fontId="34" fillId="0" borderId="20" xfId="0" applyNumberFormat="1" applyFont="1" applyBorder="1" applyAlignment="1">
      <alignment horizontal="center" vertical="center"/>
    </xf>
    <xf numFmtId="0" fontId="30" fillId="0" borderId="0" xfId="0" applyFont="1" applyAlignment="1">
      <alignment horizontal="center" wrapText="1"/>
    </xf>
    <xf numFmtId="0" fontId="26" fillId="0" borderId="12" xfId="0" applyFont="1" applyBorder="1" applyAlignment="1">
      <alignment horizontal="center" vertical="center" wrapText="1"/>
    </xf>
    <xf numFmtId="0" fontId="30" fillId="0" borderId="12" xfId="0" applyFont="1" applyBorder="1" applyAlignment="1">
      <alignment horizontal="center" wrapText="1"/>
    </xf>
    <xf numFmtId="0" fontId="32" fillId="0" borderId="12" xfId="0" applyFont="1" applyBorder="1" applyAlignment="1">
      <alignment horizontal="center" vertical="top" wrapText="1"/>
    </xf>
    <xf numFmtId="0" fontId="32" fillId="0" borderId="12" xfId="0" applyFont="1" applyBorder="1" applyAlignment="1">
      <alignment horizontal="center" vertical="top"/>
    </xf>
    <xf numFmtId="171" fontId="31" fillId="0" borderId="20" xfId="7" applyNumberFormat="1" applyFont="1" applyBorder="1" applyAlignment="1">
      <alignment horizontal="center" vertical="center"/>
    </xf>
    <xf numFmtId="171" fontId="31" fillId="0" borderId="20" xfId="5" applyNumberFormat="1" applyFont="1" applyBorder="1" applyAlignment="1">
      <alignment horizontal="center" vertical="center"/>
    </xf>
    <xf numFmtId="171" fontId="31" fillId="0" borderId="20" xfId="0" applyNumberFormat="1" applyFont="1" applyBorder="1" applyAlignment="1">
      <alignment horizontal="center" vertical="center"/>
    </xf>
    <xf numFmtId="166" fontId="31" fillId="0" borderId="20" xfId="0" applyNumberFormat="1" applyFont="1" applyBorder="1" applyAlignment="1">
      <alignment horizontal="center" vertical="center"/>
    </xf>
    <xf numFmtId="165" fontId="31" fillId="0" borderId="20" xfId="0" applyNumberFormat="1" applyFont="1" applyBorder="1" applyAlignment="1">
      <alignment horizontal="center" vertical="center"/>
    </xf>
    <xf numFmtId="10" fontId="31" fillId="0" borderId="20" xfId="0" applyNumberFormat="1" applyFont="1" applyBorder="1" applyAlignment="1">
      <alignment horizontal="center" vertical="center"/>
    </xf>
    <xf numFmtId="0" fontId="39" fillId="0" borderId="0" xfId="2" applyFont="1" applyAlignment="1">
      <alignment vertical="center"/>
    </xf>
    <xf numFmtId="0" fontId="38" fillId="0" borderId="33" xfId="2" applyFont="1" applyBorder="1" applyAlignment="1">
      <alignment horizontal="center" vertical="center"/>
    </xf>
    <xf numFmtId="0" fontId="39" fillId="0" borderId="0" xfId="2" applyFont="1"/>
    <xf numFmtId="49" fontId="39" fillId="0" borderId="0" xfId="2" applyNumberFormat="1" applyFont="1" applyAlignment="1">
      <alignment horizontal="center" vertical="center"/>
    </xf>
    <xf numFmtId="0" fontId="39" fillId="0" borderId="4" xfId="2" applyFont="1" applyBorder="1"/>
    <xf numFmtId="0" fontId="39" fillId="0" borderId="7" xfId="2" applyFont="1" applyBorder="1"/>
    <xf numFmtId="0" fontId="41" fillId="0" borderId="7" xfId="2" applyFont="1" applyBorder="1"/>
    <xf numFmtId="49" fontId="40" fillId="0" borderId="0" xfId="2" applyNumberFormat="1" applyFont="1" applyAlignment="1">
      <alignment vertical="center"/>
    </xf>
    <xf numFmtId="0" fontId="40" fillId="0" borderId="0" xfId="2" applyFont="1"/>
    <xf numFmtId="0" fontId="41" fillId="0" borderId="0" xfId="2" applyFont="1"/>
    <xf numFmtId="0" fontId="41" fillId="0" borderId="8" xfId="2" applyFont="1" applyBorder="1"/>
    <xf numFmtId="49" fontId="39" fillId="0" borderId="0" xfId="2" applyNumberFormat="1" applyFont="1" applyAlignment="1">
      <alignment vertical="center"/>
    </xf>
    <xf numFmtId="0" fontId="39" fillId="0" borderId="8" xfId="2" applyFont="1" applyBorder="1" applyAlignment="1">
      <alignment horizontal="justify" vertical="center"/>
    </xf>
    <xf numFmtId="0" fontId="39" fillId="0" borderId="8" xfId="2" applyFont="1" applyBorder="1"/>
    <xf numFmtId="0" fontId="41" fillId="16" borderId="0" xfId="2" applyFont="1" applyFill="1"/>
    <xf numFmtId="0" fontId="40" fillId="0" borderId="0" xfId="2" applyFont="1" applyAlignment="1">
      <alignment vertical="center"/>
    </xf>
    <xf numFmtId="0" fontId="40" fillId="0" borderId="0" xfId="2" applyFont="1" applyAlignment="1">
      <alignment horizontal="left" vertical="center"/>
    </xf>
    <xf numFmtId="0" fontId="40" fillId="0" borderId="0" xfId="2" applyFont="1" applyAlignment="1">
      <alignment horizontal="center" vertical="center"/>
    </xf>
    <xf numFmtId="3" fontId="41" fillId="17" borderId="45" xfId="2" applyNumberFormat="1" applyFont="1" applyFill="1" applyBorder="1" applyAlignment="1">
      <alignment horizontal="center" vertical="center" wrapText="1"/>
    </xf>
    <xf numFmtId="0" fontId="40" fillId="18" borderId="0" xfId="2" applyFont="1" applyFill="1" applyAlignment="1">
      <alignment horizontal="center" vertical="center"/>
    </xf>
    <xf numFmtId="0" fontId="42" fillId="0" borderId="0" xfId="2" applyFont="1"/>
    <xf numFmtId="0" fontId="42" fillId="0" borderId="8" xfId="2" applyFont="1" applyBorder="1"/>
    <xf numFmtId="0" fontId="46" fillId="0" borderId="0" xfId="2" applyFont="1" applyAlignment="1">
      <alignment horizontal="left" vertical="center"/>
    </xf>
    <xf numFmtId="0" fontId="46" fillId="0" borderId="0" xfId="2" applyFont="1" applyAlignment="1">
      <alignment horizontal="center" vertical="center"/>
    </xf>
    <xf numFmtId="10" fontId="46" fillId="0" borderId="0" xfId="2" applyNumberFormat="1" applyFont="1" applyAlignment="1">
      <alignment horizontal="center" vertical="center"/>
    </xf>
    <xf numFmtId="0" fontId="46" fillId="0" borderId="8" xfId="2" applyFont="1" applyBorder="1" applyAlignment="1">
      <alignment horizontal="center" vertical="center"/>
    </xf>
    <xf numFmtId="4" fontId="39" fillId="0" borderId="0" xfId="2" applyNumberFormat="1" applyFont="1"/>
    <xf numFmtId="49" fontId="47" fillId="0" borderId="0" xfId="2" applyNumberFormat="1" applyFont="1" applyAlignment="1">
      <alignment horizontal="center" vertical="center"/>
    </xf>
    <xf numFmtId="49" fontId="47" fillId="0" borderId="12" xfId="2" applyNumberFormat="1" applyFont="1" applyBorder="1" applyAlignment="1">
      <alignment horizontal="center" vertical="center"/>
    </xf>
    <xf numFmtId="0" fontId="39" fillId="0" borderId="9" xfId="2" applyFont="1" applyBorder="1"/>
    <xf numFmtId="49" fontId="39" fillId="0" borderId="12" xfId="2" applyNumberFormat="1" applyFont="1" applyBorder="1" applyAlignment="1">
      <alignment horizontal="center" vertical="center"/>
    </xf>
    <xf numFmtId="0" fontId="39" fillId="0" borderId="12" xfId="2" applyFont="1" applyBorder="1"/>
    <xf numFmtId="0" fontId="39" fillId="0" borderId="10" xfId="2" applyFont="1" applyBorder="1"/>
    <xf numFmtId="0" fontId="0" fillId="0" borderId="0" xfId="0" applyAlignment="1">
      <alignment wrapText="1"/>
    </xf>
    <xf numFmtId="0" fontId="37" fillId="0" borderId="7" xfId="0" applyFont="1" applyBorder="1"/>
    <xf numFmtId="10" fontId="0" fillId="0" borderId="8" xfId="0" applyNumberFormat="1" applyBorder="1"/>
    <xf numFmtId="0" fontId="0" fillId="0" borderId="0" xfId="0" applyAlignment="1">
      <alignment horizontal="left"/>
    </xf>
    <xf numFmtId="0" fontId="43" fillId="4" borderId="30" xfId="0" applyFont="1" applyFill="1" applyBorder="1" applyAlignment="1">
      <alignment horizontal="center" vertical="center" wrapText="1"/>
    </xf>
    <xf numFmtId="0" fontId="44" fillId="4" borderId="31" xfId="0" applyFont="1" applyFill="1" applyBorder="1" applyAlignment="1">
      <alignment horizontal="center" vertical="center" wrapText="1"/>
    </xf>
    <xf numFmtId="0" fontId="45" fillId="4" borderId="31" xfId="0" applyFont="1" applyFill="1" applyBorder="1" applyAlignment="1">
      <alignment horizontal="center" vertical="center" wrapText="1"/>
    </xf>
    <xf numFmtId="0" fontId="42" fillId="4" borderId="31" xfId="0" applyFont="1" applyFill="1" applyBorder="1" applyAlignment="1">
      <alignment horizontal="center" vertical="center" wrapText="1"/>
    </xf>
    <xf numFmtId="0" fontId="39" fillId="4" borderId="31" xfId="0" applyFont="1" applyFill="1" applyBorder="1" applyAlignment="1">
      <alignment horizontal="center" vertical="center" wrapText="1"/>
    </xf>
    <xf numFmtId="10" fontId="39" fillId="4" borderId="32" xfId="0" applyNumberFormat="1" applyFont="1" applyFill="1" applyBorder="1" applyAlignment="1">
      <alignment horizontal="center" vertical="center" wrapText="1"/>
    </xf>
    <xf numFmtId="0" fontId="46" fillId="0" borderId="34" xfId="0" applyFont="1" applyBorder="1" applyAlignment="1">
      <alignment vertical="center"/>
    </xf>
    <xf numFmtId="0" fontId="46" fillId="0" borderId="35" xfId="0" applyFont="1" applyBorder="1" applyAlignment="1">
      <alignment horizontal="center" vertical="center"/>
    </xf>
    <xf numFmtId="0" fontId="46" fillId="8" borderId="14" xfId="0" applyFont="1" applyFill="1" applyBorder="1" applyAlignment="1">
      <alignment horizontal="center" vertical="center"/>
    </xf>
    <xf numFmtId="1" fontId="46" fillId="8" borderId="35" xfId="0" applyNumberFormat="1" applyFont="1" applyFill="1" applyBorder="1" applyAlignment="1">
      <alignment horizontal="center" vertical="center"/>
    </xf>
    <xf numFmtId="1" fontId="46" fillId="0" borderId="35" xfId="0" applyNumberFormat="1" applyFont="1" applyBorder="1" applyAlignment="1">
      <alignment horizontal="center" vertical="center"/>
    </xf>
    <xf numFmtId="4" fontId="39" fillId="2" borderId="49" xfId="0" applyNumberFormat="1" applyFont="1" applyFill="1" applyBorder="1" applyAlignment="1">
      <alignment horizontal="center"/>
    </xf>
    <xf numFmtId="4" fontId="39" fillId="2" borderId="50" xfId="0" applyNumberFormat="1" applyFont="1" applyFill="1" applyBorder="1" applyAlignment="1">
      <alignment horizontal="center"/>
    </xf>
    <xf numFmtId="10" fontId="39" fillId="2" borderId="51" xfId="0" applyNumberFormat="1" applyFont="1" applyFill="1" applyBorder="1" applyAlignment="1">
      <alignment horizontal="center"/>
    </xf>
    <xf numFmtId="0" fontId="46" fillId="0" borderId="19" xfId="0" applyFont="1" applyBorder="1" applyAlignment="1">
      <alignment vertical="center"/>
    </xf>
    <xf numFmtId="0" fontId="46" fillId="0" borderId="14" xfId="0" applyFont="1" applyBorder="1" applyAlignment="1">
      <alignment horizontal="center" vertical="center"/>
    </xf>
    <xf numFmtId="0" fontId="46" fillId="19" borderId="15" xfId="0" applyFont="1" applyFill="1" applyBorder="1" applyAlignment="1">
      <alignment horizontal="center" vertical="center"/>
    </xf>
    <xf numFmtId="0" fontId="46" fillId="8" borderId="20" xfId="0" applyFont="1" applyFill="1" applyBorder="1" applyAlignment="1">
      <alignment horizontal="center" vertical="center"/>
    </xf>
    <xf numFmtId="1" fontId="46" fillId="8" borderId="20" xfId="0" applyNumberFormat="1" applyFont="1" applyFill="1" applyBorder="1" applyAlignment="1">
      <alignment horizontal="center" vertical="center"/>
    </xf>
    <xf numFmtId="0" fontId="46" fillId="0" borderId="38" xfId="0" applyFont="1" applyBorder="1" applyAlignment="1">
      <alignment vertical="center"/>
    </xf>
    <xf numFmtId="0" fontId="46" fillId="0" borderId="17" xfId="0" applyFont="1" applyBorder="1" applyAlignment="1">
      <alignment horizontal="center" vertical="center"/>
    </xf>
    <xf numFmtId="0" fontId="46" fillId="19" borderId="18" xfId="0" applyFont="1" applyFill="1" applyBorder="1" applyAlignment="1">
      <alignment horizontal="center" vertical="center"/>
    </xf>
    <xf numFmtId="0" fontId="46" fillId="18" borderId="25" xfId="0" applyFont="1" applyFill="1" applyBorder="1" applyAlignment="1">
      <alignment horizontal="center" vertical="center"/>
    </xf>
    <xf numFmtId="1" fontId="46" fillId="18" borderId="20" xfId="0" applyNumberFormat="1" applyFont="1" applyFill="1" applyBorder="1" applyAlignment="1">
      <alignment horizontal="center" vertical="center"/>
    </xf>
    <xf numFmtId="1" fontId="46" fillId="18" borderId="25" xfId="0" applyNumberFormat="1" applyFont="1" applyFill="1" applyBorder="1" applyAlignment="1">
      <alignment horizontal="center" vertical="center"/>
    </xf>
    <xf numFmtId="4" fontId="39" fillId="2" borderId="52" xfId="0" applyNumberFormat="1" applyFont="1" applyFill="1" applyBorder="1" applyAlignment="1">
      <alignment horizontal="center"/>
    </xf>
    <xf numFmtId="0" fontId="44" fillId="0" borderId="1" xfId="0" applyFont="1" applyBorder="1" applyAlignment="1">
      <alignment vertical="center"/>
    </xf>
    <xf numFmtId="0" fontId="46" fillId="7" borderId="30" xfId="0" applyFont="1" applyFill="1" applyBorder="1" applyAlignment="1">
      <alignment horizontal="center" vertical="center"/>
    </xf>
    <xf numFmtId="0" fontId="46" fillId="7" borderId="31" xfId="0" applyFont="1" applyFill="1" applyBorder="1" applyAlignment="1">
      <alignment horizontal="center" vertical="center"/>
    </xf>
    <xf numFmtId="1" fontId="46" fillId="7" borderId="31" xfId="0" applyNumberFormat="1" applyFont="1" applyFill="1" applyBorder="1" applyAlignment="1">
      <alignment horizontal="center" vertical="center"/>
    </xf>
    <xf numFmtId="1" fontId="46" fillId="7" borderId="32" xfId="0" applyNumberFormat="1" applyFont="1" applyFill="1" applyBorder="1" applyAlignment="1">
      <alignment horizontal="center" vertical="center"/>
    </xf>
    <xf numFmtId="1" fontId="46" fillId="0" borderId="33" xfId="0" applyNumberFormat="1" applyFont="1" applyBorder="1" applyAlignment="1">
      <alignment horizontal="center" vertical="center"/>
    </xf>
    <xf numFmtId="0" fontId="46" fillId="20" borderId="2" xfId="0" applyFont="1" applyFill="1" applyBorder="1" applyAlignment="1">
      <alignment horizontal="center" vertical="center"/>
    </xf>
    <xf numFmtId="4" fontId="39" fillId="7" borderId="33" xfId="0" applyNumberFormat="1" applyFont="1" applyFill="1" applyBorder="1" applyAlignment="1">
      <alignment horizontal="center"/>
    </xf>
    <xf numFmtId="10" fontId="39" fillId="7" borderId="33" xfId="0" applyNumberFormat="1" applyFont="1" applyFill="1" applyBorder="1" applyAlignment="1">
      <alignment horizontal="center"/>
    </xf>
    <xf numFmtId="10" fontId="0" fillId="0" borderId="0" xfId="0" applyNumberFormat="1"/>
    <xf numFmtId="0" fontId="0" fillId="0" borderId="0" xfId="0" applyAlignment="1">
      <alignment horizontal="center"/>
    </xf>
    <xf numFmtId="10" fontId="0" fillId="0" borderId="0" xfId="0" applyNumberFormat="1" applyAlignment="1">
      <alignment horizontal="center" vertical="center"/>
    </xf>
    <xf numFmtId="0" fontId="37" fillId="0" borderId="0" xfId="0" applyFont="1" applyAlignment="1">
      <alignment horizontal="center" wrapText="1"/>
    </xf>
    <xf numFmtId="10" fontId="37" fillId="0" borderId="0" xfId="0" applyNumberFormat="1" applyFont="1" applyAlignment="1">
      <alignment horizontal="center" wrapText="1"/>
    </xf>
    <xf numFmtId="0" fontId="51" fillId="0" borderId="0" xfId="0" applyFont="1" applyAlignment="1">
      <alignment horizontal="justify" vertical="center" wrapText="1"/>
    </xf>
    <xf numFmtId="0" fontId="51" fillId="21" borderId="56" xfId="0" applyFont="1" applyFill="1" applyBorder="1" applyAlignment="1">
      <alignment horizontal="justify" vertical="center" wrapText="1"/>
    </xf>
    <xf numFmtId="0" fontId="37" fillId="21" borderId="56" xfId="0" applyFont="1" applyFill="1" applyBorder="1" applyAlignment="1">
      <alignment horizontal="center" vertical="center" wrapText="1"/>
    </xf>
    <xf numFmtId="0" fontId="37" fillId="21" borderId="57" xfId="0" applyFont="1" applyFill="1" applyBorder="1" applyAlignment="1">
      <alignment horizontal="center" vertical="center" wrapText="1"/>
    </xf>
    <xf numFmtId="10" fontId="37" fillId="21" borderId="56" xfId="0" applyNumberFormat="1" applyFont="1" applyFill="1" applyBorder="1" applyAlignment="1">
      <alignment horizontal="center" vertical="center" wrapText="1"/>
    </xf>
    <xf numFmtId="0" fontId="37" fillId="0" borderId="58" xfId="0" applyFont="1" applyBorder="1" applyAlignment="1">
      <alignment wrapText="1"/>
    </xf>
    <xf numFmtId="0" fontId="37" fillId="0" borderId="58" xfId="0" applyFont="1" applyBorder="1"/>
    <xf numFmtId="0" fontId="46" fillId="0" borderId="0" xfId="0" applyFont="1" applyAlignment="1">
      <alignment horizontal="center" vertical="center"/>
    </xf>
    <xf numFmtId="0" fontId="0" fillId="0" borderId="58" xfId="0" applyBorder="1" applyAlignment="1">
      <alignment horizontal="center" vertical="center"/>
    </xf>
    <xf numFmtId="10" fontId="0" fillId="0" borderId="58" xfId="0" applyNumberFormat="1" applyBorder="1" applyAlignment="1">
      <alignment horizontal="center" vertical="center"/>
    </xf>
    <xf numFmtId="0" fontId="37" fillId="0" borderId="0" xfId="0" applyFont="1"/>
    <xf numFmtId="0" fontId="0" fillId="6" borderId="62" xfId="0" applyFill="1" applyBorder="1"/>
    <xf numFmtId="0" fontId="37" fillId="6" borderId="63" xfId="0" applyFont="1" applyFill="1" applyBorder="1" applyAlignment="1">
      <alignment horizontal="center" vertical="center" wrapText="1"/>
    </xf>
    <xf numFmtId="0" fontId="37" fillId="6" borderId="62" xfId="0" applyFont="1" applyFill="1" applyBorder="1" applyAlignment="1">
      <alignment horizontal="center" vertical="center" wrapText="1"/>
    </xf>
    <xf numFmtId="10" fontId="37" fillId="6" borderId="64" xfId="0" applyNumberFormat="1" applyFont="1" applyFill="1" applyBorder="1" applyAlignment="1">
      <alignment horizontal="center" vertical="center" wrapText="1"/>
    </xf>
    <xf numFmtId="0" fontId="37" fillId="0" borderId="70" xfId="0" applyFont="1" applyBorder="1"/>
    <xf numFmtId="0" fontId="0" fillId="0" borderId="73" xfId="0" applyBorder="1" applyAlignment="1">
      <alignment horizontal="center" vertical="center"/>
    </xf>
    <xf numFmtId="0" fontId="0" fillId="0" borderId="70" xfId="0" applyBorder="1" applyAlignment="1">
      <alignment horizontal="center" vertical="center"/>
    </xf>
    <xf numFmtId="10" fontId="0" fillId="0" borderId="74" xfId="0" applyNumberFormat="1" applyBorder="1" applyAlignment="1">
      <alignment horizontal="center" vertical="center"/>
    </xf>
    <xf numFmtId="0" fontId="0" fillId="0" borderId="0" xfId="0" applyAlignment="1">
      <alignment horizontal="center" vertical="center"/>
    </xf>
    <xf numFmtId="0" fontId="0" fillId="23" borderId="75" xfId="0" applyFill="1" applyBorder="1"/>
    <xf numFmtId="0" fontId="37" fillId="23" borderId="76" xfId="0" applyFont="1" applyFill="1" applyBorder="1" applyAlignment="1">
      <alignment horizontal="center" vertical="center" wrapText="1"/>
    </xf>
    <xf numFmtId="0" fontId="37" fillId="23" borderId="77" xfId="0" applyFont="1" applyFill="1" applyBorder="1" applyAlignment="1">
      <alignment horizontal="center" wrapText="1"/>
    </xf>
    <xf numFmtId="10" fontId="37" fillId="23" borderId="78" xfId="0" applyNumberFormat="1" applyFont="1" applyFill="1" applyBorder="1" applyAlignment="1">
      <alignment horizontal="center" vertical="center" wrapText="1"/>
    </xf>
    <xf numFmtId="0" fontId="37" fillId="0" borderId="79" xfId="0" applyFont="1" applyBorder="1" applyAlignment="1">
      <alignment wrapText="1"/>
    </xf>
    <xf numFmtId="0" fontId="0" fillId="0" borderId="20" xfId="0" applyBorder="1" applyAlignment="1">
      <alignment horizontal="center"/>
    </xf>
    <xf numFmtId="10" fontId="0" fillId="0" borderId="20" xfId="0" applyNumberFormat="1" applyBorder="1" applyAlignment="1">
      <alignment horizontal="center" vertical="center"/>
    </xf>
    <xf numFmtId="0" fontId="37" fillId="0" borderId="80" xfId="0" applyFont="1" applyBorder="1"/>
    <xf numFmtId="0" fontId="52" fillId="0" borderId="0" xfId="0" applyFont="1" applyAlignment="1">
      <alignment horizontal="right" vertical="center"/>
    </xf>
    <xf numFmtId="2" fontId="0" fillId="0" borderId="20" xfId="0" applyNumberFormat="1" applyBorder="1" applyAlignment="1">
      <alignment horizontal="center" vertical="center"/>
    </xf>
    <xf numFmtId="0" fontId="37" fillId="0" borderId="81" xfId="0" applyFont="1" applyBorder="1"/>
    <xf numFmtId="0" fontId="53" fillId="0" borderId="0" xfId="0" applyFont="1" applyAlignment="1">
      <alignment horizontal="center" vertical="center" wrapText="1"/>
    </xf>
    <xf numFmtId="0" fontId="37" fillId="0" borderId="33" xfId="0" applyFont="1" applyBorder="1"/>
    <xf numFmtId="0" fontId="0" fillId="0" borderId="33" xfId="0" applyBorder="1" applyAlignment="1">
      <alignment horizontal="center" vertical="center"/>
    </xf>
    <xf numFmtId="10" fontId="0" fillId="0" borderId="33" xfId="0" applyNumberFormat="1" applyBorder="1" applyAlignment="1">
      <alignment horizontal="center" vertical="center"/>
    </xf>
    <xf numFmtId="0" fontId="0" fillId="9" borderId="33" xfId="0" applyFill="1" applyBorder="1"/>
    <xf numFmtId="0" fontId="37" fillId="9" borderId="33" xfId="0" applyFont="1" applyFill="1" applyBorder="1" applyAlignment="1">
      <alignment horizontal="center" vertical="center" wrapText="1"/>
    </xf>
    <xf numFmtId="10" fontId="37" fillId="9" borderId="3" xfId="0" applyNumberFormat="1" applyFont="1" applyFill="1" applyBorder="1" applyAlignment="1">
      <alignment horizontal="center" vertical="center" wrapText="1"/>
    </xf>
    <xf numFmtId="1" fontId="0" fillId="0" borderId="20" xfId="0" applyNumberFormat="1" applyBorder="1" applyAlignment="1">
      <alignment horizontal="center"/>
    </xf>
    <xf numFmtId="0" fontId="46" fillId="18" borderId="20" xfId="0" applyFont="1" applyFill="1" applyBorder="1" applyAlignment="1">
      <alignment horizontal="center" vertical="center"/>
    </xf>
    <xf numFmtId="1" fontId="46" fillId="18" borderId="14" xfId="0" applyNumberFormat="1" applyFont="1" applyFill="1" applyBorder="1" applyAlignment="1">
      <alignment horizontal="center" vertical="center"/>
    </xf>
    <xf numFmtId="0" fontId="0" fillId="0" borderId="0" xfId="0" pivotButton="1" applyAlignment="1">
      <alignment wrapText="1"/>
    </xf>
    <xf numFmtId="0" fontId="30" fillId="0" borderId="26" xfId="0" applyFont="1" applyBorder="1" applyAlignment="1">
      <alignment vertical="center" wrapText="1"/>
    </xf>
    <xf numFmtId="0" fontId="30" fillId="0" borderId="0" xfId="0" applyFont="1" applyAlignment="1">
      <alignment vertical="center" wrapText="1"/>
    </xf>
    <xf numFmtId="0" fontId="30" fillId="0" borderId="36" xfId="0" applyFont="1" applyBorder="1" applyAlignment="1">
      <alignment vertical="center" wrapText="1"/>
    </xf>
    <xf numFmtId="0" fontId="30" fillId="0" borderId="41" xfId="0" applyFont="1" applyBorder="1" applyAlignment="1">
      <alignment vertical="center" wrapText="1"/>
    </xf>
    <xf numFmtId="0" fontId="27" fillId="5" borderId="28" xfId="0" applyFont="1" applyFill="1" applyBorder="1" applyAlignment="1">
      <alignment horizontal="center" vertical="center"/>
    </xf>
    <xf numFmtId="0" fontId="27" fillId="5" borderId="43" xfId="0" applyFont="1" applyFill="1" applyBorder="1" applyAlignment="1">
      <alignment horizontal="center" vertical="center"/>
    </xf>
    <xf numFmtId="0" fontId="25" fillId="0" borderId="0" xfId="0" applyFont="1" applyAlignment="1">
      <alignment wrapText="1"/>
    </xf>
    <xf numFmtId="0" fontId="26" fillId="0" borderId="0" xfId="0" applyFont="1" applyAlignment="1">
      <alignment horizontal="center" vertical="center" wrapText="1"/>
    </xf>
    <xf numFmtId="0" fontId="32" fillId="0" borderId="0" xfId="0" applyFont="1" applyAlignment="1">
      <alignment horizontal="center" vertical="top" wrapText="1"/>
    </xf>
    <xf numFmtId="0" fontId="32" fillId="0" borderId="0" xfId="0" applyFont="1" applyAlignment="1">
      <alignment horizontal="center" vertical="top"/>
    </xf>
    <xf numFmtId="0" fontId="25" fillId="0" borderId="26" xfId="0" applyFont="1" applyBorder="1" applyAlignment="1">
      <alignment vertical="center" wrapText="1"/>
    </xf>
    <xf numFmtId="0" fontId="25" fillId="0" borderId="0" xfId="0" applyFont="1" applyAlignment="1">
      <alignment vertical="center" wrapText="1"/>
    </xf>
    <xf numFmtId="0" fontId="25" fillId="0" borderId="88" xfId="0" applyFont="1" applyBorder="1" applyAlignment="1">
      <alignment vertical="center" wrapText="1"/>
    </xf>
    <xf numFmtId="0" fontId="25" fillId="0" borderId="12" xfId="0" applyFont="1" applyBorder="1" applyAlignment="1">
      <alignment vertical="center" wrapText="1"/>
    </xf>
    <xf numFmtId="0" fontId="25" fillId="0" borderId="36" xfId="0" applyFont="1" applyBorder="1" applyAlignment="1">
      <alignment vertical="center"/>
    </xf>
    <xf numFmtId="0" fontId="25" fillId="0" borderId="41" xfId="0" applyFont="1" applyBorder="1" applyAlignment="1">
      <alignment vertical="center"/>
    </xf>
    <xf numFmtId="1" fontId="0" fillId="0" borderId="0" xfId="0" applyNumberFormat="1"/>
    <xf numFmtId="0" fontId="25" fillId="0" borderId="4" xfId="0" applyFont="1" applyBorder="1"/>
    <xf numFmtId="167" fontId="25" fillId="0" borderId="7" xfId="0" applyNumberFormat="1" applyFont="1" applyBorder="1"/>
    <xf numFmtId="0" fontId="25" fillId="0" borderId="9" xfId="0" applyFont="1" applyBorder="1"/>
    <xf numFmtId="0" fontId="25" fillId="0" borderId="7" xfId="0" applyFont="1" applyBorder="1"/>
    <xf numFmtId="0" fontId="26" fillId="0" borderId="7" xfId="0" applyFont="1" applyBorder="1" applyAlignment="1">
      <alignment horizontal="center"/>
    </xf>
    <xf numFmtId="0" fontId="25" fillId="0" borderId="93" xfId="0" applyFont="1" applyBorder="1" applyAlignment="1">
      <alignment vertical="center"/>
    </xf>
    <xf numFmtId="0" fontId="26" fillId="0" borderId="9" xfId="0" applyFont="1" applyBorder="1" applyAlignment="1">
      <alignment horizontal="center" vertical="center" wrapText="1"/>
    </xf>
    <xf numFmtId="0" fontId="25" fillId="0" borderId="1" xfId="0" applyFont="1" applyBorder="1"/>
    <xf numFmtId="0" fontId="25" fillId="0" borderId="2" xfId="0" applyFont="1" applyBorder="1"/>
    <xf numFmtId="0" fontId="25" fillId="0" borderId="3" xfId="0" applyFont="1" applyBorder="1"/>
    <xf numFmtId="0" fontId="30" fillId="11" borderId="0" xfId="0" applyFont="1" applyFill="1" applyAlignment="1">
      <alignment horizontal="center" wrapText="1"/>
    </xf>
    <xf numFmtId="0" fontId="25" fillId="11" borderId="25" xfId="0" applyFont="1" applyFill="1" applyBorder="1"/>
    <xf numFmtId="0" fontId="32" fillId="11" borderId="41" xfId="0" applyFont="1" applyFill="1" applyBorder="1" applyAlignment="1">
      <alignment horizontal="center" vertical="top" wrapText="1"/>
    </xf>
    <xf numFmtId="0" fontId="25" fillId="0" borderId="88" xfId="0" applyFont="1" applyBorder="1" applyAlignment="1">
      <alignment vertical="center"/>
    </xf>
    <xf numFmtId="0" fontId="25" fillId="0" borderId="12" xfId="0" applyFont="1" applyBorder="1" applyAlignment="1">
      <alignment vertical="center"/>
    </xf>
    <xf numFmtId="0" fontId="25" fillId="0" borderId="10" xfId="0" applyFont="1" applyBorder="1" applyAlignment="1">
      <alignment vertical="center"/>
    </xf>
    <xf numFmtId="0" fontId="43" fillId="0" borderId="44"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47" xfId="0" applyFont="1" applyBorder="1" applyAlignment="1">
      <alignment horizontal="center" vertical="center" wrapText="1"/>
    </xf>
    <xf numFmtId="0" fontId="39" fillId="0" borderId="46" xfId="0" applyFont="1" applyBorder="1" applyAlignment="1">
      <alignment horizontal="center" vertical="center" wrapText="1"/>
    </xf>
    <xf numFmtId="0" fontId="39" fillId="0" borderId="33" xfId="0" applyFont="1" applyBorder="1" applyAlignment="1">
      <alignment horizontal="center" vertical="center" wrapText="1"/>
    </xf>
    <xf numFmtId="0" fontId="46" fillId="0" borderId="13" xfId="0" applyFont="1" applyBorder="1" applyAlignment="1">
      <alignment vertical="center"/>
    </xf>
    <xf numFmtId="0" fontId="46" fillId="16" borderId="20" xfId="0" applyFont="1" applyFill="1" applyBorder="1" applyAlignment="1">
      <alignment horizontal="center" vertical="center"/>
    </xf>
    <xf numFmtId="1" fontId="46" fillId="0" borderId="14" xfId="0" applyNumberFormat="1" applyFont="1" applyBorder="1" applyAlignment="1">
      <alignment horizontal="center" vertical="center"/>
    </xf>
    <xf numFmtId="4" fontId="39" fillId="2" borderId="14" xfId="0" applyNumberFormat="1" applyFont="1" applyFill="1" applyBorder="1" applyAlignment="1">
      <alignment horizontal="center"/>
    </xf>
    <xf numFmtId="4" fontId="39" fillId="2" borderId="22" xfId="0" applyNumberFormat="1" applyFont="1" applyFill="1" applyBorder="1" applyAlignment="1">
      <alignment horizontal="center"/>
    </xf>
    <xf numFmtId="0" fontId="46" fillId="0" borderId="20" xfId="0" applyFont="1" applyBorder="1" applyAlignment="1">
      <alignment horizontal="center" vertical="center"/>
    </xf>
    <xf numFmtId="1" fontId="46" fillId="0" borderId="20" xfId="0" applyNumberFormat="1" applyFont="1" applyBorder="1" applyAlignment="1">
      <alignment horizontal="center" vertical="center"/>
    </xf>
    <xf numFmtId="4" fontId="39" fillId="2" borderId="20" xfId="0" applyNumberFormat="1" applyFont="1" applyFill="1" applyBorder="1" applyAlignment="1">
      <alignment horizontal="center"/>
    </xf>
    <xf numFmtId="4" fontId="39" fillId="0" borderId="20" xfId="0" applyNumberFormat="1" applyFont="1" applyBorder="1" applyAlignment="1">
      <alignment horizontal="center"/>
    </xf>
    <xf numFmtId="0" fontId="46" fillId="0" borderId="27" xfId="0" applyFont="1" applyBorder="1" applyAlignment="1">
      <alignment vertical="center"/>
    </xf>
    <xf numFmtId="0" fontId="46" fillId="0" borderId="25" xfId="0" applyFont="1" applyBorder="1" applyAlignment="1">
      <alignment horizontal="center" vertical="center"/>
    </xf>
    <xf numFmtId="0" fontId="46" fillId="16" borderId="25" xfId="0" applyFont="1" applyFill="1" applyBorder="1" applyAlignment="1">
      <alignment horizontal="center" vertical="center"/>
    </xf>
    <xf numFmtId="0" fontId="46" fillId="7" borderId="25" xfId="0" applyFont="1" applyFill="1" applyBorder="1" applyAlignment="1">
      <alignment horizontal="center" vertical="center"/>
    </xf>
    <xf numFmtId="1" fontId="46" fillId="0" borderId="25" xfId="0" applyNumberFormat="1" applyFont="1" applyBorder="1" applyAlignment="1">
      <alignment horizontal="center" vertical="center"/>
    </xf>
    <xf numFmtId="4" fontId="39" fillId="2" borderId="25" xfId="0" applyNumberFormat="1" applyFont="1" applyFill="1" applyBorder="1" applyAlignment="1">
      <alignment horizontal="center"/>
    </xf>
    <xf numFmtId="0" fontId="46" fillId="0" borderId="30" xfId="0" applyFont="1" applyBorder="1" applyAlignment="1">
      <alignment vertical="center"/>
    </xf>
    <xf numFmtId="166" fontId="46" fillId="7" borderId="31" xfId="0" applyNumberFormat="1" applyFont="1" applyFill="1" applyBorder="1" applyAlignment="1">
      <alignment horizontal="center" vertical="center"/>
    </xf>
    <xf numFmtId="1" fontId="47" fillId="0" borderId="31" xfId="0" applyNumberFormat="1" applyFont="1" applyBorder="1" applyAlignment="1">
      <alignment horizontal="center" vertical="center"/>
    </xf>
    <xf numFmtId="4" fontId="39" fillId="7" borderId="31" xfId="0" applyNumberFormat="1" applyFont="1" applyFill="1" applyBorder="1" applyAlignment="1">
      <alignment horizontal="center"/>
    </xf>
    <xf numFmtId="4" fontId="39" fillId="7" borderId="32" xfId="0" applyNumberFormat="1" applyFont="1" applyFill="1" applyBorder="1" applyAlignment="1">
      <alignment horizontal="center"/>
    </xf>
    <xf numFmtId="0" fontId="37" fillId="0" borderId="11" xfId="0" applyFont="1" applyBorder="1" applyAlignment="1">
      <alignment horizontal="center" vertical="center"/>
    </xf>
    <xf numFmtId="0" fontId="37" fillId="0" borderId="33" xfId="0" applyFont="1" applyBorder="1" applyAlignment="1">
      <alignment vertical="center"/>
    </xf>
    <xf numFmtId="0" fontId="37" fillId="0" borderId="7" xfId="0" applyFont="1" applyBorder="1" applyAlignment="1">
      <alignment horizontal="center"/>
    </xf>
    <xf numFmtId="0" fontId="0" fillId="0" borderId="8" xfId="0" applyBorder="1"/>
    <xf numFmtId="0" fontId="0" fillId="0" borderId="7" xfId="0" applyBorder="1"/>
    <xf numFmtId="0" fontId="0" fillId="24" borderId="20" xfId="0" applyFill="1" applyBorder="1"/>
    <xf numFmtId="0" fontId="37" fillId="24" borderId="20" xfId="0" applyFont="1" applyFill="1" applyBorder="1"/>
    <xf numFmtId="0" fontId="37" fillId="25" borderId="20" xfId="0" applyFont="1" applyFill="1" applyBorder="1"/>
    <xf numFmtId="0" fontId="37" fillId="0" borderId="20" xfId="0" applyFont="1" applyBorder="1"/>
    <xf numFmtId="0" fontId="37" fillId="24" borderId="20" xfId="0" applyFont="1" applyFill="1" applyBorder="1" applyAlignment="1">
      <alignment horizontal="right"/>
    </xf>
    <xf numFmtId="0" fontId="0" fillId="0" borderId="20" xfId="0" applyBorder="1" applyAlignment="1">
      <alignment wrapText="1"/>
    </xf>
    <xf numFmtId="0" fontId="0" fillId="0" borderId="20" xfId="0" applyBorder="1"/>
    <xf numFmtId="0" fontId="37" fillId="24" borderId="20" xfId="0" applyFont="1" applyFill="1" applyBorder="1" applyAlignment="1">
      <alignment horizontal="right" wrapText="1"/>
    </xf>
    <xf numFmtId="0" fontId="31" fillId="0" borderId="0" xfId="0" applyFont="1" applyAlignment="1">
      <alignment horizontal="justify" vertical="center" wrapText="1"/>
    </xf>
    <xf numFmtId="0" fontId="37" fillId="24" borderId="20" xfId="0" applyFont="1" applyFill="1" applyBorder="1" applyAlignment="1">
      <alignment wrapText="1"/>
    </xf>
    <xf numFmtId="0" fontId="0" fillId="0" borderId="9" xfId="0" applyBorder="1"/>
    <xf numFmtId="0" fontId="0" fillId="0" borderId="43" xfId="0" applyBorder="1"/>
    <xf numFmtId="0" fontId="0" fillId="0" borderId="12" xfId="0" applyBorder="1"/>
    <xf numFmtId="0" fontId="0" fillId="0" borderId="10" xfId="0" applyBorder="1"/>
    <xf numFmtId="0" fontId="0" fillId="0" borderId="5" xfId="0" applyBorder="1"/>
    <xf numFmtId="0" fontId="6" fillId="0" borderId="20" xfId="0" applyFont="1" applyBorder="1" applyAlignment="1">
      <alignment vertical="center" wrapText="1"/>
    </xf>
    <xf numFmtId="0" fontId="6" fillId="12" borderId="20" xfId="0" applyFont="1" applyFill="1" applyBorder="1" applyAlignment="1" applyProtection="1">
      <alignment horizontal="center"/>
      <protection locked="0"/>
    </xf>
    <xf numFmtId="0" fontId="6" fillId="12" borderId="20" xfId="0" applyFont="1" applyFill="1" applyBorder="1" applyAlignment="1" applyProtection="1">
      <alignment horizontal="center" vertical="center"/>
      <protection locked="0"/>
    </xf>
    <xf numFmtId="0" fontId="6" fillId="12" borderId="0" xfId="0" applyFont="1" applyFill="1" applyProtection="1">
      <protection locked="0"/>
    </xf>
    <xf numFmtId="14" fontId="6" fillId="12" borderId="20" xfId="0" applyNumberFormat="1" applyFont="1" applyFill="1" applyBorder="1" applyAlignment="1" applyProtection="1">
      <alignment horizontal="center" vertical="center"/>
      <protection locked="0"/>
    </xf>
    <xf numFmtId="0" fontId="59" fillId="12" borderId="0" xfId="0" applyFont="1" applyFill="1" applyProtection="1">
      <protection locked="0"/>
    </xf>
    <xf numFmtId="0" fontId="8" fillId="0" borderId="0" xfId="0" applyFont="1" applyAlignment="1" applyProtection="1">
      <alignment horizontal="center" vertical="center"/>
      <protection locked="0"/>
    </xf>
    <xf numFmtId="0" fontId="8" fillId="0" borderId="0" xfId="0" applyFont="1" applyAlignment="1" applyProtection="1">
      <alignment vertical="center"/>
      <protection locked="0"/>
    </xf>
    <xf numFmtId="0" fontId="54" fillId="26" borderId="103" xfId="0" applyFont="1" applyFill="1" applyBorder="1" applyAlignment="1" applyProtection="1">
      <alignment horizontal="center" vertical="center" wrapText="1"/>
      <protection locked="0"/>
    </xf>
    <xf numFmtId="0" fontId="54" fillId="12" borderId="0" xfId="0" applyFont="1" applyFill="1" applyAlignment="1" applyProtection="1">
      <alignment horizontal="center" vertical="center" wrapText="1"/>
      <protection locked="0"/>
    </xf>
    <xf numFmtId="0" fontId="6" fillId="12" borderId="0" xfId="0" applyFont="1" applyFill="1" applyAlignment="1" applyProtection="1">
      <alignment horizontal="center" vertical="center"/>
      <protection locked="0"/>
    </xf>
    <xf numFmtId="0" fontId="54" fillId="27" borderId="103" xfId="0" applyFont="1" applyFill="1" applyBorder="1" applyAlignment="1" applyProtection="1">
      <alignment horizontal="center" vertical="center" wrapText="1"/>
      <protection locked="0"/>
    </xf>
    <xf numFmtId="0" fontId="6" fillId="12" borderId="0" xfId="0" applyFont="1" applyFill="1" applyAlignment="1" applyProtection="1">
      <alignment horizontal="center" vertical="center" wrapText="1"/>
      <protection locked="0"/>
    </xf>
    <xf numFmtId="0" fontId="0" fillId="0" borderId="108" xfId="0" applyBorder="1" applyAlignment="1" applyProtection="1">
      <alignment horizontal="center" vertical="center" wrapText="1"/>
      <protection locked="0"/>
    </xf>
    <xf numFmtId="0" fontId="12" fillId="12" borderId="111" xfId="0" applyFont="1" applyFill="1" applyBorder="1" applyAlignment="1" applyProtection="1">
      <alignment horizontal="center" vertical="center"/>
      <protection locked="0"/>
    </xf>
    <xf numFmtId="0" fontId="12" fillId="12" borderId="112" xfId="0" applyFont="1" applyFill="1" applyBorder="1" applyAlignment="1" applyProtection="1">
      <alignment horizontal="center" vertical="center" wrapText="1"/>
      <protection locked="0"/>
    </xf>
    <xf numFmtId="0" fontId="0" fillId="0" borderId="115" xfId="0" applyBorder="1" applyAlignment="1" applyProtection="1">
      <alignment horizontal="center" vertical="center" wrapText="1"/>
      <protection locked="0"/>
    </xf>
    <xf numFmtId="0" fontId="12" fillId="12" borderId="118" xfId="0" applyFont="1" applyFill="1" applyBorder="1" applyAlignment="1" applyProtection="1">
      <alignment horizontal="center" vertical="center"/>
      <protection locked="0"/>
    </xf>
    <xf numFmtId="0" fontId="12" fillId="12" borderId="119" xfId="0" applyFont="1" applyFill="1" applyBorder="1" applyAlignment="1" applyProtection="1">
      <alignment horizontal="center" vertical="center" wrapText="1"/>
      <protection locked="0"/>
    </xf>
    <xf numFmtId="1" fontId="12" fillId="12" borderId="119" xfId="0" applyNumberFormat="1" applyFont="1" applyFill="1" applyBorder="1" applyAlignment="1" applyProtection="1">
      <alignment horizontal="center" vertical="center" wrapText="1"/>
      <protection locked="0"/>
    </xf>
    <xf numFmtId="0" fontId="12" fillId="22" borderId="111" xfId="0" applyFont="1" applyFill="1" applyBorder="1" applyAlignment="1" applyProtection="1">
      <alignment horizontal="center" vertical="center"/>
      <protection locked="0"/>
    </xf>
    <xf numFmtId="172" fontId="12" fillId="22" borderId="112" xfId="10" applyFont="1" applyFill="1" applyBorder="1" applyAlignment="1" applyProtection="1">
      <alignment horizontal="center" vertical="center" wrapText="1"/>
      <protection locked="0"/>
    </xf>
    <xf numFmtId="0" fontId="12" fillId="22" borderId="118" xfId="0" applyFont="1" applyFill="1" applyBorder="1" applyAlignment="1" applyProtection="1">
      <alignment horizontal="center" vertical="center"/>
      <protection locked="0"/>
    </xf>
    <xf numFmtId="172" fontId="12" fillId="22" borderId="119" xfId="10" applyFont="1" applyFill="1" applyBorder="1" applyAlignment="1" applyProtection="1">
      <alignment horizontal="center" vertical="center" wrapText="1"/>
      <protection locked="0"/>
    </xf>
    <xf numFmtId="0" fontId="12" fillId="12" borderId="131" xfId="0" applyFont="1" applyFill="1" applyBorder="1" applyAlignment="1" applyProtection="1">
      <alignment horizontal="center" vertical="center"/>
      <protection locked="0"/>
    </xf>
    <xf numFmtId="0" fontId="12" fillId="12" borderId="140" xfId="0" applyFont="1" applyFill="1" applyBorder="1" applyAlignment="1" applyProtection="1">
      <alignment horizontal="center" vertical="center"/>
      <protection locked="0"/>
    </xf>
    <xf numFmtId="0" fontId="62" fillId="12" borderId="119" xfId="0" applyFont="1" applyFill="1" applyBorder="1" applyAlignment="1" applyProtection="1">
      <alignment horizontal="center" vertical="center" wrapText="1"/>
      <protection locked="0"/>
    </xf>
    <xf numFmtId="0" fontId="37" fillId="22" borderId="108" xfId="0" applyFont="1" applyFill="1" applyBorder="1" applyAlignment="1" applyProtection="1">
      <alignment horizontal="center" vertical="center" wrapText="1"/>
      <protection locked="0"/>
    </xf>
    <xf numFmtId="0" fontId="61" fillId="22" borderId="111" xfId="0" applyFont="1" applyFill="1" applyBorder="1" applyAlignment="1" applyProtection="1">
      <alignment horizontal="center" vertical="center"/>
      <protection locked="0"/>
    </xf>
    <xf numFmtId="0" fontId="61" fillId="22" borderId="112" xfId="0" applyFont="1" applyFill="1" applyBorder="1" applyAlignment="1" applyProtection="1">
      <alignment horizontal="center" vertical="center" wrapText="1"/>
      <protection locked="0"/>
    </xf>
    <xf numFmtId="0" fontId="37" fillId="22" borderId="115" xfId="0" applyFont="1" applyFill="1" applyBorder="1" applyAlignment="1" applyProtection="1">
      <alignment horizontal="center" vertical="center" wrapText="1"/>
      <protection locked="0"/>
    </xf>
    <xf numFmtId="0" fontId="61" fillId="22" borderId="118" xfId="0" applyFont="1" applyFill="1" applyBorder="1" applyAlignment="1" applyProtection="1">
      <alignment horizontal="center" vertical="center"/>
      <protection locked="0"/>
    </xf>
    <xf numFmtId="0" fontId="61" fillId="22" borderId="119" xfId="0" applyFont="1" applyFill="1" applyBorder="1" applyAlignment="1" applyProtection="1">
      <alignment horizontal="center" vertical="center" wrapText="1"/>
      <protection locked="0"/>
    </xf>
    <xf numFmtId="0" fontId="4" fillId="12" borderId="0" xfId="0" applyFont="1" applyFill="1" applyProtection="1">
      <protection locked="0"/>
    </xf>
    <xf numFmtId="0" fontId="12" fillId="12" borderId="0" xfId="0" applyFont="1" applyFill="1" applyAlignment="1" applyProtection="1">
      <alignment horizontal="center" vertical="center" wrapText="1"/>
      <protection locked="0"/>
    </xf>
    <xf numFmtId="0" fontId="60" fillId="0" borderId="0" xfId="0" applyFont="1" applyAlignment="1" applyProtection="1">
      <alignment horizontal="center" vertical="center" wrapText="1"/>
      <protection locked="0"/>
    </xf>
    <xf numFmtId="0" fontId="0" fillId="0" borderId="0" xfId="0" applyAlignment="1" applyProtection="1">
      <alignment horizontal="center" vertical="center" wrapText="1"/>
      <protection locked="0"/>
    </xf>
    <xf numFmtId="9" fontId="12" fillId="12" borderId="0" xfId="0" applyNumberFormat="1" applyFont="1" applyFill="1" applyAlignment="1" applyProtection="1">
      <alignment horizontal="center" vertical="center"/>
      <protection locked="0"/>
    </xf>
    <xf numFmtId="0" fontId="12" fillId="12" borderId="0" xfId="0" applyFont="1" applyFill="1" applyAlignment="1" applyProtection="1">
      <alignment horizontal="center" vertical="center"/>
      <protection locked="0"/>
    </xf>
    <xf numFmtId="0" fontId="6" fillId="12" borderId="0" xfId="0" applyFont="1" applyFill="1" applyAlignment="1" applyProtection="1">
      <alignment horizontal="center"/>
      <protection locked="0"/>
    </xf>
    <xf numFmtId="0" fontId="4" fillId="12" borderId="20" xfId="0" applyFont="1" applyFill="1" applyBorder="1" applyProtection="1">
      <protection locked="0"/>
    </xf>
    <xf numFmtId="0" fontId="60" fillId="0" borderId="35" xfId="11" applyFont="1" applyBorder="1" applyAlignment="1" applyProtection="1">
      <alignment horizontal="center" vertical="center" wrapText="1"/>
      <protection locked="0"/>
    </xf>
    <xf numFmtId="0" fontId="60" fillId="0" borderId="35" xfId="11" applyFont="1" applyBorder="1" applyAlignment="1" applyProtection="1">
      <alignment horizontal="center" vertical="center" textRotation="90" wrapText="1"/>
      <protection locked="0"/>
    </xf>
    <xf numFmtId="0" fontId="64" fillId="0" borderId="35" xfId="11" applyFont="1" applyBorder="1" applyAlignment="1" applyProtection="1">
      <alignment horizontal="center" vertical="center" textRotation="90" wrapText="1"/>
      <protection locked="0"/>
    </xf>
    <xf numFmtId="0" fontId="60" fillId="0" borderId="36" xfId="11" applyFont="1" applyBorder="1" applyAlignment="1" applyProtection="1">
      <alignment horizontal="center" vertical="center" textRotation="90" wrapText="1"/>
      <protection locked="0"/>
    </xf>
    <xf numFmtId="0" fontId="60" fillId="0" borderId="37" xfId="11" applyFont="1" applyBorder="1" applyAlignment="1" applyProtection="1">
      <alignment horizontal="left" vertical="center"/>
      <protection locked="0"/>
    </xf>
    <xf numFmtId="0" fontId="63" fillId="0" borderId="35" xfId="11" applyBorder="1" applyAlignment="1" applyProtection="1">
      <alignment horizontal="center" vertical="center"/>
      <protection locked="0"/>
    </xf>
    <xf numFmtId="0" fontId="63" fillId="0" borderId="20" xfId="11" applyBorder="1" applyAlignment="1" applyProtection="1">
      <alignment horizontal="center" vertical="center"/>
      <protection locked="0"/>
    </xf>
    <xf numFmtId="0" fontId="65" fillId="0" borderId="20" xfId="11" applyFont="1" applyBorder="1" applyAlignment="1" applyProtection="1">
      <alignment horizontal="center" vertical="center"/>
      <protection locked="0"/>
    </xf>
    <xf numFmtId="0" fontId="66" fillId="0" borderId="20" xfId="11" applyFont="1" applyBorder="1" applyAlignment="1" applyProtection="1">
      <alignment horizontal="center" vertical="center"/>
      <protection locked="0"/>
    </xf>
    <xf numFmtId="166" fontId="63" fillId="0" borderId="20" xfId="11" applyNumberFormat="1" applyBorder="1" applyAlignment="1" applyProtection="1">
      <alignment horizontal="center" vertical="center"/>
      <protection locked="0"/>
    </xf>
    <xf numFmtId="1" fontId="63" fillId="0" borderId="20" xfId="11" applyNumberFormat="1" applyBorder="1" applyAlignment="1" applyProtection="1">
      <alignment horizontal="center" vertical="center"/>
      <protection locked="0"/>
    </xf>
    <xf numFmtId="172" fontId="63" fillId="0" borderId="20" xfId="11" applyNumberFormat="1" applyBorder="1" applyAlignment="1" applyProtection="1">
      <alignment horizontal="center" vertical="center"/>
      <protection locked="0"/>
    </xf>
    <xf numFmtId="1" fontId="63" fillId="12" borderId="25" xfId="11" applyNumberFormat="1" applyFill="1" applyBorder="1" applyAlignment="1" applyProtection="1">
      <alignment horizontal="center" vertical="center"/>
      <protection locked="0"/>
    </xf>
    <xf numFmtId="9" fontId="63" fillId="0" borderId="20" xfId="1" applyFont="1" applyBorder="1" applyAlignment="1" applyProtection="1">
      <alignment horizontal="center" vertical="center"/>
      <protection locked="0"/>
    </xf>
    <xf numFmtId="9" fontId="63" fillId="0" borderId="20" xfId="1" applyFont="1" applyBorder="1" applyAlignment="1" applyProtection="1">
      <alignment horizontal="center"/>
      <protection locked="0"/>
    </xf>
    <xf numFmtId="0" fontId="60" fillId="0" borderId="23" xfId="11" applyFont="1" applyBorder="1" applyAlignment="1" applyProtection="1">
      <alignment horizontal="left" vertical="center"/>
      <protection locked="0"/>
    </xf>
    <xf numFmtId="1" fontId="63" fillId="12" borderId="24" xfId="11" applyNumberFormat="1" applyFill="1" applyBorder="1" applyAlignment="1" applyProtection="1">
      <alignment horizontal="center" vertical="center"/>
      <protection locked="0"/>
    </xf>
    <xf numFmtId="9" fontId="63" fillId="0" borderId="20" xfId="11" applyNumberFormat="1" applyBorder="1" applyAlignment="1" applyProtection="1">
      <alignment horizontal="center" vertical="center"/>
      <protection locked="0"/>
    </xf>
    <xf numFmtId="9" fontId="63" fillId="0" borderId="20" xfId="11" applyNumberFormat="1" applyBorder="1" applyAlignment="1" applyProtection="1">
      <alignment horizontal="center"/>
      <protection locked="0"/>
    </xf>
    <xf numFmtId="0" fontId="60" fillId="0" borderId="29" xfId="11" applyFont="1" applyBorder="1" applyAlignment="1" applyProtection="1">
      <alignment horizontal="left" vertical="center"/>
      <protection locked="0"/>
    </xf>
    <xf numFmtId="0" fontId="63" fillId="0" borderId="25" xfId="11" applyBorder="1" applyAlignment="1" applyProtection="1">
      <alignment horizontal="center" vertical="center"/>
      <protection locked="0"/>
    </xf>
    <xf numFmtId="0" fontId="65" fillId="0" borderId="25" xfId="11" applyFont="1" applyBorder="1" applyAlignment="1" applyProtection="1">
      <alignment horizontal="center" vertical="center"/>
      <protection locked="0"/>
    </xf>
    <xf numFmtId="166" fontId="63" fillId="0" borderId="25" xfId="11" applyNumberFormat="1" applyBorder="1" applyAlignment="1" applyProtection="1">
      <alignment horizontal="center" vertical="center"/>
      <protection locked="0"/>
    </xf>
    <xf numFmtId="172" fontId="63" fillId="0" borderId="25" xfId="11" applyNumberFormat="1" applyBorder="1" applyAlignment="1" applyProtection="1">
      <alignment horizontal="center" vertical="center"/>
      <protection locked="0"/>
    </xf>
    <xf numFmtId="9" fontId="63" fillId="0" borderId="25" xfId="11" applyNumberFormat="1" applyBorder="1" applyAlignment="1" applyProtection="1">
      <alignment horizontal="center" vertical="center"/>
      <protection locked="0"/>
    </xf>
    <xf numFmtId="9" fontId="63" fillId="0" borderId="25" xfId="1" applyFont="1" applyBorder="1" applyAlignment="1" applyProtection="1">
      <alignment horizontal="center"/>
      <protection locked="0"/>
    </xf>
    <xf numFmtId="9" fontId="63" fillId="0" borderId="25" xfId="11" applyNumberFormat="1" applyBorder="1" applyAlignment="1" applyProtection="1">
      <alignment horizontal="center"/>
      <protection locked="0"/>
    </xf>
    <xf numFmtId="9" fontId="63" fillId="0" borderId="25" xfId="1" applyFont="1" applyBorder="1" applyAlignment="1" applyProtection="1">
      <alignment horizontal="center" vertical="center"/>
      <protection locked="0"/>
    </xf>
    <xf numFmtId="0" fontId="60" fillId="0" borderId="30" xfId="0" applyFont="1" applyBorder="1" applyAlignment="1" applyProtection="1">
      <alignment horizontal="left" vertical="center"/>
      <protection locked="0"/>
    </xf>
    <xf numFmtId="1" fontId="63" fillId="0" borderId="31" xfId="0" applyNumberFormat="1" applyFont="1" applyBorder="1" applyAlignment="1" applyProtection="1">
      <alignment horizontal="center" vertical="center"/>
      <protection locked="0"/>
    </xf>
    <xf numFmtId="0" fontId="63" fillId="0" borderId="31" xfId="0" applyFont="1" applyBorder="1" applyAlignment="1" applyProtection="1">
      <alignment horizontal="center" vertical="center"/>
      <protection locked="0"/>
    </xf>
    <xf numFmtId="166" fontId="63" fillId="0" borderId="31" xfId="0" applyNumberFormat="1" applyFont="1" applyBorder="1" applyAlignment="1" applyProtection="1">
      <alignment horizontal="center" vertical="center"/>
      <protection locked="0"/>
    </xf>
    <xf numFmtId="172" fontId="63" fillId="0" borderId="31" xfId="0" applyNumberFormat="1" applyFont="1" applyBorder="1" applyAlignment="1" applyProtection="1">
      <alignment horizontal="center" vertical="center"/>
      <protection locked="0"/>
    </xf>
    <xf numFmtId="9" fontId="63" fillId="0" borderId="31" xfId="0" applyNumberFormat="1" applyFont="1" applyBorder="1" applyAlignment="1" applyProtection="1">
      <alignment horizontal="center" vertical="center"/>
      <protection locked="0"/>
    </xf>
    <xf numFmtId="9" fontId="63" fillId="0" borderId="31" xfId="0" applyNumberFormat="1" applyFont="1" applyBorder="1" applyAlignment="1" applyProtection="1">
      <alignment horizontal="center"/>
      <protection locked="0"/>
    </xf>
    <xf numFmtId="0" fontId="63" fillId="0" borderId="0" xfId="11" applyAlignment="1" applyProtection="1">
      <alignment horizontal="center" vertical="center"/>
      <protection locked="0"/>
    </xf>
    <xf numFmtId="0" fontId="60" fillId="0" borderId="0" xfId="11" applyFont="1" applyAlignment="1" applyProtection="1">
      <alignment horizontal="center" vertical="center" wrapText="1"/>
      <protection locked="0"/>
    </xf>
    <xf numFmtId="0" fontId="60" fillId="0" borderId="0" xfId="11" applyFont="1" applyAlignment="1" applyProtection="1">
      <alignment horizontal="left" vertical="center"/>
      <protection locked="0"/>
    </xf>
    <xf numFmtId="0" fontId="65" fillId="0" borderId="0" xfId="11" applyFont="1" applyAlignment="1" applyProtection="1">
      <alignment horizontal="center" vertical="center"/>
      <protection locked="0"/>
    </xf>
    <xf numFmtId="0" fontId="6" fillId="12" borderId="0" xfId="0" applyFont="1" applyFill="1" applyAlignment="1" applyProtection="1">
      <alignment horizontal="center" vertical="top"/>
      <protection locked="0"/>
    </xf>
    <xf numFmtId="166" fontId="6" fillId="12" borderId="0" xfId="0" applyNumberFormat="1" applyFont="1" applyFill="1" applyAlignment="1" applyProtection="1">
      <alignment horizontal="center" vertical="center"/>
      <protection locked="0"/>
    </xf>
    <xf numFmtId="0" fontId="8" fillId="0" borderId="35" xfId="2" applyFont="1" applyBorder="1" applyAlignment="1">
      <alignment horizontal="center" vertical="center" wrapText="1"/>
    </xf>
    <xf numFmtId="0" fontId="10" fillId="0" borderId="35" xfId="3" applyFont="1" applyBorder="1" applyAlignment="1">
      <alignment horizontal="center" vertical="center" wrapText="1"/>
    </xf>
    <xf numFmtId="9" fontId="8" fillId="0" borderId="35" xfId="2" applyNumberFormat="1" applyFont="1" applyBorder="1" applyAlignment="1">
      <alignment horizontal="center" vertical="center" wrapText="1"/>
    </xf>
    <xf numFmtId="9" fontId="8" fillId="0" borderId="20" xfId="1" applyFont="1" applyFill="1" applyBorder="1" applyAlignment="1" applyProtection="1">
      <alignment horizontal="center" vertical="center" wrapText="1"/>
    </xf>
    <xf numFmtId="9" fontId="6" fillId="0" borderId="20" xfId="1" applyFont="1" applyFill="1" applyBorder="1" applyAlignment="1">
      <alignment horizontal="center" vertical="center"/>
    </xf>
    <xf numFmtId="165" fontId="8" fillId="0" borderId="20" xfId="2" applyNumberFormat="1" applyFont="1" applyBorder="1" applyAlignment="1">
      <alignment horizontal="center" vertical="center"/>
    </xf>
    <xf numFmtId="1" fontId="8" fillId="7" borderId="20" xfId="2" applyNumberFormat="1" applyFont="1" applyFill="1" applyBorder="1" applyAlignment="1">
      <alignment horizontal="center" vertical="center"/>
    </xf>
    <xf numFmtId="0" fontId="37" fillId="0" borderId="0" xfId="0" applyFont="1" applyAlignment="1">
      <alignment horizontal="center"/>
    </xf>
    <xf numFmtId="0" fontId="5" fillId="3" borderId="3" xfId="2" applyFont="1" applyFill="1" applyBorder="1" applyAlignment="1">
      <alignment horizontal="center" vertical="center" wrapText="1"/>
    </xf>
    <xf numFmtId="9" fontId="8" fillId="0" borderId="92" xfId="2" applyNumberFormat="1" applyFont="1" applyBorder="1" applyAlignment="1">
      <alignment horizontal="center" vertical="center" wrapText="1"/>
    </xf>
    <xf numFmtId="9" fontId="8" fillId="0" borderId="92" xfId="2" applyNumberFormat="1" applyFont="1" applyBorder="1" applyAlignment="1">
      <alignment horizontal="center" vertical="center"/>
    </xf>
    <xf numFmtId="9" fontId="8" fillId="0" borderId="92" xfId="1" applyFont="1" applyFill="1" applyBorder="1" applyAlignment="1" applyProtection="1">
      <alignment horizontal="center" vertical="center" wrapText="1"/>
    </xf>
    <xf numFmtId="0" fontId="8" fillId="0" borderId="92" xfId="2" applyFont="1" applyBorder="1" applyAlignment="1">
      <alignment horizontal="center" vertical="center"/>
    </xf>
    <xf numFmtId="10" fontId="8" fillId="0" borderId="92" xfId="2" applyNumberFormat="1" applyFont="1" applyBorder="1" applyAlignment="1">
      <alignment horizontal="center" vertical="center"/>
    </xf>
    <xf numFmtId="2" fontId="8" fillId="0" borderId="92" xfId="2" applyNumberFormat="1" applyFont="1" applyBorder="1" applyAlignment="1">
      <alignment horizontal="center" vertical="center"/>
    </xf>
    <xf numFmtId="9" fontId="8" fillId="0" borderId="10" xfId="2" applyNumberFormat="1" applyFont="1" applyBorder="1" applyAlignment="1">
      <alignment horizontal="center" vertical="center" wrapText="1"/>
    </xf>
    <xf numFmtId="10" fontId="8" fillId="0" borderId="20" xfId="1" applyNumberFormat="1" applyFont="1" applyFill="1" applyBorder="1" applyAlignment="1" applyProtection="1">
      <alignment horizontal="center" vertical="center" wrapText="1"/>
    </xf>
    <xf numFmtId="0" fontId="8" fillId="0" borderId="39" xfId="2" applyFont="1" applyBorder="1" applyAlignment="1">
      <alignment horizontal="center" vertical="center" wrapText="1"/>
    </xf>
    <xf numFmtId="9" fontId="8" fillId="2" borderId="39" xfId="2" applyNumberFormat="1" applyFont="1" applyFill="1" applyBorder="1" applyAlignment="1">
      <alignment horizontal="center" vertical="center" wrapText="1"/>
    </xf>
    <xf numFmtId="0" fontId="8" fillId="0" borderId="39" xfId="2" applyFont="1" applyBorder="1" applyAlignment="1">
      <alignment vertical="center" wrapText="1"/>
    </xf>
    <xf numFmtId="0" fontId="8" fillId="0" borderId="39" xfId="2" applyFont="1" applyBorder="1" applyAlignment="1">
      <alignment horizontal="left" vertical="center" wrapText="1"/>
    </xf>
    <xf numFmtId="9" fontId="8" fillId="0" borderId="93" xfId="2" applyNumberFormat="1" applyFont="1" applyBorder="1" applyAlignment="1">
      <alignment horizontal="center" vertical="center" wrapText="1"/>
    </xf>
    <xf numFmtId="10" fontId="8" fillId="0" borderId="93" xfId="2" applyNumberFormat="1" applyFont="1" applyBorder="1" applyAlignment="1">
      <alignment horizontal="center" vertical="center" wrapText="1"/>
    </xf>
    <xf numFmtId="0" fontId="8" fillId="2" borderId="20" xfId="2" applyFont="1" applyFill="1" applyBorder="1" applyAlignment="1">
      <alignment horizontal="center" vertical="center" wrapText="1"/>
    </xf>
    <xf numFmtId="9" fontId="8" fillId="2" borderId="20" xfId="2" applyNumberFormat="1" applyFont="1" applyFill="1" applyBorder="1" applyAlignment="1">
      <alignment horizontal="center" vertical="center" wrapText="1"/>
    </xf>
    <xf numFmtId="9" fontId="8" fillId="0" borderId="20" xfId="2" applyNumberFormat="1" applyFont="1" applyBorder="1" applyAlignment="1">
      <alignment horizontal="center" vertical="center" wrapText="1"/>
    </xf>
    <xf numFmtId="0" fontId="5" fillId="3" borderId="31" xfId="2" applyFont="1" applyFill="1" applyBorder="1" applyAlignment="1">
      <alignment horizontal="center" vertical="center" wrapText="1"/>
    </xf>
    <xf numFmtId="9" fontId="8" fillId="2" borderId="35" xfId="2" applyNumberFormat="1" applyFont="1" applyFill="1" applyBorder="1" applyAlignment="1">
      <alignment horizontal="center" vertical="center" wrapText="1"/>
    </xf>
    <xf numFmtId="0" fontId="6" fillId="0" borderId="0" xfId="0" applyFont="1" applyAlignment="1">
      <alignment horizontal="center"/>
    </xf>
    <xf numFmtId="0" fontId="6" fillId="0" borderId="20" xfId="0" applyFont="1" applyBorder="1" applyAlignment="1">
      <alignment horizontal="center" wrapText="1"/>
    </xf>
    <xf numFmtId="43" fontId="8" fillId="0" borderId="92" xfId="12" applyFont="1" applyFill="1" applyBorder="1" applyAlignment="1">
      <alignment horizontal="center" vertical="center"/>
    </xf>
    <xf numFmtId="0" fontId="5" fillId="3" borderId="1" xfId="2" applyFont="1" applyFill="1" applyBorder="1" applyAlignment="1">
      <alignment horizontal="center" vertical="center" wrapText="1"/>
    </xf>
    <xf numFmtId="0" fontId="8" fillId="4" borderId="98" xfId="2" applyFont="1" applyFill="1" applyBorder="1" applyAlignment="1">
      <alignment horizontal="center" vertical="center" wrapText="1"/>
    </xf>
    <xf numFmtId="0" fontId="8" fillId="4" borderId="98" xfId="3" applyFont="1" applyFill="1" applyBorder="1" applyAlignment="1">
      <alignment horizontal="center" vertical="center" wrapText="1"/>
    </xf>
    <xf numFmtId="0" fontId="8" fillId="5" borderId="98" xfId="3" applyFont="1" applyFill="1" applyBorder="1" applyAlignment="1">
      <alignment horizontal="center" vertical="center" wrapText="1"/>
    </xf>
    <xf numFmtId="0" fontId="8" fillId="6" borderId="98" xfId="2" applyFont="1" applyFill="1" applyBorder="1" applyAlignment="1">
      <alignment horizontal="center" vertical="center" wrapText="1"/>
    </xf>
    <xf numFmtId="0" fontId="8" fillId="8" borderId="98" xfId="2" applyFont="1" applyFill="1" applyBorder="1" applyAlignment="1">
      <alignment horizontal="center" vertical="center" wrapText="1"/>
    </xf>
    <xf numFmtId="0" fontId="8" fillId="0" borderId="98" xfId="2" applyFont="1" applyBorder="1" applyAlignment="1">
      <alignment horizontal="center" vertical="center" wrapText="1"/>
    </xf>
    <xf numFmtId="10" fontId="8" fillId="0" borderId="35" xfId="2" applyNumberFormat="1" applyFont="1" applyBorder="1" applyAlignment="1">
      <alignment horizontal="center" vertical="center"/>
    </xf>
    <xf numFmtId="9" fontId="8" fillId="0" borderId="35" xfId="2" applyNumberFormat="1" applyFont="1" applyBorder="1" applyAlignment="1">
      <alignment horizontal="center" vertical="center"/>
    </xf>
    <xf numFmtId="9" fontId="8" fillId="0" borderId="39" xfId="2" applyNumberFormat="1" applyFont="1" applyBorder="1" applyAlignment="1">
      <alignment horizontal="center" vertical="center"/>
    </xf>
    <xf numFmtId="0" fontId="8" fillId="0" borderId="38" xfId="2" applyFont="1" applyBorder="1" applyAlignment="1">
      <alignment horizontal="center" vertical="center" wrapText="1"/>
    </xf>
    <xf numFmtId="0" fontId="8" fillId="0" borderId="39" xfId="2" applyFont="1" applyBorder="1" applyAlignment="1">
      <alignment horizontal="center" vertical="center"/>
    </xf>
    <xf numFmtId="0" fontId="6" fillId="0" borderId="19" xfId="0" applyFont="1" applyBorder="1" applyAlignment="1">
      <alignment horizontal="center" vertical="center"/>
    </xf>
    <xf numFmtId="0" fontId="6" fillId="0" borderId="19" xfId="0" applyFont="1" applyBorder="1" applyAlignment="1">
      <alignment horizontal="center" vertical="center" wrapText="1"/>
    </xf>
    <xf numFmtId="0" fontId="8" fillId="4" borderId="99" xfId="2" applyFont="1" applyFill="1" applyBorder="1" applyAlignment="1">
      <alignment horizontal="center" vertical="center" wrapText="1"/>
    </xf>
    <xf numFmtId="0" fontId="8" fillId="0" borderId="34" xfId="2" applyFont="1" applyBorder="1" applyAlignment="1">
      <alignment horizontal="center" vertical="center" wrapText="1"/>
    </xf>
    <xf numFmtId="0" fontId="10" fillId="0" borderId="39" xfId="3" applyFont="1" applyBorder="1" applyAlignment="1">
      <alignment horizontal="center" vertical="center" wrapText="1"/>
    </xf>
    <xf numFmtId="9" fontId="8" fillId="0" borderId="146" xfId="2" applyNumberFormat="1" applyFont="1" applyBorder="1" applyAlignment="1">
      <alignment horizontal="center" vertical="center"/>
    </xf>
    <xf numFmtId="0" fontId="5" fillId="3" borderId="98" xfId="2" applyFont="1" applyFill="1" applyBorder="1" applyAlignment="1">
      <alignment horizontal="center" vertical="center" wrapText="1"/>
    </xf>
    <xf numFmtId="0" fontId="8" fillId="6" borderId="147" xfId="2" applyFont="1" applyFill="1" applyBorder="1" applyAlignment="1">
      <alignment horizontal="center" vertical="center" wrapText="1"/>
    </xf>
    <xf numFmtId="0" fontId="8" fillId="2" borderId="19" xfId="2" applyFont="1" applyFill="1" applyBorder="1" applyAlignment="1">
      <alignment horizontal="center" vertical="center" wrapText="1"/>
    </xf>
    <xf numFmtId="9" fontId="8" fillId="0" borderId="35" xfId="1" applyFont="1" applyFill="1" applyBorder="1" applyAlignment="1">
      <alignment horizontal="center" vertical="center"/>
    </xf>
    <xf numFmtId="0" fontId="8" fillId="5" borderId="148" xfId="3" applyFont="1" applyFill="1" applyBorder="1" applyAlignment="1">
      <alignment horizontal="center" vertical="center" wrapText="1"/>
    </xf>
    <xf numFmtId="0" fontId="8" fillId="6" borderId="99" xfId="2" applyFont="1" applyFill="1" applyBorder="1" applyAlignment="1">
      <alignment horizontal="center" vertical="center" wrapText="1"/>
    </xf>
    <xf numFmtId="0" fontId="8" fillId="0" borderId="35" xfId="2" applyFont="1" applyBorder="1" applyAlignment="1">
      <alignment horizontal="center" vertical="center"/>
    </xf>
    <xf numFmtId="0" fontId="36" fillId="28" borderId="20" xfId="0" applyFont="1" applyFill="1" applyBorder="1" applyAlignment="1" applyProtection="1">
      <alignment horizontal="center" vertical="center" wrapText="1"/>
      <protection locked="0"/>
    </xf>
    <xf numFmtId="1" fontId="31" fillId="0" borderId="23" xfId="0" applyNumberFormat="1" applyFont="1" applyBorder="1" applyAlignment="1">
      <alignment horizontal="center" vertical="center"/>
    </xf>
    <xf numFmtId="0" fontId="33" fillId="0" borderId="20" xfId="0" applyFont="1" applyBorder="1" applyAlignment="1">
      <alignment horizontal="center" vertical="center"/>
    </xf>
    <xf numFmtId="0" fontId="0" fillId="0" borderId="5" xfId="0" applyBorder="1" applyAlignment="1">
      <alignment horizontal="center"/>
    </xf>
    <xf numFmtId="0" fontId="27" fillId="5" borderId="23" xfId="0" applyFont="1" applyFill="1" applyBorder="1"/>
    <xf numFmtId="0" fontId="37" fillId="24" borderId="20" xfId="0" applyFont="1" applyFill="1" applyBorder="1" applyAlignment="1">
      <alignment horizontal="center"/>
    </xf>
    <xf numFmtId="0" fontId="0" fillId="25" borderId="20" xfId="0" applyFill="1" applyBorder="1" applyAlignment="1">
      <alignment horizontal="center"/>
    </xf>
    <xf numFmtId="0" fontId="37" fillId="0" borderId="20" xfId="0" applyFont="1" applyBorder="1" applyAlignment="1">
      <alignment horizontal="center"/>
    </xf>
    <xf numFmtId="0" fontId="37" fillId="24" borderId="20" xfId="0" applyFont="1" applyFill="1" applyBorder="1" applyAlignment="1">
      <alignment horizontal="center" wrapText="1"/>
    </xf>
    <xf numFmtId="10" fontId="0" fillId="24" borderId="20" xfId="1" applyNumberFormat="1" applyFont="1" applyFill="1" applyBorder="1" applyAlignment="1">
      <alignment horizontal="center"/>
    </xf>
    <xf numFmtId="10" fontId="0" fillId="0" borderId="43" xfId="1" applyNumberFormat="1" applyFont="1" applyFill="1" applyBorder="1" applyAlignment="1">
      <alignment horizontal="center"/>
    </xf>
    <xf numFmtId="0" fontId="0" fillId="0" borderId="43" xfId="0" applyBorder="1" applyAlignment="1">
      <alignment horizontal="center"/>
    </xf>
    <xf numFmtId="9" fontId="8" fillId="0" borderId="39" xfId="2" applyNumberFormat="1" applyFont="1" applyBorder="1" applyAlignment="1">
      <alignment horizontal="center" vertical="center" wrapText="1"/>
    </xf>
    <xf numFmtId="0" fontId="6" fillId="0" borderId="20" xfId="0" applyFont="1" applyBorder="1" applyAlignment="1">
      <alignment horizontal="center" vertical="center" wrapText="1"/>
    </xf>
    <xf numFmtId="0" fontId="8" fillId="2" borderId="39" xfId="2" applyFont="1" applyFill="1" applyBorder="1" applyAlignment="1">
      <alignment horizontal="center" vertical="center" wrapText="1"/>
    </xf>
    <xf numFmtId="0" fontId="6" fillId="0" borderId="98" xfId="0" applyFont="1" applyBorder="1" applyAlignment="1">
      <alignment horizontal="center" vertical="center" wrapText="1"/>
    </xf>
    <xf numFmtId="0" fontId="6" fillId="0" borderId="148" xfId="0" applyFont="1" applyBorder="1" applyAlignment="1">
      <alignment horizontal="center" vertical="center" wrapText="1"/>
    </xf>
    <xf numFmtId="9" fontId="8" fillId="0" borderId="22" xfId="2" applyNumberFormat="1" applyFont="1" applyBorder="1" applyAlignment="1">
      <alignment horizontal="center" vertical="center"/>
    </xf>
    <xf numFmtId="10" fontId="8" fillId="0" borderId="22" xfId="2" applyNumberFormat="1" applyFont="1" applyBorder="1" applyAlignment="1">
      <alignment horizontal="center" vertical="center"/>
    </xf>
    <xf numFmtId="0" fontId="6" fillId="0" borderId="38" xfId="0" applyFont="1" applyBorder="1" applyAlignment="1">
      <alignment horizontal="center" vertical="center" wrapText="1"/>
    </xf>
    <xf numFmtId="0" fontId="6" fillId="0" borderId="39" xfId="0" applyFont="1" applyBorder="1" applyAlignment="1">
      <alignment horizontal="center" vertical="center"/>
    </xf>
    <xf numFmtId="0" fontId="12" fillId="0" borderId="39" xfId="0" applyFont="1" applyBorder="1" applyAlignment="1">
      <alignment horizontal="center" vertical="center" wrapText="1"/>
    </xf>
    <xf numFmtId="0" fontId="6" fillId="0" borderId="39" xfId="0" applyFont="1" applyBorder="1" applyAlignment="1">
      <alignment vertical="center" wrapText="1"/>
    </xf>
    <xf numFmtId="9" fontId="6" fillId="0" borderId="39" xfId="0" applyNumberFormat="1" applyFont="1" applyBorder="1" applyAlignment="1">
      <alignment horizontal="center" vertical="center"/>
    </xf>
    <xf numFmtId="9" fontId="6" fillId="0" borderId="39" xfId="1" applyFont="1" applyFill="1" applyBorder="1" applyAlignment="1">
      <alignment horizontal="center" vertical="center"/>
    </xf>
    <xf numFmtId="9" fontId="8" fillId="0" borderId="100" xfId="1" applyFont="1" applyFill="1" applyBorder="1" applyAlignment="1">
      <alignment horizontal="center" vertical="center"/>
    </xf>
    <xf numFmtId="9" fontId="8" fillId="0" borderId="96" xfId="1" applyFont="1" applyFill="1" applyBorder="1" applyAlignment="1" applyProtection="1">
      <alignment horizontal="center" vertical="center" wrapText="1"/>
    </xf>
    <xf numFmtId="0" fontId="8" fillId="2" borderId="99" xfId="2" applyFont="1" applyFill="1" applyBorder="1" applyAlignment="1">
      <alignment horizontal="center" vertical="center" wrapText="1"/>
    </xf>
    <xf numFmtId="0" fontId="8" fillId="2" borderId="98" xfId="2" applyFont="1" applyFill="1" applyBorder="1" applyAlignment="1">
      <alignment horizontal="center" vertical="center" wrapText="1"/>
    </xf>
    <xf numFmtId="0" fontId="8" fillId="9" borderId="98" xfId="2" applyFont="1" applyFill="1" applyBorder="1" applyAlignment="1">
      <alignment horizontal="center" vertical="center" wrapText="1"/>
    </xf>
    <xf numFmtId="0" fontId="6" fillId="0" borderId="98" xfId="0" applyFont="1" applyBorder="1" applyAlignment="1">
      <alignment horizontal="center" vertical="center"/>
    </xf>
    <xf numFmtId="0" fontId="8" fillId="0" borderId="147" xfId="2" applyFont="1" applyBorder="1" applyAlignment="1">
      <alignment horizontal="center" vertical="center" wrapText="1"/>
    </xf>
    <xf numFmtId="0" fontId="8" fillId="2" borderId="13" xfId="2" applyFont="1" applyFill="1" applyBorder="1" applyAlignment="1">
      <alignment horizontal="center" vertical="center" wrapText="1"/>
    </xf>
    <xf numFmtId="9" fontId="8" fillId="2" borderId="14" xfId="2" applyNumberFormat="1" applyFont="1" applyFill="1" applyBorder="1" applyAlignment="1">
      <alignment horizontal="center" vertical="center" wrapText="1"/>
    </xf>
    <xf numFmtId="0" fontId="8" fillId="2" borderId="14" xfId="2" applyFont="1" applyFill="1" applyBorder="1" applyAlignment="1">
      <alignment horizontal="center" vertical="center" wrapText="1"/>
    </xf>
    <xf numFmtId="0" fontId="8" fillId="0" borderId="14" xfId="2" applyFont="1" applyBorder="1" applyAlignment="1">
      <alignment horizontal="center" vertical="center" wrapText="1"/>
    </xf>
    <xf numFmtId="9" fontId="8" fillId="0" borderId="14" xfId="2" applyNumberFormat="1" applyFont="1" applyBorder="1" applyAlignment="1">
      <alignment horizontal="center" vertical="center"/>
    </xf>
    <xf numFmtId="164" fontId="8" fillId="0" borderId="14" xfId="2" applyNumberFormat="1" applyFont="1" applyBorder="1" applyAlignment="1">
      <alignment horizontal="center" vertical="center"/>
    </xf>
    <xf numFmtId="0" fontId="6" fillId="0" borderId="14" xfId="0" applyFont="1" applyBorder="1" applyAlignment="1">
      <alignment horizontal="center" vertical="center"/>
    </xf>
    <xf numFmtId="164" fontId="8" fillId="0" borderId="90" xfId="2" applyNumberFormat="1" applyFont="1" applyBorder="1" applyAlignment="1">
      <alignment horizontal="center" vertical="center"/>
    </xf>
    <xf numFmtId="2" fontId="8" fillId="0" borderId="22" xfId="2" applyNumberFormat="1" applyFont="1" applyBorder="1" applyAlignment="1">
      <alignment horizontal="center" vertical="center"/>
    </xf>
    <xf numFmtId="0" fontId="8" fillId="0" borderId="22" xfId="2" applyFont="1" applyBorder="1" applyAlignment="1">
      <alignment horizontal="center" vertical="center"/>
    </xf>
    <xf numFmtId="1" fontId="8" fillId="0" borderId="22" xfId="2" applyNumberFormat="1" applyFont="1" applyBorder="1" applyAlignment="1">
      <alignment horizontal="center" vertical="center"/>
    </xf>
    <xf numFmtId="0" fontId="6" fillId="0" borderId="19" xfId="0" applyFont="1" applyBorder="1" applyAlignment="1">
      <alignment horizontal="center" wrapText="1"/>
    </xf>
    <xf numFmtId="0" fontId="8" fillId="2" borderId="38" xfId="2" applyFont="1" applyFill="1" applyBorder="1" applyAlignment="1">
      <alignment horizontal="center" vertical="center" wrapText="1"/>
    </xf>
    <xf numFmtId="0" fontId="73" fillId="0" borderId="0" xfId="0" applyFont="1"/>
    <xf numFmtId="2" fontId="73" fillId="0" borderId="0" xfId="0" applyNumberFormat="1" applyFont="1"/>
    <xf numFmtId="9" fontId="73" fillId="0" borderId="0" xfId="0" applyNumberFormat="1" applyFont="1"/>
    <xf numFmtId="3" fontId="73" fillId="0" borderId="0" xfId="0" applyNumberFormat="1" applyFont="1"/>
    <xf numFmtId="0" fontId="73" fillId="0" borderId="0" xfId="0" applyFont="1" applyAlignment="1">
      <alignment wrapText="1"/>
    </xf>
    <xf numFmtId="0" fontId="77" fillId="30" borderId="0" xfId="0" applyFont="1" applyFill="1"/>
    <xf numFmtId="0" fontId="78" fillId="30" borderId="41" xfId="0" applyFont="1" applyFill="1" applyBorder="1" applyAlignment="1">
      <alignment horizontal="center"/>
    </xf>
    <xf numFmtId="165" fontId="78" fillId="30" borderId="41" xfId="0" applyNumberFormat="1" applyFont="1" applyFill="1" applyBorder="1" applyAlignment="1">
      <alignment horizontal="center"/>
    </xf>
    <xf numFmtId="0" fontId="77" fillId="33" borderId="41" xfId="0" applyFont="1" applyFill="1" applyBorder="1"/>
    <xf numFmtId="0" fontId="73" fillId="0" borderId="42" xfId="0" applyFont="1" applyBorder="1"/>
    <xf numFmtId="165" fontId="73" fillId="0" borderId="42" xfId="0" applyNumberFormat="1" applyFont="1" applyBorder="1"/>
    <xf numFmtId="0" fontId="77" fillId="35" borderId="41" xfId="0" applyFont="1" applyFill="1" applyBorder="1"/>
    <xf numFmtId="0" fontId="73" fillId="0" borderId="42" xfId="0" applyFont="1" applyBorder="1" applyAlignment="1">
      <alignment wrapText="1"/>
    </xf>
    <xf numFmtId="2" fontId="73" fillId="0" borderId="42" xfId="0" applyNumberFormat="1" applyFont="1" applyBorder="1"/>
    <xf numFmtId="0" fontId="73" fillId="0" borderId="0" xfId="0" applyFont="1" applyAlignment="1">
      <alignment vertical="center"/>
    </xf>
    <xf numFmtId="0" fontId="73" fillId="0" borderId="42" xfId="0" applyFont="1" applyBorder="1" applyAlignment="1">
      <alignment vertical="center"/>
    </xf>
    <xf numFmtId="0" fontId="73" fillId="0" borderId="42" xfId="0" applyFont="1" applyBorder="1" applyAlignment="1">
      <alignment vertical="center" wrapText="1"/>
    </xf>
    <xf numFmtId="2" fontId="73" fillId="0" borderId="42" xfId="0" applyNumberFormat="1" applyFont="1" applyBorder="1" applyAlignment="1">
      <alignment vertical="center"/>
    </xf>
    <xf numFmtId="0" fontId="77" fillId="37" borderId="41" xfId="0" applyFont="1" applyFill="1" applyBorder="1"/>
    <xf numFmtId="166" fontId="73" fillId="0" borderId="42" xfId="0" applyNumberFormat="1" applyFont="1" applyBorder="1"/>
    <xf numFmtId="0" fontId="74" fillId="34" borderId="0" xfId="0" applyFont="1" applyFill="1"/>
    <xf numFmtId="0" fontId="0" fillId="0" borderId="0" xfId="0"/>
    <xf numFmtId="0" fontId="75" fillId="29" borderId="0" xfId="0" applyFont="1" applyFill="1" applyAlignment="1">
      <alignment horizontal="center"/>
    </xf>
    <xf numFmtId="0" fontId="76" fillId="0" borderId="0" xfId="0" applyFont="1" applyAlignment="1">
      <alignment wrapText="1"/>
    </xf>
    <xf numFmtId="0" fontId="74" fillId="31" borderId="0" xfId="0" applyFont="1" applyFill="1"/>
    <xf numFmtId="0" fontId="79" fillId="0" borderId="0" xfId="0" applyFont="1" applyAlignment="1">
      <alignment wrapText="1"/>
    </xf>
    <xf numFmtId="0" fontId="74" fillId="32" borderId="0" xfId="0" applyFont="1" applyFill="1"/>
    <xf numFmtId="0" fontId="74" fillId="36" borderId="0" xfId="0" applyFont="1" applyFill="1"/>
    <xf numFmtId="0" fontId="8" fillId="2" borderId="39" xfId="2" applyFont="1" applyFill="1" applyBorder="1" applyAlignment="1">
      <alignment horizontal="center" vertical="center" wrapText="1"/>
    </xf>
    <xf numFmtId="0" fontId="6" fillId="0" borderId="20" xfId="0" applyFont="1" applyBorder="1" applyAlignment="1">
      <alignment horizontal="center" vertical="center" wrapText="1"/>
    </xf>
    <xf numFmtId="0" fontId="8" fillId="2" borderId="20" xfId="2" applyFont="1" applyFill="1" applyBorder="1" applyAlignment="1">
      <alignment horizontal="center" vertical="center" wrapText="1"/>
    </xf>
    <xf numFmtId="0" fontId="8" fillId="0" borderId="20" xfId="2" applyFont="1" applyBorder="1" applyAlignment="1">
      <alignment horizontal="center" vertical="center" wrapText="1"/>
    </xf>
    <xf numFmtId="9" fontId="8" fillId="2" borderId="20" xfId="2" applyNumberFormat="1" applyFont="1" applyFill="1" applyBorder="1" applyAlignment="1">
      <alignment horizontal="center" vertical="center" wrapText="1"/>
    </xf>
    <xf numFmtId="0" fontId="6" fillId="0" borderId="98" xfId="0" applyFont="1" applyBorder="1" applyAlignment="1">
      <alignment horizontal="center" vertical="center"/>
    </xf>
    <xf numFmtId="9" fontId="8" fillId="0" borderId="20" xfId="2" applyNumberFormat="1" applyFont="1" applyBorder="1" applyAlignment="1">
      <alignment horizontal="center" vertical="center" wrapText="1"/>
    </xf>
    <xf numFmtId="0" fontId="8" fillId="0" borderId="20" xfId="2" applyFont="1" applyBorder="1" applyAlignment="1">
      <alignment horizontal="center"/>
    </xf>
    <xf numFmtId="0" fontId="8" fillId="0" borderId="20" xfId="2" applyFont="1" applyBorder="1"/>
    <xf numFmtId="0" fontId="8" fillId="0" borderId="14" xfId="2" applyFont="1" applyBorder="1" applyAlignment="1">
      <alignment horizontal="center" vertical="center"/>
    </xf>
    <xf numFmtId="0" fontId="5" fillId="3" borderId="31" xfId="2" applyFont="1" applyFill="1" applyBorder="1" applyAlignment="1">
      <alignment horizontal="center" vertical="center" wrapText="1"/>
    </xf>
    <xf numFmtId="0" fontId="6" fillId="0" borderId="39" xfId="0" applyFont="1" applyBorder="1" applyAlignment="1">
      <alignment horizontal="center" vertical="center" wrapText="1"/>
    </xf>
    <xf numFmtId="9" fontId="8" fillId="0" borderId="39" xfId="2" applyNumberFormat="1" applyFont="1" applyBorder="1" applyAlignment="1">
      <alignment horizontal="center" vertical="center" wrapText="1"/>
    </xf>
    <xf numFmtId="9" fontId="8" fillId="2" borderId="35" xfId="2" applyNumberFormat="1" applyFont="1" applyFill="1" applyBorder="1" applyAlignment="1">
      <alignment horizontal="center" vertical="center" wrapText="1"/>
    </xf>
    <xf numFmtId="0" fontId="8" fillId="0" borderId="35" xfId="2" applyFont="1" applyBorder="1"/>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2" xfId="0" applyFont="1" applyBorder="1" applyAlignment="1">
      <alignment horizontal="center" vertical="center"/>
    </xf>
    <xf numFmtId="0" fontId="4" fillId="0" borderId="10" xfId="0" applyFont="1" applyBorder="1" applyAlignment="1">
      <alignment horizontal="center" vertical="center"/>
    </xf>
    <xf numFmtId="0" fontId="3" fillId="2" borderId="4" xfId="2" applyFont="1" applyFill="1" applyBorder="1" applyAlignment="1">
      <alignment horizontal="center" vertical="center" wrapText="1"/>
    </xf>
    <xf numFmtId="0" fontId="3" fillId="2" borderId="5" xfId="2" applyFont="1" applyFill="1" applyBorder="1" applyAlignment="1">
      <alignment horizontal="center" vertical="center" wrapText="1"/>
    </xf>
    <xf numFmtId="0" fontId="3" fillId="2" borderId="0" xfId="2" applyFont="1" applyFill="1" applyAlignment="1">
      <alignment horizontal="center" vertical="center" wrapText="1"/>
    </xf>
    <xf numFmtId="0" fontId="7" fillId="2" borderId="4" xfId="2" applyFont="1" applyFill="1" applyBorder="1" applyAlignment="1">
      <alignment horizontal="center" vertical="center" wrapText="1"/>
    </xf>
    <xf numFmtId="0" fontId="7" fillId="2" borderId="5" xfId="2" applyFont="1" applyFill="1" applyBorder="1" applyAlignment="1">
      <alignment horizontal="center" vertical="center" wrapText="1"/>
    </xf>
    <xf numFmtId="0" fontId="7" fillId="2" borderId="6" xfId="2" applyFont="1" applyFill="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2" borderId="9" xfId="2" applyFont="1" applyFill="1" applyBorder="1" applyAlignment="1">
      <alignment horizontal="center" vertical="center" wrapText="1"/>
    </xf>
    <xf numFmtId="0" fontId="5" fillId="2" borderId="10" xfId="2" applyFont="1" applyFill="1" applyBorder="1" applyAlignment="1">
      <alignment horizontal="center" vertical="center" wrapText="1"/>
    </xf>
    <xf numFmtId="0" fontId="5" fillId="2" borderId="12" xfId="2" applyFont="1" applyFill="1" applyBorder="1" applyAlignment="1">
      <alignment horizontal="center" vertical="center" wrapText="1"/>
    </xf>
    <xf numFmtId="0" fontId="5" fillId="2" borderId="1" xfId="2" applyFont="1" applyFill="1" applyBorder="1" applyAlignment="1">
      <alignment horizontal="center" vertical="center" wrapText="1"/>
    </xf>
    <xf numFmtId="0" fontId="5" fillId="2" borderId="2" xfId="2" applyFont="1" applyFill="1" applyBorder="1" applyAlignment="1">
      <alignment horizontal="center" vertical="center" wrapText="1"/>
    </xf>
    <xf numFmtId="0" fontId="5" fillId="2" borderId="3" xfId="2" applyFont="1" applyFill="1" applyBorder="1" applyAlignment="1">
      <alignment horizontal="center" vertical="center" wrapText="1"/>
    </xf>
    <xf numFmtId="0" fontId="25" fillId="0" borderId="21" xfId="0" applyFont="1" applyBorder="1" applyAlignment="1">
      <alignment horizontal="center" vertical="center"/>
    </xf>
    <xf numFmtId="0" fontId="25" fillId="0" borderId="42" xfId="0" applyFont="1" applyBorder="1" applyAlignment="1">
      <alignment horizontal="center" vertical="center"/>
    </xf>
    <xf numFmtId="0" fontId="25" fillId="0" borderId="23" xfId="0" applyFont="1" applyBorder="1" applyAlignment="1">
      <alignment horizontal="center" vertical="center"/>
    </xf>
    <xf numFmtId="0" fontId="27" fillId="14" borderId="21" xfId="0" applyFont="1" applyFill="1" applyBorder="1" applyAlignment="1">
      <alignment horizontal="center"/>
    </xf>
    <xf numFmtId="0" fontId="27" fillId="14" borderId="42" xfId="0" applyFont="1" applyFill="1" applyBorder="1" applyAlignment="1">
      <alignment horizontal="center"/>
    </xf>
    <xf numFmtId="0" fontId="27" fillId="14" borderId="23" xfId="0" applyFont="1" applyFill="1" applyBorder="1" applyAlignment="1">
      <alignment horizontal="center"/>
    </xf>
    <xf numFmtId="0" fontId="30" fillId="0" borderId="21" xfId="0" applyFont="1" applyBorder="1" applyAlignment="1">
      <alignment horizontal="center" vertical="top" wrapText="1"/>
    </xf>
    <xf numFmtId="0" fontId="30" fillId="0" borderId="42" xfId="0" applyFont="1" applyBorder="1" applyAlignment="1">
      <alignment horizontal="center" vertical="top" wrapText="1"/>
    </xf>
    <xf numFmtId="167" fontId="26" fillId="0" borderId="21" xfId="0" applyNumberFormat="1" applyFont="1" applyBorder="1" applyAlignment="1">
      <alignment horizontal="center" vertical="center" wrapText="1"/>
    </xf>
    <xf numFmtId="167" fontId="26" fillId="0" borderId="42" xfId="0" applyNumberFormat="1" applyFont="1" applyBorder="1" applyAlignment="1">
      <alignment horizontal="center" vertical="center" wrapText="1"/>
    </xf>
    <xf numFmtId="167" fontId="0" fillId="0" borderId="23" xfId="0" applyNumberFormat="1" applyBorder="1" applyAlignment="1">
      <alignment vertical="center" wrapText="1"/>
    </xf>
    <xf numFmtId="168" fontId="10" fillId="0" borderId="21" xfId="0" applyNumberFormat="1" applyFont="1" applyBorder="1" applyAlignment="1">
      <alignment horizontal="left" vertical="center" wrapText="1"/>
    </xf>
    <xf numFmtId="168" fontId="10" fillId="0" borderId="42" xfId="0" applyNumberFormat="1" applyFont="1" applyBorder="1" applyAlignment="1">
      <alignment horizontal="left" vertical="center" wrapText="1"/>
    </xf>
    <xf numFmtId="168" fontId="10" fillId="0" borderId="23" xfId="0" applyNumberFormat="1" applyFont="1" applyBorder="1" applyAlignment="1">
      <alignment horizontal="left" vertical="center" wrapText="1"/>
    </xf>
    <xf numFmtId="167" fontId="26" fillId="0" borderId="23" xfId="0" applyNumberFormat="1" applyFont="1" applyBorder="1" applyAlignment="1">
      <alignment horizontal="center" vertical="center" wrapText="1"/>
    </xf>
    <xf numFmtId="0" fontId="26" fillId="13" borderId="21" xfId="0" applyFont="1" applyFill="1" applyBorder="1" applyAlignment="1">
      <alignment horizontal="center" vertical="center"/>
    </xf>
    <xf numFmtId="0" fontId="26" fillId="13" borderId="42" xfId="0" applyFont="1" applyFill="1" applyBorder="1" applyAlignment="1">
      <alignment horizontal="center" vertical="center"/>
    </xf>
    <xf numFmtId="0" fontId="26" fillId="13" borderId="23" xfId="0" applyFont="1" applyFill="1" applyBorder="1" applyAlignment="1">
      <alignment horizontal="center" vertical="center"/>
    </xf>
    <xf numFmtId="0" fontId="26" fillId="0" borderId="28" xfId="0" applyFont="1" applyBorder="1" applyAlignment="1">
      <alignment horizontal="justify" vertical="top" wrapText="1"/>
    </xf>
    <xf numFmtId="0" fontId="26" fillId="0" borderId="43" xfId="0" applyFont="1" applyBorder="1" applyAlignment="1">
      <alignment horizontal="justify" vertical="top" wrapText="1"/>
    </xf>
    <xf numFmtId="0" fontId="26" fillId="0" borderId="26" xfId="0" applyFont="1" applyBorder="1" applyAlignment="1">
      <alignment horizontal="justify" vertical="top" wrapText="1"/>
    </xf>
    <xf numFmtId="0" fontId="26" fillId="0" borderId="0" xfId="0" applyFont="1" applyAlignment="1">
      <alignment horizontal="justify" vertical="top" wrapText="1"/>
    </xf>
    <xf numFmtId="0" fontId="26" fillId="0" borderId="36" xfId="0" applyFont="1" applyBorder="1" applyAlignment="1">
      <alignment horizontal="justify" vertical="top" wrapText="1"/>
    </xf>
    <xf numFmtId="0" fontId="26" fillId="0" borderId="41" xfId="0" applyFont="1" applyBorder="1" applyAlignment="1">
      <alignment horizontal="justify" vertical="top" wrapText="1"/>
    </xf>
    <xf numFmtId="0" fontId="25" fillId="0" borderId="36" xfId="0" applyFont="1" applyBorder="1" applyAlignment="1">
      <alignment horizontal="center"/>
    </xf>
    <xf numFmtId="0" fontId="25" fillId="0" borderId="41" xfId="0" applyFont="1" applyBorder="1" applyAlignment="1">
      <alignment horizontal="center"/>
    </xf>
    <xf numFmtId="0" fontId="25" fillId="0" borderId="37" xfId="0" applyFont="1" applyBorder="1" applyAlignment="1">
      <alignment horizontal="center"/>
    </xf>
    <xf numFmtId="0" fontId="25" fillId="0" borderId="0" xfId="0" applyFont="1" applyAlignment="1">
      <alignment horizontal="center" vertical="center"/>
    </xf>
    <xf numFmtId="167" fontId="0" fillId="0" borderId="23" xfId="0" applyNumberFormat="1" applyBorder="1"/>
    <xf numFmtId="168" fontId="10" fillId="0" borderId="21" xfId="0" applyNumberFormat="1" applyFont="1" applyBorder="1" applyAlignment="1">
      <alignment horizontal="left" vertical="center" indent="1"/>
    </xf>
    <xf numFmtId="168" fontId="10" fillId="0" borderId="42" xfId="0" applyNumberFormat="1" applyFont="1" applyBorder="1" applyAlignment="1">
      <alignment horizontal="left" vertical="center" indent="1"/>
    </xf>
    <xf numFmtId="167" fontId="26" fillId="0" borderId="21" xfId="0" applyNumberFormat="1" applyFont="1" applyBorder="1" applyAlignment="1">
      <alignment horizontal="center" vertical="center"/>
    </xf>
    <xf numFmtId="167" fontId="26" fillId="0" borderId="42" xfId="0" applyNumberFormat="1" applyFont="1" applyBorder="1" applyAlignment="1">
      <alignment horizontal="center" vertical="center"/>
    </xf>
    <xf numFmtId="167" fontId="0" fillId="0" borderId="23" xfId="0" applyNumberFormat="1" applyBorder="1" applyAlignment="1">
      <alignment vertical="center"/>
    </xf>
    <xf numFmtId="168" fontId="10" fillId="0" borderId="21" xfId="0" applyNumberFormat="1" applyFont="1" applyBorder="1" applyAlignment="1">
      <alignment horizontal="left" vertical="center"/>
    </xf>
    <xf numFmtId="168" fontId="10" fillId="0" borderId="42" xfId="0" applyNumberFormat="1" applyFont="1" applyBorder="1" applyAlignment="1">
      <alignment horizontal="left" vertical="center"/>
    </xf>
    <xf numFmtId="168" fontId="10" fillId="0" borderId="23" xfId="0" applyNumberFormat="1" applyFont="1" applyBorder="1" applyAlignment="1">
      <alignment horizontal="left" vertical="center"/>
    </xf>
    <xf numFmtId="167" fontId="26" fillId="0" borderId="23" xfId="0" applyNumberFormat="1" applyFont="1" applyBorder="1" applyAlignment="1">
      <alignment horizontal="center" vertical="center"/>
    </xf>
    <xf numFmtId="0" fontId="26" fillId="11" borderId="25" xfId="0" applyFont="1" applyFill="1" applyBorder="1" applyAlignment="1">
      <alignment horizontal="center" vertical="center" wrapText="1"/>
    </xf>
    <xf numFmtId="0" fontId="26" fillId="11" borderId="24" xfId="0" applyFont="1" applyFill="1" applyBorder="1" applyAlignment="1">
      <alignment horizontal="center" vertical="center" wrapText="1"/>
    </xf>
    <xf numFmtId="0" fontId="26" fillId="11" borderId="35" xfId="0" applyFont="1" applyFill="1" applyBorder="1" applyAlignment="1">
      <alignment horizontal="center" vertical="center" wrapText="1"/>
    </xf>
    <xf numFmtId="0" fontId="27" fillId="5" borderId="21" xfId="0" applyFont="1" applyFill="1" applyBorder="1" applyAlignment="1">
      <alignment horizontal="center"/>
    </xf>
    <xf numFmtId="0" fontId="27" fillId="5" borderId="42" xfId="0" applyFont="1" applyFill="1" applyBorder="1" applyAlignment="1">
      <alignment horizontal="center"/>
    </xf>
    <xf numFmtId="0" fontId="27" fillId="5" borderId="23" xfId="0" applyFont="1" applyFill="1" applyBorder="1" applyAlignment="1">
      <alignment horizontal="center"/>
    </xf>
    <xf numFmtId="0" fontId="30" fillId="0" borderId="21" xfId="0" applyFont="1" applyBorder="1" applyAlignment="1">
      <alignment horizontal="left" vertical="center" wrapText="1" indent="1"/>
    </xf>
    <xf numFmtId="0" fontId="30" fillId="0" borderId="42" xfId="0" applyFont="1" applyBorder="1" applyAlignment="1">
      <alignment horizontal="left" vertical="center" wrapText="1" indent="1"/>
    </xf>
    <xf numFmtId="0" fontId="30" fillId="0" borderId="23" xfId="0" applyFont="1" applyBorder="1" applyAlignment="1">
      <alignment horizontal="left" vertical="center" wrapText="1" indent="1"/>
    </xf>
    <xf numFmtId="0" fontId="27" fillId="5" borderId="21" xfId="0" applyFont="1" applyFill="1" applyBorder="1" applyAlignment="1">
      <alignment horizontal="center" vertical="center"/>
    </xf>
    <xf numFmtId="0" fontId="27" fillId="5" borderId="42" xfId="0" applyFont="1" applyFill="1" applyBorder="1" applyAlignment="1">
      <alignment horizontal="center" vertical="center"/>
    </xf>
    <xf numFmtId="0" fontId="27" fillId="5" borderId="23" xfId="0" applyFont="1" applyFill="1" applyBorder="1" applyAlignment="1">
      <alignment horizontal="center" vertical="center"/>
    </xf>
    <xf numFmtId="0" fontId="30" fillId="0" borderId="28" xfId="0" applyFont="1" applyBorder="1" applyAlignment="1">
      <alignment horizontal="left" vertical="center" wrapText="1" indent="1"/>
    </xf>
    <xf numFmtId="0" fontId="30" fillId="0" borderId="43" xfId="0" applyFont="1" applyBorder="1" applyAlignment="1">
      <alignment horizontal="left" vertical="center" wrapText="1" indent="1"/>
    </xf>
    <xf numFmtId="0" fontId="30" fillId="0" borderId="26" xfId="0" applyFont="1" applyBorder="1" applyAlignment="1">
      <alignment horizontal="left" vertical="center" wrapText="1" indent="1"/>
    </xf>
    <xf numFmtId="0" fontId="30" fillId="0" borderId="0" xfId="0" applyFont="1" applyAlignment="1">
      <alignment horizontal="left" vertical="center" wrapText="1" indent="1"/>
    </xf>
    <xf numFmtId="0" fontId="30" fillId="0" borderId="36" xfId="0" applyFont="1" applyBorder="1" applyAlignment="1">
      <alignment horizontal="left" vertical="center" wrapText="1" indent="1"/>
    </xf>
    <xf numFmtId="0" fontId="30" fillId="0" borderId="41" xfId="0" applyFont="1" applyBorder="1" applyAlignment="1">
      <alignment horizontal="left" vertical="center" wrapText="1" indent="1"/>
    </xf>
    <xf numFmtId="14" fontId="30" fillId="0" borderId="21" xfId="0" applyNumberFormat="1" applyFont="1" applyBorder="1" applyAlignment="1">
      <alignment horizontal="center" vertical="center" wrapText="1"/>
    </xf>
    <xf numFmtId="0" fontId="30" fillId="0" borderId="42" xfId="0" applyFont="1" applyBorder="1" applyAlignment="1">
      <alignment horizontal="center" vertical="center" wrapText="1"/>
    </xf>
    <xf numFmtId="0" fontId="30" fillId="0" borderId="23" xfId="0" applyFont="1" applyBorder="1" applyAlignment="1">
      <alignment horizontal="center" vertical="center" wrapText="1"/>
    </xf>
    <xf numFmtId="0" fontId="27" fillId="5" borderId="20" xfId="0" applyFont="1" applyFill="1" applyBorder="1" applyAlignment="1">
      <alignment horizontal="center" vertical="center"/>
    </xf>
    <xf numFmtId="9" fontId="30" fillId="0" borderId="21" xfId="0" applyNumberFormat="1" applyFont="1" applyBorder="1" applyAlignment="1">
      <alignment horizontal="center" vertical="center" wrapText="1"/>
    </xf>
    <xf numFmtId="14" fontId="30" fillId="0" borderId="42" xfId="0" applyNumberFormat="1" applyFont="1" applyBorder="1" applyAlignment="1">
      <alignment horizontal="center" vertical="center" wrapText="1"/>
    </xf>
    <xf numFmtId="14" fontId="30" fillId="0" borderId="23" xfId="0" applyNumberFormat="1" applyFont="1" applyBorder="1" applyAlignment="1">
      <alignment horizontal="center" vertical="center" wrapText="1"/>
    </xf>
    <xf numFmtId="14" fontId="30" fillId="0" borderId="20" xfId="0" applyNumberFormat="1" applyFont="1" applyBorder="1" applyAlignment="1">
      <alignment horizontal="center" vertical="center" wrapText="1"/>
    </xf>
    <xf numFmtId="0" fontId="30" fillId="0" borderId="28" xfId="0" applyFont="1" applyBorder="1" applyAlignment="1">
      <alignment horizontal="center" vertical="center" wrapText="1"/>
    </xf>
    <xf numFmtId="0" fontId="30" fillId="0" borderId="43" xfId="0" applyFont="1" applyBorder="1" applyAlignment="1">
      <alignment horizontal="center" vertical="center" wrapText="1"/>
    </xf>
    <xf numFmtId="0" fontId="30" fillId="0" borderId="26" xfId="0" applyFont="1" applyBorder="1" applyAlignment="1">
      <alignment horizontal="center" vertical="center" wrapText="1"/>
    </xf>
    <xf numFmtId="0" fontId="30" fillId="0" borderId="0" xfId="0" applyFont="1" applyAlignment="1">
      <alignment horizontal="center" vertical="center" wrapText="1"/>
    </xf>
    <xf numFmtId="0" fontId="30" fillId="0" borderId="36" xfId="0" applyFont="1" applyBorder="1" applyAlignment="1">
      <alignment horizontal="center" vertical="center" wrapText="1"/>
    </xf>
    <xf numFmtId="0" fontId="30" fillId="0" borderId="41" xfId="0" applyFont="1" applyBorder="1" applyAlignment="1">
      <alignment horizontal="center" vertical="center" wrapText="1"/>
    </xf>
    <xf numFmtId="168" fontId="10" fillId="0" borderId="21" xfId="0" applyNumberFormat="1" applyFont="1" applyBorder="1" applyAlignment="1">
      <alignment horizontal="left" vertical="center" wrapText="1" indent="1"/>
    </xf>
    <xf numFmtId="168" fontId="10" fillId="0" borderId="42" xfId="0" applyNumberFormat="1" applyFont="1" applyBorder="1" applyAlignment="1">
      <alignment horizontal="left" vertical="center" wrapText="1" indent="1"/>
    </xf>
    <xf numFmtId="0" fontId="27" fillId="0" borderId="21" xfId="0" applyFont="1" applyBorder="1" applyAlignment="1">
      <alignment horizontal="center" vertical="center"/>
    </xf>
    <xf numFmtId="0" fontId="27" fillId="0" borderId="42" xfId="0" applyFont="1" applyBorder="1" applyAlignment="1">
      <alignment horizontal="center" vertical="center"/>
    </xf>
    <xf numFmtId="0" fontId="25" fillId="0" borderId="28" xfId="0" applyFont="1" applyBorder="1" applyAlignment="1">
      <alignment horizontal="center" vertical="center"/>
    </xf>
    <xf numFmtId="0" fontId="25" fillId="0" borderId="43" xfId="0" applyFont="1" applyBorder="1" applyAlignment="1">
      <alignment horizontal="center" vertical="center"/>
    </xf>
    <xf numFmtId="0" fontId="25" fillId="0" borderId="26" xfId="0" applyFont="1" applyBorder="1" applyAlignment="1">
      <alignment horizontal="center" vertical="center"/>
    </xf>
    <xf numFmtId="0" fontId="25" fillId="0" borderId="36" xfId="0" applyFont="1" applyBorder="1" applyAlignment="1">
      <alignment horizontal="center" vertical="center"/>
    </xf>
    <xf numFmtId="0" fontId="25" fillId="0" borderId="41" xfId="0" applyFont="1" applyBorder="1" applyAlignment="1">
      <alignment horizontal="center" vertical="center"/>
    </xf>
    <xf numFmtId="0" fontId="25" fillId="0" borderId="88" xfId="0" applyFont="1" applyBorder="1" applyAlignment="1">
      <alignment horizontal="center" vertical="center"/>
    </xf>
    <xf numFmtId="0" fontId="25" fillId="0" borderId="12" xfId="0" applyFont="1" applyBorder="1" applyAlignment="1">
      <alignment horizontal="center" vertical="center"/>
    </xf>
    <xf numFmtId="0" fontId="25" fillId="0" borderId="21" xfId="0" applyFont="1" applyBorder="1" applyAlignment="1">
      <alignment horizontal="center" vertical="center" wrapText="1"/>
    </xf>
    <xf numFmtId="0" fontId="25" fillId="0" borderId="42" xfId="0" applyFont="1" applyBorder="1" applyAlignment="1">
      <alignment horizontal="center" vertical="center" wrapText="1"/>
    </xf>
    <xf numFmtId="0" fontId="25" fillId="0" borderId="28" xfId="0" applyFont="1" applyBorder="1" applyAlignment="1">
      <alignment horizontal="center" vertical="center" wrapText="1"/>
    </xf>
    <xf numFmtId="0" fontId="25" fillId="0" borderId="43" xfId="0" applyFont="1" applyBorder="1" applyAlignment="1">
      <alignment horizontal="center" vertical="center" wrapText="1"/>
    </xf>
    <xf numFmtId="0" fontId="25" fillId="0" borderId="26" xfId="0" applyFont="1" applyBorder="1" applyAlignment="1">
      <alignment horizontal="center" vertical="center" wrapText="1"/>
    </xf>
    <xf numFmtId="0" fontId="25" fillId="0" borderId="0" xfId="0" applyFont="1" applyAlignment="1">
      <alignment horizontal="center" vertical="center" wrapText="1"/>
    </xf>
    <xf numFmtId="0" fontId="25" fillId="0" borderId="88" xfId="0" applyFont="1" applyBorder="1" applyAlignment="1">
      <alignment horizontal="center" vertical="center" wrapText="1"/>
    </xf>
    <xf numFmtId="0" fontId="25" fillId="0" borderId="12" xfId="0" applyFont="1" applyBorder="1" applyAlignment="1">
      <alignment horizontal="center" vertical="center" wrapText="1"/>
    </xf>
    <xf numFmtId="0" fontId="27" fillId="5" borderId="28" xfId="0" applyFont="1" applyFill="1" applyBorder="1" applyAlignment="1">
      <alignment horizontal="center" vertical="center"/>
    </xf>
    <xf numFmtId="0" fontId="27" fillId="5" borderId="43" xfId="0" applyFont="1" applyFill="1" applyBorder="1" applyAlignment="1">
      <alignment horizontal="center" vertical="center"/>
    </xf>
    <xf numFmtId="0" fontId="25" fillId="0" borderId="23" xfId="0" applyFont="1" applyBorder="1" applyAlignment="1">
      <alignment horizontal="center" vertical="center" wrapText="1"/>
    </xf>
    <xf numFmtId="0" fontId="25" fillId="0" borderId="20" xfId="0" applyFont="1" applyBorder="1" applyAlignment="1">
      <alignment horizontal="center" vertical="center" wrapText="1"/>
    </xf>
    <xf numFmtId="0" fontId="72" fillId="0" borderId="20" xfId="0" applyFont="1" applyBorder="1" applyAlignment="1">
      <alignment horizontal="center" vertical="center" wrapText="1"/>
    </xf>
    <xf numFmtId="0" fontId="27" fillId="0" borderId="20" xfId="0" applyFont="1" applyBorder="1" applyAlignment="1">
      <alignment horizontal="center" vertical="center" wrapText="1"/>
    </xf>
    <xf numFmtId="0" fontId="25" fillId="0" borderId="20" xfId="0" applyFont="1" applyBorder="1" applyAlignment="1">
      <alignment horizontal="center" vertical="center"/>
    </xf>
    <xf numFmtId="14" fontId="30" fillId="0" borderId="28" xfId="0" applyNumberFormat="1" applyFont="1" applyBorder="1" applyAlignment="1">
      <alignment horizontal="center" vertical="center" wrapText="1"/>
    </xf>
    <xf numFmtId="14" fontId="30" fillId="0" borderId="43" xfId="0" applyNumberFormat="1" applyFont="1" applyBorder="1" applyAlignment="1">
      <alignment horizontal="center" vertical="center" wrapText="1"/>
    </xf>
    <xf numFmtId="14" fontId="30" fillId="0" borderId="29" xfId="0" applyNumberFormat="1" applyFont="1" applyBorder="1" applyAlignment="1">
      <alignment horizontal="center" vertical="center" wrapText="1"/>
    </xf>
    <xf numFmtId="14" fontId="30" fillId="0" borderId="36" xfId="0" applyNumberFormat="1" applyFont="1" applyBorder="1" applyAlignment="1">
      <alignment horizontal="center" vertical="center" wrapText="1"/>
    </xf>
    <xf numFmtId="14" fontId="30" fillId="0" borderId="41" xfId="0" applyNumberFormat="1" applyFont="1" applyBorder="1" applyAlignment="1">
      <alignment horizontal="center" vertical="center" wrapText="1"/>
    </xf>
    <xf numFmtId="14" fontId="30" fillId="0" borderId="37" xfId="0" applyNumberFormat="1" applyFont="1" applyBorder="1" applyAlignment="1">
      <alignment horizontal="center" vertical="center" wrapText="1"/>
    </xf>
    <xf numFmtId="0" fontId="25" fillId="0" borderId="36" xfId="0" applyFont="1" applyBorder="1" applyAlignment="1">
      <alignment horizontal="center" vertical="center" wrapText="1"/>
    </xf>
    <xf numFmtId="0" fontId="25" fillId="0" borderId="41" xfId="0" applyFont="1" applyBorder="1" applyAlignment="1">
      <alignment horizontal="center" vertical="center" wrapText="1"/>
    </xf>
    <xf numFmtId="0" fontId="37" fillId="0" borderId="62" xfId="0" applyFont="1" applyBorder="1" applyAlignment="1">
      <alignment horizontal="center" vertical="center"/>
    </xf>
    <xf numFmtId="0" fontId="37" fillId="0" borderId="67" xfId="0" applyFont="1" applyBorder="1" applyAlignment="1">
      <alignment horizontal="center" vertical="center"/>
    </xf>
    <xf numFmtId="0" fontId="37" fillId="0" borderId="70" xfId="0" applyFont="1" applyBorder="1" applyAlignment="1">
      <alignment horizontal="center" vertical="center"/>
    </xf>
    <xf numFmtId="0" fontId="0" fillId="22" borderId="65" xfId="0" applyFill="1" applyBorder="1" applyAlignment="1">
      <alignment horizontal="center" vertical="center"/>
    </xf>
    <xf numFmtId="0" fontId="0" fillId="22" borderId="68" xfId="0" applyFill="1" applyBorder="1" applyAlignment="1">
      <alignment horizontal="center" vertical="center"/>
    </xf>
    <xf numFmtId="0" fontId="0" fillId="22" borderId="71" xfId="0" applyFill="1" applyBorder="1" applyAlignment="1">
      <alignment horizontal="center" vertical="center"/>
    </xf>
    <xf numFmtId="0" fontId="46" fillId="0" borderId="59" xfId="0" applyFont="1" applyBorder="1" applyAlignment="1">
      <alignment horizontal="center" vertical="center"/>
    </xf>
    <xf numFmtId="0" fontId="46" fillId="0" borderId="60" xfId="0" applyFont="1" applyBorder="1" applyAlignment="1">
      <alignment horizontal="center" vertical="center"/>
    </xf>
    <xf numFmtId="0" fontId="46" fillId="0" borderId="61" xfId="0" applyFont="1" applyBorder="1" applyAlignment="1">
      <alignment horizontal="center" vertical="center"/>
    </xf>
    <xf numFmtId="10" fontId="0" fillId="0" borderId="66" xfId="0" applyNumberFormat="1" applyBorder="1" applyAlignment="1">
      <alignment horizontal="center" vertical="center"/>
    </xf>
    <xf numFmtId="10" fontId="0" fillId="0" borderId="69" xfId="0" applyNumberFormat="1" applyBorder="1" applyAlignment="1">
      <alignment horizontal="center" vertical="center"/>
    </xf>
    <xf numFmtId="10" fontId="0" fillId="0" borderId="72" xfId="0" applyNumberFormat="1" applyBorder="1" applyAlignment="1">
      <alignment horizontal="center" vertical="center"/>
    </xf>
    <xf numFmtId="0" fontId="37" fillId="0" borderId="82" xfId="0" applyFont="1" applyBorder="1" applyAlignment="1">
      <alignment horizontal="center" vertical="center"/>
    </xf>
    <xf numFmtId="0" fontId="0" fillId="22" borderId="84" xfId="0" applyFill="1" applyBorder="1" applyAlignment="1">
      <alignment horizontal="center" vertical="center"/>
    </xf>
    <xf numFmtId="0" fontId="0" fillId="22" borderId="86" xfId="0" applyFill="1" applyBorder="1" applyAlignment="1">
      <alignment horizontal="center" vertical="center"/>
    </xf>
    <xf numFmtId="10" fontId="0" fillId="0" borderId="85" xfId="0" applyNumberFormat="1" applyBorder="1" applyAlignment="1">
      <alignment horizontal="center" vertical="center"/>
    </xf>
    <xf numFmtId="10" fontId="0" fillId="0" borderId="83" xfId="0" applyNumberFormat="1" applyBorder="1" applyAlignment="1">
      <alignment horizontal="center" vertical="center"/>
    </xf>
    <xf numFmtId="10" fontId="0" fillId="0" borderId="87" xfId="0" applyNumberFormat="1" applyBorder="1" applyAlignment="1">
      <alignment horizontal="center" vertical="center"/>
    </xf>
    <xf numFmtId="0" fontId="0" fillId="0" borderId="59" xfId="0"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10" fontId="0" fillId="0" borderId="59" xfId="1" applyNumberFormat="1" applyFont="1" applyBorder="1" applyAlignment="1">
      <alignment horizontal="center" vertical="center"/>
    </xf>
    <xf numFmtId="10" fontId="0" fillId="0" borderId="60" xfId="1" applyNumberFormat="1" applyFont="1" applyBorder="1" applyAlignment="1">
      <alignment horizontal="center" vertical="center"/>
    </xf>
    <xf numFmtId="10" fontId="0" fillId="0" borderId="61" xfId="1" applyNumberFormat="1" applyFont="1" applyBorder="1" applyAlignment="1">
      <alignment horizontal="center" vertical="center"/>
    </xf>
    <xf numFmtId="0" fontId="0" fillId="0" borderId="65" xfId="0" applyBorder="1" applyAlignment="1">
      <alignment horizontal="center" vertical="center"/>
    </xf>
    <xf numFmtId="0" fontId="0" fillId="0" borderId="68" xfId="0" applyBorder="1" applyAlignment="1">
      <alignment horizontal="center" vertical="center"/>
    </xf>
    <xf numFmtId="0" fontId="0" fillId="0" borderId="71" xfId="0" applyBorder="1" applyAlignment="1">
      <alignment horizontal="center" vertical="center"/>
    </xf>
    <xf numFmtId="0" fontId="51" fillId="0" borderId="0" xfId="0" applyFont="1" applyAlignment="1">
      <alignment horizontal="justify" vertical="center" wrapText="1"/>
    </xf>
    <xf numFmtId="0" fontId="50" fillId="0" borderId="53" xfId="0" applyFont="1" applyBorder="1" applyAlignment="1">
      <alignment horizontal="center" vertical="center" wrapText="1"/>
    </xf>
    <xf numFmtId="0" fontId="50" fillId="0" borderId="54" xfId="0" applyFont="1" applyBorder="1" applyAlignment="1">
      <alignment horizontal="center" vertical="center" wrapText="1"/>
    </xf>
    <xf numFmtId="0" fontId="50" fillId="0" borderId="55" xfId="0" applyFont="1" applyBorder="1" applyAlignment="1">
      <alignment horizontal="center" vertical="center" wrapText="1"/>
    </xf>
    <xf numFmtId="0" fontId="0" fillId="0" borderId="0" xfId="0" applyAlignment="1">
      <alignment horizontal="center"/>
    </xf>
    <xf numFmtId="167" fontId="26" fillId="0" borderId="98" xfId="0" applyNumberFormat="1" applyFont="1" applyBorder="1" applyAlignment="1">
      <alignment horizontal="center" vertical="center" wrapText="1"/>
    </xf>
    <xf numFmtId="0" fontId="26" fillId="13" borderId="98" xfId="0" applyFont="1" applyFill="1" applyBorder="1" applyAlignment="1">
      <alignment horizontal="center" vertical="center"/>
    </xf>
    <xf numFmtId="167" fontId="26" fillId="0" borderId="98" xfId="0" applyNumberFormat="1" applyFont="1" applyBorder="1" applyAlignment="1">
      <alignment horizontal="center" vertical="center"/>
    </xf>
    <xf numFmtId="0" fontId="25" fillId="0" borderId="98" xfId="0" applyFont="1" applyBorder="1" applyAlignment="1">
      <alignment horizontal="center" vertical="center"/>
    </xf>
    <xf numFmtId="0" fontId="27" fillId="14" borderId="98" xfId="0" applyFont="1" applyFill="1" applyBorder="1" applyAlignment="1">
      <alignment horizontal="center"/>
    </xf>
    <xf numFmtId="0" fontId="30" fillId="0" borderId="98" xfId="0" applyFont="1" applyBorder="1" applyAlignment="1">
      <alignment horizontal="center" vertical="top" wrapText="1"/>
    </xf>
    <xf numFmtId="0" fontId="25" fillId="0" borderId="99" xfId="0" applyFont="1" applyBorder="1" applyAlignment="1">
      <alignment horizontal="center"/>
    </xf>
    <xf numFmtId="0" fontId="25" fillId="0" borderId="7" xfId="0" applyFont="1" applyBorder="1" applyAlignment="1">
      <alignment horizontal="center" vertical="center"/>
    </xf>
    <xf numFmtId="0" fontId="27" fillId="5" borderId="92" xfId="0" applyFont="1" applyFill="1" applyBorder="1" applyAlignment="1">
      <alignment horizontal="center"/>
    </xf>
    <xf numFmtId="0" fontId="30" fillId="0" borderId="92" xfId="0" applyFont="1" applyBorder="1" applyAlignment="1">
      <alignment horizontal="left" vertical="center" wrapText="1" indent="1"/>
    </xf>
    <xf numFmtId="0" fontId="27" fillId="5" borderId="92" xfId="0" applyFont="1" applyFill="1" applyBorder="1" applyAlignment="1">
      <alignment horizontal="center" vertical="center"/>
    </xf>
    <xf numFmtId="0" fontId="25" fillId="0" borderId="97" xfId="0" applyFont="1" applyBorder="1" applyAlignment="1">
      <alignment horizontal="center" vertical="center"/>
    </xf>
    <xf numFmtId="0" fontId="25" fillId="0" borderId="8" xfId="0" applyFont="1" applyBorder="1" applyAlignment="1">
      <alignment horizontal="center" vertical="center"/>
    </xf>
    <xf numFmtId="0" fontId="25" fillId="0" borderId="93" xfId="0" applyFont="1" applyBorder="1" applyAlignment="1">
      <alignment horizontal="center" vertical="center"/>
    </xf>
    <xf numFmtId="9" fontId="30" fillId="0" borderId="42" xfId="0" applyNumberFormat="1" applyFont="1" applyBorder="1" applyAlignment="1">
      <alignment horizontal="center" vertical="center" wrapText="1"/>
    </xf>
    <xf numFmtId="9" fontId="30" fillId="0" borderId="23" xfId="0" applyNumberFormat="1" applyFont="1" applyBorder="1" applyAlignment="1">
      <alignment horizontal="center" vertical="center" wrapText="1"/>
    </xf>
    <xf numFmtId="0" fontId="26" fillId="11" borderId="100" xfId="0" applyFont="1" applyFill="1" applyBorder="1" applyAlignment="1">
      <alignment horizontal="center" vertical="center" wrapText="1"/>
    </xf>
    <xf numFmtId="9" fontId="30" fillId="0" borderId="40" xfId="0" applyNumberFormat="1" applyFont="1" applyBorder="1" applyAlignment="1">
      <alignment horizontal="center" vertical="center" wrapText="1"/>
    </xf>
    <xf numFmtId="0" fontId="30" fillId="0" borderId="94" xfId="0" applyFont="1" applyBorder="1" applyAlignment="1">
      <alignment horizontal="center" vertical="center" wrapText="1"/>
    </xf>
    <xf numFmtId="0" fontId="30" fillId="0" borderId="95" xfId="0" applyFont="1" applyBorder="1" applyAlignment="1">
      <alignment horizontal="center" vertical="center" wrapText="1"/>
    </xf>
    <xf numFmtId="0" fontId="25" fillId="0" borderId="25" xfId="0" applyFont="1" applyBorder="1" applyAlignment="1">
      <alignment horizontal="center"/>
    </xf>
    <xf numFmtId="0" fontId="25" fillId="0" borderId="24" xfId="0" applyFont="1" applyBorder="1" applyAlignment="1">
      <alignment horizontal="center"/>
    </xf>
    <xf numFmtId="0" fontId="25" fillId="0" borderId="100" xfId="0" applyFont="1" applyBorder="1" applyAlignment="1">
      <alignment horizontal="center"/>
    </xf>
    <xf numFmtId="0" fontId="25" fillId="0" borderId="92" xfId="0" applyFont="1" applyBorder="1" applyAlignment="1">
      <alignment horizontal="center" vertical="center"/>
    </xf>
    <xf numFmtId="168" fontId="30" fillId="0" borderId="40" xfId="0" applyNumberFormat="1" applyFont="1" applyBorder="1" applyAlignment="1">
      <alignment horizontal="center" vertical="center" wrapText="1"/>
    </xf>
    <xf numFmtId="0" fontId="27" fillId="5" borderId="20" xfId="0" applyFont="1" applyFill="1" applyBorder="1" applyAlignment="1">
      <alignment horizontal="center"/>
    </xf>
    <xf numFmtId="0" fontId="27" fillId="5" borderId="22" xfId="0" applyFont="1" applyFill="1" applyBorder="1" applyAlignment="1">
      <alignment horizontal="center"/>
    </xf>
    <xf numFmtId="0" fontId="26" fillId="11" borderId="27" xfId="0" applyFont="1" applyFill="1" applyBorder="1" applyAlignment="1">
      <alignment horizontal="center" vertical="center" wrapText="1"/>
    </xf>
    <xf numFmtId="0" fontId="26" fillId="11" borderId="101" xfId="0" applyFont="1" applyFill="1" applyBorder="1" applyAlignment="1">
      <alignment horizontal="center" vertical="center" wrapText="1"/>
    </xf>
    <xf numFmtId="0" fontId="26" fillId="11" borderId="102" xfId="0" applyFont="1" applyFill="1" applyBorder="1" applyAlignment="1">
      <alignment horizontal="center" vertical="center" wrapText="1"/>
    </xf>
    <xf numFmtId="0" fontId="26" fillId="11" borderId="19" xfId="0" applyFont="1" applyFill="1" applyBorder="1" applyAlignment="1">
      <alignment horizontal="center" vertical="center" wrapText="1"/>
    </xf>
    <xf numFmtId="0" fontId="26" fillId="11" borderId="38" xfId="0" applyFont="1" applyFill="1" applyBorder="1" applyAlignment="1">
      <alignment horizontal="center" vertical="center" wrapText="1"/>
    </xf>
    <xf numFmtId="0" fontId="26" fillId="11" borderId="28" xfId="0" applyFont="1" applyFill="1" applyBorder="1" applyAlignment="1">
      <alignment horizontal="center" vertical="center" wrapText="1"/>
    </xf>
    <xf numFmtId="0" fontId="26" fillId="11" borderId="26" xfId="0" applyFont="1" applyFill="1" applyBorder="1" applyAlignment="1">
      <alignment horizontal="center" vertical="center" wrapText="1"/>
    </xf>
    <xf numFmtId="0" fontId="26" fillId="11" borderId="88" xfId="0" applyFont="1" applyFill="1" applyBorder="1" applyAlignment="1">
      <alignment horizontal="center" vertical="center" wrapText="1"/>
    </xf>
    <xf numFmtId="0" fontId="27" fillId="5" borderId="98" xfId="0" applyFont="1" applyFill="1" applyBorder="1" applyAlignment="1">
      <alignment horizontal="center"/>
    </xf>
    <xf numFmtId="0" fontId="25" fillId="0" borderId="22" xfId="0" applyFont="1" applyBorder="1" applyAlignment="1">
      <alignment horizontal="center" vertical="center"/>
    </xf>
    <xf numFmtId="0" fontId="26" fillId="11" borderId="20" xfId="0" applyFont="1" applyFill="1" applyBorder="1" applyAlignment="1">
      <alignment horizontal="center" vertical="center" wrapText="1"/>
    </xf>
    <xf numFmtId="0" fontId="26" fillId="11" borderId="39" xfId="0" applyFont="1" applyFill="1" applyBorder="1" applyAlignment="1">
      <alignment horizontal="center" vertical="center" wrapText="1"/>
    </xf>
    <xf numFmtId="0" fontId="27" fillId="0" borderId="20" xfId="0" applyFont="1" applyBorder="1" applyAlignment="1">
      <alignment horizontal="center" vertical="center"/>
    </xf>
    <xf numFmtId="0" fontId="27" fillId="0" borderId="22" xfId="0" applyFont="1" applyBorder="1" applyAlignment="1">
      <alignment horizontal="center" vertical="center"/>
    </xf>
    <xf numFmtId="0" fontId="43" fillId="0" borderId="46" xfId="0" applyFont="1" applyBorder="1" applyAlignment="1">
      <alignment horizontal="center" vertical="center" wrapText="1"/>
    </xf>
    <xf numFmtId="0" fontId="43" fillId="0" borderId="11" xfId="0" applyFont="1" applyBorder="1" applyAlignment="1">
      <alignment horizontal="center" vertical="center" wrapText="1"/>
    </xf>
    <xf numFmtId="0" fontId="44" fillId="0" borderId="46" xfId="0" applyFont="1" applyBorder="1" applyAlignment="1">
      <alignment horizontal="center" vertical="center" wrapText="1"/>
    </xf>
    <xf numFmtId="0" fontId="44" fillId="0" borderId="11" xfId="0" applyFont="1" applyBorder="1" applyAlignment="1">
      <alignment horizontal="center" vertical="center" wrapText="1"/>
    </xf>
    <xf numFmtId="0" fontId="45" fillId="0" borderId="46" xfId="0" applyFont="1" applyBorder="1" applyAlignment="1">
      <alignment horizontal="center" vertical="center" wrapText="1"/>
    </xf>
    <xf numFmtId="0" fontId="45" fillId="0" borderId="11" xfId="0" applyFont="1" applyBorder="1" applyAlignment="1">
      <alignment horizontal="center" vertical="center" wrapText="1"/>
    </xf>
    <xf numFmtId="0" fontId="42" fillId="0" borderId="46" xfId="0" applyFont="1" applyBorder="1" applyAlignment="1">
      <alignment horizontal="center" vertical="center" wrapText="1"/>
    </xf>
    <xf numFmtId="0" fontId="42" fillId="0" borderId="48" xfId="0" applyFont="1" applyBorder="1" applyAlignment="1">
      <alignment horizontal="center" vertical="center" wrapText="1"/>
    </xf>
    <xf numFmtId="0" fontId="41" fillId="0" borderId="0" xfId="2" applyFont="1" applyAlignment="1">
      <alignment horizontal="left"/>
    </xf>
    <xf numFmtId="0" fontId="41" fillId="0" borderId="8" xfId="2" applyFont="1" applyBorder="1" applyAlignment="1">
      <alignment horizontal="left"/>
    </xf>
    <xf numFmtId="0" fontId="38" fillId="0" borderId="1" xfId="2" applyFont="1" applyBorder="1" applyAlignment="1">
      <alignment horizontal="center" vertical="center"/>
    </xf>
    <xf numFmtId="0" fontId="38" fillId="0" borderId="2" xfId="2" applyFont="1" applyBorder="1" applyAlignment="1">
      <alignment horizontal="center" vertical="center"/>
    </xf>
    <xf numFmtId="0" fontId="38" fillId="0" borderId="3" xfId="2" applyFont="1" applyBorder="1" applyAlignment="1">
      <alignment horizontal="center" vertical="center"/>
    </xf>
    <xf numFmtId="49" fontId="40" fillId="0" borderId="5" xfId="2" applyNumberFormat="1" applyFont="1" applyBorder="1" applyAlignment="1">
      <alignment horizontal="center" vertical="center"/>
    </xf>
    <xf numFmtId="49" fontId="40" fillId="0" borderId="6" xfId="2" applyNumberFormat="1" applyFont="1" applyBorder="1" applyAlignment="1">
      <alignment horizontal="center" vertical="center"/>
    </xf>
    <xf numFmtId="49" fontId="40" fillId="0" borderId="0" xfId="2" applyNumberFormat="1" applyFont="1" applyAlignment="1">
      <alignment horizontal="center" vertical="center"/>
    </xf>
    <xf numFmtId="49" fontId="40" fillId="0" borderId="8" xfId="2" applyNumberFormat="1" applyFont="1" applyBorder="1" applyAlignment="1">
      <alignment horizontal="center" vertical="center"/>
    </xf>
    <xf numFmtId="0" fontId="41" fillId="0" borderId="0" xfId="2" applyFont="1" applyAlignment="1">
      <alignment horizontal="left" vertical="center" wrapText="1"/>
    </xf>
    <xf numFmtId="0" fontId="41" fillId="0" borderId="8" xfId="2" applyFont="1" applyBorder="1" applyAlignment="1">
      <alignment horizontal="left" vertical="center" wrapText="1"/>
    </xf>
    <xf numFmtId="0" fontId="39" fillId="0" borderId="0" xfId="2" applyFont="1" applyAlignment="1">
      <alignment horizontal="justify" vertical="center" wrapText="1"/>
    </xf>
    <xf numFmtId="0" fontId="38" fillId="0" borderId="5" xfId="2" applyFont="1" applyBorder="1" applyAlignment="1">
      <alignment horizontal="center" vertical="center"/>
    </xf>
    <xf numFmtId="0" fontId="38" fillId="0" borderId="6" xfId="2" applyFont="1" applyBorder="1" applyAlignment="1">
      <alignment horizontal="center" vertical="center"/>
    </xf>
    <xf numFmtId="0" fontId="38" fillId="0" borderId="0" xfId="2" applyFont="1" applyAlignment="1">
      <alignment horizontal="center" vertical="center"/>
    </xf>
    <xf numFmtId="0" fontId="38" fillId="0" borderId="8" xfId="2" applyFont="1" applyBorder="1" applyAlignment="1">
      <alignment horizontal="center" vertical="center"/>
    </xf>
    <xf numFmtId="0" fontId="38" fillId="0" borderId="12" xfId="2" applyFont="1" applyBorder="1" applyAlignment="1">
      <alignment horizontal="center" vertical="center"/>
    </xf>
    <xf numFmtId="0" fontId="38" fillId="0" borderId="10" xfId="2" applyFont="1" applyBorder="1" applyAlignment="1">
      <alignment horizontal="center" vertical="center"/>
    </xf>
    <xf numFmtId="0" fontId="55" fillId="0" borderId="7" xfId="0" applyFont="1" applyBorder="1" applyAlignment="1">
      <alignment horizontal="center"/>
    </xf>
    <xf numFmtId="0" fontId="37" fillId="0" borderId="0" xfId="0" applyFont="1" applyAlignment="1">
      <alignment horizontal="center"/>
    </xf>
    <xf numFmtId="0" fontId="37" fillId="0" borderId="8" xfId="0" applyFont="1" applyBorder="1" applyAlignment="1">
      <alignment horizontal="center"/>
    </xf>
    <xf numFmtId="0" fontId="37" fillId="0" borderId="1" xfId="0" applyFont="1" applyBorder="1" applyAlignment="1">
      <alignment horizontal="center" vertical="center"/>
    </xf>
    <xf numFmtId="0" fontId="37" fillId="0" borderId="2" xfId="0" applyFont="1" applyBorder="1" applyAlignment="1">
      <alignment horizontal="center" vertical="center"/>
    </xf>
    <xf numFmtId="0" fontId="37" fillId="0" borderId="3" xfId="0" applyFont="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37" fillId="0" borderId="12" xfId="0" applyFont="1" applyBorder="1" applyAlignment="1">
      <alignment horizontal="center" vertical="center" wrapText="1"/>
    </xf>
    <xf numFmtId="0" fontId="37" fillId="0" borderId="10" xfId="0" applyFont="1" applyBorder="1" applyAlignment="1">
      <alignment horizontal="center" vertical="center" wrapText="1"/>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6" xfId="0" applyFont="1" applyBorder="1" applyAlignment="1">
      <alignment horizontal="center" vertical="center"/>
    </xf>
    <xf numFmtId="0" fontId="37" fillId="0" borderId="9" xfId="0" applyFont="1" applyBorder="1" applyAlignment="1">
      <alignment horizontal="center" vertical="center"/>
    </xf>
    <xf numFmtId="0" fontId="37" fillId="0" borderId="12" xfId="0" applyFont="1" applyBorder="1" applyAlignment="1">
      <alignment horizontal="center" vertical="center"/>
    </xf>
    <xf numFmtId="0" fontId="37" fillId="0" borderId="10" xfId="0" applyFont="1" applyBorder="1" applyAlignment="1">
      <alignment horizontal="center" vertical="center"/>
    </xf>
    <xf numFmtId="0" fontId="30" fillId="0" borderId="20" xfId="0" applyFont="1" applyBorder="1" applyAlignment="1">
      <alignment horizontal="left" vertical="center" wrapText="1" indent="1"/>
    </xf>
    <xf numFmtId="9" fontId="30" fillId="0" borderId="20" xfId="0" applyNumberFormat="1" applyFont="1" applyBorder="1" applyAlignment="1">
      <alignment horizontal="center" vertical="center" wrapText="1"/>
    </xf>
    <xf numFmtId="0" fontId="30" fillId="0" borderId="20" xfId="0" applyFont="1" applyBorder="1" applyAlignment="1">
      <alignment horizontal="center" vertical="center" wrapText="1"/>
    </xf>
    <xf numFmtId="0" fontId="26" fillId="11" borderId="44" xfId="0" applyFont="1" applyFill="1" applyBorder="1" applyAlignment="1">
      <alignment horizontal="center" vertical="center" wrapText="1"/>
    </xf>
    <xf numFmtId="0" fontId="27" fillId="5" borderId="15" xfId="0" applyFont="1" applyFill="1" applyBorder="1" applyAlignment="1">
      <alignment horizontal="center"/>
    </xf>
    <xf numFmtId="0" fontId="27" fillId="5" borderId="89" xfId="0" applyFont="1" applyFill="1" applyBorder="1" applyAlignment="1">
      <alignment horizontal="center"/>
    </xf>
    <xf numFmtId="0" fontId="27" fillId="5" borderId="16" xfId="0" applyFont="1" applyFill="1" applyBorder="1" applyAlignment="1">
      <alignment horizontal="center"/>
    </xf>
    <xf numFmtId="0" fontId="27" fillId="5" borderId="90" xfId="0" applyFont="1" applyFill="1" applyBorder="1" applyAlignment="1">
      <alignment horizontal="center"/>
    </xf>
    <xf numFmtId="0" fontId="25" fillId="0" borderId="17" xfId="0" applyFont="1" applyBorder="1" applyAlignment="1">
      <alignment horizontal="center"/>
    </xf>
    <xf numFmtId="0" fontId="25" fillId="0" borderId="10" xfId="0" applyFont="1" applyBorder="1" applyAlignment="1">
      <alignment horizontal="center" vertical="center"/>
    </xf>
    <xf numFmtId="0" fontId="56" fillId="12" borderId="28" xfId="0" applyFont="1" applyFill="1" applyBorder="1" applyAlignment="1" applyProtection="1">
      <alignment horizontal="center" vertical="center"/>
      <protection locked="0"/>
    </xf>
    <xf numFmtId="0" fontId="56" fillId="12" borderId="29" xfId="0" applyFont="1" applyFill="1" applyBorder="1" applyAlignment="1" applyProtection="1">
      <alignment horizontal="center" vertical="center"/>
      <protection locked="0"/>
    </xf>
    <xf numFmtId="0" fontId="56" fillId="12" borderId="26" xfId="0" applyFont="1" applyFill="1" applyBorder="1" applyAlignment="1" applyProtection="1">
      <alignment horizontal="center" vertical="center"/>
      <protection locked="0"/>
    </xf>
    <xf numFmtId="0" fontId="56" fillId="12" borderId="91" xfId="0" applyFont="1" applyFill="1" applyBorder="1" applyAlignment="1" applyProtection="1">
      <alignment horizontal="center" vertical="center"/>
      <protection locked="0"/>
    </xf>
    <xf numFmtId="0" fontId="56" fillId="12" borderId="36" xfId="0" applyFont="1" applyFill="1" applyBorder="1" applyAlignment="1" applyProtection="1">
      <alignment horizontal="center" vertical="center"/>
      <protection locked="0"/>
    </xf>
    <xf numFmtId="0" fontId="56" fillId="12" borderId="37" xfId="0" applyFont="1" applyFill="1" applyBorder="1" applyAlignment="1" applyProtection="1">
      <alignment horizontal="center" vertical="center"/>
      <protection locked="0"/>
    </xf>
    <xf numFmtId="0" fontId="4" fillId="12" borderId="20" xfId="0" applyFont="1" applyFill="1" applyBorder="1" applyAlignment="1" applyProtection="1">
      <alignment horizontal="center" vertical="center"/>
      <protection locked="0"/>
    </xf>
    <xf numFmtId="0" fontId="58" fillId="0" borderId="0" xfId="9" applyFont="1" applyBorder="1" applyAlignment="1" applyProtection="1">
      <alignment horizontal="center" vertical="center"/>
      <protection locked="0"/>
    </xf>
    <xf numFmtId="0" fontId="58" fillId="0" borderId="0" xfId="9" applyFont="1" applyAlignment="1" applyProtection="1">
      <alignment horizontal="center" vertical="center"/>
      <protection locked="0"/>
    </xf>
    <xf numFmtId="0" fontId="6" fillId="12" borderId="20" xfId="0" applyFont="1" applyFill="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54" fillId="27" borderId="104" xfId="0" applyFont="1" applyFill="1" applyBorder="1" applyAlignment="1" applyProtection="1">
      <alignment horizontal="center" vertical="center" wrapText="1"/>
      <protection locked="0"/>
    </xf>
    <xf numFmtId="0" fontId="54" fillId="27" borderId="105" xfId="0" applyFont="1" applyFill="1" applyBorder="1" applyAlignment="1" applyProtection="1">
      <alignment horizontal="center" vertical="center" wrapText="1"/>
      <protection locked="0"/>
    </xf>
    <xf numFmtId="0" fontId="12" fillId="12" borderId="110" xfId="0" applyFont="1" applyFill="1" applyBorder="1" applyAlignment="1" applyProtection="1">
      <alignment horizontal="center" vertical="center" wrapText="1"/>
      <protection locked="0"/>
    </xf>
    <xf numFmtId="0" fontId="12" fillId="12" borderId="117" xfId="0" applyFont="1" applyFill="1" applyBorder="1" applyAlignment="1" applyProtection="1">
      <alignment horizontal="center" vertical="center" wrapText="1"/>
      <protection locked="0"/>
    </xf>
    <xf numFmtId="0" fontId="12" fillId="22" borderId="106" xfId="0" applyFont="1" applyFill="1" applyBorder="1" applyAlignment="1" applyProtection="1">
      <alignment horizontal="center" vertical="center" wrapText="1"/>
      <protection locked="0"/>
    </xf>
    <xf numFmtId="0" fontId="12" fillId="22" borderId="113" xfId="0" applyFont="1" applyFill="1" applyBorder="1" applyAlignment="1" applyProtection="1">
      <alignment horizontal="center" vertical="center" wrapText="1"/>
      <protection locked="0"/>
    </xf>
    <xf numFmtId="0" fontId="61" fillId="22" borderId="106" xfId="0" applyFont="1" applyFill="1" applyBorder="1" applyAlignment="1" applyProtection="1">
      <alignment horizontal="center" vertical="center" wrapText="1"/>
      <protection locked="0"/>
    </xf>
    <xf numFmtId="0" fontId="61" fillId="22" borderId="113" xfId="0" applyFont="1" applyFill="1" applyBorder="1" applyAlignment="1" applyProtection="1">
      <alignment horizontal="center" vertical="center" wrapText="1"/>
      <protection locked="0"/>
    </xf>
    <xf numFmtId="0" fontId="60" fillId="22" borderId="107" xfId="0" applyFont="1" applyFill="1" applyBorder="1" applyAlignment="1" applyProtection="1">
      <alignment horizontal="center" vertical="center" wrapText="1"/>
      <protection locked="0"/>
    </xf>
    <xf numFmtId="0" fontId="60" fillId="22" borderId="114" xfId="0" applyFont="1" applyFill="1" applyBorder="1" applyAlignment="1" applyProtection="1">
      <alignment horizontal="center" vertical="center" wrapText="1"/>
      <protection locked="0"/>
    </xf>
    <xf numFmtId="0" fontId="0" fillId="22" borderId="120" xfId="0" applyFill="1" applyBorder="1" applyAlignment="1" applyProtection="1">
      <alignment horizontal="center" vertical="center" wrapText="1"/>
      <protection locked="0"/>
    </xf>
    <xf numFmtId="0" fontId="0" fillId="22" borderId="121" xfId="0" applyFill="1" applyBorder="1" applyAlignment="1" applyProtection="1">
      <alignment horizontal="center" vertical="center" wrapText="1"/>
      <protection locked="0"/>
    </xf>
    <xf numFmtId="0" fontId="0" fillId="22" borderId="122" xfId="0" applyFill="1" applyBorder="1" applyAlignment="1" applyProtection="1">
      <alignment horizontal="center" vertical="center" wrapText="1"/>
      <protection locked="0"/>
    </xf>
    <xf numFmtId="0" fontId="0" fillId="22" borderId="116" xfId="0" applyFill="1" applyBorder="1" applyAlignment="1" applyProtection="1">
      <alignment horizontal="center" vertical="center" wrapText="1"/>
      <protection locked="0"/>
    </xf>
    <xf numFmtId="9" fontId="12" fillId="22" borderId="110" xfId="0" applyNumberFormat="1" applyFont="1" applyFill="1" applyBorder="1" applyAlignment="1" applyProtection="1">
      <alignment horizontal="center" vertical="center"/>
      <protection locked="0"/>
    </xf>
    <xf numFmtId="9" fontId="12" fillId="22" borderId="117" xfId="0" applyNumberFormat="1" applyFont="1" applyFill="1" applyBorder="1" applyAlignment="1" applyProtection="1">
      <alignment horizontal="center" vertical="center"/>
      <protection locked="0"/>
    </xf>
    <xf numFmtId="0" fontId="12" fillId="22" borderId="110" xfId="0" applyFont="1" applyFill="1" applyBorder="1" applyAlignment="1" applyProtection="1">
      <alignment horizontal="center" vertical="center"/>
      <protection locked="0"/>
    </xf>
    <xf numFmtId="0" fontId="12" fillId="22" borderId="117" xfId="0" applyFont="1" applyFill="1" applyBorder="1" applyAlignment="1" applyProtection="1">
      <alignment horizontal="center" vertical="center"/>
      <protection locked="0"/>
    </xf>
    <xf numFmtId="0" fontId="12" fillId="22" borderId="110" xfId="0" applyFont="1" applyFill="1" applyBorder="1" applyAlignment="1" applyProtection="1">
      <alignment horizontal="center" vertical="center" wrapText="1"/>
      <protection locked="0"/>
    </xf>
    <xf numFmtId="0" fontId="12" fillId="22" borderId="117" xfId="0" applyFont="1" applyFill="1" applyBorder="1" applyAlignment="1" applyProtection="1">
      <alignment horizontal="center" vertical="center" wrapText="1"/>
      <protection locked="0"/>
    </xf>
    <xf numFmtId="0" fontId="12" fillId="12" borderId="106" xfId="0" applyFont="1" applyFill="1" applyBorder="1" applyAlignment="1" applyProtection="1">
      <alignment horizontal="center" vertical="center" wrapText="1"/>
      <protection locked="0"/>
    </xf>
    <xf numFmtId="0" fontId="12" fillId="12" borderId="113" xfId="0" applyFont="1" applyFill="1" applyBorder="1" applyAlignment="1" applyProtection="1">
      <alignment horizontal="center" vertical="center" wrapText="1"/>
      <protection locked="0"/>
    </xf>
    <xf numFmtId="0" fontId="60" fillId="0" borderId="107" xfId="0" applyFont="1" applyBorder="1" applyAlignment="1" applyProtection="1">
      <alignment horizontal="center" vertical="center" wrapText="1"/>
      <protection locked="0"/>
    </xf>
    <xf numFmtId="0" fontId="60" fillId="0" borderId="114" xfId="0" applyFont="1" applyBorder="1" applyAlignment="1" applyProtection="1">
      <alignment horizontal="center" vertical="center" wrapText="1"/>
      <protection locked="0"/>
    </xf>
    <xf numFmtId="0" fontId="0" fillId="0" borderId="109" xfId="0" applyBorder="1" applyAlignment="1" applyProtection="1">
      <alignment horizontal="center" vertical="center" wrapText="1"/>
      <protection locked="0"/>
    </xf>
    <xf numFmtId="0" fontId="0" fillId="0" borderId="116" xfId="0" applyBorder="1" applyAlignment="1" applyProtection="1">
      <alignment horizontal="center" vertical="center" wrapText="1"/>
      <protection locked="0"/>
    </xf>
    <xf numFmtId="9" fontId="12" fillId="12" borderId="110" xfId="0" applyNumberFormat="1" applyFont="1" applyFill="1" applyBorder="1" applyAlignment="1" applyProtection="1">
      <alignment horizontal="center" vertical="center"/>
      <protection locked="0"/>
    </xf>
    <xf numFmtId="9" fontId="12" fillId="12" borderId="117" xfId="0" applyNumberFormat="1" applyFont="1" applyFill="1" applyBorder="1" applyAlignment="1" applyProtection="1">
      <alignment horizontal="center" vertical="center"/>
      <protection locked="0"/>
    </xf>
    <xf numFmtId="0" fontId="12" fillId="12" borderId="110" xfId="0" applyFont="1" applyFill="1" applyBorder="1" applyAlignment="1" applyProtection="1">
      <alignment horizontal="center" vertical="center"/>
      <protection locked="0"/>
    </xf>
    <xf numFmtId="0" fontId="12" fillId="12" borderId="117" xfId="0" applyFont="1" applyFill="1" applyBorder="1" applyAlignment="1" applyProtection="1">
      <alignment horizontal="center" vertical="center"/>
      <protection locked="0"/>
    </xf>
    <xf numFmtId="0" fontId="12" fillId="12" borderId="136" xfId="0" applyFont="1" applyFill="1" applyBorder="1" applyAlignment="1" applyProtection="1">
      <alignment horizontal="center" vertical="center" wrapText="1"/>
      <protection locked="0"/>
    </xf>
    <xf numFmtId="0" fontId="60" fillId="0" borderId="137" xfId="0" applyFont="1" applyBorder="1" applyAlignment="1" applyProtection="1">
      <alignment horizontal="center" vertical="center" wrapText="1"/>
      <protection locked="0"/>
    </xf>
    <xf numFmtId="0" fontId="0" fillId="0" borderId="138" xfId="0" applyBorder="1" applyAlignment="1" applyProtection="1">
      <alignment horizontal="center" vertical="center" wrapText="1"/>
      <protection locked="0"/>
    </xf>
    <xf numFmtId="0" fontId="0" fillId="0" borderId="139" xfId="0" applyBorder="1" applyAlignment="1" applyProtection="1">
      <alignment horizontal="center" vertical="center" wrapText="1"/>
      <protection locked="0"/>
    </xf>
    <xf numFmtId="0" fontId="0" fillId="0" borderId="122" xfId="0" applyBorder="1" applyAlignment="1" applyProtection="1">
      <alignment horizontal="center" vertical="center" wrapText="1"/>
      <protection locked="0"/>
    </xf>
    <xf numFmtId="9" fontId="12" fillId="12" borderId="131" xfId="0" applyNumberFormat="1" applyFont="1" applyFill="1" applyBorder="1" applyAlignment="1" applyProtection="1">
      <alignment horizontal="center" vertical="center"/>
      <protection locked="0"/>
    </xf>
    <xf numFmtId="0" fontId="12" fillId="12" borderId="126" xfId="0" applyFont="1" applyFill="1" applyBorder="1" applyAlignment="1" applyProtection="1">
      <alignment horizontal="center" vertical="center" wrapText="1"/>
      <protection locked="0"/>
    </xf>
    <xf numFmtId="0" fontId="60" fillId="0" borderId="127" xfId="0" applyFont="1" applyBorder="1" applyAlignment="1" applyProtection="1">
      <alignment horizontal="center" vertical="center" wrapText="1"/>
      <protection locked="0"/>
    </xf>
    <xf numFmtId="0" fontId="0" fillId="0" borderId="120" xfId="0" applyBorder="1" applyAlignment="1" applyProtection="1">
      <alignment horizontal="center" vertical="center" wrapText="1"/>
      <protection locked="0"/>
    </xf>
    <xf numFmtId="0" fontId="0" fillId="0" borderId="121" xfId="0" applyBorder="1" applyAlignment="1" applyProtection="1">
      <alignment horizontal="center" vertical="center" wrapText="1"/>
      <protection locked="0"/>
    </xf>
    <xf numFmtId="0" fontId="0" fillId="0" borderId="128" xfId="0" applyBorder="1" applyAlignment="1" applyProtection="1">
      <alignment horizontal="center" vertical="center" wrapText="1"/>
      <protection locked="0"/>
    </xf>
    <xf numFmtId="0" fontId="0" fillId="0" borderId="129" xfId="0" applyBorder="1" applyAlignment="1" applyProtection="1">
      <alignment horizontal="center" vertical="center" wrapText="1"/>
      <protection locked="0"/>
    </xf>
    <xf numFmtId="9" fontId="12" fillId="12" borderId="130" xfId="0" applyNumberFormat="1" applyFont="1" applyFill="1" applyBorder="1" applyAlignment="1" applyProtection="1">
      <alignment horizontal="center" vertical="center"/>
      <protection locked="0"/>
    </xf>
    <xf numFmtId="0" fontId="12" fillId="12" borderId="131" xfId="0" applyFont="1" applyFill="1" applyBorder="1" applyAlignment="1" applyProtection="1">
      <alignment horizontal="center" vertical="center"/>
      <protection locked="0"/>
    </xf>
    <xf numFmtId="0" fontId="12" fillId="12" borderId="131" xfId="0" applyFont="1" applyFill="1" applyBorder="1" applyAlignment="1" applyProtection="1">
      <alignment horizontal="center" vertical="center" wrapText="1"/>
      <protection locked="0"/>
    </xf>
    <xf numFmtId="0" fontId="6" fillId="12" borderId="141" xfId="0" applyFont="1" applyFill="1" applyBorder="1" applyAlignment="1" applyProtection="1">
      <alignment horizontal="center"/>
      <protection locked="0"/>
    </xf>
    <xf numFmtId="0" fontId="6" fillId="12" borderId="142" xfId="0" applyFont="1" applyFill="1" applyBorder="1" applyAlignment="1" applyProtection="1">
      <alignment horizontal="center"/>
      <protection locked="0"/>
    </xf>
    <xf numFmtId="0" fontId="6" fillId="12" borderId="139" xfId="0" applyFont="1" applyFill="1" applyBorder="1" applyAlignment="1" applyProtection="1">
      <alignment horizontal="center"/>
      <protection locked="0"/>
    </xf>
    <xf numFmtId="0" fontId="6" fillId="12" borderId="143" xfId="0" applyFont="1" applyFill="1" applyBorder="1" applyAlignment="1" applyProtection="1">
      <alignment horizontal="center"/>
      <protection locked="0"/>
    </xf>
    <xf numFmtId="0" fontId="6" fillId="12" borderId="144" xfId="0" applyFont="1" applyFill="1" applyBorder="1" applyAlignment="1" applyProtection="1">
      <alignment horizontal="center"/>
      <protection locked="0"/>
    </xf>
    <xf numFmtId="0" fontId="6" fillId="12" borderId="145" xfId="0" applyFont="1" applyFill="1" applyBorder="1" applyAlignment="1" applyProtection="1">
      <alignment horizontal="center"/>
      <protection locked="0"/>
    </xf>
    <xf numFmtId="0" fontId="12" fillId="12" borderId="130" xfId="0" applyFont="1" applyFill="1" applyBorder="1" applyAlignment="1" applyProtection="1">
      <alignment horizontal="center" vertical="center"/>
      <protection locked="0"/>
    </xf>
    <xf numFmtId="0" fontId="12" fillId="12" borderId="123" xfId="0" applyFont="1" applyFill="1" applyBorder="1" applyAlignment="1" applyProtection="1">
      <alignment horizontal="center" vertical="center" wrapText="1"/>
      <protection locked="0"/>
    </xf>
    <xf numFmtId="0" fontId="12" fillId="12" borderId="132" xfId="0" applyFont="1" applyFill="1" applyBorder="1" applyAlignment="1" applyProtection="1">
      <alignment horizontal="center" vertical="center" wrapText="1"/>
      <protection locked="0"/>
    </xf>
    <xf numFmtId="0" fontId="6" fillId="12" borderId="124" xfId="0" applyFont="1" applyFill="1" applyBorder="1" applyAlignment="1" applyProtection="1">
      <alignment horizontal="center"/>
      <protection locked="0"/>
    </xf>
    <xf numFmtId="0" fontId="6" fillId="12" borderId="125" xfId="0" applyFont="1" applyFill="1" applyBorder="1" applyAlignment="1" applyProtection="1">
      <alignment horizontal="center"/>
      <protection locked="0"/>
    </xf>
    <xf numFmtId="0" fontId="6" fillId="12" borderId="121" xfId="0" applyFont="1" applyFill="1" applyBorder="1" applyAlignment="1" applyProtection="1">
      <alignment horizontal="center"/>
      <protection locked="0"/>
    </xf>
    <xf numFmtId="0" fontId="6" fillId="12" borderId="133" xfId="0" applyFont="1" applyFill="1" applyBorder="1" applyAlignment="1" applyProtection="1">
      <alignment horizontal="center"/>
      <protection locked="0"/>
    </xf>
    <xf numFmtId="0" fontId="6" fillId="12" borderId="134" xfId="0" applyFont="1" applyFill="1" applyBorder="1" applyAlignment="1" applyProtection="1">
      <alignment horizontal="center"/>
      <protection locked="0"/>
    </xf>
    <xf numFmtId="0" fontId="6" fillId="12" borderId="135" xfId="0" applyFont="1" applyFill="1" applyBorder="1" applyAlignment="1" applyProtection="1">
      <alignment horizontal="center"/>
      <protection locked="0"/>
    </xf>
    <xf numFmtId="0" fontId="37" fillId="22" borderId="109" xfId="0" applyFont="1" applyFill="1" applyBorder="1" applyAlignment="1" applyProtection="1">
      <alignment horizontal="center" vertical="center" wrapText="1"/>
      <protection locked="0"/>
    </xf>
    <xf numFmtId="0" fontId="37" fillId="22" borderId="116" xfId="0" applyFont="1" applyFill="1" applyBorder="1" applyAlignment="1" applyProtection="1">
      <alignment horizontal="center" vertical="center" wrapText="1"/>
      <protection locked="0"/>
    </xf>
    <xf numFmtId="9" fontId="61" fillId="22" borderId="110" xfId="0" applyNumberFormat="1" applyFont="1" applyFill="1" applyBorder="1" applyAlignment="1" applyProtection="1">
      <alignment horizontal="center" vertical="center"/>
      <protection locked="0"/>
    </xf>
    <xf numFmtId="9" fontId="61" fillId="22" borderId="117" xfId="0" applyNumberFormat="1" applyFont="1" applyFill="1" applyBorder="1" applyAlignment="1" applyProtection="1">
      <alignment horizontal="center" vertical="center"/>
      <protection locked="0"/>
    </xf>
    <xf numFmtId="0" fontId="61" fillId="22" borderId="110" xfId="0" applyFont="1" applyFill="1" applyBorder="1" applyAlignment="1" applyProtection="1">
      <alignment horizontal="center" vertical="center"/>
      <protection locked="0"/>
    </xf>
    <xf numFmtId="0" fontId="61" fillId="22" borderId="117" xfId="0" applyFont="1" applyFill="1" applyBorder="1" applyAlignment="1" applyProtection="1">
      <alignment horizontal="center" vertical="center"/>
      <protection locked="0"/>
    </xf>
    <xf numFmtId="0" fontId="61" fillId="22" borderId="110" xfId="0" applyFont="1" applyFill="1" applyBorder="1" applyAlignment="1" applyProtection="1">
      <alignment horizontal="center" vertical="center" wrapText="1"/>
      <protection locked="0"/>
    </xf>
    <xf numFmtId="0" fontId="61" fillId="22" borderId="117" xfId="0" applyFont="1" applyFill="1" applyBorder="1" applyAlignment="1" applyProtection="1">
      <alignment horizontal="center" vertical="center" wrapText="1"/>
      <protection locked="0"/>
    </xf>
    <xf numFmtId="0" fontId="6" fillId="12" borderId="0" xfId="0" applyFont="1" applyFill="1" applyAlignment="1" applyProtection="1">
      <alignment horizontal="center" vertical="center"/>
      <protection locked="0"/>
    </xf>
    <xf numFmtId="0" fontId="25" fillId="0" borderId="40" xfId="0" applyFont="1" applyBorder="1" applyAlignment="1">
      <alignment horizontal="center" vertical="center"/>
    </xf>
    <xf numFmtId="0" fontId="25" fillId="0" borderId="94" xfId="0" applyFont="1" applyBorder="1" applyAlignment="1">
      <alignment horizontal="center" vertical="center"/>
    </xf>
    <xf numFmtId="0" fontId="25" fillId="0" borderId="96" xfId="0" applyFont="1" applyBorder="1" applyAlignment="1">
      <alignment horizontal="center" vertical="center"/>
    </xf>
    <xf numFmtId="0" fontId="25" fillId="0" borderId="20" xfId="0" applyFont="1" applyBorder="1" applyAlignment="1">
      <alignment horizontal="center"/>
    </xf>
  </cellXfs>
  <cellStyles count="13">
    <cellStyle name="Hipervínculo" xfId="9" builtinId="8"/>
    <cellStyle name="Hipervínculo 2" xfId="4" xr:uid="{EC1748CC-35E1-4E77-A03E-217EE870BB02}"/>
    <cellStyle name="Millares" xfId="12" builtinId="3"/>
    <cellStyle name="Millares 2" xfId="6" xr:uid="{1E022261-DAB2-4747-A4D0-5CF62E0BB5A3}"/>
    <cellStyle name="Moneda" xfId="7" builtinId="4"/>
    <cellStyle name="Moneda [0] 2" xfId="10" xr:uid="{0A1B8936-1ED3-4087-B2F0-A18EBF19CA09}"/>
    <cellStyle name="Moneda 2" xfId="5" xr:uid="{A281694E-F65F-4DB7-AC55-58BE1C9C9303}"/>
    <cellStyle name="Normal" xfId="0" builtinId="0"/>
    <cellStyle name="Normal 2 2" xfId="2" xr:uid="{D02599C3-6473-4CA2-913B-BAC193C168DE}"/>
    <cellStyle name="Normal 4" xfId="8" xr:uid="{EC82BEF9-E40E-4A87-B2B5-CB0CF6BA4C5D}"/>
    <cellStyle name="Normal 6" xfId="11" xr:uid="{1FE73B36-446E-49C8-829F-A8982D4EE0D0}"/>
    <cellStyle name="Normal 7" xfId="3" xr:uid="{84DDA0CD-948B-4726-B222-A092957137C0}"/>
    <cellStyle name="Porcentaje" xfId="1" builtinId="5"/>
  </cellStyles>
  <dxfs count="87">
    <dxf>
      <font>
        <sz val="10"/>
        <name val="Aptos"/>
      </font>
      <numFmt numFmtId="2" formatCode="0.00"/>
    </dxf>
    <dxf>
      <font>
        <sz val="10"/>
        <name val="Aptos"/>
      </font>
      <numFmt numFmtId="2" formatCode="0.00"/>
    </dxf>
    <dxf>
      <font>
        <sz val="10"/>
        <name val="Aptos"/>
      </font>
      <numFmt numFmtId="2" formatCode="0.00"/>
    </dxf>
    <dxf>
      <font>
        <sz val="10"/>
        <name val="Aptos"/>
      </font>
      <numFmt numFmtId="2" formatCode="0.00"/>
    </dxf>
    <dxf>
      <font>
        <sz val="10"/>
        <name val="Aptos"/>
      </font>
      <numFmt numFmtId="2" formatCode="0.00"/>
    </dxf>
    <dxf>
      <font>
        <sz val="10"/>
        <name val="Aptos"/>
      </font>
      <numFmt numFmtId="2" formatCode="0.00"/>
    </dxf>
    <dxf>
      <font>
        <sz val="10"/>
        <name val="Aptos"/>
      </font>
      <numFmt numFmtId="2" formatCode="0.00"/>
    </dxf>
    <dxf>
      <font>
        <sz val="10"/>
        <name val="Aptos"/>
      </font>
      <numFmt numFmtId="2" formatCode="0.00"/>
    </dxf>
    <dxf>
      <font>
        <sz val="10"/>
        <name val="Aptos"/>
      </font>
      <numFmt numFmtId="2" formatCode="0.00"/>
    </dxf>
    <dxf>
      <font>
        <sz val="10"/>
        <name val="Aptos"/>
      </font>
      <numFmt numFmtId="2" formatCode="0.00"/>
    </dxf>
    <dxf>
      <font>
        <sz val="10"/>
        <name val="Aptos"/>
      </font>
    </dxf>
    <dxf>
      <font>
        <sz val="10"/>
        <name val="Aptos"/>
      </font>
      <numFmt numFmtId="2" formatCode="0.00"/>
    </dxf>
    <dxf>
      <font>
        <sz val="10"/>
        <name val="Aptos"/>
      </font>
    </dxf>
    <dxf>
      <font>
        <sz val="10"/>
        <name val="Aptos"/>
      </font>
      <numFmt numFmtId="2" formatCode="0.00"/>
    </dxf>
    <dxf>
      <font>
        <sz val="10"/>
        <name val="Aptos"/>
      </font>
      <numFmt numFmtId="2" formatCode="0.00"/>
    </dxf>
    <dxf>
      <font>
        <sz val="10"/>
        <name val="Aptos"/>
      </font>
    </dxf>
    <dxf>
      <font>
        <sz val="10"/>
        <name val="Aptos"/>
      </font>
    </dxf>
    <dxf>
      <font>
        <sz val="10"/>
        <name val="Aptos"/>
      </font>
    </dxf>
    <dxf>
      <font>
        <sz val="10"/>
        <name val="Aptos"/>
      </font>
      <numFmt numFmtId="13" formatCode="0%"/>
    </dxf>
    <dxf>
      <font>
        <sz val="10"/>
        <name val="Aptos"/>
      </font>
    </dxf>
    <dxf>
      <font>
        <sz val="10"/>
        <name val="Aptos"/>
      </font>
    </dxf>
    <dxf>
      <font>
        <sz val="10"/>
        <name val="Aptos"/>
      </font>
      <alignment wrapText="1"/>
    </dxf>
    <dxf>
      <font>
        <sz val="10"/>
        <name val="Aptos"/>
      </font>
      <alignment wrapText="1"/>
    </dxf>
    <dxf>
      <font>
        <sz val="10"/>
        <name val="Aptos"/>
      </font>
    </dxf>
    <dxf>
      <font>
        <sz val="10"/>
        <name val="Aptos"/>
      </font>
    </dxf>
    <dxf>
      <font>
        <sz val="10"/>
        <name val="Aptos"/>
      </font>
    </dxf>
    <dxf>
      <font>
        <sz val="10"/>
        <name val="Aptos"/>
      </font>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0" formatCode="Genera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0" formatCode="Genera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0" formatCode="General"/>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1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1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13" formatCode="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13" formatCode="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2"/>
        <color theme="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13" formatCode="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0" formatCode="General"/>
      <border diagonalUp="0" diagonalDown="0">
        <left style="thin">
          <color indexed="64"/>
        </left>
        <right style="thin">
          <color auto="1"/>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numFmt numFmtId="13"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1" formatCode="0"/>
      <alignment horizontal="center" vertical="center" textRotation="0" wrapText="0" indent="0" justifyLastLine="0" shrinkToFit="0" readingOrder="0"/>
      <border diagonalUp="0" diagonalDown="0">
        <left style="thin">
          <color indexed="64"/>
        </left>
        <right style="thin">
          <color indexed="64"/>
        </right>
        <top/>
        <bottom/>
        <vertical/>
        <horizontal/>
      </border>
      <protection locked="0" hidden="0"/>
    </dxf>
    <dxf>
      <font>
        <b val="0"/>
        <i val="0"/>
        <strike val="0"/>
        <condense val="0"/>
        <extend val="0"/>
        <outline val="0"/>
        <shadow val="0"/>
        <u val="none"/>
        <vertAlign val="baseline"/>
        <sz val="12"/>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numFmt numFmtId="1" formatCode="0"/>
      <alignment horizontal="center" vertical="center" textRotation="0" wrapText="0" indent="0" justifyLastLine="0" shrinkToFit="0" readingOrder="0"/>
      <border diagonalUp="0" diagonalDown="0">
        <left style="thin">
          <color indexed="64"/>
        </left>
        <right style="thin">
          <color indexed="64"/>
        </right>
        <top/>
        <bottom/>
      </border>
      <protection locked="0" hidden="0"/>
    </dxf>
    <dxf>
      <font>
        <b val="0"/>
        <i val="0"/>
        <strike val="0"/>
        <condense val="0"/>
        <extend val="0"/>
        <outline val="0"/>
        <shadow val="0"/>
        <u val="none"/>
        <vertAlign val="baseline"/>
        <sz val="12"/>
        <color theme="1"/>
        <name val="Calibri"/>
        <family val="2"/>
        <scheme val="minor"/>
      </font>
      <numFmt numFmtId="172" formatCode="_-&quot;$&quot;* #,##0_-;\-&quot;$&quot;* #,##0_-;_-&quot;$&quot;* &quot;-&quot;_-;_-@_-"/>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numFmt numFmtId="172" formatCode="_-&quot;$&quot;* #,##0_-;\-&quot;$&quot;* #,##0_-;_-&quot;$&quot;*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numFmt numFmtId="166" formatCode="0.0"/>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5"/>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5"/>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protection locked="0" hidden="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2"/>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2"/>
        <color theme="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medium">
          <color indexed="64"/>
        </top>
        <bottom style="medium">
          <color indexed="64"/>
        </bottom>
      </border>
      <protection locked="0" hidden="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theme="1"/>
        <name val="Calibri"/>
        <family val="2"/>
        <scheme val="minor"/>
      </font>
      <alignment horizontal="left" vertical="center" textRotation="0" wrapText="0" indent="0" justifyLastLine="0" shrinkToFit="0" readingOrder="0"/>
      <border diagonalUp="0" diagonalDown="0" outline="0">
        <left style="medium">
          <color indexed="64"/>
        </left>
        <right style="thin">
          <color indexed="64"/>
        </right>
        <top style="medium">
          <color indexed="64"/>
        </top>
        <bottom style="medium">
          <color indexed="64"/>
        </bottom>
      </border>
      <protection locked="0" hidden="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right style="thin">
          <color auto="1"/>
        </right>
        <top style="thin">
          <color indexed="64"/>
        </top>
        <bottom style="thin">
          <color auto="1"/>
        </bottom>
        <vertical/>
        <horizontal/>
      </border>
      <protection locked="0" hidden="0"/>
    </dxf>
    <dxf>
      <border>
        <top style="medium">
          <color indexed="64"/>
        </top>
      </border>
    </dxf>
    <dxf>
      <border diagonalUp="0" diagonalDown="0">
        <left style="thin">
          <color indexed="64"/>
        </left>
        <right style="thin">
          <color indexed="64"/>
        </right>
        <top/>
        <bottom/>
        <vertical style="thin">
          <color indexed="64"/>
        </vertical>
        <horizontal/>
      </border>
      <protection locked="0" hidden="0"/>
    </dxf>
    <dxf>
      <border outline="0">
        <left style="thin">
          <color indexed="64"/>
        </left>
        <right style="thin">
          <color indexed="64"/>
        </right>
        <top style="thin">
          <color indexed="64"/>
        </top>
        <bottom style="thin">
          <color indexed="64"/>
        </bottom>
      </border>
    </dxf>
    <dxf>
      <protection locked="0" hidden="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4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4.xml"/><Relationship Id="rId138" Type="http://schemas.openxmlformats.org/officeDocument/2006/relationships/externalLink" Target="externalLinks/externalLink68.xml"/><Relationship Id="rId107" Type="http://schemas.openxmlformats.org/officeDocument/2006/relationships/externalLink" Target="externalLinks/externalLink3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externalLink" Target="externalLinks/externalLink4.xml"/><Relationship Id="rId128" Type="http://schemas.openxmlformats.org/officeDocument/2006/relationships/externalLink" Target="externalLinks/externalLink58.xml"/><Relationship Id="rId5" Type="http://schemas.openxmlformats.org/officeDocument/2006/relationships/worksheet" Target="worksheets/sheet5.xml"/><Relationship Id="rId90" Type="http://schemas.openxmlformats.org/officeDocument/2006/relationships/externalLink" Target="externalLinks/externalLink20.xml"/><Relationship Id="rId95" Type="http://schemas.openxmlformats.org/officeDocument/2006/relationships/externalLink" Target="externalLinks/externalLink2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3.xml"/><Relationship Id="rId118" Type="http://schemas.openxmlformats.org/officeDocument/2006/relationships/externalLink" Target="externalLinks/externalLink48.xml"/><Relationship Id="rId134" Type="http://schemas.openxmlformats.org/officeDocument/2006/relationships/externalLink" Target="externalLinks/externalLink64.xml"/><Relationship Id="rId139" Type="http://schemas.openxmlformats.org/officeDocument/2006/relationships/externalLink" Target="externalLinks/externalLink69.xml"/><Relationship Id="rId80" Type="http://schemas.openxmlformats.org/officeDocument/2006/relationships/externalLink" Target="externalLinks/externalLink10.xml"/><Relationship Id="rId85" Type="http://schemas.openxmlformats.org/officeDocument/2006/relationships/externalLink" Target="externalLinks/externalLink1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3.xml"/><Relationship Id="rId108" Type="http://schemas.openxmlformats.org/officeDocument/2006/relationships/externalLink" Target="externalLinks/externalLink38.xml"/><Relationship Id="rId124" Type="http://schemas.openxmlformats.org/officeDocument/2006/relationships/externalLink" Target="externalLinks/externalLink54.xml"/><Relationship Id="rId129" Type="http://schemas.openxmlformats.org/officeDocument/2006/relationships/externalLink" Target="externalLinks/externalLink5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externalLink" Target="externalLinks/externalLink5.xml"/><Relationship Id="rId91" Type="http://schemas.openxmlformats.org/officeDocument/2006/relationships/externalLink" Target="externalLinks/externalLink21.xml"/><Relationship Id="rId96" Type="http://schemas.openxmlformats.org/officeDocument/2006/relationships/externalLink" Target="externalLinks/externalLink26.xml"/><Relationship Id="rId140" Type="http://schemas.openxmlformats.org/officeDocument/2006/relationships/externalLink" Target="externalLinks/externalLink70.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4.xml"/><Relationship Id="rId119" Type="http://schemas.openxmlformats.org/officeDocument/2006/relationships/externalLink" Target="externalLinks/externalLink4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11.xml"/><Relationship Id="rId86" Type="http://schemas.openxmlformats.org/officeDocument/2006/relationships/externalLink" Target="externalLinks/externalLink16.xml"/><Relationship Id="rId130" Type="http://schemas.openxmlformats.org/officeDocument/2006/relationships/externalLink" Target="externalLinks/externalLink60.xml"/><Relationship Id="rId135" Type="http://schemas.openxmlformats.org/officeDocument/2006/relationships/externalLink" Target="externalLinks/externalLink6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6.xml"/><Relationship Id="rId97" Type="http://schemas.openxmlformats.org/officeDocument/2006/relationships/externalLink" Target="externalLinks/externalLink27.xml"/><Relationship Id="rId104" Type="http://schemas.openxmlformats.org/officeDocument/2006/relationships/externalLink" Target="externalLinks/externalLink34.xml"/><Relationship Id="rId120" Type="http://schemas.openxmlformats.org/officeDocument/2006/relationships/externalLink" Target="externalLinks/externalLink50.xml"/><Relationship Id="rId125" Type="http://schemas.openxmlformats.org/officeDocument/2006/relationships/externalLink" Target="externalLinks/externalLink55.xml"/><Relationship Id="rId141" Type="http://schemas.openxmlformats.org/officeDocument/2006/relationships/externalLink" Target="externalLinks/externalLink71.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xml"/><Relationship Id="rId92" Type="http://schemas.openxmlformats.org/officeDocument/2006/relationships/externalLink" Target="externalLinks/externalLink2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7.xml"/><Relationship Id="rId110" Type="http://schemas.openxmlformats.org/officeDocument/2006/relationships/externalLink" Target="externalLinks/externalLink40.xml"/><Relationship Id="rId115" Type="http://schemas.openxmlformats.org/officeDocument/2006/relationships/externalLink" Target="externalLinks/externalLink45.xml"/><Relationship Id="rId131" Type="http://schemas.openxmlformats.org/officeDocument/2006/relationships/externalLink" Target="externalLinks/externalLink61.xml"/><Relationship Id="rId136" Type="http://schemas.openxmlformats.org/officeDocument/2006/relationships/externalLink" Target="externalLinks/externalLink66.xml"/><Relationship Id="rId61" Type="http://schemas.openxmlformats.org/officeDocument/2006/relationships/worksheet" Target="worksheets/sheet61.xml"/><Relationship Id="rId82" Type="http://schemas.openxmlformats.org/officeDocument/2006/relationships/externalLink" Target="externalLinks/externalLink1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7.xml"/><Relationship Id="rId100" Type="http://schemas.openxmlformats.org/officeDocument/2006/relationships/externalLink" Target="externalLinks/externalLink30.xml"/><Relationship Id="rId105" Type="http://schemas.openxmlformats.org/officeDocument/2006/relationships/externalLink" Target="externalLinks/externalLink35.xml"/><Relationship Id="rId126" Type="http://schemas.openxmlformats.org/officeDocument/2006/relationships/externalLink" Target="externalLinks/externalLink56.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2.xml"/><Relationship Id="rId93" Type="http://schemas.openxmlformats.org/officeDocument/2006/relationships/externalLink" Target="externalLinks/externalLink23.xml"/><Relationship Id="rId98" Type="http://schemas.openxmlformats.org/officeDocument/2006/relationships/externalLink" Target="externalLinks/externalLink28.xml"/><Relationship Id="rId121" Type="http://schemas.openxmlformats.org/officeDocument/2006/relationships/externalLink" Target="externalLinks/externalLink51.xml"/><Relationship Id="rId142" Type="http://schemas.openxmlformats.org/officeDocument/2006/relationships/externalLink" Target="externalLinks/externalLink7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46.xml"/><Relationship Id="rId137" Type="http://schemas.openxmlformats.org/officeDocument/2006/relationships/externalLink" Target="externalLinks/externalLink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3.xml"/><Relationship Id="rId88" Type="http://schemas.openxmlformats.org/officeDocument/2006/relationships/externalLink" Target="externalLinks/externalLink18.xml"/><Relationship Id="rId111" Type="http://schemas.openxmlformats.org/officeDocument/2006/relationships/externalLink" Target="externalLinks/externalLink41.xml"/><Relationship Id="rId132" Type="http://schemas.openxmlformats.org/officeDocument/2006/relationships/externalLink" Target="externalLinks/externalLink6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36.xml"/><Relationship Id="rId127" Type="http://schemas.openxmlformats.org/officeDocument/2006/relationships/externalLink" Target="externalLinks/externalLink5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3.xml"/><Relationship Id="rId78" Type="http://schemas.openxmlformats.org/officeDocument/2006/relationships/externalLink" Target="externalLinks/externalLink8.xml"/><Relationship Id="rId94" Type="http://schemas.openxmlformats.org/officeDocument/2006/relationships/externalLink" Target="externalLinks/externalLink24.xml"/><Relationship Id="rId99" Type="http://schemas.openxmlformats.org/officeDocument/2006/relationships/externalLink" Target="externalLinks/externalLink29.xml"/><Relationship Id="rId101" Type="http://schemas.openxmlformats.org/officeDocument/2006/relationships/externalLink" Target="externalLinks/externalLink31.xml"/><Relationship Id="rId122" Type="http://schemas.openxmlformats.org/officeDocument/2006/relationships/externalLink" Target="externalLinks/externalLink52.xml"/><Relationship Id="rId143" Type="http://schemas.openxmlformats.org/officeDocument/2006/relationships/pivotCacheDefinition" Target="pivotCache/pivotCacheDefinition1.xml"/><Relationship Id="rId14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9.xml"/><Relationship Id="rId112" Type="http://schemas.openxmlformats.org/officeDocument/2006/relationships/externalLink" Target="externalLinks/externalLink42.xml"/><Relationship Id="rId133" Type="http://schemas.openxmlformats.org/officeDocument/2006/relationships/externalLink" Target="externalLinks/externalLink6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externalLink" Target="externalLinks/externalLink9.xml"/><Relationship Id="rId102" Type="http://schemas.openxmlformats.org/officeDocument/2006/relationships/externalLink" Target="externalLinks/externalLink32.xml"/><Relationship Id="rId123" Type="http://schemas.openxmlformats.org/officeDocument/2006/relationships/externalLink" Target="externalLinks/externalLink53.xml"/><Relationship Id="rId144" Type="http://schemas.microsoft.com/office/2007/relationships/slicerCache" Target="slicerCaches/slicerCache1.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5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DIVULGACIÓN DE LA POLÍTICA DE SG SST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'1'!$A$26</c:f>
              <c:strCache>
                <c:ptCount val="1"/>
                <c:pt idx="0">
                  <c:v>Avance</c:v>
                </c:pt>
              </c:strCache>
            </c:strRef>
          </c:tx>
          <c:invertIfNegative val="0"/>
          <c:cat>
            <c:strRef>
              <c:f>('1'!$B$17:$C$17,'1'!$E$17:$P$17)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('1'!$B$26:$C$26,'1'!$E$26:$P$26)</c:f>
              <c:numCache>
                <c:formatCode>General</c:formatCode>
                <c:ptCount val="14"/>
                <c:pt idx="4" formatCode="0%">
                  <c:v>1</c:v>
                </c:pt>
              </c:numCache>
            </c:numRef>
          </c:val>
          <c:extLst xmlns:c16r3="http://schemas.microsoft.com/office/drawing/2017/03/chart">
            <c:ext xmlns:c16="http://schemas.microsoft.com/office/drawing/2014/chart" uri="{C3380CC4-5D6E-409C-BE32-E72D297353CC}">
              <c16:uniqueId val="{00000000-2304-4E99-97BD-B81C4ADCA242}"/>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'1'!$A$22</c:f>
              <c:strCache>
                <c:ptCount val="1"/>
                <c:pt idx="0">
                  <c:v>Rango Mayor (Meta)</c:v>
                </c:pt>
              </c:strCache>
            </c:strRef>
          </c:tx>
          <c:marker>
            <c:symbol val="none"/>
          </c:marker>
          <c:cat>
            <c:strRef>
              <c:f>('1'!$B$17:$C$17,'1'!$E$17:$P$17)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('1'!$B$22:$C$22,'1'!$E$22:$P$22)</c:f>
              <c:numCache>
                <c:formatCode>General</c:formatCode>
                <c:ptCount val="14"/>
                <c:pt idx="4" formatCode="0%">
                  <c:v>1</c:v>
                </c:pt>
              </c:numCache>
            </c:numRef>
          </c:val>
          <c:smooth val="0"/>
          <c:extLst xmlns:c16r3="http://schemas.microsoft.com/office/drawing/2017/03/chart">
            <c:ext xmlns:c16="http://schemas.microsoft.com/office/drawing/2014/chart" uri="{C3380CC4-5D6E-409C-BE32-E72D297353CC}">
              <c16:uniqueId val="{00000001-2304-4E99-97BD-B81C4ADCA242}"/>
            </c:ext>
          </c:extLst>
        </c:ser>
        <c:ser>
          <c:idx val="2"/>
          <c:order val="1"/>
          <c:tx>
            <c:strRef>
              <c:f>'1'!$A$24</c:f>
              <c:strCache>
                <c:ptCount val="1"/>
                <c:pt idx="0">
                  <c:v>Rango Menor</c:v>
                </c:pt>
              </c:strCache>
            </c:strRef>
          </c:tx>
          <c:marker>
            <c:symbol val="none"/>
          </c:marker>
          <c:cat>
            <c:strRef>
              <c:f>('1'!$B$17:$C$17,'1'!$E$17:$P$17)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('1'!$B$24:$C$24,'1'!$E$24:$P$24)</c:f>
              <c:numCache>
                <c:formatCode>General</c:formatCode>
                <c:ptCount val="14"/>
                <c:pt idx="4" formatCode="0%">
                  <c:v>0</c:v>
                </c:pt>
              </c:numCache>
            </c:numRef>
          </c:val>
          <c:smooth val="0"/>
          <c:extLst xmlns:c16r3="http://schemas.microsoft.com/office/drawing/2017/03/chart">
            <c:ext xmlns:c16="http://schemas.microsoft.com/office/drawing/2014/chart" uri="{C3380CC4-5D6E-409C-BE32-E72D297353CC}">
              <c16:uniqueId val="{00000002-2304-4E99-97BD-B81C4ADCA242}"/>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OBJETIVO Y METAS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'2'!$A$26</c:f>
              <c:strCache>
                <c:ptCount val="1"/>
                <c:pt idx="0">
                  <c:v>Avance</c:v>
                </c:pt>
              </c:strCache>
            </c:strRef>
          </c:tx>
          <c:invertIfNegative val="0"/>
          <c:cat>
            <c:strRef>
              <c:f>('2'!$B$17:$C$17,'2'!$E$17:$P$17)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('2'!$B$26:$C$26,'2'!$E$26:$P$26)</c:f>
              <c:numCache>
                <c:formatCode>General</c:formatCode>
                <c:ptCount val="14"/>
                <c:pt idx="3" formatCode="0%">
                  <c:v>1</c:v>
                </c:pt>
              </c:numCache>
            </c:numRef>
          </c:val>
          <c:extLst xmlns:c16r3="http://schemas.microsoft.com/office/drawing/2017/03/chart">
            <c:ext xmlns:c16="http://schemas.microsoft.com/office/drawing/2014/chart" uri="{C3380CC4-5D6E-409C-BE32-E72D297353CC}">
              <c16:uniqueId val="{00000000-0C67-43D4-8EEC-F9E6D2FE029F}"/>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'2'!$A$22</c:f>
              <c:strCache>
                <c:ptCount val="1"/>
                <c:pt idx="0">
                  <c:v>Rango Mayor (Meta)</c:v>
                </c:pt>
              </c:strCache>
            </c:strRef>
          </c:tx>
          <c:marker>
            <c:symbol val="none"/>
          </c:marker>
          <c:cat>
            <c:strRef>
              <c:f>('2'!$B$17:$C$17,'2'!$E$17:$P$17)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('2'!$B$22:$C$22,'2'!$E$22:$P$22)</c:f>
              <c:numCache>
                <c:formatCode>General</c:formatCode>
                <c:ptCount val="14"/>
                <c:pt idx="3" formatCode="0%">
                  <c:v>1</c:v>
                </c:pt>
              </c:numCache>
            </c:numRef>
          </c:val>
          <c:smooth val="0"/>
          <c:extLst xmlns:c16r3="http://schemas.microsoft.com/office/drawing/2017/03/chart">
            <c:ext xmlns:c16="http://schemas.microsoft.com/office/drawing/2014/chart" uri="{C3380CC4-5D6E-409C-BE32-E72D297353CC}">
              <c16:uniqueId val="{00000001-0C67-43D4-8EEC-F9E6D2FE029F}"/>
            </c:ext>
          </c:extLst>
        </c:ser>
        <c:ser>
          <c:idx val="2"/>
          <c:order val="1"/>
          <c:tx>
            <c:strRef>
              <c:f>'2'!$A$24</c:f>
              <c:strCache>
                <c:ptCount val="1"/>
                <c:pt idx="0">
                  <c:v>Rango Menor</c:v>
                </c:pt>
              </c:strCache>
            </c:strRef>
          </c:tx>
          <c:marker>
            <c:symbol val="none"/>
          </c:marker>
          <c:cat>
            <c:strRef>
              <c:f>('2'!$B$17:$C$17,'2'!$E$17:$P$17)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('2'!$B$24:$C$24,'2'!$E$24:$P$24)</c:f>
              <c:numCache>
                <c:formatCode>General</c:formatCode>
                <c:ptCount val="14"/>
                <c:pt idx="3" formatCode="0%">
                  <c:v>0</c:v>
                </c:pt>
              </c:numCache>
            </c:numRef>
          </c:val>
          <c:smooth val="0"/>
          <c:extLst xmlns:c16r3="http://schemas.microsoft.com/office/drawing/2017/03/chart">
            <c:ext xmlns:c16="http://schemas.microsoft.com/office/drawing/2014/chart" uri="{C3380CC4-5D6E-409C-BE32-E72D297353CC}">
              <c16:uniqueId val="{00000002-0C67-43D4-8EEC-F9E6D2FE029F}"/>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PLAN ANUAL DE TRABAJO</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'3'!$A$26</c:f>
              <c:strCache>
                <c:ptCount val="1"/>
                <c:pt idx="0">
                  <c:v>Avance</c:v>
                </c:pt>
              </c:strCache>
            </c:strRef>
          </c:tx>
          <c:invertIfNegative val="0"/>
          <c:cat>
            <c:strRef>
              <c:f>('3'!$B$17:$C$17,'3'!$E$17:$P$17)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('3'!$B$26:$C$26,'3'!$E$26:$P$26)</c:f>
              <c:numCache>
                <c:formatCode>General</c:formatCode>
                <c:ptCount val="14"/>
                <c:pt idx="2" formatCode="0.00%">
                  <c:v>0</c:v>
                </c:pt>
                <c:pt idx="3" formatCode="0%">
                  <c:v>0</c:v>
                </c:pt>
                <c:pt idx="4" formatCode="0%">
                  <c:v>0</c:v>
                </c:pt>
                <c:pt idx="5" formatCode="0.00%">
                  <c:v>0</c:v>
                </c:pt>
                <c:pt idx="6" formatCode="0%">
                  <c:v>0</c:v>
                </c:pt>
                <c:pt idx="7" formatCode="0.00%">
                  <c:v>0</c:v>
                </c:pt>
                <c:pt idx="8" formatCode="0.00%">
                  <c:v>0</c:v>
                </c:pt>
                <c:pt idx="9" formatCode="0.00%">
                  <c:v>0</c:v>
                </c:pt>
                <c:pt idx="10" formatCode="0.00%">
                  <c:v>0</c:v>
                </c:pt>
                <c:pt idx="11" formatCode="0.00%">
                  <c:v>0</c:v>
                </c:pt>
                <c:pt idx="12" formatCode="0%">
                  <c:v>0</c:v>
                </c:pt>
                <c:pt idx="13" formatCode="0.00%">
                  <c:v>0</c:v>
                </c:pt>
              </c:numCache>
            </c:numRef>
          </c:val>
          <c:extLst xmlns:c16r3="http://schemas.microsoft.com/office/drawing/2017/03/chart">
            <c:ext xmlns:c16="http://schemas.microsoft.com/office/drawing/2014/chart" uri="{C3380CC4-5D6E-409C-BE32-E72D297353CC}">
              <c16:uniqueId val="{00000000-11E6-4982-AF5E-B8C91E127979}"/>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'3'!$A$22</c:f>
              <c:strCache>
                <c:ptCount val="1"/>
                <c:pt idx="0">
                  <c:v>Rango Mayor (Meta)</c:v>
                </c:pt>
              </c:strCache>
            </c:strRef>
          </c:tx>
          <c:marker>
            <c:symbol val="none"/>
          </c:marker>
          <c:cat>
            <c:strRef>
              <c:f>('3'!$B$17:$C$17,'3'!$E$17:$P$17)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('3'!$B$22:$C$22,'3'!$E$22:$P$22)</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1-11E6-4982-AF5E-B8C91E127979}"/>
            </c:ext>
          </c:extLst>
        </c:ser>
        <c:ser>
          <c:idx val="2"/>
          <c:order val="1"/>
          <c:tx>
            <c:strRef>
              <c:f>'3'!$A$24</c:f>
              <c:strCache>
                <c:ptCount val="1"/>
                <c:pt idx="0">
                  <c:v>Rango Menor</c:v>
                </c:pt>
              </c:strCache>
            </c:strRef>
          </c:tx>
          <c:marker>
            <c:symbol val="none"/>
          </c:marker>
          <c:cat>
            <c:strRef>
              <c:f>('3'!$B$17:$C$17,'3'!$E$17:$P$17)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('3'!$B$24:$C$24,'3'!$E$24:$P$24)</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2-11E6-4982-AF5E-B8C91E127979}"/>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RESPONSABILIDADES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'4'!$A$26</c:f>
              <c:strCache>
                <c:ptCount val="1"/>
                <c:pt idx="0">
                  <c:v>Avance</c:v>
                </c:pt>
              </c:strCache>
            </c:strRef>
          </c:tx>
          <c:invertIfNegative val="0"/>
          <c:cat>
            <c:strRef>
              <c:f>('4'!$B$17:$C$17,'4'!$E$17:$P$17)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('4'!$B$26:$C$26,'4'!$E$26:$P$26)</c:f>
              <c:numCache>
                <c:formatCode>General</c:formatCode>
                <c:ptCount val="14"/>
                <c:pt idx="6" formatCode="0%">
                  <c:v>1</c:v>
                </c:pt>
              </c:numCache>
            </c:numRef>
          </c:val>
          <c:extLst xmlns:c16r3="http://schemas.microsoft.com/office/drawing/2017/03/chart">
            <c:ext xmlns:c16="http://schemas.microsoft.com/office/drawing/2014/chart" uri="{C3380CC4-5D6E-409C-BE32-E72D297353CC}">
              <c16:uniqueId val="{00000000-4330-423E-8C51-C559507A2DA0}"/>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'4'!$A$22</c:f>
              <c:strCache>
                <c:ptCount val="1"/>
                <c:pt idx="0">
                  <c:v>Rango Mayor (Meta)</c:v>
                </c:pt>
              </c:strCache>
            </c:strRef>
          </c:tx>
          <c:marker>
            <c:symbol val="none"/>
          </c:marker>
          <c:cat>
            <c:strRef>
              <c:f>('4'!$B$17:$C$17,'4'!$E$17:$P$17)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('4'!$B$22:$C$22,'4'!$E$22:$P$22)</c:f>
              <c:numCache>
                <c:formatCode>General</c:formatCode>
                <c:ptCount val="14"/>
                <c:pt idx="6" formatCode="0%">
                  <c:v>1</c:v>
                </c:pt>
              </c:numCache>
            </c:numRef>
          </c:val>
          <c:smooth val="0"/>
          <c:extLst xmlns:c16r3="http://schemas.microsoft.com/office/drawing/2017/03/chart">
            <c:ext xmlns:c16="http://schemas.microsoft.com/office/drawing/2014/chart" uri="{C3380CC4-5D6E-409C-BE32-E72D297353CC}">
              <c16:uniqueId val="{00000001-4330-423E-8C51-C559507A2DA0}"/>
            </c:ext>
          </c:extLst>
        </c:ser>
        <c:ser>
          <c:idx val="2"/>
          <c:order val="1"/>
          <c:tx>
            <c:strRef>
              <c:f>'4'!$A$24</c:f>
              <c:strCache>
                <c:ptCount val="1"/>
                <c:pt idx="0">
                  <c:v>Rango Menor</c:v>
                </c:pt>
              </c:strCache>
            </c:strRef>
          </c:tx>
          <c:marker>
            <c:symbol val="none"/>
          </c:marker>
          <c:cat>
            <c:strRef>
              <c:f>('4'!$B$17:$C$17,'4'!$E$17:$P$17)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('4'!$B$24:$C$24,'4'!$E$24:$P$24)</c:f>
              <c:numCache>
                <c:formatCode>General</c:formatCode>
                <c:ptCount val="14"/>
                <c:pt idx="6" formatCode="0%">
                  <c:v>0</c:v>
                </c:pt>
              </c:numCache>
            </c:numRef>
          </c:val>
          <c:smooth val="0"/>
          <c:extLst xmlns:c16r3="http://schemas.microsoft.com/office/drawing/2017/03/chart">
            <c:ext xmlns:c16="http://schemas.microsoft.com/office/drawing/2014/chart" uri="{C3380CC4-5D6E-409C-BE32-E72D297353CC}">
              <c16:uniqueId val="{00000002-4330-423E-8C51-C559507A2DA0}"/>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RECURSOS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'5'!$A$26</c:f>
              <c:strCache>
                <c:ptCount val="1"/>
                <c:pt idx="0">
                  <c:v>Avance</c:v>
                </c:pt>
              </c:strCache>
            </c:strRef>
          </c:tx>
          <c:invertIfNegative val="0"/>
          <c:cat>
            <c:strRef>
              <c:f>('5'!$B$17:$C$17,'5'!$E$17:$P$17)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('5'!$B$26:$C$26,'5'!$E$26:$P$26)</c:f>
              <c:numCache>
                <c:formatCode>General</c:formatCode>
                <c:ptCount val="14"/>
                <c:pt idx="2" formatCode="0%">
                  <c:v>1</c:v>
                </c:pt>
                <c:pt idx="4" formatCode="0%">
                  <c:v>1</c:v>
                </c:pt>
                <c:pt idx="7" formatCode="0%">
                  <c:v>1</c:v>
                </c:pt>
                <c:pt idx="10" formatCode="0%">
                  <c:v>0</c:v>
                </c:pt>
                <c:pt idx="13" formatCode="0%">
                  <c:v>0</c:v>
                </c:pt>
              </c:numCache>
            </c:numRef>
          </c:val>
          <c:extLst xmlns:c16r3="http://schemas.microsoft.com/office/drawing/2017/03/chart">
            <c:ext xmlns:c16="http://schemas.microsoft.com/office/drawing/2014/chart" uri="{C3380CC4-5D6E-409C-BE32-E72D297353CC}">
              <c16:uniqueId val="{00000000-4A88-4829-895A-20096DB8EE72}"/>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'5'!$A$22</c:f>
              <c:strCache>
                <c:ptCount val="1"/>
                <c:pt idx="0">
                  <c:v>Rango Mayor (Meta)</c:v>
                </c:pt>
              </c:strCache>
            </c:strRef>
          </c:tx>
          <c:marker>
            <c:symbol val="none"/>
          </c:marker>
          <c:cat>
            <c:strRef>
              <c:f>('5'!$B$17:$C$17,'5'!$E$17:$P$17)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('5'!$B$22:$C$22,'5'!$E$22:$P$22)</c:f>
              <c:numCache>
                <c:formatCode>General</c:formatCode>
                <c:ptCount val="14"/>
                <c:pt idx="2" formatCode="0%">
                  <c:v>1</c:v>
                </c:pt>
                <c:pt idx="4" formatCode="0%">
                  <c:v>1</c:v>
                </c:pt>
                <c:pt idx="7" formatCode="0%">
                  <c:v>1</c:v>
                </c:pt>
                <c:pt idx="10" formatCode="0%">
                  <c:v>1</c:v>
                </c:pt>
                <c:pt idx="13" formatCode="0%">
                  <c:v>1</c:v>
                </c:pt>
              </c:numCache>
            </c:numRef>
          </c:val>
          <c:smooth val="0"/>
          <c:extLst xmlns:c16r3="http://schemas.microsoft.com/office/drawing/2017/03/chart">
            <c:ext xmlns:c16="http://schemas.microsoft.com/office/drawing/2014/chart" uri="{C3380CC4-5D6E-409C-BE32-E72D297353CC}">
              <c16:uniqueId val="{00000001-4A88-4829-895A-20096DB8EE72}"/>
            </c:ext>
          </c:extLst>
        </c:ser>
        <c:ser>
          <c:idx val="2"/>
          <c:order val="1"/>
          <c:tx>
            <c:strRef>
              <c:f>'5'!$A$24</c:f>
              <c:strCache>
                <c:ptCount val="1"/>
                <c:pt idx="0">
                  <c:v>Rango Menor</c:v>
                </c:pt>
              </c:strCache>
            </c:strRef>
          </c:tx>
          <c:marker>
            <c:symbol val="none"/>
          </c:marker>
          <c:cat>
            <c:strRef>
              <c:f>('5'!$B$17:$C$17,'5'!$E$17:$P$17)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('5'!$B$24:$C$24,'5'!$E$24:$P$24)</c:f>
              <c:numCache>
                <c:formatCode>General</c:formatCode>
                <c:ptCount val="14"/>
                <c:pt idx="2" formatCode="0%">
                  <c:v>0</c:v>
                </c:pt>
                <c:pt idx="4" formatCode="0%">
                  <c:v>0</c:v>
                </c:pt>
                <c:pt idx="7" formatCode="0%">
                  <c:v>0</c:v>
                </c:pt>
                <c:pt idx="10" formatCode="0%">
                  <c:v>0</c:v>
                </c:pt>
                <c:pt idx="13" formatCode="0%">
                  <c:v>0</c:v>
                </c:pt>
              </c:numCache>
            </c:numRef>
          </c:val>
          <c:smooth val="0"/>
          <c:extLst xmlns:c16r3="http://schemas.microsoft.com/office/drawing/2017/03/chart">
            <c:ext xmlns:c16="http://schemas.microsoft.com/office/drawing/2014/chart" uri="{C3380CC4-5D6E-409C-BE32-E72D297353CC}">
              <c16:uniqueId val="{00000002-4A88-4829-895A-20096DB8EE72}"/>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IDENTIFICACIÓN DE PELIGROS Y RIESGOS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'6'!$A$26</c:f>
              <c:strCache>
                <c:ptCount val="1"/>
                <c:pt idx="0">
                  <c:v>Avance</c:v>
                </c:pt>
              </c:strCache>
            </c:strRef>
          </c:tx>
          <c:invertIfNegative val="0"/>
          <c:cat>
            <c:strRef>
              <c:f>('6'!$B$17:$C$17,'6'!$E$17:$P$17)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('6'!$B$26:$C$26,'6'!$E$26:$P$26)</c:f>
              <c:numCache>
                <c:formatCode>General</c:formatCode>
                <c:ptCount val="14"/>
                <c:pt idx="6" formatCode="0%">
                  <c:v>1</c:v>
                </c:pt>
              </c:numCache>
            </c:numRef>
          </c:val>
          <c:extLst xmlns:c16r3="http://schemas.microsoft.com/office/drawing/2017/03/chart">
            <c:ext xmlns:c16="http://schemas.microsoft.com/office/drawing/2014/chart" uri="{C3380CC4-5D6E-409C-BE32-E72D297353CC}">
              <c16:uniqueId val="{00000000-6F9A-4496-AB6B-F1133762DAC3}"/>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'6'!$A$22</c:f>
              <c:strCache>
                <c:ptCount val="1"/>
                <c:pt idx="0">
                  <c:v>Rango Mayor (Meta)</c:v>
                </c:pt>
              </c:strCache>
            </c:strRef>
          </c:tx>
          <c:marker>
            <c:symbol val="none"/>
          </c:marker>
          <c:cat>
            <c:strRef>
              <c:f>('6'!$B$17:$C$17,'6'!$E$17:$P$17)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('6'!$B$22:$C$22,'6'!$E$22:$P$22)</c:f>
              <c:numCache>
                <c:formatCode>General</c:formatCode>
                <c:ptCount val="14"/>
                <c:pt idx="6" formatCode="0%">
                  <c:v>1</c:v>
                </c:pt>
              </c:numCache>
            </c:numRef>
          </c:val>
          <c:smooth val="0"/>
          <c:extLst xmlns:c16r3="http://schemas.microsoft.com/office/drawing/2017/03/chart">
            <c:ext xmlns:c16="http://schemas.microsoft.com/office/drawing/2014/chart" uri="{C3380CC4-5D6E-409C-BE32-E72D297353CC}">
              <c16:uniqueId val="{00000001-6F9A-4496-AB6B-F1133762DAC3}"/>
            </c:ext>
          </c:extLst>
        </c:ser>
        <c:ser>
          <c:idx val="2"/>
          <c:order val="1"/>
          <c:tx>
            <c:strRef>
              <c:f>'6'!$A$24</c:f>
              <c:strCache>
                <c:ptCount val="1"/>
                <c:pt idx="0">
                  <c:v>Rango Menor</c:v>
                </c:pt>
              </c:strCache>
            </c:strRef>
          </c:tx>
          <c:marker>
            <c:symbol val="none"/>
          </c:marker>
          <c:cat>
            <c:strRef>
              <c:f>('6'!$B$17:$C$17,'6'!$E$17:$P$17)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('6'!$B$24:$C$24,'6'!$E$24:$P$24)</c:f>
              <c:numCache>
                <c:formatCode>General</c:formatCode>
                <c:ptCount val="14"/>
                <c:pt idx="6" formatCode="0%">
                  <c:v>0</c:v>
                </c:pt>
              </c:numCache>
            </c:numRef>
          </c:val>
          <c:smooth val="0"/>
          <c:extLst xmlns:c16r3="http://schemas.microsoft.com/office/drawing/2017/03/chart">
            <c:ext xmlns:c16="http://schemas.microsoft.com/office/drawing/2014/chart" uri="{C3380CC4-5D6E-409C-BE32-E72D297353CC}">
              <c16:uniqueId val="{00000002-6F9A-4496-AB6B-F1133762DAC3}"/>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CONFORMACIÓN Y FUNCIONAMIENTO DEL COPASST</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'7'!$A$26</c:f>
              <c:strCache>
                <c:ptCount val="1"/>
                <c:pt idx="0">
                  <c:v>Avance</c:v>
                </c:pt>
              </c:strCache>
            </c:strRef>
          </c:tx>
          <c:invertIfNegative val="0"/>
          <c:cat>
            <c:strRef>
              <c:f>('7'!$B$17:$C$17,'7'!$E$17:$P$17)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('7'!$B$26:$C$26,'7'!$E$26:$P$26)</c:f>
              <c:numCache>
                <c:formatCode>General</c:formatCode>
                <c:ptCount val="14"/>
                <c:pt idx="2" formatCode="0%">
                  <c:v>1</c:v>
                </c:pt>
                <c:pt idx="3" formatCode="0%">
                  <c:v>1</c:v>
                </c:pt>
                <c:pt idx="4" formatCode="0%">
                  <c:v>1</c:v>
                </c:pt>
                <c:pt idx="5" formatCode="0%">
                  <c:v>1</c:v>
                </c:pt>
                <c:pt idx="6" formatCode="0%">
                  <c:v>1</c:v>
                </c:pt>
                <c:pt idx="7" formatCode="0%">
                  <c:v>1</c:v>
                </c:pt>
                <c:pt idx="8" formatCode="0%">
                  <c:v>0</c:v>
                </c:pt>
                <c:pt idx="9" formatCode="0%">
                  <c:v>0</c:v>
                </c:pt>
                <c:pt idx="10" formatCode="0%">
                  <c:v>0</c:v>
                </c:pt>
                <c:pt idx="11" formatCode="0%">
                  <c:v>0</c:v>
                </c:pt>
                <c:pt idx="12" formatCode="0%">
                  <c:v>0</c:v>
                </c:pt>
                <c:pt idx="13" formatCode="0%">
                  <c:v>0</c:v>
                </c:pt>
              </c:numCache>
            </c:numRef>
          </c:val>
          <c:extLst xmlns:c16r3="http://schemas.microsoft.com/office/drawing/2017/03/chart">
            <c:ext xmlns:c16="http://schemas.microsoft.com/office/drawing/2014/chart" uri="{C3380CC4-5D6E-409C-BE32-E72D297353CC}">
              <c16:uniqueId val="{00000000-A597-4FD6-8E69-882D59E3398D}"/>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'7'!$A$22</c:f>
              <c:strCache>
                <c:ptCount val="1"/>
                <c:pt idx="0">
                  <c:v>Rango Mayor (Meta)</c:v>
                </c:pt>
              </c:strCache>
            </c:strRef>
          </c:tx>
          <c:marker>
            <c:symbol val="none"/>
          </c:marker>
          <c:cat>
            <c:strRef>
              <c:f>('7'!$B$17:$C$17,'7'!$E$17:$P$17)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('7'!$B$22:$C$22,'7'!$E$22:$P$22)</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1-A597-4FD6-8E69-882D59E3398D}"/>
            </c:ext>
          </c:extLst>
        </c:ser>
        <c:ser>
          <c:idx val="2"/>
          <c:order val="1"/>
          <c:tx>
            <c:strRef>
              <c:f>'7'!$A$24</c:f>
              <c:strCache>
                <c:ptCount val="1"/>
                <c:pt idx="0">
                  <c:v>Rango Menor</c:v>
                </c:pt>
              </c:strCache>
            </c:strRef>
          </c:tx>
          <c:marker>
            <c:symbol val="none"/>
          </c:marker>
          <c:cat>
            <c:strRef>
              <c:f>('7'!$B$17:$C$17,'7'!$E$17:$P$17)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('7'!$B$24:$C$24,'7'!$E$24:$P$24)</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2-A597-4FD6-8E69-882D59E3398D}"/>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DOCUMENTACIÓN</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'8'!$A$26</c:f>
              <c:strCache>
                <c:ptCount val="1"/>
                <c:pt idx="0">
                  <c:v>Avance</c:v>
                </c:pt>
              </c:strCache>
            </c:strRef>
          </c:tx>
          <c:invertIfNegative val="0"/>
          <c:cat>
            <c:strRef>
              <c:f>('8'!$B$17:$C$17,'8'!$E$17:$P$17)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('8'!$B$26:$C$26,'8'!$E$26:$P$26)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44D7-4783-B06B-2B3B54568B57}"/>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'8'!$A$22</c:f>
              <c:strCache>
                <c:ptCount val="1"/>
                <c:pt idx="0">
                  <c:v>Rango Mayor (Meta)</c:v>
                </c:pt>
              </c:strCache>
            </c:strRef>
          </c:tx>
          <c:marker>
            <c:symbol val="none"/>
          </c:marker>
          <c:cat>
            <c:strRef>
              <c:f>('8'!$B$17:$C$17,'8'!$E$17:$P$17)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('8'!$B$22:$C$22,'8'!$E$22:$P$22)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44D7-4783-B06B-2B3B54568B57}"/>
            </c:ext>
          </c:extLst>
        </c:ser>
        <c:ser>
          <c:idx val="2"/>
          <c:order val="1"/>
          <c:tx>
            <c:strRef>
              <c:f>'8'!$A$24</c:f>
              <c:strCache>
                <c:ptCount val="1"/>
                <c:pt idx="0">
                  <c:v>Rango Menor</c:v>
                </c:pt>
              </c:strCache>
            </c:strRef>
          </c:tx>
          <c:marker>
            <c:symbol val="none"/>
          </c:marker>
          <c:cat>
            <c:strRef>
              <c:f>('8'!$B$17:$C$17,'8'!$E$17:$P$17)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('8'!$B$24:$C$24,'8'!$E$24:$P$24)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44D7-4783-B06B-2B3B54568B57}"/>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DIAGNOSTICO DE CONDICIONES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'9'!$A$26</c:f>
              <c:strCache>
                <c:ptCount val="1"/>
                <c:pt idx="0">
                  <c:v>Avance</c:v>
                </c:pt>
              </c:strCache>
            </c:strRef>
          </c:tx>
          <c:invertIfNegative val="0"/>
          <c:cat>
            <c:strRef>
              <c:f>('9'!$B$17:$C$17,'9'!$E$17:$P$17)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('9'!$B$26:$C$26,'9'!$E$26:$P$26)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3753-4EC7-AEB1-1AA2C6A38A30}"/>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'9'!$A$22</c:f>
              <c:strCache>
                <c:ptCount val="1"/>
                <c:pt idx="0">
                  <c:v>Rango Mayor (Meta)</c:v>
                </c:pt>
              </c:strCache>
            </c:strRef>
          </c:tx>
          <c:marker>
            <c:symbol val="none"/>
          </c:marker>
          <c:cat>
            <c:strRef>
              <c:f>('9'!$B$17:$C$17,'9'!$E$17:$P$17)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('9'!$B$22:$C$22,'9'!$E$22:$P$22)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3753-4EC7-AEB1-1AA2C6A38A30}"/>
            </c:ext>
          </c:extLst>
        </c:ser>
        <c:ser>
          <c:idx val="2"/>
          <c:order val="1"/>
          <c:tx>
            <c:strRef>
              <c:f>'9'!$A$24</c:f>
              <c:strCache>
                <c:ptCount val="1"/>
                <c:pt idx="0">
                  <c:v>Rango Menor</c:v>
                </c:pt>
              </c:strCache>
            </c:strRef>
          </c:tx>
          <c:marker>
            <c:symbol val="none"/>
          </c:marker>
          <c:cat>
            <c:strRef>
              <c:f>('9'!$B$17:$C$17,'9'!$E$17:$P$17)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('9'!$B$24:$C$24,'9'!$E$24:$P$24)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3753-4EC7-AEB1-1AA2C6A38A30}"/>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PLAN DE EMERGENCIAS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'10'!$A$26</c:f>
              <c:strCache>
                <c:ptCount val="1"/>
                <c:pt idx="0">
                  <c:v>Avance</c:v>
                </c:pt>
              </c:strCache>
            </c:strRef>
          </c:tx>
          <c:invertIfNegative val="0"/>
          <c:cat>
            <c:strRef>
              <c:f>('10'!$B$17:$C$17,'10'!$E$17:$P$17)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('10'!$B$26:$C$26,'10'!$E$26:$P$26)</c:f>
              <c:numCache>
                <c:formatCode>General</c:formatCode>
                <c:ptCount val="14"/>
                <c:pt idx="7" formatCode="0%">
                  <c:v>0.75</c:v>
                </c:pt>
                <c:pt idx="12" formatCode="0%">
                  <c:v>0</c:v>
                </c:pt>
              </c:numCache>
            </c:numRef>
          </c:val>
          <c:extLst xmlns:c16r3="http://schemas.microsoft.com/office/drawing/2017/03/chart">
            <c:ext xmlns:c16="http://schemas.microsoft.com/office/drawing/2014/chart" uri="{C3380CC4-5D6E-409C-BE32-E72D297353CC}">
              <c16:uniqueId val="{00000000-D09D-4883-9134-ED0A4CC3F402}"/>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'10'!$A$22</c:f>
              <c:strCache>
                <c:ptCount val="1"/>
                <c:pt idx="0">
                  <c:v>Rango Mayor (Meta)</c:v>
                </c:pt>
              </c:strCache>
            </c:strRef>
          </c:tx>
          <c:marker>
            <c:symbol val="none"/>
          </c:marker>
          <c:cat>
            <c:strRef>
              <c:f>('10'!$B$17:$C$17,'10'!$E$17:$P$17)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('10'!$B$22:$C$22,'10'!$E$22:$P$22)</c:f>
              <c:numCache>
                <c:formatCode>General</c:formatCode>
                <c:ptCount val="14"/>
                <c:pt idx="7" formatCode="0%">
                  <c:v>1</c:v>
                </c:pt>
                <c:pt idx="12" formatCode="0%">
                  <c:v>1</c:v>
                </c:pt>
              </c:numCache>
            </c:numRef>
          </c:val>
          <c:smooth val="0"/>
          <c:extLst xmlns:c16r3="http://schemas.microsoft.com/office/drawing/2017/03/chart">
            <c:ext xmlns:c16="http://schemas.microsoft.com/office/drawing/2014/chart" uri="{C3380CC4-5D6E-409C-BE32-E72D297353CC}">
              <c16:uniqueId val="{00000001-D09D-4883-9134-ED0A4CC3F402}"/>
            </c:ext>
          </c:extLst>
        </c:ser>
        <c:ser>
          <c:idx val="2"/>
          <c:order val="1"/>
          <c:tx>
            <c:strRef>
              <c:f>'10'!$A$24</c:f>
              <c:strCache>
                <c:ptCount val="1"/>
                <c:pt idx="0">
                  <c:v>Rango Menor</c:v>
                </c:pt>
              </c:strCache>
            </c:strRef>
          </c:tx>
          <c:marker>
            <c:symbol val="none"/>
          </c:marker>
          <c:cat>
            <c:strRef>
              <c:f>('10'!$B$17:$C$17,'10'!$E$17:$P$17)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('10'!$B$24:$C$24,'10'!$E$24:$P$24)</c:f>
              <c:numCache>
                <c:formatCode>General</c:formatCode>
                <c:ptCount val="14"/>
                <c:pt idx="7" formatCode="0%">
                  <c:v>0</c:v>
                </c:pt>
                <c:pt idx="12" formatCode="0%">
                  <c:v>0</c:v>
                </c:pt>
              </c:numCache>
            </c:numRef>
          </c:val>
          <c:smooth val="0"/>
          <c:extLst xmlns:c16r3="http://schemas.microsoft.com/office/drawing/2017/03/chart">
            <c:ext xmlns:c16="http://schemas.microsoft.com/office/drawing/2014/chart" uri="{C3380CC4-5D6E-409C-BE32-E72D297353CC}">
              <c16:uniqueId val="{00000002-D09D-4883-9134-ED0A4CC3F402}"/>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PLAN DE CAPACITACIÓN EN SST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'11'!$A$26</c:f>
              <c:strCache>
                <c:ptCount val="1"/>
                <c:pt idx="0">
                  <c:v>Avance</c:v>
                </c:pt>
              </c:strCache>
            </c:strRef>
          </c:tx>
          <c:invertIfNegative val="0"/>
          <c:cat>
            <c:strRef>
              <c:f>('11'!$B$17:$C$17,'11'!$E$17:$P$17)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('11'!$B$26:$C$26,'11'!$E$26:$P$26)</c:f>
              <c:numCache>
                <c:formatCode>General</c:formatCode>
                <c:ptCount val="14"/>
                <c:pt idx="2" formatCode="0%">
                  <c:v>1</c:v>
                </c:pt>
                <c:pt idx="3" formatCode="0%">
                  <c:v>1</c:v>
                </c:pt>
                <c:pt idx="4" formatCode="0%">
                  <c:v>1</c:v>
                </c:pt>
                <c:pt idx="5" formatCode="0%">
                  <c:v>1</c:v>
                </c:pt>
                <c:pt idx="6" formatCode="0%">
                  <c:v>0.80952380952380953</c:v>
                </c:pt>
                <c:pt idx="7" formatCode="0%">
                  <c:v>0.8</c:v>
                </c:pt>
                <c:pt idx="8" formatCode="0%">
                  <c:v>1</c:v>
                </c:pt>
                <c:pt idx="9" formatCode="0%">
                  <c:v>0</c:v>
                </c:pt>
                <c:pt idx="10" formatCode="0%">
                  <c:v>0</c:v>
                </c:pt>
                <c:pt idx="11" formatCode="0%">
                  <c:v>0</c:v>
                </c:pt>
                <c:pt idx="12" formatCode="0%">
                  <c:v>0</c:v>
                </c:pt>
                <c:pt idx="13" formatCode="0%">
                  <c:v>0</c:v>
                </c:pt>
              </c:numCache>
            </c:numRef>
          </c:val>
          <c:extLst xmlns:c16r3="http://schemas.microsoft.com/office/drawing/2017/03/chart">
            <c:ext xmlns:c16="http://schemas.microsoft.com/office/drawing/2014/chart" uri="{C3380CC4-5D6E-409C-BE32-E72D297353CC}">
              <c16:uniqueId val="{00000000-7B22-43E9-9C28-12C7EDDB40F2}"/>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'11'!$A$22</c:f>
              <c:strCache>
                <c:ptCount val="1"/>
                <c:pt idx="0">
                  <c:v>Rango Mayor (Meta)</c:v>
                </c:pt>
              </c:strCache>
            </c:strRef>
          </c:tx>
          <c:marker>
            <c:symbol val="none"/>
          </c:marker>
          <c:cat>
            <c:strRef>
              <c:f>('11'!$B$17:$C$17,'11'!$E$17:$P$17)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('11'!$B$22:$C$22,'11'!$E$22:$P$22)</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1-7B22-43E9-9C28-12C7EDDB40F2}"/>
            </c:ext>
          </c:extLst>
        </c:ser>
        <c:ser>
          <c:idx val="2"/>
          <c:order val="1"/>
          <c:tx>
            <c:strRef>
              <c:f>'11'!$A$24</c:f>
              <c:strCache>
                <c:ptCount val="1"/>
                <c:pt idx="0">
                  <c:v>Rango Menor</c:v>
                </c:pt>
              </c:strCache>
            </c:strRef>
          </c:tx>
          <c:marker>
            <c:symbol val="none"/>
          </c:marker>
          <c:cat>
            <c:strRef>
              <c:f>('11'!$B$17:$C$17,'11'!$E$17:$P$17)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('11'!$B$24:$C$24,'11'!$E$24:$P$24)</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2-7B22-43E9-9C28-12C7EDDB40F2}"/>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en-US" sz="1600" b="1" i="0" baseline="0"/>
              <a:t>EVALUACIÓN INICIAL 2026</a:t>
            </a:r>
          </a:p>
        </c:rich>
      </c:tx>
      <c:overlay val="1"/>
      <c:spPr>
        <a:noFill/>
      </c:spPr>
    </c:title>
    <c:autoTitleDeleted val="0"/>
    <c:plotArea>
      <c:layout>
        <c:manualLayout>
          <c:layoutTarget val="inner"/>
          <c:xMode val="edge"/>
          <c:yMode val="edge"/>
          <c:x val="4.0657942945348802E-2"/>
          <c:y val="0.1223037390505204"/>
          <c:w val="0.95069711613766383"/>
          <c:h val="0.71869746188920003"/>
        </c:manualLayout>
      </c:layout>
      <c:barChart>
        <c:barDir val="col"/>
        <c:grouping val="stacked"/>
        <c:varyColors val="0"/>
        <c:ser>
          <c:idx val="3"/>
          <c:order val="2"/>
          <c:tx>
            <c:strRef>
              <c:f>'1.'!$A$26</c:f>
              <c:strCache>
                <c:ptCount val="1"/>
                <c:pt idx="0">
                  <c:v>Avance</c:v>
                </c:pt>
              </c:strCache>
            </c:strRef>
          </c:tx>
          <c:invertIfNegative val="0"/>
          <c:cat>
            <c:strRef>
              <c:f>('1.'!$B$17:$C$17,'1.'!$E$17:$P$17)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('1.'!$B$26:$C$26,'1.'!$E$26:$P$26)</c:f>
              <c:numCache>
                <c:formatCode>General</c:formatCode>
                <c:ptCount val="14"/>
                <c:pt idx="13" formatCode="0.0%">
                  <c:v>0</c:v>
                </c:pt>
              </c:numCache>
            </c:numRef>
          </c:val>
          <c:extLst xmlns:c16r3="http://schemas.microsoft.com/office/drawing/2017/03/chart">
            <c:ext xmlns:c16="http://schemas.microsoft.com/office/drawing/2014/chart" uri="{C3380CC4-5D6E-409C-BE32-E72D297353CC}">
              <c16:uniqueId val="{00000000-486A-44B4-AF78-AE3E3A9BF55C}"/>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'1.'!$A$22</c:f>
              <c:strCache>
                <c:ptCount val="1"/>
                <c:pt idx="0">
                  <c:v>Rango Mayor (Meta)</c:v>
                </c:pt>
              </c:strCache>
            </c:strRef>
          </c:tx>
          <c:marker>
            <c:symbol val="none"/>
          </c:marker>
          <c:cat>
            <c:strRef>
              <c:f>('1.'!$B$17:$C$17,'1.'!$E$17:$P$17)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('1.'!$B$22:$C$22,'1.'!$E$22:$P$22)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486A-44B4-AF78-AE3E3A9BF55C}"/>
            </c:ext>
          </c:extLst>
        </c:ser>
        <c:ser>
          <c:idx val="2"/>
          <c:order val="1"/>
          <c:tx>
            <c:strRef>
              <c:f>'1.'!$A$24</c:f>
              <c:strCache>
                <c:ptCount val="1"/>
                <c:pt idx="0">
                  <c:v>Rango Menor</c:v>
                </c:pt>
              </c:strCache>
            </c:strRef>
          </c:tx>
          <c:marker>
            <c:symbol val="none"/>
          </c:marker>
          <c:cat>
            <c:strRef>
              <c:f>('1.'!$B$17:$C$17,'1.'!$E$17:$P$17)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('1.'!$B$24:$C$24,'1.'!$E$24:$P$24)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486A-44B4-AF78-AE3E3A9BF55C}"/>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EJECUCIÓN DEL PLAN DE TRABAJO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'2.'!$A$26</c:f>
              <c:strCache>
                <c:ptCount val="1"/>
                <c:pt idx="0">
                  <c:v>Avance</c:v>
                </c:pt>
              </c:strCache>
            </c:strRef>
          </c:tx>
          <c:invertIfNegative val="0"/>
          <c:cat>
            <c:strRef>
              <c:f>('2.'!$B$17:$C$17,'2.'!$E$17:$P$17)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('2.'!$B$26:$C$26,'2.'!$E$26:$P$26)</c:f>
              <c:numCache>
                <c:formatCode>General</c:formatCode>
                <c:ptCount val="14"/>
                <c:pt idx="7" formatCode="0.00%">
                  <c:v>0</c:v>
                </c:pt>
                <c:pt idx="13" formatCode="0.00%">
                  <c:v>0</c:v>
                </c:pt>
              </c:numCache>
            </c:numRef>
          </c:val>
          <c:extLst xmlns:c16r3="http://schemas.microsoft.com/office/drawing/2017/03/chart">
            <c:ext xmlns:c16="http://schemas.microsoft.com/office/drawing/2014/chart" uri="{C3380CC4-5D6E-409C-BE32-E72D297353CC}">
              <c16:uniqueId val="{00000000-92AA-4893-922B-E4BA520ABF56}"/>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'2.'!$A$22</c:f>
              <c:strCache>
                <c:ptCount val="1"/>
                <c:pt idx="0">
                  <c:v>Rango Mayor (Meta)</c:v>
                </c:pt>
              </c:strCache>
            </c:strRef>
          </c:tx>
          <c:marker>
            <c:symbol val="none"/>
          </c:marker>
          <c:cat>
            <c:strRef>
              <c:f>('2.'!$B$17:$C$17,'2.'!$E$17:$P$17)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('2.'!$B$22:$C$22,'2.'!$E$22:$P$22)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92AA-4893-922B-E4BA520ABF56}"/>
            </c:ext>
          </c:extLst>
        </c:ser>
        <c:ser>
          <c:idx val="2"/>
          <c:order val="1"/>
          <c:tx>
            <c:strRef>
              <c:f>'2.'!$A$24</c:f>
              <c:strCache>
                <c:ptCount val="1"/>
                <c:pt idx="0">
                  <c:v>Rango Menor</c:v>
                </c:pt>
              </c:strCache>
            </c:strRef>
          </c:tx>
          <c:marker>
            <c:symbol val="none"/>
          </c:marker>
          <c:cat>
            <c:strRef>
              <c:f>('2.'!$B$17:$C$17,'2.'!$E$17:$P$17)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('2.'!$B$24:$C$24,'2.'!$E$24:$P$24)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92AA-4893-922B-E4BA520ABF56}"/>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EJECUCIÓN DEL PLAN DE CAPACITACIÓN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'3.'!$A$26</c:f>
              <c:strCache>
                <c:ptCount val="1"/>
                <c:pt idx="0">
                  <c:v>Avance</c:v>
                </c:pt>
              </c:strCache>
            </c:strRef>
          </c:tx>
          <c:invertIfNegative val="0"/>
          <c:cat>
            <c:strRef>
              <c:f>('3.'!$B$17:$C$17,'3.'!$E$17:$P$17)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('3.'!$B$26:$C$26,'3.'!$E$26:$P$26)</c:f>
              <c:numCache>
                <c:formatCode>General</c:formatCode>
                <c:ptCount val="14"/>
                <c:pt idx="7" formatCode="0%">
                  <c:v>1</c:v>
                </c:pt>
                <c:pt idx="13" formatCode="0%">
                  <c:v>0</c:v>
                </c:pt>
              </c:numCache>
            </c:numRef>
          </c:val>
          <c:extLst xmlns:c16r3="http://schemas.microsoft.com/office/drawing/2017/03/chart">
            <c:ext xmlns:c16="http://schemas.microsoft.com/office/drawing/2014/chart" uri="{C3380CC4-5D6E-409C-BE32-E72D297353CC}">
              <c16:uniqueId val="{00000000-11D8-4C36-9B4A-A29A0B07839E}"/>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'3.'!$A$22</c:f>
              <c:strCache>
                <c:ptCount val="1"/>
                <c:pt idx="0">
                  <c:v>Rango Mayor (Meta)</c:v>
                </c:pt>
              </c:strCache>
            </c:strRef>
          </c:tx>
          <c:marker>
            <c:symbol val="none"/>
          </c:marker>
          <c:cat>
            <c:strRef>
              <c:f>('3.'!$B$17:$C$17,'3.'!$E$17:$P$17)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('3.'!$B$22:$C$22,'3.'!$E$22:$P$22)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11D8-4C36-9B4A-A29A0B07839E}"/>
            </c:ext>
          </c:extLst>
        </c:ser>
        <c:ser>
          <c:idx val="2"/>
          <c:order val="1"/>
          <c:tx>
            <c:strRef>
              <c:f>'3.'!$A$24</c:f>
              <c:strCache>
                <c:ptCount val="1"/>
                <c:pt idx="0">
                  <c:v>Rango Menor</c:v>
                </c:pt>
              </c:strCache>
            </c:strRef>
          </c:tx>
          <c:marker>
            <c:symbol val="none"/>
          </c:marker>
          <c:cat>
            <c:strRef>
              <c:f>('3.'!$B$17:$C$17,'3.'!$E$17:$P$17)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('3.'!$B$24:$C$24,'3.'!$E$24:$P$24)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11D8-4C36-9B4A-A29A0B07839E}"/>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INTERVENCIÓN DE PELIGROS IDENTIFICADOS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'4.'!$A$26</c:f>
              <c:strCache>
                <c:ptCount val="1"/>
                <c:pt idx="0">
                  <c:v>Avance</c:v>
                </c:pt>
              </c:strCache>
            </c:strRef>
          </c:tx>
          <c:invertIfNegative val="0"/>
          <c:cat>
            <c:strRef>
              <c:f>('4.'!$B$17:$C$17,'4.'!$E$17:$P$17)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('4.'!$B$26:$C$26,'4.'!$E$26:$P$26)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FD5B-4D76-8A19-8659D25CD4ED}"/>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'4.'!$A$22</c:f>
              <c:strCache>
                <c:ptCount val="1"/>
                <c:pt idx="0">
                  <c:v>Rango Mayor (Meta)</c:v>
                </c:pt>
              </c:strCache>
            </c:strRef>
          </c:tx>
          <c:marker>
            <c:symbol val="none"/>
          </c:marker>
          <c:cat>
            <c:strRef>
              <c:f>('4.'!$B$17:$C$17,'4.'!$E$17:$P$17)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('4.'!$B$22:$C$22,'4.'!$E$22:$P$22)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FD5B-4D76-8A19-8659D25CD4ED}"/>
            </c:ext>
          </c:extLst>
        </c:ser>
        <c:ser>
          <c:idx val="2"/>
          <c:order val="1"/>
          <c:tx>
            <c:strRef>
              <c:f>'4.'!$A$24</c:f>
              <c:strCache>
                <c:ptCount val="1"/>
                <c:pt idx="0">
                  <c:v>Rango Menor</c:v>
                </c:pt>
              </c:strCache>
            </c:strRef>
          </c:tx>
          <c:marker>
            <c:symbol val="none"/>
          </c:marker>
          <c:cat>
            <c:strRef>
              <c:f>('4.'!$B$17:$C$17,'4.'!$E$17:$P$17)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('4.'!$B$24:$C$24,'4.'!$E$24:$P$24)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FD5B-4D76-8A19-8659D25CD4ED}"/>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CONDICIONES DE SALUD</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'5.'!$A$26</c:f>
              <c:strCache>
                <c:ptCount val="1"/>
                <c:pt idx="0">
                  <c:v>Avance</c:v>
                </c:pt>
              </c:strCache>
            </c:strRef>
          </c:tx>
          <c:invertIfNegative val="0"/>
          <c:cat>
            <c:strRef>
              <c:f>('5.'!$B$17:$C$17,'5.'!$E$17:$P$17)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('5.'!$B$26:$C$26,'5.'!$E$26:$P$26)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A6E1-4FB2-A3A1-EDC8B68C1332}"/>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'5.'!$A$22</c:f>
              <c:strCache>
                <c:ptCount val="1"/>
                <c:pt idx="0">
                  <c:v>Rango Mayor (Meta)</c:v>
                </c:pt>
              </c:strCache>
            </c:strRef>
          </c:tx>
          <c:marker>
            <c:symbol val="none"/>
          </c:marker>
          <c:cat>
            <c:strRef>
              <c:f>('5.'!$B$17:$C$17,'5.'!$E$17:$P$17)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('5.'!$B$22:$C$22,'5.'!$E$22:$P$22)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A6E1-4FB2-A3A1-EDC8B68C1332}"/>
            </c:ext>
          </c:extLst>
        </c:ser>
        <c:ser>
          <c:idx val="2"/>
          <c:order val="1"/>
          <c:tx>
            <c:strRef>
              <c:f>'5.'!$A$24</c:f>
              <c:strCache>
                <c:ptCount val="1"/>
                <c:pt idx="0">
                  <c:v>Rango Menor</c:v>
                </c:pt>
              </c:strCache>
            </c:strRef>
          </c:tx>
          <c:marker>
            <c:symbol val="none"/>
          </c:marker>
          <c:cat>
            <c:strRef>
              <c:f>('5.'!$B$17:$C$17,'5.'!$E$17:$P$17)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('5.'!$B$24:$C$24,'5.'!$E$24:$P$24)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A6E1-4FB2-A3A1-EDC8B68C1332}"/>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ACCIONES PREVENTIVAS, CORRECTIVAS Y DE MEJORA</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'6.'!$A$26</c:f>
              <c:strCache>
                <c:ptCount val="1"/>
                <c:pt idx="0">
                  <c:v>Avance</c:v>
                </c:pt>
              </c:strCache>
            </c:strRef>
          </c:tx>
          <c:invertIfNegative val="0"/>
          <c:cat>
            <c:strRef>
              <c:f>('6.'!$B$17:$C$17,'6.'!$E$17:$P$17)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('6.'!$B$26:$C$26,'6.'!$E$26:$P$26)</c:f>
              <c:numCache>
                <c:formatCode>General</c:formatCode>
                <c:ptCount val="14"/>
                <c:pt idx="7" formatCode="0%">
                  <c:v>1</c:v>
                </c:pt>
                <c:pt idx="13" formatCode="0%">
                  <c:v>0</c:v>
                </c:pt>
              </c:numCache>
            </c:numRef>
          </c:val>
          <c:extLst xmlns:c16r3="http://schemas.microsoft.com/office/drawing/2017/03/chart">
            <c:ext xmlns:c16="http://schemas.microsoft.com/office/drawing/2014/chart" uri="{C3380CC4-5D6E-409C-BE32-E72D297353CC}">
              <c16:uniqueId val="{00000000-58BC-4CC9-B4C4-C921398DB901}"/>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'6.'!$A$22</c:f>
              <c:strCache>
                <c:ptCount val="1"/>
                <c:pt idx="0">
                  <c:v>Rango Mayor (Meta)</c:v>
                </c:pt>
              </c:strCache>
            </c:strRef>
          </c:tx>
          <c:marker>
            <c:symbol val="none"/>
          </c:marker>
          <c:cat>
            <c:strRef>
              <c:f>('6.'!$B$17:$C$17,'6.'!$E$17:$P$17)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('6.'!$B$22:$C$22,'6.'!$E$22:$P$22)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58BC-4CC9-B4C4-C921398DB901}"/>
            </c:ext>
          </c:extLst>
        </c:ser>
        <c:ser>
          <c:idx val="2"/>
          <c:order val="1"/>
          <c:tx>
            <c:strRef>
              <c:f>'6.'!$A$24</c:f>
              <c:strCache>
                <c:ptCount val="1"/>
                <c:pt idx="0">
                  <c:v>Rango Menor</c:v>
                </c:pt>
              </c:strCache>
            </c:strRef>
          </c:tx>
          <c:marker>
            <c:symbol val="none"/>
          </c:marker>
          <c:cat>
            <c:strRef>
              <c:f>('6.'!$B$17:$C$17,'6.'!$E$17:$P$17)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('6.'!$B$24:$C$24,'6.'!$E$24:$P$24)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58BC-4CC9-B4C4-C921398DB901}"/>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MEDICIONES AMBIENTALES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'7.'!$A$26</c:f>
              <c:strCache>
                <c:ptCount val="1"/>
                <c:pt idx="0">
                  <c:v>Avance</c:v>
                </c:pt>
              </c:strCache>
            </c:strRef>
          </c:tx>
          <c:invertIfNegative val="0"/>
          <c:cat>
            <c:strRef>
              <c:f>('7.'!$B$17:$C$17,'7.'!$E$17:$P$17)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('7.'!$B$26:$C$26,'7.'!$E$26:$P$26)</c:f>
              <c:numCache>
                <c:formatCode>General</c:formatCode>
                <c:ptCount val="14"/>
                <c:pt idx="9" formatCode="0%">
                  <c:v>0</c:v>
                </c:pt>
              </c:numCache>
            </c:numRef>
          </c:val>
          <c:extLst xmlns:c16r3="http://schemas.microsoft.com/office/drawing/2017/03/chart">
            <c:ext xmlns:c16="http://schemas.microsoft.com/office/drawing/2014/chart" uri="{C3380CC4-5D6E-409C-BE32-E72D297353CC}">
              <c16:uniqueId val="{00000000-CD2E-4A98-B06E-416AAD54A667}"/>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'7.'!$A$22</c:f>
              <c:strCache>
                <c:ptCount val="1"/>
                <c:pt idx="0">
                  <c:v>Rango Mayor (Meta)</c:v>
                </c:pt>
              </c:strCache>
            </c:strRef>
          </c:tx>
          <c:marker>
            <c:symbol val="none"/>
          </c:marker>
          <c:cat>
            <c:strRef>
              <c:f>('7.'!$B$17:$C$17,'7.'!$E$17:$P$17)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('7.'!$B$22:$C$22,'7.'!$E$22:$P$22)</c:f>
              <c:numCache>
                <c:formatCode>General</c:formatCode>
                <c:ptCount val="14"/>
                <c:pt idx="9" formatCode="0%">
                  <c:v>1</c:v>
                </c:pt>
              </c:numCache>
            </c:numRef>
          </c:val>
          <c:smooth val="0"/>
          <c:extLst xmlns:c16r3="http://schemas.microsoft.com/office/drawing/2017/03/chart">
            <c:ext xmlns:c16="http://schemas.microsoft.com/office/drawing/2014/chart" uri="{C3380CC4-5D6E-409C-BE32-E72D297353CC}">
              <c16:uniqueId val="{00000001-CD2E-4A98-B06E-416AAD54A667}"/>
            </c:ext>
          </c:extLst>
        </c:ser>
        <c:ser>
          <c:idx val="2"/>
          <c:order val="1"/>
          <c:tx>
            <c:strRef>
              <c:f>'7.'!$A$24</c:f>
              <c:strCache>
                <c:ptCount val="1"/>
                <c:pt idx="0">
                  <c:v>Rango Menor</c:v>
                </c:pt>
              </c:strCache>
            </c:strRef>
          </c:tx>
          <c:marker>
            <c:symbol val="none"/>
          </c:marker>
          <c:cat>
            <c:strRef>
              <c:f>('7.'!$B$17:$C$17,'7.'!$E$17:$P$17)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('7.'!$B$24:$C$24,'7.'!$E$24:$P$24)</c:f>
              <c:numCache>
                <c:formatCode>General</c:formatCode>
                <c:ptCount val="14"/>
                <c:pt idx="9" formatCode="0%">
                  <c:v>0</c:v>
                </c:pt>
              </c:numCache>
            </c:numRef>
          </c:val>
          <c:smooth val="0"/>
          <c:extLst xmlns:c16r3="http://schemas.microsoft.com/office/drawing/2017/03/chart">
            <c:ext xmlns:c16="http://schemas.microsoft.com/office/drawing/2014/chart" uri="{C3380CC4-5D6E-409C-BE32-E72D297353CC}">
              <c16:uniqueId val="{00000002-CD2E-4A98-B06E-416AAD54A667}"/>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VIGILANCIA EPIDEMIOLÓGICA</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'8.'!$A$26</c:f>
              <c:strCache>
                <c:ptCount val="1"/>
                <c:pt idx="0">
                  <c:v>Avance</c:v>
                </c:pt>
              </c:strCache>
            </c:strRef>
          </c:tx>
          <c:invertIfNegative val="0"/>
          <c:cat>
            <c:strRef>
              <c:f>('8.'!$B$17:$C$17,'8.'!$E$17:$P$17)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('8.'!$B$26:$C$26,'8.'!$E$26:$P$26)</c:f>
              <c:numCache>
                <c:formatCode>General</c:formatCode>
                <c:ptCount val="14"/>
                <c:pt idx="7" formatCode="0%">
                  <c:v>1</c:v>
                </c:pt>
                <c:pt idx="13" formatCode="0%">
                  <c:v>0</c:v>
                </c:pt>
              </c:numCache>
            </c:numRef>
          </c:val>
          <c:extLst xmlns:c16r3="http://schemas.microsoft.com/office/drawing/2017/03/chart">
            <c:ext xmlns:c16="http://schemas.microsoft.com/office/drawing/2014/chart" uri="{C3380CC4-5D6E-409C-BE32-E72D297353CC}">
              <c16:uniqueId val="{00000000-E275-4AF6-887D-4C25A6F3A138}"/>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'8.'!$A$22</c:f>
              <c:strCache>
                <c:ptCount val="1"/>
                <c:pt idx="0">
                  <c:v>Rango Mayor (Meta)</c:v>
                </c:pt>
              </c:strCache>
            </c:strRef>
          </c:tx>
          <c:marker>
            <c:symbol val="none"/>
          </c:marker>
          <c:cat>
            <c:strRef>
              <c:f>('8.'!$B$17:$C$17,'8.'!$E$17:$P$17)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('8.'!$B$22:$C$22,'8.'!$E$22:$P$22)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E275-4AF6-887D-4C25A6F3A138}"/>
            </c:ext>
          </c:extLst>
        </c:ser>
        <c:ser>
          <c:idx val="2"/>
          <c:order val="1"/>
          <c:tx>
            <c:strRef>
              <c:f>'8.'!$A$24</c:f>
              <c:strCache>
                <c:ptCount val="1"/>
                <c:pt idx="0">
                  <c:v>Rango Menor</c:v>
                </c:pt>
              </c:strCache>
            </c:strRef>
          </c:tx>
          <c:marker>
            <c:symbol val="none"/>
          </c:marker>
          <c:cat>
            <c:strRef>
              <c:f>('8.'!$B$17:$C$17,'8.'!$E$17:$P$17)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('8.'!$B$24:$C$24,'8.'!$E$24:$P$24)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E275-4AF6-887D-4C25A6F3A138}"/>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INVESTIGACIÓN DE ACCIDENTES, INCIDENTES Y ENFERMEDADES LABORALES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'9.'!$A$26</c:f>
              <c:strCache>
                <c:ptCount val="1"/>
                <c:pt idx="0">
                  <c:v>Avance</c:v>
                </c:pt>
              </c:strCache>
            </c:strRef>
          </c:tx>
          <c:invertIfNegative val="0"/>
          <c:cat>
            <c:strRef>
              <c:f>('9.'!$B$17:$C$17,'9.'!$E$17:$P$17)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('9.'!$B$26:$C$26,'9.'!$E$26:$P$26)</c:f>
              <c:numCache>
                <c:formatCode>General</c:formatCode>
                <c:ptCount val="14"/>
                <c:pt idx="7" formatCode="0%">
                  <c:v>1</c:v>
                </c:pt>
                <c:pt idx="13" formatCode="0%">
                  <c:v>0</c:v>
                </c:pt>
              </c:numCache>
            </c:numRef>
          </c:val>
          <c:extLst xmlns:c16r3="http://schemas.microsoft.com/office/drawing/2017/03/chart">
            <c:ext xmlns:c16="http://schemas.microsoft.com/office/drawing/2014/chart" uri="{C3380CC4-5D6E-409C-BE32-E72D297353CC}">
              <c16:uniqueId val="{00000000-5908-4B43-AB89-ECBA6BA82509}"/>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'9.'!$A$22</c:f>
              <c:strCache>
                <c:ptCount val="1"/>
                <c:pt idx="0">
                  <c:v>Rango Mayor (Meta)</c:v>
                </c:pt>
              </c:strCache>
            </c:strRef>
          </c:tx>
          <c:marker>
            <c:symbol val="none"/>
          </c:marker>
          <c:cat>
            <c:strRef>
              <c:f>('9.'!$B$17:$C$17,'9.'!$E$17:$P$17)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('9.'!$B$22:$C$22,'9.'!$E$22:$P$22)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5908-4B43-AB89-ECBA6BA82509}"/>
            </c:ext>
          </c:extLst>
        </c:ser>
        <c:ser>
          <c:idx val="2"/>
          <c:order val="1"/>
          <c:tx>
            <c:strRef>
              <c:f>'9.'!$A$24</c:f>
              <c:strCache>
                <c:ptCount val="1"/>
                <c:pt idx="0">
                  <c:v>Rango Menor</c:v>
                </c:pt>
              </c:strCache>
            </c:strRef>
          </c:tx>
          <c:marker>
            <c:symbol val="none"/>
          </c:marker>
          <c:cat>
            <c:strRef>
              <c:f>('9.'!$B$17:$C$17,'9.'!$E$17:$P$17)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('9.'!$B$24:$C$24,'9.'!$E$24:$P$24)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5908-4B43-AB89-ECBA6BA82509}"/>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PLAN DE ACCIDENTABILIDAD</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'10.'!$A$26</c:f>
              <c:strCache>
                <c:ptCount val="1"/>
                <c:pt idx="0">
                  <c:v>Avance</c:v>
                </c:pt>
              </c:strCache>
            </c:strRef>
          </c:tx>
          <c:invertIfNegative val="0"/>
          <c:cat>
            <c:strRef>
              <c:f>('10.'!$B$17:$C$17,'10.'!$E$17:$P$17)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('10.'!$B$26:$C$26,'10.'!$E$26:$P$26)</c:f>
              <c:numCache>
                <c:formatCode>General</c:formatCode>
                <c:ptCount val="14"/>
                <c:pt idx="7" formatCode="0%">
                  <c:v>1</c:v>
                </c:pt>
                <c:pt idx="13" formatCode="0%">
                  <c:v>0</c:v>
                </c:pt>
              </c:numCache>
            </c:numRef>
          </c:val>
          <c:extLst xmlns:c16r3="http://schemas.microsoft.com/office/drawing/2017/03/chart">
            <c:ext xmlns:c16="http://schemas.microsoft.com/office/drawing/2014/chart" uri="{C3380CC4-5D6E-409C-BE32-E72D297353CC}">
              <c16:uniqueId val="{00000000-BB00-4F1D-B4C4-FDCEA548FFDB}"/>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'10.'!$A$22</c:f>
              <c:strCache>
                <c:ptCount val="1"/>
                <c:pt idx="0">
                  <c:v>Rango Mayor (Meta)</c:v>
                </c:pt>
              </c:strCache>
            </c:strRef>
          </c:tx>
          <c:marker>
            <c:symbol val="none"/>
          </c:marker>
          <c:cat>
            <c:strRef>
              <c:f>('10.'!$B$17:$C$17,'10.'!$E$17:$P$17)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('10.'!$B$22:$C$22,'10.'!$E$22:$P$22)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BB00-4F1D-B4C4-FDCEA548FFDB}"/>
            </c:ext>
          </c:extLst>
        </c:ser>
        <c:ser>
          <c:idx val="2"/>
          <c:order val="1"/>
          <c:tx>
            <c:strRef>
              <c:f>'10.'!$A$24</c:f>
              <c:strCache>
                <c:ptCount val="1"/>
                <c:pt idx="0">
                  <c:v>Rango Menor</c:v>
                </c:pt>
              </c:strCache>
            </c:strRef>
          </c:tx>
          <c:marker>
            <c:symbol val="none"/>
          </c:marker>
          <c:cat>
            <c:strRef>
              <c:f>('10.'!$B$17:$C$17,'10.'!$E$17:$P$17)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('10.'!$B$24:$C$24,'10.'!$E$24:$P$24)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BB00-4F1D-B4C4-FDCEA548FFDB}"/>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ESTADISTICAS DE EL,AT,IT Y AUSENTISMO LABORAL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'11.'!$A$26</c:f>
              <c:strCache>
                <c:ptCount val="1"/>
                <c:pt idx="0">
                  <c:v>Avance</c:v>
                </c:pt>
              </c:strCache>
            </c:strRef>
          </c:tx>
          <c:invertIfNegative val="0"/>
          <c:cat>
            <c:strRef>
              <c:f>('11.'!$B$17:$C$17,'11.'!$E$17:$P$17)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('11.'!$B$26:$C$26,'11.'!$E$26:$P$26)</c:f>
              <c:numCache>
                <c:formatCode>General</c:formatCode>
                <c:ptCount val="14"/>
                <c:pt idx="4" formatCode="0%">
                  <c:v>1</c:v>
                </c:pt>
                <c:pt idx="7" formatCode="0%">
                  <c:v>1</c:v>
                </c:pt>
                <c:pt idx="10" formatCode="0%">
                  <c:v>0</c:v>
                </c:pt>
                <c:pt idx="13" formatCode="0%">
                  <c:v>0</c:v>
                </c:pt>
              </c:numCache>
            </c:numRef>
          </c:val>
          <c:extLst xmlns:c16r3="http://schemas.microsoft.com/office/drawing/2017/03/chart">
            <c:ext xmlns:c16="http://schemas.microsoft.com/office/drawing/2014/chart" uri="{C3380CC4-5D6E-409C-BE32-E72D297353CC}">
              <c16:uniqueId val="{00000000-9EDD-4F33-BA50-36EC111D473C}"/>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'11.'!$A$22</c:f>
              <c:strCache>
                <c:ptCount val="1"/>
                <c:pt idx="0">
                  <c:v>Rango Mayor (Meta)</c:v>
                </c:pt>
              </c:strCache>
            </c:strRef>
          </c:tx>
          <c:marker>
            <c:symbol val="none"/>
          </c:marker>
          <c:cat>
            <c:strRef>
              <c:f>('11.'!$B$17:$C$17,'11.'!$E$17:$P$17)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('11.'!$B$22:$C$22,'11.'!$E$22:$P$22)</c:f>
              <c:numCache>
                <c:formatCode>General</c:formatCode>
                <c:ptCount val="14"/>
                <c:pt idx="4" formatCode="0%">
                  <c:v>1</c:v>
                </c:pt>
                <c:pt idx="7" formatCode="0%">
                  <c:v>1</c:v>
                </c:pt>
                <c:pt idx="10" formatCode="0%">
                  <c:v>1</c:v>
                </c:pt>
                <c:pt idx="13" formatCode="0%">
                  <c:v>1</c:v>
                </c:pt>
              </c:numCache>
            </c:numRef>
          </c:val>
          <c:smooth val="0"/>
          <c:extLst xmlns:c16r3="http://schemas.microsoft.com/office/drawing/2017/03/chart">
            <c:ext xmlns:c16="http://schemas.microsoft.com/office/drawing/2014/chart" uri="{C3380CC4-5D6E-409C-BE32-E72D297353CC}">
              <c16:uniqueId val="{00000001-9EDD-4F33-BA50-36EC111D473C}"/>
            </c:ext>
          </c:extLst>
        </c:ser>
        <c:ser>
          <c:idx val="2"/>
          <c:order val="1"/>
          <c:tx>
            <c:strRef>
              <c:f>'11.'!$A$24</c:f>
              <c:strCache>
                <c:ptCount val="1"/>
                <c:pt idx="0">
                  <c:v>Rango Menor</c:v>
                </c:pt>
              </c:strCache>
            </c:strRef>
          </c:tx>
          <c:marker>
            <c:symbol val="none"/>
          </c:marker>
          <c:cat>
            <c:strRef>
              <c:f>('11.'!$B$17:$C$17,'11.'!$E$17:$P$17)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('11.'!$B$24:$C$24,'11.'!$E$24:$P$24)</c:f>
              <c:numCache>
                <c:formatCode>General</c:formatCode>
                <c:ptCount val="14"/>
                <c:pt idx="4" formatCode="0%">
                  <c:v>0</c:v>
                </c:pt>
                <c:pt idx="7" formatCode="0%">
                  <c:v>0</c:v>
                </c:pt>
                <c:pt idx="10" formatCode="0%">
                  <c:v>0</c:v>
                </c:pt>
                <c:pt idx="13" formatCode="0%">
                  <c:v>0</c:v>
                </c:pt>
              </c:numCache>
            </c:numRef>
          </c:val>
          <c:smooth val="0"/>
          <c:extLst xmlns:c16r3="http://schemas.microsoft.com/office/drawing/2017/03/chart">
            <c:ext xmlns:c16="http://schemas.microsoft.com/office/drawing/2014/chart" uri="{C3380CC4-5D6E-409C-BE32-E72D297353CC}">
              <c16:uniqueId val="{00000002-9EDD-4F33-BA50-36EC111D473C}"/>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PLAN DE EMERGENCIAS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'12.'!$A$26</c:f>
              <c:strCache>
                <c:ptCount val="1"/>
                <c:pt idx="0">
                  <c:v>Avance</c:v>
                </c:pt>
              </c:strCache>
            </c:strRef>
          </c:tx>
          <c:invertIfNegative val="0"/>
          <c:cat>
            <c:strRef>
              <c:f>('12.'!$B$17:$C$17,'12.'!$E$17:$P$17)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('12.'!$B$26:$C$26,'12.'!$E$26:$P$26)</c:f>
              <c:numCache>
                <c:formatCode>General</c:formatCode>
                <c:ptCount val="14"/>
                <c:pt idx="7" formatCode="0%">
                  <c:v>0.75</c:v>
                </c:pt>
                <c:pt idx="13" formatCode="0%">
                  <c:v>0</c:v>
                </c:pt>
              </c:numCache>
            </c:numRef>
          </c:val>
          <c:extLst xmlns:c16r3="http://schemas.microsoft.com/office/drawing/2017/03/chart">
            <c:ext xmlns:c16="http://schemas.microsoft.com/office/drawing/2014/chart" uri="{C3380CC4-5D6E-409C-BE32-E72D297353CC}">
              <c16:uniqueId val="{00000000-5A83-4C62-A5B3-F767ED75EA53}"/>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'12.'!$A$22</c:f>
              <c:strCache>
                <c:ptCount val="1"/>
                <c:pt idx="0">
                  <c:v>Rango Mayor (Meta)</c:v>
                </c:pt>
              </c:strCache>
            </c:strRef>
          </c:tx>
          <c:marker>
            <c:symbol val="none"/>
          </c:marker>
          <c:cat>
            <c:strRef>
              <c:f>('12.'!$B$17:$C$17,'12.'!$E$17:$P$17)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('12.'!$B$22:$C$22,'12.'!$E$22:$P$22)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5A83-4C62-A5B3-F767ED75EA53}"/>
            </c:ext>
          </c:extLst>
        </c:ser>
        <c:ser>
          <c:idx val="2"/>
          <c:order val="1"/>
          <c:tx>
            <c:strRef>
              <c:f>'12.'!$A$24</c:f>
              <c:strCache>
                <c:ptCount val="1"/>
                <c:pt idx="0">
                  <c:v>Rango Menor</c:v>
                </c:pt>
              </c:strCache>
            </c:strRef>
          </c:tx>
          <c:marker>
            <c:symbol val="none"/>
          </c:marker>
          <c:cat>
            <c:strRef>
              <c:f>('12.'!$B$17:$C$17,'12.'!$E$17:$P$17)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('12.'!$B$24:$C$24,'12.'!$E$24:$P$24)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5A83-4C62-A5B3-F767ED75EA53}"/>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SIMULACROS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Simulacros!$A$26</c:f>
              <c:strCache>
                <c:ptCount val="1"/>
                <c:pt idx="0">
                  <c:v>Avance</c:v>
                </c:pt>
              </c:strCache>
            </c:strRef>
          </c:tx>
          <c:invertIfNegative val="0"/>
          <c:cat>
            <c:strRef>
              <c:f>(Simulacros!$B$17:$C$17,Simulacros!$E$17:$P$17)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(Simulacros!$B$26:$C$26,Simulacros!$E$26:$P$26)</c:f>
              <c:numCache>
                <c:formatCode>General</c:formatCode>
                <c:ptCount val="14"/>
                <c:pt idx="12" formatCode="0%">
                  <c:v>0</c:v>
                </c:pt>
              </c:numCache>
            </c:numRef>
          </c:val>
          <c:extLst xmlns:c16r3="http://schemas.microsoft.com/office/drawing/2017/03/chart">
            <c:ext xmlns:c16="http://schemas.microsoft.com/office/drawing/2014/chart" uri="{C3380CC4-5D6E-409C-BE32-E72D297353CC}">
              <c16:uniqueId val="{00000000-F737-4743-BE27-F22692AE959F}"/>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Simulacros!$A$22</c:f>
              <c:strCache>
                <c:ptCount val="1"/>
                <c:pt idx="0">
                  <c:v>Rango Mayor (Meta)</c:v>
                </c:pt>
              </c:strCache>
            </c:strRef>
          </c:tx>
          <c:marker>
            <c:symbol val="none"/>
          </c:marker>
          <c:cat>
            <c:strRef>
              <c:f>(Simulacros!$B$17:$C$17,Simulacros!$E$17:$P$17)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(Simulacros!$B$22:$C$22,Simulacros!$E$22:$P$22)</c:f>
              <c:numCache>
                <c:formatCode>General</c:formatCode>
                <c:ptCount val="14"/>
                <c:pt idx="12" formatCode="0%">
                  <c:v>1</c:v>
                </c:pt>
              </c:numCache>
            </c:numRef>
          </c:val>
          <c:smooth val="0"/>
          <c:extLst xmlns:c16r3="http://schemas.microsoft.com/office/drawing/2017/03/chart">
            <c:ext xmlns:c16="http://schemas.microsoft.com/office/drawing/2014/chart" uri="{C3380CC4-5D6E-409C-BE32-E72D297353CC}">
              <c16:uniqueId val="{00000001-F737-4743-BE27-F22692AE959F}"/>
            </c:ext>
          </c:extLst>
        </c:ser>
        <c:ser>
          <c:idx val="2"/>
          <c:order val="1"/>
          <c:tx>
            <c:strRef>
              <c:f>Simulacros!$A$24</c:f>
              <c:strCache>
                <c:ptCount val="1"/>
                <c:pt idx="0">
                  <c:v>Rango Menor</c:v>
                </c:pt>
              </c:strCache>
            </c:strRef>
          </c:tx>
          <c:marker>
            <c:symbol val="none"/>
          </c:marker>
          <c:cat>
            <c:strRef>
              <c:f>(Simulacros!$B$17:$C$17,Simulacros!$E$17:$P$17)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(Simulacros!$B$24:$C$24,Simulacros!$E$24:$P$24)</c:f>
              <c:numCache>
                <c:formatCode>General</c:formatCode>
                <c:ptCount val="14"/>
                <c:pt idx="12" formatCode="0%">
                  <c:v>0</c:v>
                </c:pt>
              </c:numCache>
            </c:numRef>
          </c:val>
          <c:smooth val="0"/>
          <c:extLst xmlns:c16r3="http://schemas.microsoft.com/office/drawing/2017/03/chart">
            <c:ext xmlns:c16="http://schemas.microsoft.com/office/drawing/2014/chart" uri="{C3380CC4-5D6E-409C-BE32-E72D297353CC}">
              <c16:uniqueId val="{00000002-F737-4743-BE27-F22692AE959F}"/>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CONSERVACIÓN DE DOCUMENTOS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'13.'!$A$26</c:f>
              <c:strCache>
                <c:ptCount val="1"/>
                <c:pt idx="0">
                  <c:v>Avance</c:v>
                </c:pt>
              </c:strCache>
            </c:strRef>
          </c:tx>
          <c:invertIfNegative val="0"/>
          <c:cat>
            <c:strRef>
              <c:f>('13.'!$B$17:$C$17,'13.'!$E$17:$P$17)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('13.'!$B$26:$C$26,'13.'!$E$26:$P$26)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074E-465E-9F03-306C5F899141}"/>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'13.'!$A$22</c:f>
              <c:strCache>
                <c:ptCount val="1"/>
                <c:pt idx="0">
                  <c:v>Rango Mayor (Meta)</c:v>
                </c:pt>
              </c:strCache>
            </c:strRef>
          </c:tx>
          <c:marker>
            <c:symbol val="none"/>
          </c:marker>
          <c:cat>
            <c:strRef>
              <c:f>('13.'!$B$17:$C$17,'13.'!$E$17:$P$17)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('13.'!$B$22:$C$22,'13.'!$E$22:$P$22)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074E-465E-9F03-306C5F899141}"/>
            </c:ext>
          </c:extLst>
        </c:ser>
        <c:ser>
          <c:idx val="2"/>
          <c:order val="1"/>
          <c:tx>
            <c:strRef>
              <c:f>'13.'!$A$24</c:f>
              <c:strCache>
                <c:ptCount val="1"/>
                <c:pt idx="0">
                  <c:v>Rango Menor</c:v>
                </c:pt>
              </c:strCache>
            </c:strRef>
          </c:tx>
          <c:marker>
            <c:symbol val="none"/>
          </c:marker>
          <c:cat>
            <c:strRef>
              <c:f>('13.'!$B$17:$C$17,'13.'!$E$17:$P$17)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('13.'!$B$24:$C$24,'13.'!$E$24:$P$24)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074E-465E-9F03-306C5F899141}"/>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RIESGOS DE SEGURIDAD VIAL IDENTIFICADOS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'14.'!$A$26</c:f>
              <c:strCache>
                <c:ptCount val="1"/>
                <c:pt idx="0">
                  <c:v>Avance</c:v>
                </c:pt>
              </c:strCache>
            </c:strRef>
          </c:tx>
          <c:invertIfNegative val="0"/>
          <c:cat>
            <c:strRef>
              <c:f>('14.'!$B$17:$C$17,'14.'!$E$17:$P$17)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('14.'!$B$26:$C$26,'14.'!$E$26:$P$26)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A55F-464B-A222-E5F2C2925470}"/>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'14.'!$A$22</c:f>
              <c:strCache>
                <c:ptCount val="1"/>
                <c:pt idx="0">
                  <c:v>Rango Mayor (Meta)</c:v>
                </c:pt>
              </c:strCache>
            </c:strRef>
          </c:tx>
          <c:marker>
            <c:symbol val="none"/>
          </c:marker>
          <c:cat>
            <c:strRef>
              <c:f>('14.'!$B$17:$C$17,'14.'!$E$17:$P$17)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('14.'!$B$22:$C$22,'14.'!$E$22:$P$22)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A55F-464B-A222-E5F2C2925470}"/>
            </c:ext>
          </c:extLst>
        </c:ser>
        <c:ser>
          <c:idx val="2"/>
          <c:order val="1"/>
          <c:tx>
            <c:strRef>
              <c:f>'14.'!$A$24</c:f>
              <c:strCache>
                <c:ptCount val="1"/>
                <c:pt idx="0">
                  <c:v>Rango Menor</c:v>
                </c:pt>
              </c:strCache>
            </c:strRef>
          </c:tx>
          <c:marker>
            <c:symbol val="none"/>
          </c:marker>
          <c:cat>
            <c:strRef>
              <c:f>('14.'!$B$17:$C$17,'14.'!$E$17:$P$17)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('14.'!$B$24:$C$24,'14.'!$E$24:$P$24)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A55F-464B-A222-E5F2C2925470}"/>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GESTIÓN DE RIESGOS VIALES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'15. '!$A$26</c:f>
              <c:strCache>
                <c:ptCount val="1"/>
                <c:pt idx="0">
                  <c:v>Avance</c:v>
                </c:pt>
              </c:strCache>
            </c:strRef>
          </c:tx>
          <c:invertIfNegative val="0"/>
          <c:cat>
            <c:strRef>
              <c:f>('15. '!$B$17:$C$17,'15. '!$E$17:$P$17)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('15. '!$B$26:$C$26,'15. '!$E$26:$P$26)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774F-4DF8-8BEF-A6B0C6188EAB}"/>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'15. '!$A$22</c:f>
              <c:strCache>
                <c:ptCount val="1"/>
                <c:pt idx="0">
                  <c:v>Rango Mayor (Meta)</c:v>
                </c:pt>
              </c:strCache>
            </c:strRef>
          </c:tx>
          <c:marker>
            <c:symbol val="none"/>
          </c:marker>
          <c:cat>
            <c:strRef>
              <c:f>('15. '!$B$17:$C$17,'15. '!$E$17:$P$17)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('15. '!$B$22:$C$22,'15. '!$E$22:$P$22)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774F-4DF8-8BEF-A6B0C6188EAB}"/>
            </c:ext>
          </c:extLst>
        </c:ser>
        <c:ser>
          <c:idx val="2"/>
          <c:order val="1"/>
          <c:tx>
            <c:strRef>
              <c:f>'15. '!$A$24</c:f>
              <c:strCache>
                <c:ptCount val="1"/>
                <c:pt idx="0">
                  <c:v>Rango Menor</c:v>
                </c:pt>
              </c:strCache>
            </c:strRef>
          </c:tx>
          <c:marker>
            <c:symbol val="none"/>
          </c:marker>
          <c:cat>
            <c:strRef>
              <c:f>('15. '!$B$17:$C$17,'15. '!$E$17:$P$17)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('15. '!$B$24:$C$24,'15. '!$E$24:$P$24)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774F-4DF8-8BEF-A6B0C6188EAB}"/>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REQUISITOS LEGALES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'1,'!$A$26</c:f>
              <c:strCache>
                <c:ptCount val="1"/>
                <c:pt idx="0">
                  <c:v>Avance</c:v>
                </c:pt>
              </c:strCache>
            </c:strRef>
          </c:tx>
          <c:invertIfNegative val="0"/>
          <c:cat>
            <c:strRef>
              <c:f>('1,'!$B$17:$C$17,'1,'!$E$17:$P$17)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('1,'!$B$26:$C$26,'1,'!$E$26:$P$26)</c:f>
              <c:numCache>
                <c:formatCode>General</c:formatCode>
                <c:ptCount val="14"/>
                <c:pt idx="2" formatCode="0%">
                  <c:v>1</c:v>
                </c:pt>
                <c:pt idx="3" formatCode="0%">
                  <c:v>1</c:v>
                </c:pt>
                <c:pt idx="4" formatCode="0%">
                  <c:v>1</c:v>
                </c:pt>
                <c:pt idx="5" formatCode="0%">
                  <c:v>1</c:v>
                </c:pt>
                <c:pt idx="6" formatCode="0%">
                  <c:v>1</c:v>
                </c:pt>
                <c:pt idx="7" formatCode="0%">
                  <c:v>1</c:v>
                </c:pt>
                <c:pt idx="8" formatCode="0%">
                  <c:v>0</c:v>
                </c:pt>
                <c:pt idx="9" formatCode="0%">
                  <c:v>0</c:v>
                </c:pt>
                <c:pt idx="10" formatCode="0%">
                  <c:v>0</c:v>
                </c:pt>
                <c:pt idx="11" formatCode="0%">
                  <c:v>0</c:v>
                </c:pt>
                <c:pt idx="12" formatCode="0%">
                  <c:v>0</c:v>
                </c:pt>
                <c:pt idx="13" formatCode="0%">
                  <c:v>0</c:v>
                </c:pt>
              </c:numCache>
            </c:numRef>
          </c:val>
          <c:extLst xmlns:c16r3="http://schemas.microsoft.com/office/drawing/2017/03/chart">
            <c:ext xmlns:c16="http://schemas.microsoft.com/office/drawing/2014/chart" uri="{C3380CC4-5D6E-409C-BE32-E72D297353CC}">
              <c16:uniqueId val="{00000000-DBF2-44C2-8C0A-9D548D000CD5}"/>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'1,'!$A$22</c:f>
              <c:strCache>
                <c:ptCount val="1"/>
                <c:pt idx="0">
                  <c:v>Rango Mayor (Meta)</c:v>
                </c:pt>
              </c:strCache>
            </c:strRef>
          </c:tx>
          <c:marker>
            <c:symbol val="none"/>
          </c:marker>
          <c:cat>
            <c:strRef>
              <c:f>('1,'!$B$17:$C$17,'1,'!$E$17:$P$17)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('1,'!$B$22:$C$22,'1,'!$E$22:$P$22)</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1-DBF2-44C2-8C0A-9D548D000CD5}"/>
            </c:ext>
          </c:extLst>
        </c:ser>
        <c:ser>
          <c:idx val="2"/>
          <c:order val="1"/>
          <c:tx>
            <c:strRef>
              <c:f>'1,'!$A$24</c:f>
              <c:strCache>
                <c:ptCount val="1"/>
                <c:pt idx="0">
                  <c:v>Rango Menor</c:v>
                </c:pt>
              </c:strCache>
            </c:strRef>
          </c:tx>
          <c:marker>
            <c:symbol val="none"/>
          </c:marker>
          <c:cat>
            <c:strRef>
              <c:f>('1,'!$B$17:$C$17,'1,'!$E$17:$P$17)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('1,'!$B$24:$C$24,'1,'!$E$24:$P$24)</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2-DBF2-44C2-8C0A-9D548D000CD5}"/>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Objetivos y metas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'2,'!$A$26</c:f>
              <c:strCache>
                <c:ptCount val="1"/>
                <c:pt idx="0">
                  <c:v>Avance</c:v>
                </c:pt>
              </c:strCache>
            </c:strRef>
          </c:tx>
          <c:invertIfNegative val="0"/>
          <c:cat>
            <c:strRef>
              <c:f>('2,'!$B$17:$C$17,'2,'!$E$17:$P$17)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('2,'!$B$26:$C$26,'2,'!$E$26:$P$26)</c:f>
              <c:numCache>
                <c:formatCode>General</c:formatCode>
                <c:ptCount val="14"/>
                <c:pt idx="7" formatCode="0%">
                  <c:v>1</c:v>
                </c:pt>
                <c:pt idx="13" formatCode="0%">
                  <c:v>0</c:v>
                </c:pt>
              </c:numCache>
            </c:numRef>
          </c:val>
          <c:extLst xmlns:c16r3="http://schemas.microsoft.com/office/drawing/2017/03/chart">
            <c:ext xmlns:c16="http://schemas.microsoft.com/office/drawing/2014/chart" uri="{C3380CC4-5D6E-409C-BE32-E72D297353CC}">
              <c16:uniqueId val="{00000000-0E3D-43CB-A646-B98E43DCF684}"/>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'2,'!$A$22</c:f>
              <c:strCache>
                <c:ptCount val="1"/>
                <c:pt idx="0">
                  <c:v>Rango Mayor (Meta)</c:v>
                </c:pt>
              </c:strCache>
            </c:strRef>
          </c:tx>
          <c:marker>
            <c:symbol val="none"/>
          </c:marker>
          <c:cat>
            <c:strRef>
              <c:f>('2,'!$B$17:$C$17,'2,'!$E$17:$P$17)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('2,'!$B$22:$C$22,'2,'!$E$22:$P$22)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0E3D-43CB-A646-B98E43DCF684}"/>
            </c:ext>
          </c:extLst>
        </c:ser>
        <c:ser>
          <c:idx val="2"/>
          <c:order val="1"/>
          <c:tx>
            <c:strRef>
              <c:f>'2,'!$A$24</c:f>
              <c:strCache>
                <c:ptCount val="1"/>
                <c:pt idx="0">
                  <c:v>Rango Menor</c:v>
                </c:pt>
              </c:strCache>
            </c:strRef>
          </c:tx>
          <c:marker>
            <c:symbol val="none"/>
          </c:marker>
          <c:cat>
            <c:strRef>
              <c:f>('2,'!$B$17:$C$17,'2,'!$E$17:$P$17)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('2,'!$B$24:$C$24,'2,'!$E$24:$P$24)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0E3D-43CB-A646-B98E43DCF684}"/>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Ejecución del plan de trabajo</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'3,'!$A$26</c:f>
              <c:strCache>
                <c:ptCount val="1"/>
                <c:pt idx="0">
                  <c:v>Avance</c:v>
                </c:pt>
              </c:strCache>
            </c:strRef>
          </c:tx>
          <c:invertIfNegative val="0"/>
          <c:cat>
            <c:strRef>
              <c:f>('3,'!$B$17:$C$17,'3,'!$E$17:$P$17)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('3,'!$B$26:$C$26,'3,'!$E$26:$P$26)</c:f>
              <c:numCache>
                <c:formatCode>General</c:formatCode>
                <c:ptCount val="14"/>
                <c:pt idx="7" formatCode="0.00%">
                  <c:v>0</c:v>
                </c:pt>
                <c:pt idx="13" formatCode="0.00%">
                  <c:v>0</c:v>
                </c:pt>
              </c:numCache>
            </c:numRef>
          </c:val>
          <c:extLst xmlns:c16r3="http://schemas.microsoft.com/office/drawing/2017/03/chart">
            <c:ext xmlns:c16="http://schemas.microsoft.com/office/drawing/2014/chart" uri="{C3380CC4-5D6E-409C-BE32-E72D297353CC}">
              <c16:uniqueId val="{00000000-EB9A-4A69-8B26-C4457522387E}"/>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'3,'!$A$22</c:f>
              <c:strCache>
                <c:ptCount val="1"/>
                <c:pt idx="0">
                  <c:v>Rango Mayor (Meta)</c:v>
                </c:pt>
              </c:strCache>
            </c:strRef>
          </c:tx>
          <c:marker>
            <c:symbol val="none"/>
          </c:marker>
          <c:cat>
            <c:strRef>
              <c:f>('3,'!$B$17:$C$17,'3,'!$E$17:$P$17)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('3,'!$B$22:$C$22,'3,'!$E$22:$P$22)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EB9A-4A69-8B26-C4457522387E}"/>
            </c:ext>
          </c:extLst>
        </c:ser>
        <c:ser>
          <c:idx val="2"/>
          <c:order val="1"/>
          <c:tx>
            <c:strRef>
              <c:f>'3,'!$A$24</c:f>
              <c:strCache>
                <c:ptCount val="1"/>
                <c:pt idx="0">
                  <c:v>Rango Menor</c:v>
                </c:pt>
              </c:strCache>
            </c:strRef>
          </c:tx>
          <c:marker>
            <c:symbol val="none"/>
          </c:marker>
          <c:cat>
            <c:strRef>
              <c:f>('3,'!$B$17:$C$17,'3,'!$E$17:$P$17)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('3,'!$B$24:$C$24,'3,'!$E$24:$P$24)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EB9A-4A69-8B26-C4457522387E}"/>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Evaluación no conformidades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'4,'!$A$26</c:f>
              <c:strCache>
                <c:ptCount val="1"/>
                <c:pt idx="0">
                  <c:v>Avance</c:v>
                </c:pt>
              </c:strCache>
            </c:strRef>
          </c:tx>
          <c:invertIfNegative val="0"/>
          <c:cat>
            <c:strRef>
              <c:f>('4,'!$B$17:$C$17,'4,'!$E$17:$P$17)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('4,'!$B$26:$C$26,'4,'!$E$26:$P$26)</c:f>
              <c:numCache>
                <c:formatCode>General</c:formatCode>
                <c:ptCount val="14"/>
                <c:pt idx="7" formatCode="0%">
                  <c:v>0</c:v>
                </c:pt>
                <c:pt idx="13" formatCode="0%">
                  <c:v>0</c:v>
                </c:pt>
              </c:numCache>
            </c:numRef>
          </c:val>
          <c:extLst xmlns:c16r3="http://schemas.microsoft.com/office/drawing/2017/03/chart">
            <c:ext xmlns:c16="http://schemas.microsoft.com/office/drawing/2014/chart" uri="{C3380CC4-5D6E-409C-BE32-E72D297353CC}">
              <c16:uniqueId val="{00000000-F351-4AD4-931B-22269C4982FE}"/>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'4,'!$A$22</c:f>
              <c:strCache>
                <c:ptCount val="1"/>
                <c:pt idx="0">
                  <c:v>Rango Mayor (Meta)</c:v>
                </c:pt>
              </c:strCache>
            </c:strRef>
          </c:tx>
          <c:marker>
            <c:symbol val="none"/>
          </c:marker>
          <c:cat>
            <c:strRef>
              <c:f>('4,'!$B$17:$C$17,'4,'!$E$17:$P$17)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('4,'!$B$22:$C$22,'4,'!$E$22:$P$22)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F351-4AD4-931B-22269C4982FE}"/>
            </c:ext>
          </c:extLst>
        </c:ser>
        <c:ser>
          <c:idx val="2"/>
          <c:order val="1"/>
          <c:tx>
            <c:strRef>
              <c:f>'4,'!$A$24</c:f>
              <c:strCache>
                <c:ptCount val="1"/>
                <c:pt idx="0">
                  <c:v>Rango Menor</c:v>
                </c:pt>
              </c:strCache>
            </c:strRef>
          </c:tx>
          <c:marker>
            <c:symbol val="none"/>
          </c:marker>
          <c:cat>
            <c:strRef>
              <c:f>('4,'!$B$17:$C$17,'4,'!$E$17:$P$17)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('4,'!$B$24:$C$24,'4,'!$E$24:$P$24)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F351-4AD4-931B-22269C4982FE}"/>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Acciones correctivas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'5,'!$A$26</c:f>
              <c:strCache>
                <c:ptCount val="1"/>
                <c:pt idx="0">
                  <c:v>Avance</c:v>
                </c:pt>
              </c:strCache>
            </c:strRef>
          </c:tx>
          <c:invertIfNegative val="0"/>
          <c:cat>
            <c:strRef>
              <c:f>('5,'!$B$17:$C$17,'5,'!$E$17:$P$17)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('5,'!$B$26:$C$26,'5,'!$E$26:$P$26)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6038-448A-BD15-5346F7A497A8}"/>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'5,'!$A$22</c:f>
              <c:strCache>
                <c:ptCount val="1"/>
                <c:pt idx="0">
                  <c:v>Rango Mayor (Meta)</c:v>
                </c:pt>
              </c:strCache>
            </c:strRef>
          </c:tx>
          <c:marker>
            <c:symbol val="none"/>
          </c:marker>
          <c:cat>
            <c:strRef>
              <c:f>('5,'!$B$17:$C$17,'5,'!$E$17:$P$17)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('5,'!$B$22:$C$22,'5,'!$E$22:$P$22)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6038-448A-BD15-5346F7A497A8}"/>
            </c:ext>
          </c:extLst>
        </c:ser>
        <c:ser>
          <c:idx val="2"/>
          <c:order val="1"/>
          <c:tx>
            <c:strRef>
              <c:f>'5,'!$A$24</c:f>
              <c:strCache>
                <c:ptCount val="1"/>
                <c:pt idx="0">
                  <c:v>Rango Menor</c:v>
                </c:pt>
              </c:strCache>
            </c:strRef>
          </c:tx>
          <c:marker>
            <c:symbol val="none"/>
          </c:marker>
          <c:cat>
            <c:strRef>
              <c:f>('5,'!$B$17:$C$17,'5,'!$E$17:$P$17)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('5,'!$B$24:$C$24,'5,'!$E$24:$P$24)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6038-448A-BD15-5346F7A497A8}"/>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Inspecciones realizadas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'5,1'!$A$26</c:f>
              <c:strCache>
                <c:ptCount val="1"/>
                <c:pt idx="0">
                  <c:v>Avance</c:v>
                </c:pt>
              </c:strCache>
            </c:strRef>
          </c:tx>
          <c:invertIfNegative val="0"/>
          <c:cat>
            <c:strRef>
              <c:f>('5,1'!$B$17:$C$17,'5,1'!$E$17:$P$17)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('5,1'!$B$26:$C$26,'5,1'!$E$26:$P$26)</c:f>
              <c:numCache>
                <c:formatCode>General</c:formatCode>
                <c:ptCount val="14"/>
                <c:pt idx="3" formatCode="0%">
                  <c:v>0</c:v>
                </c:pt>
                <c:pt idx="6" formatCode="0%">
                  <c:v>0</c:v>
                </c:pt>
                <c:pt idx="9" formatCode="0%">
                  <c:v>0</c:v>
                </c:pt>
                <c:pt idx="12" formatCode="0%">
                  <c:v>0</c:v>
                </c:pt>
              </c:numCache>
            </c:numRef>
          </c:val>
          <c:extLst xmlns:c16r3="http://schemas.microsoft.com/office/drawing/2017/03/chart">
            <c:ext xmlns:c16="http://schemas.microsoft.com/office/drawing/2014/chart" uri="{C3380CC4-5D6E-409C-BE32-E72D297353CC}">
              <c16:uniqueId val="{00000000-331A-4598-8A74-6520BD0CFA37}"/>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'5,1'!$A$22</c:f>
              <c:strCache>
                <c:ptCount val="1"/>
                <c:pt idx="0">
                  <c:v>Rango Mayor (Meta)</c:v>
                </c:pt>
              </c:strCache>
            </c:strRef>
          </c:tx>
          <c:marker>
            <c:symbol val="none"/>
          </c:marker>
          <c:cat>
            <c:strRef>
              <c:f>('5,1'!$B$17:$C$17,'5,1'!$E$17:$P$17)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('5,1'!$B$22:$C$22,'5,1'!$E$22:$P$22)</c:f>
              <c:numCache>
                <c:formatCode>General</c:formatCode>
                <c:ptCount val="14"/>
                <c:pt idx="3" formatCode="0%">
                  <c:v>1</c:v>
                </c:pt>
                <c:pt idx="6" formatCode="0%">
                  <c:v>1</c:v>
                </c:pt>
                <c:pt idx="9" formatCode="0%">
                  <c:v>1</c:v>
                </c:pt>
                <c:pt idx="12" formatCode="0%">
                  <c:v>1</c:v>
                </c:pt>
              </c:numCache>
            </c:numRef>
          </c:val>
          <c:smooth val="0"/>
          <c:extLst xmlns:c16r3="http://schemas.microsoft.com/office/drawing/2017/03/chart">
            <c:ext xmlns:c16="http://schemas.microsoft.com/office/drawing/2014/chart" uri="{C3380CC4-5D6E-409C-BE32-E72D297353CC}">
              <c16:uniqueId val="{00000001-331A-4598-8A74-6520BD0CFA37}"/>
            </c:ext>
          </c:extLst>
        </c:ser>
        <c:ser>
          <c:idx val="2"/>
          <c:order val="1"/>
          <c:tx>
            <c:strRef>
              <c:f>'5,1'!$A$24</c:f>
              <c:strCache>
                <c:ptCount val="1"/>
                <c:pt idx="0">
                  <c:v>Rango Menor</c:v>
                </c:pt>
              </c:strCache>
            </c:strRef>
          </c:tx>
          <c:marker>
            <c:symbol val="none"/>
          </c:marker>
          <c:cat>
            <c:strRef>
              <c:f>('5,1'!$B$17:$C$17,'5,1'!$E$17:$P$17)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('5,1'!$B$24:$C$24,'5,1'!$E$24:$P$24)</c:f>
              <c:numCache>
                <c:formatCode>General</c:formatCode>
                <c:ptCount val="14"/>
                <c:pt idx="3" formatCode="0%">
                  <c:v>0</c:v>
                </c:pt>
                <c:pt idx="6" formatCode="0%">
                  <c:v>0</c:v>
                </c:pt>
                <c:pt idx="9" formatCode="0%">
                  <c:v>0</c:v>
                </c:pt>
                <c:pt idx="12" formatCode="0%">
                  <c:v>0</c:v>
                </c:pt>
              </c:numCache>
            </c:numRef>
          </c:val>
          <c:smooth val="0"/>
          <c:extLst xmlns:c16r3="http://schemas.microsoft.com/office/drawing/2017/03/chart">
            <c:ext xmlns:c16="http://schemas.microsoft.com/office/drawing/2014/chart" uri="{C3380CC4-5D6E-409C-BE32-E72D297353CC}">
              <c16:uniqueId val="{00000002-331A-4598-8A74-6520BD0CFA37}"/>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Condiciones mejoradas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'5,2'!$A$26</c:f>
              <c:strCache>
                <c:ptCount val="1"/>
                <c:pt idx="0">
                  <c:v>Avance</c:v>
                </c:pt>
              </c:strCache>
            </c:strRef>
          </c:tx>
          <c:invertIfNegative val="0"/>
          <c:cat>
            <c:strRef>
              <c:f>('5,2'!$B$17:$C$17,'5,2'!$E$17:$P$17)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('5,2'!$B$26:$C$26,'5,2'!$E$26:$P$26)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23F0-4C7B-8B36-4F93B158A005}"/>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'5,2'!$A$22</c:f>
              <c:strCache>
                <c:ptCount val="1"/>
                <c:pt idx="0">
                  <c:v>Rango Mayor (Meta)</c:v>
                </c:pt>
              </c:strCache>
            </c:strRef>
          </c:tx>
          <c:marker>
            <c:symbol val="none"/>
          </c:marker>
          <c:cat>
            <c:strRef>
              <c:f>('5,2'!$B$17:$C$17,'5,2'!$E$17:$P$17)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('5,2'!$B$22:$C$22,'5,2'!$E$22:$P$22)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23F0-4C7B-8B36-4F93B158A005}"/>
            </c:ext>
          </c:extLst>
        </c:ser>
        <c:ser>
          <c:idx val="2"/>
          <c:order val="1"/>
          <c:tx>
            <c:strRef>
              <c:f>'5,2'!$A$24</c:f>
              <c:strCache>
                <c:ptCount val="1"/>
                <c:pt idx="0">
                  <c:v>Rango Menor</c:v>
                </c:pt>
              </c:strCache>
            </c:strRef>
          </c:tx>
          <c:marker>
            <c:symbol val="none"/>
          </c:marker>
          <c:cat>
            <c:strRef>
              <c:f>('5,2'!$B$17:$C$17,'5,2'!$E$17:$P$17)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('5,2'!$B$24:$C$24,'5,2'!$E$24:$P$24)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23F0-4C7B-8B36-4F93B158A005}"/>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Cubrimiento EPP</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'5,3'!$A$26</c:f>
              <c:strCache>
                <c:ptCount val="1"/>
                <c:pt idx="0">
                  <c:v>Avance</c:v>
                </c:pt>
              </c:strCache>
            </c:strRef>
          </c:tx>
          <c:invertIfNegative val="0"/>
          <c:cat>
            <c:strRef>
              <c:f>('5,3'!$B$17:$C$17,'5,3'!$E$17:$P$17)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('5,3'!$B$26:$C$26,'5,3'!$E$26:$P$26)</c:f>
              <c:numCache>
                <c:formatCode>General</c:formatCode>
                <c:ptCount val="14"/>
                <c:pt idx="2" formatCode="0%">
                  <c:v>1</c:v>
                </c:pt>
                <c:pt idx="3" formatCode="0%">
                  <c:v>1</c:v>
                </c:pt>
                <c:pt idx="4" formatCode="0%">
                  <c:v>1</c:v>
                </c:pt>
                <c:pt idx="5" formatCode="0%">
                  <c:v>1</c:v>
                </c:pt>
                <c:pt idx="6" formatCode="0%">
                  <c:v>1</c:v>
                </c:pt>
                <c:pt idx="7" formatCode="0%">
                  <c:v>1</c:v>
                </c:pt>
                <c:pt idx="8" formatCode="0%">
                  <c:v>0</c:v>
                </c:pt>
                <c:pt idx="9" formatCode="0%">
                  <c:v>0</c:v>
                </c:pt>
                <c:pt idx="10" formatCode="0%">
                  <c:v>0</c:v>
                </c:pt>
                <c:pt idx="11" formatCode="0%">
                  <c:v>0</c:v>
                </c:pt>
                <c:pt idx="12" formatCode="0%">
                  <c:v>0</c:v>
                </c:pt>
                <c:pt idx="13" formatCode="0%">
                  <c:v>0</c:v>
                </c:pt>
              </c:numCache>
            </c:numRef>
          </c:val>
          <c:extLst xmlns:c16r3="http://schemas.microsoft.com/office/drawing/2017/03/chart">
            <c:ext xmlns:c16="http://schemas.microsoft.com/office/drawing/2014/chart" uri="{C3380CC4-5D6E-409C-BE32-E72D297353CC}">
              <c16:uniqueId val="{00000000-F224-4A63-890A-7D13BE995955}"/>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'5,3'!$A$22</c:f>
              <c:strCache>
                <c:ptCount val="1"/>
                <c:pt idx="0">
                  <c:v>Rango Mayor (Meta)</c:v>
                </c:pt>
              </c:strCache>
            </c:strRef>
          </c:tx>
          <c:marker>
            <c:symbol val="none"/>
          </c:marker>
          <c:cat>
            <c:strRef>
              <c:f>('5,3'!$B$17:$C$17,'5,3'!$E$17:$P$17)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('5,3'!$B$22:$C$22,'5,3'!$E$22:$P$22)</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1-F224-4A63-890A-7D13BE995955}"/>
            </c:ext>
          </c:extLst>
        </c:ser>
        <c:ser>
          <c:idx val="2"/>
          <c:order val="1"/>
          <c:tx>
            <c:strRef>
              <c:f>'5,3'!$A$24</c:f>
              <c:strCache>
                <c:ptCount val="1"/>
                <c:pt idx="0">
                  <c:v>Rango Menor</c:v>
                </c:pt>
              </c:strCache>
            </c:strRef>
          </c:tx>
          <c:marker>
            <c:symbol val="none"/>
          </c:marker>
          <c:cat>
            <c:strRef>
              <c:f>('5,3'!$B$17:$C$17,'5,3'!$E$17:$P$17)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('5,3'!$B$24:$C$24,'5,3'!$E$24:$P$24)</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2-F224-4A63-890A-7D13BE995955}"/>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CUMPLIMIENTO DE SVE DME</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'6,'!$A$26</c:f>
              <c:strCache>
                <c:ptCount val="1"/>
                <c:pt idx="0">
                  <c:v>Avance</c:v>
                </c:pt>
              </c:strCache>
            </c:strRef>
          </c:tx>
          <c:invertIfNegative val="0"/>
          <c:cat>
            <c:strRef>
              <c:f>('6,'!$B$17:$C$17,'6,'!$E$17:$P$17)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('6,'!$B$26:$C$26,'6,'!$E$26:$P$26)</c:f>
              <c:numCache>
                <c:formatCode>General</c:formatCode>
                <c:ptCount val="14"/>
                <c:pt idx="7" formatCode="0.00%">
                  <c:v>0.48563484708063021</c:v>
                </c:pt>
                <c:pt idx="13" formatCode="0%">
                  <c:v>0</c:v>
                </c:pt>
              </c:numCache>
            </c:numRef>
          </c:val>
          <c:extLst xmlns:c16r3="http://schemas.microsoft.com/office/drawing/2017/03/chart">
            <c:ext xmlns:c16="http://schemas.microsoft.com/office/drawing/2014/chart" uri="{C3380CC4-5D6E-409C-BE32-E72D297353CC}">
              <c16:uniqueId val="{00000000-6EFB-46D1-BC35-B4488E85BF0C}"/>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'6,'!$A$22</c:f>
              <c:strCache>
                <c:ptCount val="1"/>
                <c:pt idx="0">
                  <c:v>Rango Mayor (Meta)</c:v>
                </c:pt>
              </c:strCache>
            </c:strRef>
          </c:tx>
          <c:marker>
            <c:symbol val="none"/>
          </c:marker>
          <c:cat>
            <c:strRef>
              <c:f>('6,'!$B$17:$C$17,'6,'!$E$17:$P$17)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('6,'!$B$22:$C$22,'6,'!$E$22:$P$22)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6EFB-46D1-BC35-B4488E85BF0C}"/>
            </c:ext>
          </c:extLst>
        </c:ser>
        <c:ser>
          <c:idx val="2"/>
          <c:order val="1"/>
          <c:tx>
            <c:strRef>
              <c:f>'6,'!$A$24</c:f>
              <c:strCache>
                <c:ptCount val="1"/>
                <c:pt idx="0">
                  <c:v>Rango Menor</c:v>
                </c:pt>
              </c:strCache>
            </c:strRef>
          </c:tx>
          <c:marker>
            <c:symbol val="none"/>
          </c:marker>
          <c:cat>
            <c:strRef>
              <c:f>('6,'!$B$17:$C$17,'6,'!$E$17:$P$17)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('6,'!$B$24:$C$24,'6,'!$E$24:$P$24)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6EFB-46D1-BC35-B4488E85BF0C}"/>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CUMPLIMIENTO DE CRONOGRAMA DE ACTIVIDADES SVE FRPS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'6,1'!$A$26</c:f>
              <c:strCache>
                <c:ptCount val="1"/>
                <c:pt idx="0">
                  <c:v>Avance</c:v>
                </c:pt>
              </c:strCache>
            </c:strRef>
          </c:tx>
          <c:invertIfNegative val="0"/>
          <c:cat>
            <c:strRef>
              <c:f>('6,1'!$B$17:$C$17,'6,1'!$E$17:$P$17)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('6,1'!$B$26:$C$26,'6,1'!$E$26:$P$26)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A6E4-4936-A9F7-FBE1E0C1118B}"/>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'6,1'!$A$22</c:f>
              <c:strCache>
                <c:ptCount val="1"/>
                <c:pt idx="0">
                  <c:v>Rango Mayor (Meta)</c:v>
                </c:pt>
              </c:strCache>
            </c:strRef>
          </c:tx>
          <c:marker>
            <c:symbol val="none"/>
          </c:marker>
          <c:cat>
            <c:strRef>
              <c:f>('6,1'!$B$17:$C$17,'6,1'!$E$17:$P$17)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('6,1'!$B$22:$C$22,'6,1'!$E$22:$P$22)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A6E4-4936-A9F7-FBE1E0C1118B}"/>
            </c:ext>
          </c:extLst>
        </c:ser>
        <c:ser>
          <c:idx val="2"/>
          <c:order val="1"/>
          <c:tx>
            <c:strRef>
              <c:f>'6,1'!$A$24</c:f>
              <c:strCache>
                <c:ptCount val="1"/>
                <c:pt idx="0">
                  <c:v>Rango Menor</c:v>
                </c:pt>
              </c:strCache>
            </c:strRef>
          </c:tx>
          <c:marker>
            <c:symbol val="none"/>
          </c:marker>
          <c:cat>
            <c:strRef>
              <c:f>('6,1'!$B$17:$C$17,'6,1'!$E$17:$P$17)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('6,1'!$B$24:$C$24,'6,1'!$E$24:$P$24)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A6E4-4936-A9F7-FBE1E0C1118B}"/>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CUMPLIMIENTO DE CRONOGRAMA DE ACTIVIDADES SVE FRPS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'6,2'!$A$26</c:f>
              <c:strCache>
                <c:ptCount val="1"/>
                <c:pt idx="0">
                  <c:v>Avance</c:v>
                </c:pt>
              </c:strCache>
            </c:strRef>
          </c:tx>
          <c:invertIfNegative val="0"/>
          <c:cat>
            <c:strRef>
              <c:f>('6,2'!$B$17:$C$17,'6,2'!$E$17:$P$17)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('6,2'!$B$26:$C$26,'6,2'!$E$26:$P$26)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41B3-4B24-BDDD-92CCF0206AE8}"/>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'6,2'!$A$22</c:f>
              <c:strCache>
                <c:ptCount val="1"/>
                <c:pt idx="0">
                  <c:v>Rango Mayor (Meta)</c:v>
                </c:pt>
              </c:strCache>
            </c:strRef>
          </c:tx>
          <c:marker>
            <c:symbol val="none"/>
          </c:marker>
          <c:cat>
            <c:strRef>
              <c:f>('6,2'!$B$17:$C$17,'6,2'!$E$17:$P$17)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('6,2'!$B$22:$C$22,'6,2'!$E$22:$P$22)</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1-41B3-4B24-BDDD-92CCF0206AE8}"/>
            </c:ext>
          </c:extLst>
        </c:ser>
        <c:ser>
          <c:idx val="2"/>
          <c:order val="1"/>
          <c:tx>
            <c:strRef>
              <c:f>'6,2'!$A$24</c:f>
              <c:strCache>
                <c:ptCount val="1"/>
                <c:pt idx="0">
                  <c:v>Rango Menor</c:v>
                </c:pt>
              </c:strCache>
            </c:strRef>
          </c:tx>
          <c:marker>
            <c:symbol val="none"/>
          </c:marker>
          <c:cat>
            <c:strRef>
              <c:f>('6,2'!$B$17:$C$17,'6,2'!$E$17:$P$17)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('6,2'!$B$24:$C$24,'6,2'!$E$24:$P$24)</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2-41B3-4B24-BDDD-92CCF0206AE8}"/>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EVALUACIÓN DE LOS PROGRAMAS DE REHABILITACIÓN DE LA SALUD</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'7,'!$A$26</c:f>
              <c:strCache>
                <c:ptCount val="1"/>
                <c:pt idx="0">
                  <c:v>Avance</c:v>
                </c:pt>
              </c:strCache>
            </c:strRef>
          </c:tx>
          <c:invertIfNegative val="0"/>
          <c:cat>
            <c:strRef>
              <c:f>('7,'!$B$17:$C$17,'7,'!$E$17:$P$17)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('7,'!$B$26:$C$26,'7,'!$E$26:$P$26)</c:f>
              <c:numCache>
                <c:formatCode>General</c:formatCode>
                <c:ptCount val="14"/>
                <c:pt idx="7" formatCode="0%">
                  <c:v>0</c:v>
                </c:pt>
                <c:pt idx="13" formatCode="0%">
                  <c:v>0</c:v>
                </c:pt>
              </c:numCache>
            </c:numRef>
          </c:val>
          <c:extLst xmlns:c16r3="http://schemas.microsoft.com/office/drawing/2017/03/chart">
            <c:ext xmlns:c16="http://schemas.microsoft.com/office/drawing/2014/chart" uri="{C3380CC4-5D6E-409C-BE32-E72D297353CC}">
              <c16:uniqueId val="{00000000-293F-4F13-AB97-B1694EDE5DA4}"/>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'7,'!$A$22</c:f>
              <c:strCache>
                <c:ptCount val="1"/>
                <c:pt idx="0">
                  <c:v>Rango Mayor (Meta)</c:v>
                </c:pt>
              </c:strCache>
            </c:strRef>
          </c:tx>
          <c:marker>
            <c:symbol val="none"/>
          </c:marker>
          <c:cat>
            <c:strRef>
              <c:f>('7,'!$B$17:$C$17,'7,'!$E$17:$P$17)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('7,'!$B$22:$C$22,'7,'!$E$22:$P$22)</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1-293F-4F13-AB97-B1694EDE5DA4}"/>
            </c:ext>
          </c:extLst>
        </c:ser>
        <c:ser>
          <c:idx val="2"/>
          <c:order val="1"/>
          <c:tx>
            <c:strRef>
              <c:f>'7,'!$A$24</c:f>
              <c:strCache>
                <c:ptCount val="1"/>
                <c:pt idx="0">
                  <c:v>Rango Menor</c:v>
                </c:pt>
              </c:strCache>
            </c:strRef>
          </c:tx>
          <c:marker>
            <c:symbol val="none"/>
          </c:marker>
          <c:cat>
            <c:strRef>
              <c:f>('7,'!$B$17:$C$17,'7,'!$E$17:$P$17)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('7,'!$B$24:$C$24,'7,'!$E$24:$P$24)</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2-293F-4F13-AB97-B1694EDE5DA4}"/>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FRECUENCIA DE ACCIDENTABILIDAD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'8,'!$A$26</c:f>
              <c:strCache>
                <c:ptCount val="1"/>
                <c:pt idx="0">
                  <c:v>Avance</c:v>
                </c:pt>
              </c:strCache>
            </c:strRef>
          </c:tx>
          <c:invertIfNegative val="0"/>
          <c:cat>
            <c:strRef>
              <c:f>('8,'!$B$17:$C$17,'8,'!$E$17:$P$17)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('8,'!$B$26:$C$26,'8,'!$E$26:$P$26)</c:f>
              <c:numCache>
                <c:formatCode>General</c:formatCode>
                <c:ptCount val="14"/>
                <c:pt idx="2" formatCode="0%">
                  <c:v>1</c:v>
                </c:pt>
                <c:pt idx="3" formatCode="0%">
                  <c:v>0</c:v>
                </c:pt>
                <c:pt idx="4" formatCode="0%">
                  <c:v>0</c:v>
                </c:pt>
                <c:pt idx="5" formatCode="0%">
                  <c:v>0</c:v>
                </c:pt>
                <c:pt idx="6" formatCode="0%">
                  <c:v>0</c:v>
                </c:pt>
                <c:pt idx="7" formatCode="0.00%">
                  <c:v>0</c:v>
                </c:pt>
                <c:pt idx="8" formatCode="0.00%">
                  <c:v>0</c:v>
                </c:pt>
                <c:pt idx="9" formatCode="0%">
                  <c:v>0</c:v>
                </c:pt>
                <c:pt idx="10" formatCode="0%">
                  <c:v>0</c:v>
                </c:pt>
                <c:pt idx="11" formatCode="0%">
                  <c:v>0</c:v>
                </c:pt>
                <c:pt idx="12" formatCode="0%">
                  <c:v>0</c:v>
                </c:pt>
                <c:pt idx="13" formatCode="0%">
                  <c:v>0</c:v>
                </c:pt>
              </c:numCache>
            </c:numRef>
          </c:val>
          <c:extLst xmlns:c16r3="http://schemas.microsoft.com/office/drawing/2017/03/chart">
            <c:ext xmlns:c16="http://schemas.microsoft.com/office/drawing/2014/chart" uri="{C3380CC4-5D6E-409C-BE32-E72D297353CC}">
              <c16:uniqueId val="{00000000-846A-49BC-880A-472A1DB57AAD}"/>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'8,'!$A$22</c:f>
              <c:strCache>
                <c:ptCount val="1"/>
                <c:pt idx="0">
                  <c:v>Rango Mayor (Meta)</c:v>
                </c:pt>
              </c:strCache>
            </c:strRef>
          </c:tx>
          <c:marker>
            <c:symbol val="none"/>
          </c:marker>
          <c:cat>
            <c:strRef>
              <c:f>('8,'!$B$17:$C$17,'8,'!$E$17:$P$17)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('8,'!$B$22:$C$22,'8,'!$E$22:$P$22)</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1-846A-49BC-880A-472A1DB57AAD}"/>
            </c:ext>
          </c:extLst>
        </c:ser>
        <c:ser>
          <c:idx val="2"/>
          <c:order val="1"/>
          <c:tx>
            <c:strRef>
              <c:f>'8,'!$A$24</c:f>
              <c:strCache>
                <c:ptCount val="1"/>
                <c:pt idx="0">
                  <c:v>Rango Menor</c:v>
                </c:pt>
              </c:strCache>
            </c:strRef>
          </c:tx>
          <c:marker>
            <c:symbol val="none"/>
          </c:marker>
          <c:cat>
            <c:strRef>
              <c:f>('8,'!$B$17:$C$17,'8,'!$E$17:$P$17)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('8,'!$B$24:$C$24,'8,'!$E$24:$P$24)</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2-846A-49BC-880A-472A1DB57AAD}"/>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SEVERIDAD DE ACCIDENTABILIDAD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'8,1'!$A$26</c:f>
              <c:strCache>
                <c:ptCount val="1"/>
                <c:pt idx="0">
                  <c:v>Avance</c:v>
                </c:pt>
              </c:strCache>
            </c:strRef>
          </c:tx>
          <c:invertIfNegative val="0"/>
          <c:cat>
            <c:strRef>
              <c:f>('8,1'!$B$17:$C$17,'8,1'!$E$17:$P$17)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('8,1'!$B$26:$C$26,'8,1'!$E$26:$P$26)</c:f>
              <c:numCache>
                <c:formatCode>General</c:formatCode>
                <c:ptCount val="14"/>
                <c:pt idx="2" formatCode="0%">
                  <c:v>1</c:v>
                </c:pt>
                <c:pt idx="3" formatCode="0%">
                  <c:v>0</c:v>
                </c:pt>
                <c:pt idx="4" formatCode="0%">
                  <c:v>0</c:v>
                </c:pt>
                <c:pt idx="5" formatCode="0%">
                  <c:v>0</c:v>
                </c:pt>
                <c:pt idx="6" formatCode="0.00%">
                  <c:v>0</c:v>
                </c:pt>
                <c:pt idx="7" formatCode="0.00%">
                  <c:v>0</c:v>
                </c:pt>
                <c:pt idx="8" formatCode="0.00%">
                  <c:v>0</c:v>
                </c:pt>
                <c:pt idx="9" formatCode="0%">
                  <c:v>0</c:v>
                </c:pt>
                <c:pt idx="10" formatCode="0%">
                  <c:v>0</c:v>
                </c:pt>
                <c:pt idx="11" formatCode="0%">
                  <c:v>0</c:v>
                </c:pt>
                <c:pt idx="12" formatCode="0%">
                  <c:v>0</c:v>
                </c:pt>
                <c:pt idx="13" formatCode="0%">
                  <c:v>0</c:v>
                </c:pt>
              </c:numCache>
            </c:numRef>
          </c:val>
          <c:extLst xmlns:c16r3="http://schemas.microsoft.com/office/drawing/2017/03/chart">
            <c:ext xmlns:c16="http://schemas.microsoft.com/office/drawing/2014/chart" uri="{C3380CC4-5D6E-409C-BE32-E72D297353CC}">
              <c16:uniqueId val="{00000000-7498-4F77-B590-F56BF8FA0D8F}"/>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'8,1'!$A$22</c:f>
              <c:strCache>
                <c:ptCount val="1"/>
                <c:pt idx="0">
                  <c:v>Rango Mayor (Meta)</c:v>
                </c:pt>
              </c:strCache>
            </c:strRef>
          </c:tx>
          <c:marker>
            <c:symbol val="none"/>
          </c:marker>
          <c:cat>
            <c:strRef>
              <c:f>('8,1'!$B$17:$C$17,'8,1'!$E$17:$P$17)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('8,1'!$B$22:$C$22,'8,1'!$E$22:$P$22)</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1-7498-4F77-B590-F56BF8FA0D8F}"/>
            </c:ext>
          </c:extLst>
        </c:ser>
        <c:ser>
          <c:idx val="2"/>
          <c:order val="1"/>
          <c:tx>
            <c:strRef>
              <c:f>'8,1'!$A$24</c:f>
              <c:strCache>
                <c:ptCount val="1"/>
                <c:pt idx="0">
                  <c:v>Rango Menor</c:v>
                </c:pt>
              </c:strCache>
            </c:strRef>
          </c:tx>
          <c:marker>
            <c:symbol val="none"/>
          </c:marker>
          <c:cat>
            <c:strRef>
              <c:f>('8,1'!$B$17:$C$17,'8,1'!$E$17:$P$17)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('8,1'!$B$24:$C$24,'8,1'!$E$24:$P$24)</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2-7498-4F77-B590-F56BF8FA0D8F}"/>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INDICE DE LESIONES INCAPACITANTES POR AT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'8,2'!$A$26</c:f>
              <c:strCache>
                <c:ptCount val="1"/>
                <c:pt idx="0">
                  <c:v>Avance</c:v>
                </c:pt>
              </c:strCache>
            </c:strRef>
          </c:tx>
          <c:invertIfNegative val="0"/>
          <c:cat>
            <c:strRef>
              <c:f>('8,2'!$B$17:$C$17,'8,2'!$E$17:$P$17)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('8,2'!$B$26:$C$26,'8,2'!$E$26:$P$26)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4A76-4515-96AA-89C63DBE410C}"/>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'8,2'!$A$22</c:f>
              <c:strCache>
                <c:ptCount val="1"/>
                <c:pt idx="0">
                  <c:v>Rango Mayor (Meta)</c:v>
                </c:pt>
              </c:strCache>
            </c:strRef>
          </c:tx>
          <c:marker>
            <c:symbol val="none"/>
          </c:marker>
          <c:cat>
            <c:strRef>
              <c:f>('8,2'!$B$17:$C$17,'8,2'!$E$17:$P$17)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('8,2'!$B$22:$C$22,'8,2'!$E$22:$P$22)</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1-4A76-4515-96AA-89C63DBE410C}"/>
            </c:ext>
          </c:extLst>
        </c:ser>
        <c:ser>
          <c:idx val="2"/>
          <c:order val="1"/>
          <c:tx>
            <c:strRef>
              <c:f>'8,2'!$A$24</c:f>
              <c:strCache>
                <c:ptCount val="1"/>
                <c:pt idx="0">
                  <c:v>Rango Menor</c:v>
                </c:pt>
              </c:strCache>
            </c:strRef>
          </c:tx>
          <c:marker>
            <c:symbol val="none"/>
          </c:marker>
          <c:cat>
            <c:strRef>
              <c:f>('8,2'!$B$17:$C$17,'8,2'!$E$17:$P$17)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('8,2'!$B$24:$C$24,'8,2'!$E$24:$P$24)</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2-4A76-4515-96AA-89C63DBE410C}"/>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PROPORCIÓN DE ACCIDENTES DE TRABAJO MORTALES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'8,3'!$A$26</c:f>
              <c:strCache>
                <c:ptCount val="1"/>
                <c:pt idx="0">
                  <c:v>Avance</c:v>
                </c:pt>
              </c:strCache>
            </c:strRef>
          </c:tx>
          <c:invertIfNegative val="0"/>
          <c:cat>
            <c:strRef>
              <c:f>('8,3'!$B$17:$C$17,'8,3'!$E$17:$P$17)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('8,3'!$B$26:$C$26,'8,3'!$E$26:$P$26)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EE69-48E3-A982-02589B53E9BB}"/>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'8,3'!$A$22</c:f>
              <c:strCache>
                <c:ptCount val="1"/>
                <c:pt idx="0">
                  <c:v>Rango Mayor (Meta)</c:v>
                </c:pt>
              </c:strCache>
            </c:strRef>
          </c:tx>
          <c:marker>
            <c:symbol val="none"/>
          </c:marker>
          <c:cat>
            <c:strRef>
              <c:f>('8,3'!$B$17:$C$17,'8,3'!$E$17:$P$17)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('8,3'!$B$22:$C$22,'8,3'!$E$22:$P$22)</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1-EE69-48E3-A982-02589B53E9BB}"/>
            </c:ext>
          </c:extLst>
        </c:ser>
        <c:ser>
          <c:idx val="2"/>
          <c:order val="1"/>
          <c:tx>
            <c:strRef>
              <c:f>'8,3'!$A$24</c:f>
              <c:strCache>
                <c:ptCount val="1"/>
                <c:pt idx="0">
                  <c:v>Rango Menor</c:v>
                </c:pt>
              </c:strCache>
            </c:strRef>
          </c:tx>
          <c:marker>
            <c:symbol val="none"/>
          </c:marker>
          <c:cat>
            <c:strRef>
              <c:f>('8,3'!$B$17:$C$17,'8,3'!$E$17:$P$17)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('8,3'!$B$24:$C$24,'8,3'!$E$24:$P$24)</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2-EE69-48E3-A982-02589B53E9BB}"/>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TASA ACCIDENTABILIDAD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'8,4'!$A$26</c:f>
              <c:strCache>
                <c:ptCount val="1"/>
                <c:pt idx="0">
                  <c:v>Avance</c:v>
                </c:pt>
              </c:strCache>
            </c:strRef>
          </c:tx>
          <c:invertIfNegative val="0"/>
          <c:cat>
            <c:strRef>
              <c:f>('8,4'!$B$17:$C$17,'8,4'!$E$17:$P$17)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('8,4'!$B$26:$C$26,'8,4'!$E$26:$P$26)</c:f>
              <c:numCache>
                <c:formatCode>General</c:formatCode>
                <c:ptCount val="14"/>
                <c:pt idx="2" formatCode="0.00%">
                  <c:v>1</c:v>
                </c:pt>
                <c:pt idx="3" formatCode="0.00%">
                  <c:v>0</c:v>
                </c:pt>
                <c:pt idx="4" formatCode="0.00%">
                  <c:v>0</c:v>
                </c:pt>
                <c:pt idx="5" formatCode="0.00%">
                  <c:v>0</c:v>
                </c:pt>
                <c:pt idx="6" formatCode="0.00%">
                  <c:v>0</c:v>
                </c:pt>
                <c:pt idx="7" formatCode="0.00%">
                  <c:v>0</c:v>
                </c:pt>
                <c:pt idx="8" formatCode="0.00%">
                  <c:v>0</c:v>
                </c:pt>
                <c:pt idx="9" formatCode="0.00%">
                  <c:v>0</c:v>
                </c:pt>
                <c:pt idx="10" formatCode="0%">
                  <c:v>0</c:v>
                </c:pt>
                <c:pt idx="11" formatCode="0%">
                  <c:v>0</c:v>
                </c:pt>
                <c:pt idx="12" formatCode="0%">
                  <c:v>0</c:v>
                </c:pt>
                <c:pt idx="13" formatCode="0%">
                  <c:v>0</c:v>
                </c:pt>
              </c:numCache>
            </c:numRef>
          </c:val>
          <c:extLst xmlns:c16r3="http://schemas.microsoft.com/office/drawing/2017/03/chart">
            <c:ext xmlns:c16="http://schemas.microsoft.com/office/drawing/2014/chart" uri="{C3380CC4-5D6E-409C-BE32-E72D297353CC}">
              <c16:uniqueId val="{00000000-1BD3-4E62-A445-F58368339735}"/>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'8,4'!$A$22</c:f>
              <c:strCache>
                <c:ptCount val="1"/>
                <c:pt idx="0">
                  <c:v>Rango Mayor (Meta)</c:v>
                </c:pt>
              </c:strCache>
            </c:strRef>
          </c:tx>
          <c:marker>
            <c:symbol val="none"/>
          </c:marker>
          <c:cat>
            <c:strRef>
              <c:f>('8,4'!$B$17:$C$17,'8,4'!$E$17:$P$17)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('8,4'!$B$22:$C$22,'8,4'!$E$22:$P$22)</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1-1BD3-4E62-A445-F58368339735}"/>
            </c:ext>
          </c:extLst>
        </c:ser>
        <c:ser>
          <c:idx val="2"/>
          <c:order val="1"/>
          <c:tx>
            <c:strRef>
              <c:f>'8,4'!$A$24</c:f>
              <c:strCache>
                <c:ptCount val="1"/>
                <c:pt idx="0">
                  <c:v>Rango Menor</c:v>
                </c:pt>
              </c:strCache>
            </c:strRef>
          </c:tx>
          <c:marker>
            <c:symbol val="none"/>
          </c:marker>
          <c:cat>
            <c:strRef>
              <c:f>('8,4'!$B$17:$C$17,'8,4'!$E$17:$P$17)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('8,4'!$B$24:$C$24,'8,4'!$E$24:$P$24)</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2-1BD3-4E62-A445-F58368339735}"/>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PREVALENCIA DE LA ENFERMEDAD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'8,5'!$A$26</c:f>
              <c:strCache>
                <c:ptCount val="1"/>
                <c:pt idx="0">
                  <c:v>Avance</c:v>
                </c:pt>
              </c:strCache>
            </c:strRef>
          </c:tx>
          <c:invertIfNegative val="0"/>
          <c:cat>
            <c:strRef>
              <c:f>('8,5'!$B$17:$C$17,'8,5'!$E$17:$P$17)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('8,5'!$B$26:$C$26,'8,5'!$E$26:$P$26)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2C5B-469D-8727-E694E1513123}"/>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'8,5'!$A$22</c:f>
              <c:strCache>
                <c:ptCount val="1"/>
                <c:pt idx="0">
                  <c:v>Rango Mayor (Meta)</c:v>
                </c:pt>
              </c:strCache>
            </c:strRef>
          </c:tx>
          <c:marker>
            <c:symbol val="none"/>
          </c:marker>
          <c:cat>
            <c:strRef>
              <c:f>('8,5'!$B$17:$C$17,'8,5'!$E$17:$P$17)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('8,5'!$B$22:$C$22,'8,5'!$E$22:$P$22)</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1-2C5B-469D-8727-E694E1513123}"/>
            </c:ext>
          </c:extLst>
        </c:ser>
        <c:ser>
          <c:idx val="2"/>
          <c:order val="1"/>
          <c:tx>
            <c:strRef>
              <c:f>'8,5'!$A$24</c:f>
              <c:strCache>
                <c:ptCount val="1"/>
                <c:pt idx="0">
                  <c:v>Rango Menor</c:v>
                </c:pt>
              </c:strCache>
            </c:strRef>
          </c:tx>
          <c:marker>
            <c:symbol val="none"/>
          </c:marker>
          <c:cat>
            <c:strRef>
              <c:f>('8,5'!$B$17:$C$17,'8,5'!$E$17:$P$17)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('8,5'!$B$24:$C$24,'8,5'!$E$24:$P$24)</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2-2C5B-469D-8727-E694E1513123}"/>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INCIDENCIA DE LA ENFERMEDAD</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'8,6'!$A$26</c:f>
              <c:strCache>
                <c:ptCount val="1"/>
                <c:pt idx="0">
                  <c:v>Avance</c:v>
                </c:pt>
              </c:strCache>
            </c:strRef>
          </c:tx>
          <c:invertIfNegative val="0"/>
          <c:cat>
            <c:strRef>
              <c:f>('8,6'!$B$17:$C$17,'8,6'!$E$17:$P$17)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('8,6'!$B$26:$C$26,'8,6'!$E$26:$P$26)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8B22-4856-8205-84BC81E5CD7A}"/>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'8,6'!$A$22</c:f>
              <c:strCache>
                <c:ptCount val="1"/>
                <c:pt idx="0">
                  <c:v>Rango Mayor (Meta)</c:v>
                </c:pt>
              </c:strCache>
            </c:strRef>
          </c:tx>
          <c:marker>
            <c:symbol val="none"/>
          </c:marker>
          <c:cat>
            <c:strRef>
              <c:f>('8,6'!$B$17:$C$17,'8,6'!$E$17:$P$17)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('8,6'!$B$22:$C$22,'8,6'!$E$22:$P$22)</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1-8B22-4856-8205-84BC81E5CD7A}"/>
            </c:ext>
          </c:extLst>
        </c:ser>
        <c:ser>
          <c:idx val="2"/>
          <c:order val="1"/>
          <c:tx>
            <c:strRef>
              <c:f>'8,6'!$A$24</c:f>
              <c:strCache>
                <c:ptCount val="1"/>
                <c:pt idx="0">
                  <c:v>Rango Menor</c:v>
                </c:pt>
              </c:strCache>
            </c:strRef>
          </c:tx>
          <c:marker>
            <c:symbol val="none"/>
          </c:marker>
          <c:cat>
            <c:strRef>
              <c:f>('8,6'!$B$17:$C$17,'8,6'!$E$17:$P$17)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('8,6'!$B$24:$C$24,'8,6'!$E$24:$P$24)</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2-8B22-4856-8205-84BC81E5CD7A}"/>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649724245718666E-2"/>
          <c:y val="9.0526408847048573E-2"/>
          <c:w val="0.83333507223030234"/>
          <c:h val="0.83157980219963223"/>
        </c:manualLayout>
      </c:layout>
      <c:barChart>
        <c:barDir val="col"/>
        <c:grouping val="clustered"/>
        <c:varyColors val="0"/>
        <c:ser>
          <c:idx val="1"/>
          <c:order val="0"/>
          <c:tx>
            <c:strRef>
              <c:f>'8,f'!$L$18</c:f>
              <c:strCache>
                <c:ptCount val="1"/>
                <c:pt idx="0">
                  <c:v>N° de AT</c:v>
                </c:pt>
              </c:strCache>
            </c:strRef>
          </c:tx>
          <c:spPr>
            <a:gradFill rotWithShape="0">
              <a:gsLst>
                <a:gs pos="0">
                  <a:srgbClr val="CC99FF">
                    <a:gamma/>
                    <a:shade val="46275"/>
                    <a:invGamma/>
                  </a:srgbClr>
                </a:gs>
                <a:gs pos="50000">
                  <a:srgbClr val="CC99FF"/>
                </a:gs>
                <a:gs pos="100000">
                  <a:srgbClr val="CC99FF">
                    <a:gamma/>
                    <a:shade val="46275"/>
                    <a:invGamma/>
                  </a:srgbClr>
                </a:gs>
              </a:gsLst>
              <a:lin ang="5400000" scaled="1"/>
            </a:gradFill>
            <a:ln w="12700">
              <a:solidFill>
                <a:srgbClr val="000000"/>
              </a:solidFill>
              <a:prstDash val="solid"/>
            </a:ln>
          </c:spPr>
          <c:invertIfNegative val="0"/>
          <c:dLbls>
            <c:dLbl>
              <c:idx val="1"/>
              <c:layout>
                <c:manualLayout>
                  <c:x val="7.5863771763543973E-3"/>
                  <c:y val="-1.4106101877599911E-2"/>
                </c:manualLayout>
              </c:layout>
              <c:spPr>
                <a:noFill/>
                <a:ln w="25400">
                  <a:noFill/>
                </a:ln>
              </c:spPr>
              <c:txPr>
                <a:bodyPr/>
                <a:lstStyle/>
                <a:p>
                  <a:pPr>
                    <a:defRPr sz="1000" b="0" i="0" u="none" strike="noStrike" baseline="0">
                      <a:solidFill>
                        <a:srgbClr val="000000"/>
                      </a:solidFill>
                      <a:latin typeface="Arial"/>
                      <a:ea typeface="Arial"/>
                      <a:cs typeface="Arial"/>
                    </a:defRPr>
                  </a:pPr>
                  <a:endParaRPr lang="es-CO"/>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1B-4692-B2A0-339CF85ED4EB}"/>
                </c:ext>
              </c:extLst>
            </c:dLbl>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'8,f'!$H$19:$H$30</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'8,f'!$L$19:$L$30</c:f>
              <c:numCache>
                <c:formatCode>0</c:formatCode>
                <c:ptCount val="12"/>
                <c:pt idx="0">
                  <c:v>0</c:v>
                </c:pt>
                <c:pt idx="1">
                  <c:v>0</c:v>
                </c:pt>
                <c:pt idx="2">
                  <c:v>0</c:v>
                </c:pt>
                <c:pt idx="3">
                  <c:v>0</c:v>
                </c:pt>
                <c:pt idx="4">
                  <c:v>0</c:v>
                </c:pt>
                <c:pt idx="5">
                  <c:v>1</c:v>
                </c:pt>
                <c:pt idx="6">
                  <c:v>1</c:v>
                </c:pt>
                <c:pt idx="7">
                  <c:v>0</c:v>
                </c:pt>
                <c:pt idx="8">
                  <c:v>0</c:v>
                </c:pt>
                <c:pt idx="9">
                  <c:v>0</c:v>
                </c:pt>
                <c:pt idx="10">
                  <c:v>0</c:v>
                </c:pt>
                <c:pt idx="11">
                  <c:v>0</c:v>
                </c:pt>
              </c:numCache>
            </c:numRef>
          </c:val>
          <c:extLst>
            <c:ext xmlns:c16="http://schemas.microsoft.com/office/drawing/2014/chart" uri="{C3380CC4-5D6E-409C-BE32-E72D297353CC}">
              <c16:uniqueId val="{00000001-441B-4692-B2A0-339CF85ED4EB}"/>
            </c:ext>
          </c:extLst>
        </c:ser>
        <c:dLbls>
          <c:showLegendKey val="0"/>
          <c:showVal val="0"/>
          <c:showCatName val="0"/>
          <c:showSerName val="0"/>
          <c:showPercent val="0"/>
          <c:showBubbleSize val="0"/>
        </c:dLbls>
        <c:gapWidth val="150"/>
        <c:axId val="568407168"/>
        <c:axId val="1"/>
      </c:barChart>
      <c:lineChart>
        <c:grouping val="standard"/>
        <c:varyColors val="0"/>
        <c:ser>
          <c:idx val="0"/>
          <c:order val="1"/>
          <c:tx>
            <c:v>No. Dias Perdidos</c:v>
          </c:tx>
          <c:spPr>
            <a:ln w="12700">
              <a:solidFill>
                <a:srgbClr val="000080"/>
              </a:solidFill>
              <a:prstDash val="solid"/>
            </a:ln>
          </c:spPr>
          <c:marker>
            <c:symbol val="diamond"/>
            <c:size val="5"/>
            <c:spPr>
              <a:solidFill>
                <a:srgbClr val="000080"/>
              </a:solidFill>
              <a:ln>
                <a:solidFill>
                  <a:srgbClr val="000080"/>
                </a:solidFill>
                <a:prstDash val="solid"/>
              </a:ln>
            </c:spPr>
          </c:marker>
          <c:dLbls>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'8,f'!$N$19:$N$30</c:f>
              <c:numCache>
                <c:formatCode>0</c:formatCode>
                <c:ptCount val="12"/>
                <c:pt idx="0">
                  <c:v>0</c:v>
                </c:pt>
                <c:pt idx="1">
                  <c:v>0</c:v>
                </c:pt>
                <c:pt idx="2">
                  <c:v>0</c:v>
                </c:pt>
                <c:pt idx="3">
                  <c:v>0</c:v>
                </c:pt>
                <c:pt idx="4">
                  <c:v>0</c:v>
                </c:pt>
                <c:pt idx="5">
                  <c:v>2</c:v>
                </c:pt>
                <c:pt idx="6">
                  <c:v>3</c:v>
                </c:pt>
                <c:pt idx="7">
                  <c:v>0</c:v>
                </c:pt>
                <c:pt idx="8">
                  <c:v>0</c:v>
                </c:pt>
                <c:pt idx="9">
                  <c:v>0</c:v>
                </c:pt>
                <c:pt idx="10">
                  <c:v>0</c:v>
                </c:pt>
                <c:pt idx="11">
                  <c:v>0</c:v>
                </c:pt>
              </c:numCache>
            </c:numRef>
          </c:val>
          <c:smooth val="0"/>
          <c:extLst>
            <c:ext xmlns:c16="http://schemas.microsoft.com/office/drawing/2014/chart" uri="{C3380CC4-5D6E-409C-BE32-E72D297353CC}">
              <c16:uniqueId val="{00000002-441B-4692-B2A0-339CF85ED4EB}"/>
            </c:ext>
          </c:extLst>
        </c:ser>
        <c:dLbls>
          <c:showLegendKey val="0"/>
          <c:showVal val="0"/>
          <c:showCatName val="0"/>
          <c:showSerName val="0"/>
          <c:showPercent val="0"/>
          <c:showBubbleSize val="0"/>
        </c:dLbls>
        <c:marker val="1"/>
        <c:smooth val="0"/>
        <c:axId val="3"/>
        <c:axId val="4"/>
      </c:lineChart>
      <c:catAx>
        <c:axId val="5684071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s-CO"/>
          </a:p>
        </c:txPr>
        <c:crossAx val="1"/>
        <c:crosses val="autoZero"/>
        <c:auto val="0"/>
        <c:lblAlgn val="ctr"/>
        <c:lblOffset val="100"/>
        <c:tickLblSkip val="1"/>
        <c:tickMarkSkip val="1"/>
        <c:noMultiLvlLbl val="0"/>
      </c:catAx>
      <c:valAx>
        <c:axId val="1"/>
        <c:scaling>
          <c:orientation val="minMax"/>
        </c:scaling>
        <c:delete val="0"/>
        <c:axPos val="l"/>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s-CO"/>
          </a:p>
        </c:txPr>
        <c:crossAx val="568407168"/>
        <c:crosses val="autoZero"/>
        <c:crossBetween val="between"/>
      </c:valAx>
      <c:catAx>
        <c:axId val="3"/>
        <c:scaling>
          <c:orientation val="minMax"/>
        </c:scaling>
        <c:delete val="0"/>
        <c:axPos val="t"/>
        <c:numFmt formatCode="General"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s-CO"/>
          </a:p>
        </c:txPr>
        <c:crossAx val="4"/>
        <c:crosses val="max"/>
        <c:auto val="0"/>
        <c:lblAlgn val="ctr"/>
        <c:lblOffset val="100"/>
        <c:noMultiLvlLbl val="0"/>
      </c:catAx>
      <c:valAx>
        <c:axId val="4"/>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s-CO"/>
          </a:p>
        </c:txPr>
        <c:crossAx val="3"/>
        <c:crosses val="max"/>
        <c:crossBetween val="between"/>
      </c:valAx>
      <c:spPr>
        <a:gradFill rotWithShape="0">
          <a:gsLst>
            <a:gs pos="0">
              <a:srgbClr val="CCCCFF">
                <a:gamma/>
                <a:shade val="46275"/>
                <a:invGamma/>
              </a:srgbClr>
            </a:gs>
            <a:gs pos="100000">
              <a:srgbClr val="CCCCFF"/>
            </a:gs>
          </a:gsLst>
          <a:lin ang="5400000" scaled="1"/>
        </a:gradFill>
        <a:ln w="25400">
          <a:noFill/>
        </a:ln>
      </c:spPr>
    </c:plotArea>
    <c:legend>
      <c:legendPos val="r"/>
      <c:legendEntry>
        <c:idx val="0"/>
        <c:txPr>
          <a:bodyPr/>
          <a:lstStyle/>
          <a:p>
            <a:pPr>
              <a:defRPr sz="145" b="0" i="0" u="none" strike="noStrike" baseline="0">
                <a:solidFill>
                  <a:srgbClr val="000000"/>
                </a:solidFill>
                <a:latin typeface="Arial"/>
                <a:ea typeface="Arial"/>
                <a:cs typeface="Arial"/>
              </a:defRPr>
            </a:pPr>
            <a:endParaRPr lang="es-CO"/>
          </a:p>
        </c:txPr>
      </c:legendEntry>
      <c:legendEntry>
        <c:idx val="1"/>
        <c:txPr>
          <a:bodyPr/>
          <a:lstStyle/>
          <a:p>
            <a:pPr>
              <a:defRPr sz="145" b="0" i="0" u="none" strike="noStrike" baseline="0">
                <a:solidFill>
                  <a:srgbClr val="000000"/>
                </a:solidFill>
                <a:latin typeface="Arial"/>
                <a:ea typeface="Arial"/>
                <a:cs typeface="Arial"/>
              </a:defRPr>
            </a:pPr>
            <a:endParaRPr lang="es-CO"/>
          </a:p>
        </c:txPr>
      </c:legendEntry>
      <c:layout>
        <c:manualLayout>
          <c:xMode val="edge"/>
          <c:yMode val="edge"/>
          <c:x val="0.48642332663882604"/>
          <c:y val="3.2982352101384817E-2"/>
          <c:w val="0.44230779856971325"/>
          <c:h val="4.2105667753873859E-2"/>
        </c:manualLayout>
      </c:layout>
      <c:overlay val="0"/>
      <c:spPr>
        <a:solidFill>
          <a:srgbClr val="FFFFFF"/>
        </a:solidFill>
        <a:ln w="3175">
          <a:solidFill>
            <a:srgbClr val="000000"/>
          </a:solidFill>
          <a:prstDash val="solid"/>
        </a:ln>
      </c:spPr>
      <c:txPr>
        <a:bodyPr/>
        <a:lstStyle/>
        <a:p>
          <a:pPr>
            <a:defRPr sz="145" b="0" i="0" u="none" strike="noStrike" baseline="0">
              <a:solidFill>
                <a:srgbClr val="000000"/>
              </a:solidFill>
              <a:latin typeface="Arial"/>
              <a:ea typeface="Arial"/>
              <a:cs typeface="Arial"/>
            </a:defRPr>
          </a:pPr>
          <a:endParaRPr lang="es-CO"/>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CO"/>
    </a:p>
  </c:txPr>
  <c:printSettings>
    <c:headerFooter alignWithMargins="0">
      <c:oddHeader>&amp;A</c:oddHeader>
      <c:oddFooter>Page &amp;P</c:oddFooter>
    </c:headerFooter>
    <c:pageMargins b="1" l="0.75" r="0.75" t="1" header="0.5" footer="0.5"/>
    <c:pageSetup/>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501423642927"/>
          <c:y val="0.16539481302384756"/>
          <c:w val="0.85390533235758959"/>
          <c:h val="0.67175739443531934"/>
        </c:manualLayout>
      </c:layout>
      <c:lineChart>
        <c:grouping val="standard"/>
        <c:varyColors val="0"/>
        <c:ser>
          <c:idx val="0"/>
          <c:order val="0"/>
          <c:tx>
            <c:v>Indice Frecuencia</c:v>
          </c:tx>
          <c:spPr>
            <a:ln w="25400" cap="flat" cmpd="sng" algn="ctr">
              <a:solidFill>
                <a:schemeClr val="dk1">
                  <a:shade val="50000"/>
                </a:schemeClr>
              </a:solidFill>
              <a:prstDash val="solid"/>
            </a:ln>
            <a:effectLst/>
          </c:spPr>
          <c:marker>
            <c:symbol val="diamond"/>
            <c:size val="5"/>
            <c:spPr>
              <a:solidFill>
                <a:schemeClr val="dk1"/>
              </a:solidFill>
              <a:ln w="25400" cap="flat" cmpd="sng" algn="ctr">
                <a:solidFill>
                  <a:schemeClr val="dk1">
                    <a:shade val="50000"/>
                  </a:schemeClr>
                </a:solidFill>
                <a:prstDash val="solid"/>
              </a:ln>
              <a:effectLst/>
            </c:spPr>
          </c:marker>
          <c:cat>
            <c:strRef>
              <c:f>'8,f'!$H$19:$H$30</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'8,f'!$Q$19:$Q$30</c:f>
              <c:numCache>
                <c:formatCode>#,##0.00</c:formatCode>
                <c:ptCount val="12"/>
                <c:pt idx="0">
                  <c:v>0</c:v>
                </c:pt>
                <c:pt idx="1">
                  <c:v>0</c:v>
                </c:pt>
                <c:pt idx="2">
                  <c:v>0</c:v>
                </c:pt>
                <c:pt idx="3">
                  <c:v>0</c:v>
                </c:pt>
                <c:pt idx="4">
                  <c:v>0</c:v>
                </c:pt>
                <c:pt idx="5">
                  <c:v>9.2678405931417976E-2</c:v>
                </c:pt>
                <c:pt idx="6">
                  <c:v>0.10050251256281408</c:v>
                </c:pt>
                <c:pt idx="7">
                  <c:v>0</c:v>
                </c:pt>
                <c:pt idx="8">
                  <c:v>0</c:v>
                </c:pt>
                <c:pt idx="9">
                  <c:v>0</c:v>
                </c:pt>
                <c:pt idx="10">
                  <c:v>0</c:v>
                </c:pt>
                <c:pt idx="11">
                  <c:v>0</c:v>
                </c:pt>
              </c:numCache>
            </c:numRef>
          </c:val>
          <c:smooth val="0"/>
          <c:extLst>
            <c:ext xmlns:c16="http://schemas.microsoft.com/office/drawing/2014/chart" uri="{C3380CC4-5D6E-409C-BE32-E72D297353CC}">
              <c16:uniqueId val="{00000000-8450-4917-8FC2-7D26961DB43E}"/>
            </c:ext>
          </c:extLst>
        </c:ser>
        <c:ser>
          <c:idx val="1"/>
          <c:order val="1"/>
          <c:tx>
            <c:v>Indice Severidad</c:v>
          </c:tx>
          <c:spPr>
            <a:ln w="25400">
              <a:solidFill>
                <a:srgbClr val="FF0000"/>
              </a:solidFill>
              <a:prstDash val="solid"/>
            </a:ln>
          </c:spPr>
          <c:marker>
            <c:symbol val="square"/>
            <c:size val="5"/>
            <c:spPr>
              <a:solidFill>
                <a:srgbClr val="333333"/>
              </a:solidFill>
              <a:ln>
                <a:solidFill>
                  <a:srgbClr val="333333"/>
                </a:solidFill>
                <a:prstDash val="solid"/>
              </a:ln>
            </c:spPr>
          </c:marker>
          <c:cat>
            <c:strRef>
              <c:f>'8,f'!$H$19:$H$30</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'8,f'!$R$19:$R$30</c:f>
              <c:numCache>
                <c:formatCode>#,##0.00</c:formatCode>
                <c:ptCount val="12"/>
                <c:pt idx="0">
                  <c:v>0</c:v>
                </c:pt>
                <c:pt idx="1">
                  <c:v>0</c:v>
                </c:pt>
                <c:pt idx="2">
                  <c:v>0</c:v>
                </c:pt>
                <c:pt idx="3">
                  <c:v>0</c:v>
                </c:pt>
                <c:pt idx="4">
                  <c:v>0</c:v>
                </c:pt>
                <c:pt idx="5">
                  <c:v>0.18535681186283595</c:v>
                </c:pt>
                <c:pt idx="6">
                  <c:v>0.30150753768844218</c:v>
                </c:pt>
                <c:pt idx="7">
                  <c:v>0</c:v>
                </c:pt>
                <c:pt idx="8">
                  <c:v>0</c:v>
                </c:pt>
                <c:pt idx="9">
                  <c:v>0</c:v>
                </c:pt>
                <c:pt idx="10">
                  <c:v>0</c:v>
                </c:pt>
                <c:pt idx="11">
                  <c:v>0</c:v>
                </c:pt>
              </c:numCache>
            </c:numRef>
          </c:val>
          <c:smooth val="0"/>
          <c:extLst>
            <c:ext xmlns:c16="http://schemas.microsoft.com/office/drawing/2014/chart" uri="{C3380CC4-5D6E-409C-BE32-E72D297353CC}">
              <c16:uniqueId val="{00000001-8450-4917-8FC2-7D26961DB43E}"/>
            </c:ext>
          </c:extLst>
        </c:ser>
        <c:ser>
          <c:idx val="2"/>
          <c:order val="2"/>
          <c:tx>
            <c:v>Indice Lesiones Incapacitantes</c:v>
          </c:tx>
          <c:spPr>
            <a:ln w="38100" cap="flat" cmpd="sng" algn="ctr">
              <a:solidFill>
                <a:schemeClr val="accent5">
                  <a:shade val="50000"/>
                </a:schemeClr>
              </a:solidFill>
              <a:prstDash val="solid"/>
            </a:ln>
            <a:effectLst/>
          </c:spPr>
          <c:marker>
            <c:symbol val="triangle"/>
            <c:size val="5"/>
            <c:spPr>
              <a:solidFill>
                <a:schemeClr val="accent5"/>
              </a:solidFill>
              <a:ln w="38100" cap="flat" cmpd="sng" algn="ctr">
                <a:solidFill>
                  <a:schemeClr val="accent5">
                    <a:shade val="50000"/>
                  </a:schemeClr>
                </a:solidFill>
                <a:prstDash val="solid"/>
              </a:ln>
              <a:effectLst/>
            </c:spPr>
          </c:marker>
          <c:val>
            <c:numRef>
              <c:f>'8,f'!$S$19:$S$30</c:f>
              <c:numCache>
                <c:formatCode>#,##0.00</c:formatCode>
                <c:ptCount val="12"/>
                <c:pt idx="0">
                  <c:v>0</c:v>
                </c:pt>
                <c:pt idx="1">
                  <c:v>0</c:v>
                </c:pt>
                <c:pt idx="2">
                  <c:v>0</c:v>
                </c:pt>
                <c:pt idx="3">
                  <c:v>0</c:v>
                </c:pt>
                <c:pt idx="4">
                  <c:v>0</c:v>
                </c:pt>
                <c:pt idx="5">
                  <c:v>1.7178573851977381E-5</c:v>
                </c:pt>
                <c:pt idx="6">
                  <c:v>3.0302265094315801E-5</c:v>
                </c:pt>
                <c:pt idx="7">
                  <c:v>0</c:v>
                </c:pt>
                <c:pt idx="8">
                  <c:v>0</c:v>
                </c:pt>
                <c:pt idx="9">
                  <c:v>0</c:v>
                </c:pt>
                <c:pt idx="10">
                  <c:v>0</c:v>
                </c:pt>
                <c:pt idx="11">
                  <c:v>0</c:v>
                </c:pt>
              </c:numCache>
            </c:numRef>
          </c:val>
          <c:smooth val="0"/>
          <c:extLst>
            <c:ext xmlns:c16="http://schemas.microsoft.com/office/drawing/2014/chart" uri="{C3380CC4-5D6E-409C-BE32-E72D297353CC}">
              <c16:uniqueId val="{00000002-8450-4917-8FC2-7D26961DB43E}"/>
            </c:ext>
          </c:extLst>
        </c:ser>
        <c:dLbls>
          <c:showLegendKey val="0"/>
          <c:showVal val="0"/>
          <c:showCatName val="0"/>
          <c:showSerName val="0"/>
          <c:showPercent val="0"/>
          <c:showBubbleSize val="0"/>
        </c:dLbls>
        <c:marker val="1"/>
        <c:smooth val="0"/>
        <c:axId val="964175064"/>
        <c:axId val="1"/>
      </c:lineChart>
      <c:catAx>
        <c:axId val="964175064"/>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925" b="0" i="0" u="none" strike="noStrike" baseline="0">
                <a:solidFill>
                  <a:srgbClr val="000000"/>
                </a:solidFill>
                <a:latin typeface="Arial"/>
                <a:ea typeface="Arial"/>
                <a:cs typeface="Arial"/>
              </a:defRPr>
            </a:pPr>
            <a:endParaRPr lang="es-CO"/>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FFFFFF"/>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s-CO"/>
          </a:p>
        </c:txPr>
        <c:crossAx val="964175064"/>
        <c:crosses val="autoZero"/>
        <c:crossBetween val="between"/>
      </c:valAx>
      <c:spPr>
        <a:gradFill rotWithShape="0">
          <a:gsLst>
            <a:gs pos="0">
              <a:srgbClr val="C0C0C0"/>
            </a:gs>
            <a:gs pos="100000">
              <a:srgbClr val="C0C0C0">
                <a:gamma/>
                <a:tint val="33725"/>
                <a:invGamma/>
              </a:srgbClr>
            </a:gs>
          </a:gsLst>
          <a:lin ang="5400000" scaled="1"/>
        </a:gradFill>
        <a:ln w="12700">
          <a:solidFill>
            <a:srgbClr val="808080"/>
          </a:solidFill>
          <a:prstDash val="solid"/>
        </a:ln>
      </c:spPr>
    </c:plotArea>
    <c:legend>
      <c:legendPos val="r"/>
      <c:layout>
        <c:manualLayout>
          <c:xMode val="edge"/>
          <c:yMode val="edge"/>
          <c:x val="0.16315383964101263"/>
          <c:y val="4.9950616879750734E-2"/>
          <c:w val="0.27650770468207608"/>
          <c:h val="0.21294372506970932"/>
        </c:manualLayout>
      </c:layout>
      <c:overlay val="0"/>
      <c:spPr>
        <a:solidFill>
          <a:srgbClr val="FFFFFF"/>
        </a:solidFill>
        <a:ln w="3175">
          <a:solidFill>
            <a:srgbClr val="000000"/>
          </a:solidFill>
          <a:prstDash val="solid"/>
        </a:ln>
      </c:spPr>
      <c:txPr>
        <a:bodyPr/>
        <a:lstStyle/>
        <a:p>
          <a:pPr>
            <a:defRPr sz="190" b="0" i="0" u="none" strike="noStrike" baseline="0">
              <a:solidFill>
                <a:srgbClr val="000000"/>
              </a:solidFill>
              <a:latin typeface="Arial"/>
              <a:ea typeface="Arial"/>
              <a:cs typeface="Arial"/>
            </a:defRPr>
          </a:pPr>
          <a:endParaRPr lang="es-CO"/>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s-CO"/>
    </a:p>
  </c:txPr>
  <c:printSettings>
    <c:headerFooter alignWithMargins="0"/>
    <c:pageMargins b="1" l="0.75" r="0.75" t="1" header="0" footer="0"/>
    <c:pageSetup orientation="landscape"/>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74475998152129"/>
          <c:y val="0.13865546218487396"/>
          <c:w val="0.76846457176383909"/>
          <c:h val="0.76890756302521013"/>
        </c:manualLayout>
      </c:layout>
      <c:lineChart>
        <c:grouping val="standard"/>
        <c:varyColors val="0"/>
        <c:ser>
          <c:idx val="1"/>
          <c:order val="0"/>
          <c:tx>
            <c:v>Tasa Mes a Mes</c:v>
          </c:tx>
          <c:spPr>
            <a:ln w="12700">
              <a:solidFill>
                <a:srgbClr val="FF00FF"/>
              </a:solidFill>
              <a:prstDash val="solid"/>
            </a:ln>
          </c:spPr>
          <c:marker>
            <c:symbol val="square"/>
            <c:size val="5"/>
            <c:spPr>
              <a:solidFill>
                <a:srgbClr val="FF00FF"/>
              </a:solidFill>
              <a:ln>
                <a:solidFill>
                  <a:srgbClr val="FF00FF"/>
                </a:solidFill>
                <a:prstDash val="solid"/>
              </a:ln>
            </c:spPr>
          </c:marker>
          <c:dLbls>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'8,f'!$H$19:$J$30</c:f>
              <c:multiLvlStrCache>
                <c:ptCount val="12"/>
                <c:lvl>
                  <c:pt idx="0">
                    <c:v>44</c:v>
                  </c:pt>
                  <c:pt idx="1">
                    <c:v>44</c:v>
                  </c:pt>
                  <c:pt idx="2">
                    <c:v>44</c:v>
                  </c:pt>
                  <c:pt idx="3">
                    <c:v>44</c:v>
                  </c:pt>
                  <c:pt idx="4">
                    <c:v>44</c:v>
                  </c:pt>
                  <c:pt idx="5">
                    <c:v>44</c:v>
                  </c:pt>
                  <c:pt idx="6">
                    <c:v>42</c:v>
                  </c:pt>
                  <c:pt idx="7">
                    <c:v>42</c:v>
                  </c:pt>
                  <c:pt idx="8">
                    <c:v>42</c:v>
                  </c:pt>
                  <c:pt idx="9">
                    <c:v>42</c:v>
                  </c:pt>
                  <c:pt idx="10">
                    <c:v>42</c:v>
                  </c:pt>
                  <c:pt idx="11">
                    <c:v>42</c:v>
                  </c:pt>
                </c:lvl>
                <c:lvl>
                  <c:pt idx="0">
                    <c:v>4,166666667</c:v>
                  </c:pt>
                  <c:pt idx="1">
                    <c:v>4,166666667</c:v>
                  </c:pt>
                  <c:pt idx="2">
                    <c:v>4,166666667</c:v>
                  </c:pt>
                  <c:pt idx="3">
                    <c:v>4,166666667</c:v>
                  </c:pt>
                  <c:pt idx="4">
                    <c:v>4,166666667</c:v>
                  </c:pt>
                  <c:pt idx="5">
                    <c:v>4,166666667</c:v>
                  </c:pt>
                  <c:pt idx="6">
                    <c:v>4,166666667</c:v>
                  </c:pt>
                  <c:pt idx="7">
                    <c:v>4,166666667</c:v>
                  </c:pt>
                  <c:pt idx="8">
                    <c:v>4,166666667</c:v>
                  </c:pt>
                  <c:pt idx="9">
                    <c:v>4,166666667</c:v>
                  </c:pt>
                  <c:pt idx="10">
                    <c:v>4,166666667</c:v>
                  </c:pt>
                  <c:pt idx="11">
                    <c:v>4,166666667</c:v>
                  </c:pt>
                </c:lvl>
                <c:lvl>
                  <c:pt idx="0">
                    <c:v>Ene</c:v>
                  </c:pt>
                  <c:pt idx="1">
                    <c:v>Feb</c:v>
                  </c:pt>
                  <c:pt idx="2">
                    <c:v>Mar</c:v>
                  </c:pt>
                  <c:pt idx="3">
                    <c:v>Abr</c:v>
                  </c:pt>
                  <c:pt idx="4">
                    <c:v>May</c:v>
                  </c:pt>
                  <c:pt idx="5">
                    <c:v>Jun</c:v>
                  </c:pt>
                  <c:pt idx="6">
                    <c:v>Jul</c:v>
                  </c:pt>
                  <c:pt idx="7">
                    <c:v>Ago</c:v>
                  </c:pt>
                  <c:pt idx="8">
                    <c:v>Sep</c:v>
                  </c:pt>
                  <c:pt idx="9">
                    <c:v>Oct</c:v>
                  </c:pt>
                  <c:pt idx="10">
                    <c:v>Nov</c:v>
                  </c:pt>
                  <c:pt idx="11">
                    <c:v>Dic</c:v>
                  </c:pt>
                </c:lvl>
              </c:multiLvlStrCache>
            </c:multiLvlStrRef>
          </c:cat>
          <c:val>
            <c:numRef>
              <c:f>'8,f'!$T$19:$T$30</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D49D-49D5-BBA0-401A6BAB977E}"/>
            </c:ext>
          </c:extLst>
        </c:ser>
        <c:dLbls>
          <c:showLegendKey val="0"/>
          <c:showVal val="0"/>
          <c:showCatName val="0"/>
          <c:showSerName val="0"/>
          <c:showPercent val="0"/>
          <c:showBubbleSize val="0"/>
        </c:dLbls>
        <c:marker val="1"/>
        <c:smooth val="0"/>
        <c:axId val="496949240"/>
        <c:axId val="1"/>
      </c:lineChart>
      <c:lineChart>
        <c:grouping val="standard"/>
        <c:varyColors val="0"/>
        <c:ser>
          <c:idx val="0"/>
          <c:order val="1"/>
          <c:tx>
            <c:v>No. Trabaj. </c:v>
          </c:tx>
          <c:spPr>
            <a:ln w="12700">
              <a:solidFill>
                <a:srgbClr val="000080"/>
              </a:solidFill>
              <a:prstDash val="solid"/>
            </a:ln>
          </c:spPr>
          <c:marker>
            <c:symbol val="diamond"/>
            <c:size val="5"/>
            <c:spPr>
              <a:solidFill>
                <a:srgbClr val="000080"/>
              </a:solidFill>
              <a:ln>
                <a:solidFill>
                  <a:srgbClr val="000080"/>
                </a:solidFill>
                <a:prstDash val="solid"/>
              </a:ln>
            </c:spPr>
          </c:marker>
          <c:dLbls>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'8,f'!$K$19:$K$30</c:f>
              <c:numCache>
                <c:formatCode>General</c:formatCode>
                <c:ptCount val="12"/>
                <c:pt idx="0">
                  <c:v>1043</c:v>
                </c:pt>
                <c:pt idx="1">
                  <c:v>1032</c:v>
                </c:pt>
                <c:pt idx="2">
                  <c:v>1021</c:v>
                </c:pt>
                <c:pt idx="3">
                  <c:v>1031</c:v>
                </c:pt>
                <c:pt idx="4">
                  <c:v>1038</c:v>
                </c:pt>
                <c:pt idx="5">
                  <c:v>1079</c:v>
                </c:pt>
                <c:pt idx="6">
                  <c:v>995</c:v>
                </c:pt>
                <c:pt idx="7">
                  <c:v>933</c:v>
                </c:pt>
                <c:pt idx="8">
                  <c:v>929</c:v>
                </c:pt>
                <c:pt idx="9">
                  <c:v>919</c:v>
                </c:pt>
                <c:pt idx="10">
                  <c:v>950</c:v>
                </c:pt>
                <c:pt idx="11">
                  <c:v>920</c:v>
                </c:pt>
              </c:numCache>
            </c:numRef>
          </c:cat>
          <c:val>
            <c:numLit>
              <c:formatCode>General</c:formatCode>
              <c:ptCount val="1"/>
              <c:pt idx="0">
                <c:v>0</c:v>
              </c:pt>
            </c:numLit>
          </c:val>
          <c:smooth val="0"/>
          <c:extLst>
            <c:ext xmlns:c16="http://schemas.microsoft.com/office/drawing/2014/chart" uri="{C3380CC4-5D6E-409C-BE32-E72D297353CC}">
              <c16:uniqueId val="{00000001-D49D-49D5-BBA0-401A6BAB977E}"/>
            </c:ext>
          </c:extLst>
        </c:ser>
        <c:dLbls>
          <c:showLegendKey val="0"/>
          <c:showVal val="0"/>
          <c:showCatName val="0"/>
          <c:showSerName val="0"/>
          <c:showPercent val="0"/>
          <c:showBubbleSize val="0"/>
        </c:dLbls>
        <c:marker val="1"/>
        <c:smooth val="0"/>
        <c:axId val="3"/>
        <c:axId val="4"/>
      </c:lineChart>
      <c:catAx>
        <c:axId val="496949240"/>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s-CO"/>
          </a:p>
        </c:txPr>
        <c:crossAx val="1"/>
        <c:crosses val="autoZero"/>
        <c:auto val="0"/>
        <c:lblAlgn val="ctr"/>
        <c:lblOffset val="100"/>
        <c:tickLblSkip val="2"/>
        <c:tickMarkSkip val="1"/>
        <c:noMultiLvlLbl val="0"/>
      </c:catAx>
      <c:valAx>
        <c:axId val="1"/>
        <c:scaling>
          <c:orientation val="minMax"/>
        </c:scaling>
        <c:delete val="0"/>
        <c:axPos val="l"/>
        <c:numFmt formatCode="#,##0.0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s-CO"/>
          </a:p>
        </c:txPr>
        <c:crossAx val="496949240"/>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s-CO"/>
          </a:p>
        </c:txPr>
        <c:crossAx val="3"/>
        <c:crosses val="max"/>
        <c:crossBetween val="between"/>
      </c:valAx>
      <c:spPr>
        <a:gradFill rotWithShape="0">
          <a:gsLst>
            <a:gs pos="0">
              <a:srgbClr val="CCCCFF"/>
            </a:gs>
            <a:gs pos="50000">
              <a:srgbClr val="CCCCFF">
                <a:gamma/>
                <a:shade val="46275"/>
                <a:invGamma/>
              </a:srgbClr>
            </a:gs>
            <a:gs pos="100000">
              <a:srgbClr val="CCCCFF"/>
            </a:gs>
          </a:gsLst>
          <a:lin ang="5400000" scaled="1"/>
        </a:gradFill>
        <a:ln w="12700">
          <a:solidFill>
            <a:srgbClr val="808080"/>
          </a:solidFill>
          <a:prstDash val="solid"/>
        </a:ln>
      </c:spPr>
    </c:plotArea>
    <c:legend>
      <c:legendPos val="r"/>
      <c:layout>
        <c:manualLayout>
          <c:xMode val="edge"/>
          <c:yMode val="edge"/>
          <c:x val="0.47704585400792587"/>
          <c:y val="2.9411617026132601E-2"/>
          <c:w val="0.44533698996781601"/>
          <c:h val="9.2437064932100868E-2"/>
        </c:manualLayout>
      </c:layout>
      <c:overlay val="0"/>
      <c:spPr>
        <a:solidFill>
          <a:srgbClr val="FFFFFF"/>
        </a:solidFill>
        <a:ln w="3175">
          <a:solidFill>
            <a:srgbClr val="000000"/>
          </a:solidFill>
          <a:prstDash val="solid"/>
        </a:ln>
      </c:spPr>
      <c:txPr>
        <a:bodyPr/>
        <a:lstStyle/>
        <a:p>
          <a:pPr>
            <a:defRPr sz="170" b="0" i="0" u="none" strike="noStrike" baseline="0">
              <a:solidFill>
                <a:srgbClr val="000000"/>
              </a:solidFill>
              <a:latin typeface="Arial"/>
              <a:ea typeface="Arial"/>
              <a:cs typeface="Arial"/>
            </a:defRPr>
          </a:pPr>
          <a:endParaRPr lang="es-CO"/>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s-CO"/>
    </a:p>
  </c:txPr>
  <c:printSettings>
    <c:headerFooter alignWithMargins="0">
      <c:oddHeader>&amp;A</c:oddHeader>
      <c:oddFooter>Page &amp;P</c:oddFooter>
    </c:headerFooter>
    <c:pageMargins b="1" l="0.75" r="0.75" t="1" header="0.5" footer="0.5"/>
    <c:pageSetup orientation="landscape" verticalDpi="0"/>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'GRAFICA 2026'!$C$9</c:f>
              <c:strCache>
                <c:ptCount val="1"/>
                <c:pt idx="0">
                  <c:v>No. EL </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'GRAFICA 2026'!$B$10:$B$24</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'GRAFICA 2026'!$C$10:$C$24</c:f>
              <c:numCache>
                <c:formatCode>General</c:formatCode>
                <c:ptCount val="15"/>
                <c:pt idx="0">
                  <c:v>2</c:v>
                </c:pt>
                <c:pt idx="1">
                  <c:v>0</c:v>
                </c:pt>
                <c:pt idx="2">
                  <c:v>1</c:v>
                </c:pt>
                <c:pt idx="3">
                  <c:v>3</c:v>
                </c:pt>
                <c:pt idx="4">
                  <c:v>4</c:v>
                </c:pt>
                <c:pt idx="5">
                  <c:v>1</c:v>
                </c:pt>
                <c:pt idx="6">
                  <c:v>1</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0A4C-450B-A03D-F23A0109F91D}"/>
            </c:ext>
          </c:extLst>
        </c:ser>
        <c:dLbls>
          <c:showLegendKey val="0"/>
          <c:showVal val="1"/>
          <c:showCatName val="0"/>
          <c:showSerName val="0"/>
          <c:showPercent val="0"/>
          <c:showBubbleSize val="0"/>
        </c:dLbls>
        <c:gapWidth val="150"/>
        <c:shape val="box"/>
        <c:axId val="139170159"/>
        <c:axId val="139151023"/>
        <c:axId val="0"/>
      </c:bar3DChart>
      <c:catAx>
        <c:axId val="139170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139151023"/>
        <c:crosses val="autoZero"/>
        <c:auto val="1"/>
        <c:lblAlgn val="ctr"/>
        <c:lblOffset val="100"/>
        <c:noMultiLvlLbl val="0"/>
      </c:catAx>
      <c:valAx>
        <c:axId val="13915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9170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'GRAFICA 2026'!$C$30</c:f>
              <c:strCache>
                <c:ptCount val="1"/>
                <c:pt idx="0">
                  <c:v>No. EL </c:v>
                </c:pt>
              </c:strCache>
            </c:strRef>
          </c:tx>
          <c:spPr>
            <a:solidFill>
              <a:schemeClr val="accent1"/>
            </a:solidFill>
            <a:ln>
              <a:noFill/>
            </a:ln>
            <a:effectLst/>
          </c:spPr>
          <c:invertIfNegative val="0"/>
          <c:cat>
            <c:strRef>
              <c:f>'GRAFICA 2026'!$B$31:$B$35</c:f>
              <c:strCache>
                <c:ptCount val="5"/>
                <c:pt idx="0">
                  <c:v>EPICONDILITIS MEDIAL DERECHA</c:v>
                </c:pt>
                <c:pt idx="1">
                  <c:v>SINDROME DE TUNEL CARPIANO</c:v>
                </c:pt>
                <c:pt idx="2">
                  <c:v>TENOSINOVITIS RADIAL DE QUERVAIN DERECHA</c:v>
                </c:pt>
                <c:pt idx="3">
                  <c:v>TRASTORNO MIXTO DE ANSIEDAD Y DEPRESION</c:v>
                </c:pt>
                <c:pt idx="4">
                  <c:v>TOTAL </c:v>
                </c:pt>
              </c:strCache>
            </c:strRef>
          </c:cat>
          <c:val>
            <c:numRef>
              <c:f>'GRAFICA 2026'!$C$31:$C$35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096D-4D68-90C3-45A6ADE36C51}"/>
            </c:ext>
          </c:extLst>
        </c:ser>
        <c:dLbls>
          <c:showLegendKey val="0"/>
          <c:showVal val="0"/>
          <c:showCatName val="0"/>
          <c:showSerName val="0"/>
          <c:showPercent val="0"/>
          <c:showBubbleSize val="0"/>
        </c:dLbls>
        <c:gapWidth val="219"/>
        <c:overlap val="-27"/>
        <c:axId val="792856576"/>
        <c:axId val="792856904"/>
      </c:barChart>
      <c:catAx>
        <c:axId val="79285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92856904"/>
        <c:crosses val="autoZero"/>
        <c:auto val="1"/>
        <c:lblAlgn val="ctr"/>
        <c:lblOffset val="100"/>
        <c:noMultiLvlLbl val="0"/>
      </c:catAx>
      <c:valAx>
        <c:axId val="792856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92856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'GRAFICA 2026'!$C$46</c:f>
              <c:strCache>
                <c:ptCount val="1"/>
                <c:pt idx="0">
                  <c:v>No. EL </c:v>
                </c:pt>
              </c:strCache>
            </c:strRef>
          </c:tx>
          <c:spPr>
            <a:solidFill>
              <a:schemeClr val="accent1"/>
            </a:solidFill>
            <a:ln>
              <a:noFill/>
            </a:ln>
            <a:effectLst/>
          </c:spPr>
          <c:invertIfNegative val="0"/>
          <c:cat>
            <c:strRef>
              <c:f>'GRAFICA 2026'!$B$47:$B$49</c:f>
              <c:strCache>
                <c:ptCount val="3"/>
                <c:pt idx="0">
                  <c:v>BIOMECANICO</c:v>
                </c:pt>
                <c:pt idx="1">
                  <c:v>PSICOSOCIAL</c:v>
                </c:pt>
                <c:pt idx="2">
                  <c:v>TOTAL </c:v>
                </c:pt>
              </c:strCache>
            </c:strRef>
          </c:cat>
          <c:val>
            <c:numRef>
              <c:f>'GRAFICA 2026'!$C$47:$C$49</c:f>
              <c:numCache>
                <c:formatCode>General</c:formatCode>
                <c:ptCount val="3"/>
                <c:pt idx="0">
                  <c:v>0</c:v>
                </c:pt>
                <c:pt idx="1">
                  <c:v>0</c:v>
                </c:pt>
                <c:pt idx="2">
                  <c:v>0</c:v>
                </c:pt>
              </c:numCache>
            </c:numRef>
          </c:val>
          <c:extLst>
            <c:ext xmlns:c16="http://schemas.microsoft.com/office/drawing/2014/chart" uri="{C3380CC4-5D6E-409C-BE32-E72D297353CC}">
              <c16:uniqueId val="{00000000-E4A4-4789-B1E7-6544CD037B07}"/>
            </c:ext>
          </c:extLst>
        </c:ser>
        <c:dLbls>
          <c:showLegendKey val="0"/>
          <c:showVal val="0"/>
          <c:showCatName val="0"/>
          <c:showSerName val="0"/>
          <c:showPercent val="0"/>
          <c:showBubbleSize val="0"/>
        </c:dLbls>
        <c:gapWidth val="219"/>
        <c:overlap val="-27"/>
        <c:axId val="945752560"/>
        <c:axId val="945752888"/>
      </c:barChart>
      <c:catAx>
        <c:axId val="94575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45752888"/>
        <c:crosses val="autoZero"/>
        <c:auto val="1"/>
        <c:lblAlgn val="ctr"/>
        <c:lblOffset val="100"/>
        <c:noMultiLvlLbl val="0"/>
      </c:catAx>
      <c:valAx>
        <c:axId val="945752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45752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'GRAFICA 2026'!$C$55</c:f>
              <c:strCache>
                <c:ptCount val="1"/>
                <c:pt idx="0">
                  <c:v>DIAS DE INCAPACIDAD</c:v>
                </c:pt>
              </c:strCache>
            </c:strRef>
          </c:tx>
          <c:spPr>
            <a:solidFill>
              <a:schemeClr val="accent1"/>
            </a:solidFill>
            <a:ln>
              <a:noFill/>
            </a:ln>
            <a:effectLst/>
          </c:spPr>
          <c:invertIfNegative val="0"/>
          <c:cat>
            <c:strRef>
              <c:f>'GRAFICA 2026'!$B$56:$B$60</c:f>
              <c:strCache>
                <c:ptCount val="5"/>
                <c:pt idx="0">
                  <c:v>EPICONDILITIS MEDIAL DERECHA</c:v>
                </c:pt>
                <c:pt idx="1">
                  <c:v>SINDROME DE TUNEL CARPIANO</c:v>
                </c:pt>
                <c:pt idx="2">
                  <c:v>TRASTORNO MIXTO DE ANSIEDAD Y DEPRESION</c:v>
                </c:pt>
                <c:pt idx="3">
                  <c:v>TENOSINOVITIS RADIAL DE QUERVAIN DERECHA</c:v>
                </c:pt>
                <c:pt idx="4">
                  <c:v>TOTAL</c:v>
                </c:pt>
              </c:strCache>
            </c:strRef>
          </c:cat>
          <c:val>
            <c:numRef>
              <c:f>'GRAFICA 2026'!$C$56:$C$60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F556-4061-8A78-19C33E219AAC}"/>
            </c:ext>
          </c:extLst>
        </c:ser>
        <c:dLbls>
          <c:showLegendKey val="0"/>
          <c:showVal val="0"/>
          <c:showCatName val="0"/>
          <c:showSerName val="0"/>
          <c:showPercent val="0"/>
          <c:showBubbleSize val="0"/>
        </c:dLbls>
        <c:gapWidth val="219"/>
        <c:overlap val="-27"/>
        <c:axId val="986910200"/>
        <c:axId val="935086144"/>
      </c:barChart>
      <c:catAx>
        <c:axId val="986910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35086144"/>
        <c:crosses val="autoZero"/>
        <c:auto val="1"/>
        <c:lblAlgn val="ctr"/>
        <c:lblOffset val="100"/>
        <c:noMultiLvlLbl val="0"/>
      </c:catAx>
      <c:valAx>
        <c:axId val="93508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86910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EVENTOS Y</a:t>
            </a:r>
            <a:r>
              <a:rPr lang="es-ES" baseline="0"/>
              <a:t> DIAS PERDIDOS</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'9,A'!$E$4</c:f>
              <c:strCache>
                <c:ptCount val="1"/>
                <c:pt idx="0">
                  <c:v>N° de eventos por incapacidad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'9,A'!$A$5:$A$16</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'9,A'!$E$5:$E$16</c:f>
              <c:numCache>
                <c:formatCode>0</c:formatCode>
                <c:ptCount val="12"/>
                <c:pt idx="0">
                  <c:v>94</c:v>
                </c:pt>
                <c:pt idx="1">
                  <c:v>137</c:v>
                </c:pt>
                <c:pt idx="2">
                  <c:v>108</c:v>
                </c:pt>
                <c:pt idx="3">
                  <c:v>101</c:v>
                </c:pt>
                <c:pt idx="4">
                  <c:v>100</c:v>
                </c:pt>
                <c:pt idx="5">
                  <c:v>94</c:v>
                </c:pt>
                <c:pt idx="6">
                  <c:v>15</c:v>
                </c:pt>
                <c:pt idx="7">
                  <c:v>0</c:v>
                </c:pt>
                <c:pt idx="8">
                  <c:v>0</c:v>
                </c:pt>
                <c:pt idx="9">
                  <c:v>0</c:v>
                </c:pt>
                <c:pt idx="10">
                  <c:v>0</c:v>
                </c:pt>
                <c:pt idx="11">
                  <c:v>0</c:v>
                </c:pt>
              </c:numCache>
            </c:numRef>
          </c:val>
          <c:extLst>
            <c:ext xmlns:c16="http://schemas.microsoft.com/office/drawing/2014/chart" uri="{C3380CC4-5D6E-409C-BE32-E72D297353CC}">
              <c16:uniqueId val="{00000000-B8DC-46BB-8F76-72B629DACE23}"/>
            </c:ext>
          </c:extLst>
        </c:ser>
        <c:dLbls>
          <c:showLegendKey val="0"/>
          <c:showVal val="1"/>
          <c:showCatName val="0"/>
          <c:showSerName val="0"/>
          <c:showPercent val="0"/>
          <c:showBubbleSize val="0"/>
        </c:dLbls>
        <c:gapWidth val="219"/>
        <c:overlap val="-27"/>
        <c:axId val="682779487"/>
        <c:axId val="748030079"/>
      </c:barChart>
      <c:lineChart>
        <c:grouping val="standard"/>
        <c:varyColors val="0"/>
        <c:ser>
          <c:idx val="1"/>
          <c:order val="1"/>
          <c:tx>
            <c:strRef>
              <c:f>'9,A'!$G$4</c:f>
              <c:strCache>
                <c:ptCount val="1"/>
                <c:pt idx="0">
                  <c:v>N° Días Perdidos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'9,A'!$G$5:$G$16</c:f>
              <c:numCache>
                <c:formatCode>0</c:formatCode>
                <c:ptCount val="12"/>
                <c:pt idx="0">
                  <c:v>653</c:v>
                </c:pt>
                <c:pt idx="1">
                  <c:v>572</c:v>
                </c:pt>
                <c:pt idx="2">
                  <c:v>856</c:v>
                </c:pt>
                <c:pt idx="3">
                  <c:v>606</c:v>
                </c:pt>
                <c:pt idx="4">
                  <c:v>998</c:v>
                </c:pt>
                <c:pt idx="5">
                  <c:v>593</c:v>
                </c:pt>
                <c:pt idx="6">
                  <c:v>80</c:v>
                </c:pt>
                <c:pt idx="7">
                  <c:v>0</c:v>
                </c:pt>
                <c:pt idx="8">
                  <c:v>0</c:v>
                </c:pt>
                <c:pt idx="9">
                  <c:v>0</c:v>
                </c:pt>
                <c:pt idx="10">
                  <c:v>0</c:v>
                </c:pt>
                <c:pt idx="11">
                  <c:v>0</c:v>
                </c:pt>
              </c:numCache>
            </c:numRef>
          </c:val>
          <c:smooth val="0"/>
          <c:extLst>
            <c:ext xmlns:c16="http://schemas.microsoft.com/office/drawing/2014/chart" uri="{C3380CC4-5D6E-409C-BE32-E72D297353CC}">
              <c16:uniqueId val="{00000001-B8DC-46BB-8F76-72B629DACE23}"/>
            </c:ext>
          </c:extLst>
        </c:ser>
        <c:dLbls>
          <c:showLegendKey val="0"/>
          <c:showVal val="1"/>
          <c:showCatName val="0"/>
          <c:showSerName val="0"/>
          <c:showPercent val="0"/>
          <c:showBubbleSize val="0"/>
        </c:dLbls>
        <c:marker val="1"/>
        <c:smooth val="0"/>
        <c:axId val="682781983"/>
        <c:axId val="682780319"/>
      </c:lineChart>
      <c:valAx>
        <c:axId val="74803007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2779487"/>
        <c:crosses val="autoZero"/>
        <c:crossBetween val="between"/>
      </c:valAx>
      <c:catAx>
        <c:axId val="68277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48030079"/>
        <c:crosses val="autoZero"/>
        <c:auto val="1"/>
        <c:lblAlgn val="ctr"/>
        <c:lblOffset val="100"/>
        <c:noMultiLvlLbl val="0"/>
      </c:catAx>
      <c:valAx>
        <c:axId val="68278031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2781983"/>
        <c:crosses val="max"/>
        <c:crossBetween val="between"/>
      </c:valAx>
      <c:catAx>
        <c:axId val="682781983"/>
        <c:scaling>
          <c:orientation val="minMax"/>
        </c:scaling>
        <c:delete val="0"/>
        <c:axPos val="t"/>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2780319"/>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INDICADORES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'9,A'!$H$4</c:f>
              <c:strCache>
                <c:ptCount val="1"/>
                <c:pt idx="0">
                  <c:v>Indice Frecuencia
Ausentismo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'9,A'!$A$5:$A$16</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'9,A'!$H$5:$H$16</c:f>
              <c:numCache>
                <c:formatCode>#,##0.00</c:formatCode>
                <c:ptCount val="12"/>
                <c:pt idx="0">
                  <c:v>10.804597701149426</c:v>
                </c:pt>
                <c:pt idx="1">
                  <c:v>16.193853427895981</c:v>
                </c:pt>
                <c:pt idx="2">
                  <c:v>13.122721749696234</c:v>
                </c:pt>
                <c:pt idx="3">
                  <c:v>12.377450980392158</c:v>
                </c:pt>
                <c:pt idx="4">
                  <c:v>12.330456226880395</c:v>
                </c:pt>
                <c:pt idx="5">
                  <c:v>11.794228356336262</c:v>
                </c:pt>
                <c:pt idx="6">
                  <c:v>1.893939393939394</c:v>
                </c:pt>
                <c:pt idx="7">
                  <c:v>0</c:v>
                </c:pt>
                <c:pt idx="8">
                  <c:v>0</c:v>
                </c:pt>
                <c:pt idx="9">
                  <c:v>0</c:v>
                </c:pt>
                <c:pt idx="10">
                  <c:v>0</c:v>
                </c:pt>
                <c:pt idx="11">
                  <c:v>0</c:v>
                </c:pt>
              </c:numCache>
            </c:numRef>
          </c:val>
          <c:smooth val="0"/>
          <c:extLst>
            <c:ext xmlns:c16="http://schemas.microsoft.com/office/drawing/2014/chart" uri="{C3380CC4-5D6E-409C-BE32-E72D297353CC}">
              <c16:uniqueId val="{00000000-642B-4CC2-B384-2B4740D8E483}"/>
            </c:ext>
          </c:extLst>
        </c:ser>
        <c:ser>
          <c:idx val="1"/>
          <c:order val="1"/>
          <c:tx>
            <c:strRef>
              <c:f>'9,A'!$I$4</c:f>
              <c:strCache>
                <c:ptCount val="1"/>
                <c:pt idx="0">
                  <c:v>Indice Severidad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'9,A'!$I$5:$I$16</c:f>
              <c:numCache>
                <c:formatCode>#,##0.00</c:formatCode>
                <c:ptCount val="12"/>
                <c:pt idx="0">
                  <c:v>2.5019157088122608</c:v>
                </c:pt>
                <c:pt idx="1">
                  <c:v>2.2537431048069347</c:v>
                </c:pt>
                <c:pt idx="2">
                  <c:v>3.4669906844876466</c:v>
                </c:pt>
                <c:pt idx="3">
                  <c:v>2.4754901960784315</c:v>
                </c:pt>
                <c:pt idx="4">
                  <c:v>4.1019317714755452</c:v>
                </c:pt>
                <c:pt idx="5">
                  <c:v>2.480133835215391</c:v>
                </c:pt>
                <c:pt idx="6">
                  <c:v>0.33670033670033667</c:v>
                </c:pt>
                <c:pt idx="7">
                  <c:v>0</c:v>
                </c:pt>
                <c:pt idx="8">
                  <c:v>0</c:v>
                </c:pt>
                <c:pt idx="9">
                  <c:v>0</c:v>
                </c:pt>
                <c:pt idx="10">
                  <c:v>0</c:v>
                </c:pt>
                <c:pt idx="11">
                  <c:v>0</c:v>
                </c:pt>
              </c:numCache>
            </c:numRef>
          </c:val>
          <c:smooth val="0"/>
          <c:extLst>
            <c:ext xmlns:c16="http://schemas.microsoft.com/office/drawing/2014/chart" uri="{C3380CC4-5D6E-409C-BE32-E72D297353CC}">
              <c16:uniqueId val="{00000001-642B-4CC2-B384-2B4740D8E483}"/>
            </c:ext>
          </c:extLst>
        </c:ser>
        <c:ser>
          <c:idx val="2"/>
          <c:order val="2"/>
          <c:tx>
            <c:strRef>
              <c:f>'9,A'!$J$4</c:f>
              <c:strCache>
                <c:ptCount val="1"/>
                <c:pt idx="0">
                  <c:v>ILI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'9,A'!$J$5:$J$16</c:f>
              <c:numCache>
                <c:formatCode>#,##0.00</c:formatCode>
                <c:ptCount val="12"/>
                <c:pt idx="0">
                  <c:v>2.7032192715902591E-2</c:v>
                </c:pt>
                <c:pt idx="1">
                  <c:v>3.6496785503374707E-2</c:v>
                </c:pt>
                <c:pt idx="2">
                  <c:v>4.5496354061320278E-2</c:v>
                </c:pt>
                <c:pt idx="3">
                  <c:v>3.064025855440216E-2</c:v>
                </c:pt>
                <c:pt idx="4">
                  <c:v>5.0578690153829167E-2</c:v>
                </c:pt>
                <c:pt idx="5">
                  <c:v>2.9251264806806371E-2</c:v>
                </c:pt>
                <c:pt idx="6">
                  <c:v>6.3769003162942553E-4</c:v>
                </c:pt>
                <c:pt idx="7">
                  <c:v>0</c:v>
                </c:pt>
                <c:pt idx="8">
                  <c:v>0</c:v>
                </c:pt>
                <c:pt idx="9">
                  <c:v>0</c:v>
                </c:pt>
                <c:pt idx="10">
                  <c:v>0</c:v>
                </c:pt>
                <c:pt idx="11">
                  <c:v>0</c:v>
                </c:pt>
              </c:numCache>
            </c:numRef>
          </c:val>
          <c:smooth val="0"/>
          <c:extLst>
            <c:ext xmlns:c16="http://schemas.microsoft.com/office/drawing/2014/chart" uri="{C3380CC4-5D6E-409C-BE32-E72D297353CC}">
              <c16:uniqueId val="{00000002-642B-4CC2-B384-2B4740D8E483}"/>
            </c:ext>
          </c:extLst>
        </c:ser>
        <c:dLbls>
          <c:showLegendKey val="0"/>
          <c:showVal val="1"/>
          <c:showCatName val="0"/>
          <c:showSerName val="0"/>
          <c:showPercent val="0"/>
          <c:showBubbleSize val="0"/>
        </c:dLbls>
        <c:marker val="1"/>
        <c:smooth val="0"/>
        <c:axId val="758258095"/>
        <c:axId val="758256847"/>
      </c:lineChart>
      <c:valAx>
        <c:axId val="758256847"/>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58258095"/>
        <c:crosses val="max"/>
        <c:crossBetween val="between"/>
      </c:valAx>
      <c:catAx>
        <c:axId val="75825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582568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[re-rh-37-sst indicadores 2026. 0.2.xlsx]9,A!TablaDinámica3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3">
              <a:lumMod val="60000"/>
              <a:lumOff val="40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6">
              <a:lumMod val="60000"/>
              <a:lumOff val="40000"/>
            </a:schemeClr>
          </a:solidFill>
          <a:ln>
            <a:noFill/>
          </a:ln>
          <a:effectLst/>
        </c:spPr>
      </c:pivotFmt>
      <c:pivotFmt>
        <c:idx val="11"/>
        <c:spPr>
          <a:solidFill>
            <a:srgbClr val="FFC000"/>
          </a:solidFill>
          <a:ln>
            <a:noFill/>
          </a:ln>
          <a:effectLst/>
        </c:spPr>
      </c:pivotFmt>
      <c:pivotFmt>
        <c:idx val="12"/>
        <c:spPr>
          <a:solidFill>
            <a:schemeClr val="bg1">
              <a:lumMod val="75000"/>
            </a:schemeClr>
          </a:solidFill>
          <a:ln>
            <a:noFill/>
          </a:ln>
          <a:effectLst/>
        </c:spPr>
      </c:pivotFmt>
      <c:pivotFmt>
        <c:idx val="13"/>
        <c:spPr>
          <a:solidFill>
            <a:srgbClr val="C00000"/>
          </a:solidFill>
          <a:ln>
            <a:noFill/>
          </a:ln>
          <a:effectLst/>
        </c:spPr>
      </c:pivotFmt>
      <c:pivotFmt>
        <c:idx val="14"/>
        <c:spPr>
          <a:solidFill>
            <a:schemeClr val="accent1">
              <a:lumMod val="75000"/>
            </a:schemeClr>
          </a:solidFill>
          <a:ln>
            <a:noFill/>
          </a:ln>
          <a:effectLst/>
        </c:spPr>
      </c:pivotFmt>
      <c:pivotFmt>
        <c:idx val="15"/>
        <c:spPr>
          <a:solidFill>
            <a:schemeClr val="bg2">
              <a:lumMod val="50000"/>
            </a:schemeClr>
          </a:solidFill>
          <a:ln>
            <a:noFill/>
          </a:ln>
          <a:effectLst/>
        </c:spPr>
      </c:pivotFmt>
      <c:pivotFmt>
        <c:idx val="16"/>
        <c:spPr>
          <a:solidFill>
            <a:schemeClr val="accent6">
              <a:lumMod val="75000"/>
            </a:schemeClr>
          </a:solidFill>
          <a:ln>
            <a:noFill/>
          </a:ln>
          <a:effectLst/>
        </c:spPr>
      </c:pivotFmt>
      <c:pivotFmt>
        <c:idx val="17"/>
        <c:spPr>
          <a:solidFill>
            <a:schemeClr val="accent1"/>
          </a:solidFill>
          <a:ln>
            <a:noFill/>
          </a:ln>
          <a:effectLst/>
        </c:spPr>
        <c:marker>
          <c:symbol val="none"/>
        </c:marker>
      </c:pivotFmt>
      <c:pivotFmt>
        <c:idx val="18"/>
        <c:spPr>
          <a:solidFill>
            <a:schemeClr val="accent3">
              <a:lumMod val="60000"/>
              <a:lumOff val="40000"/>
            </a:schemeClr>
          </a:solidFill>
          <a:ln>
            <a:noFill/>
          </a:ln>
          <a:effectLst/>
        </c:spPr>
      </c:pivotFmt>
      <c:pivotFmt>
        <c:idx val="19"/>
        <c:spPr>
          <a:solidFill>
            <a:schemeClr val="accent1">
              <a:lumMod val="60000"/>
              <a:lumOff val="40000"/>
            </a:schemeClr>
          </a:solidFill>
          <a:ln>
            <a:noFill/>
          </a:ln>
          <a:effectLst/>
        </c:spPr>
      </c:pivotFmt>
      <c:pivotFmt>
        <c:idx val="20"/>
        <c:spPr>
          <a:solidFill>
            <a:schemeClr val="accent6">
              <a:lumMod val="60000"/>
              <a:lumOff val="40000"/>
            </a:schemeClr>
          </a:solidFill>
          <a:ln>
            <a:noFill/>
          </a:ln>
          <a:effectLst/>
        </c:spPr>
      </c:pivotFmt>
      <c:pivotFmt>
        <c:idx val="21"/>
        <c:spPr>
          <a:solidFill>
            <a:srgbClr val="FFC000"/>
          </a:solidFill>
          <a:ln>
            <a:noFill/>
          </a:ln>
          <a:effectLst/>
        </c:spPr>
      </c:pivotFmt>
      <c:pivotFmt>
        <c:idx val="22"/>
        <c:spPr>
          <a:solidFill>
            <a:schemeClr val="bg1">
              <a:lumMod val="75000"/>
            </a:schemeClr>
          </a:solidFill>
          <a:ln>
            <a:noFill/>
          </a:ln>
          <a:effectLst/>
        </c:spPr>
      </c:pivotFmt>
      <c:pivotFmt>
        <c:idx val="23"/>
        <c:spPr>
          <a:solidFill>
            <a:srgbClr val="C00000"/>
          </a:solidFill>
          <a:ln>
            <a:noFill/>
          </a:ln>
          <a:effectLst/>
        </c:spPr>
      </c:pivotFmt>
      <c:pivotFmt>
        <c:idx val="24"/>
        <c:spPr>
          <a:solidFill>
            <a:schemeClr val="accent1">
              <a:lumMod val="75000"/>
            </a:schemeClr>
          </a:solidFill>
          <a:ln>
            <a:noFill/>
          </a:ln>
          <a:effectLst/>
        </c:spPr>
      </c:pivotFmt>
      <c:pivotFmt>
        <c:idx val="25"/>
        <c:spPr>
          <a:solidFill>
            <a:schemeClr val="bg2">
              <a:lumMod val="50000"/>
            </a:schemeClr>
          </a:solidFill>
          <a:ln>
            <a:noFill/>
          </a:ln>
          <a:effectLst/>
        </c:spPr>
      </c:pivotFmt>
      <c:pivotFmt>
        <c:idx val="26"/>
        <c:spPr>
          <a:solidFill>
            <a:schemeClr val="accent6">
              <a:lumMod val="75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'9,A'!$N$2</c:f>
              <c:strCache>
                <c:ptCount val="1"/>
                <c:pt idx="0">
                  <c:v>Total</c:v>
                </c:pt>
              </c:strCache>
            </c:strRef>
          </c:tx>
          <c:spPr>
            <a:solidFill>
              <a:schemeClr val="accent1"/>
            </a:solidFill>
            <a:ln>
              <a:noFill/>
            </a:ln>
            <a:effectLst/>
          </c:spPr>
          <c:invertIfNegative val="0"/>
          <c:cat>
            <c:strRef>
              <c:f>'9,A'!$M$3:$M$15</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'9,A'!$N$3:$N$15</c:f>
              <c:numCache>
                <c:formatCode>General</c:formatCode>
                <c:ptCount val="12"/>
                <c:pt idx="0">
                  <c:v>94</c:v>
                </c:pt>
                <c:pt idx="1">
                  <c:v>137</c:v>
                </c:pt>
                <c:pt idx="2">
                  <c:v>108</c:v>
                </c:pt>
                <c:pt idx="3">
                  <c:v>101</c:v>
                </c:pt>
                <c:pt idx="4">
                  <c:v>100</c:v>
                </c:pt>
                <c:pt idx="5">
                  <c:v>94</c:v>
                </c:pt>
                <c:pt idx="6">
                  <c:v>15</c:v>
                </c:pt>
                <c:pt idx="7">
                  <c:v>0</c:v>
                </c:pt>
                <c:pt idx="8">
                  <c:v>0</c:v>
                </c:pt>
                <c:pt idx="9">
                  <c:v>0</c:v>
                </c:pt>
                <c:pt idx="10">
                  <c:v>0</c:v>
                </c:pt>
                <c:pt idx="11">
                  <c:v>0</c:v>
                </c:pt>
              </c:numCache>
            </c:numRef>
          </c:val>
          <c:extLst>
            <c:ext xmlns:c16="http://schemas.microsoft.com/office/drawing/2014/chart" uri="{C3380CC4-5D6E-409C-BE32-E72D297353CC}">
              <c16:uniqueId val="{00000012-0FA4-49C0-8AA5-BA9312A06E60}"/>
            </c:ext>
          </c:extLst>
        </c:ser>
        <c:dLbls>
          <c:showLegendKey val="0"/>
          <c:showVal val="0"/>
          <c:showCatName val="0"/>
          <c:showSerName val="0"/>
          <c:showPercent val="0"/>
          <c:showBubbleSize val="0"/>
        </c:dLbls>
        <c:gapWidth val="219"/>
        <c:axId val="1356032832"/>
        <c:axId val="1356042400"/>
      </c:barChart>
      <c:catAx>
        <c:axId val="135603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56042400"/>
        <c:crosses val="autoZero"/>
        <c:auto val="1"/>
        <c:lblAlgn val="ctr"/>
        <c:lblOffset val="100"/>
        <c:noMultiLvlLbl val="0"/>
      </c:catAx>
      <c:valAx>
        <c:axId val="135604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5603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INDICE DE FRECUENCIA DE AUSENTISMO</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'9,'!$A$26</c:f>
              <c:strCache>
                <c:ptCount val="1"/>
                <c:pt idx="0">
                  <c:v>Avance</c:v>
                </c:pt>
              </c:strCache>
            </c:strRef>
          </c:tx>
          <c:invertIfNegative val="0"/>
          <c:cat>
            <c:strRef>
              <c:f>('9,'!$B$17:$C$17,'9,'!$E$17:$P$17)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('9,'!$B$26:$C$26,'9,'!$E$26:$P$26)</c:f>
              <c:numCache>
                <c:formatCode>General</c:formatCode>
                <c:ptCount val="14"/>
                <c:pt idx="2" formatCode="0.00%">
                  <c:v>0.13039309683604985</c:v>
                </c:pt>
                <c:pt idx="3" formatCode="0.00%">
                  <c:v>1.5433282208588956E-2</c:v>
                </c:pt>
                <c:pt idx="4" formatCode="0.00%">
                  <c:v>0.19098922624877571</c:v>
                </c:pt>
                <c:pt idx="5" formatCode="0.00%">
                  <c:v>0.15518913676042678</c:v>
                </c:pt>
                <c:pt idx="6" formatCode="0.00%">
                  <c:v>0.14739884393063585</c:v>
                </c:pt>
                <c:pt idx="7" formatCode="0.00%">
                  <c:v>0.1392757660167131</c:v>
                </c:pt>
                <c:pt idx="8" formatCode="0.00%">
                  <c:v>0.17587939698492464</c:v>
                </c:pt>
                <c:pt idx="9" formatCode="0.00%">
                  <c:v>0.12433011789924973</c:v>
                </c:pt>
                <c:pt idx="10" formatCode="0.00%">
                  <c:v>0.17976318622174381</c:v>
                </c:pt>
                <c:pt idx="11" formatCode="0.00%">
                  <c:v>0.16757344940152338</c:v>
                </c:pt>
                <c:pt idx="12" formatCode="0.00%">
                  <c:v>0.12631578947368421</c:v>
                </c:pt>
                <c:pt idx="13" formatCode="0.00%">
                  <c:v>0</c:v>
                </c:pt>
              </c:numCache>
            </c:numRef>
          </c:val>
          <c:extLst xmlns:c16r3="http://schemas.microsoft.com/office/drawing/2017/03/chart">
            <c:ext xmlns:c16="http://schemas.microsoft.com/office/drawing/2014/chart" uri="{C3380CC4-5D6E-409C-BE32-E72D297353CC}">
              <c16:uniqueId val="{00000000-B106-4915-8096-0CFD127E4FC0}"/>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'9,'!$A$22</c:f>
              <c:strCache>
                <c:ptCount val="1"/>
                <c:pt idx="0">
                  <c:v>Rango Mayor (Meta)</c:v>
                </c:pt>
              </c:strCache>
            </c:strRef>
          </c:tx>
          <c:marker>
            <c:symbol val="none"/>
          </c:marker>
          <c:cat>
            <c:strRef>
              <c:f>('9,'!$B$17:$C$17,'9,'!$E$17:$P$17)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('9,'!$B$22:$C$22,'9,'!$E$22:$P$22)</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1-B106-4915-8096-0CFD127E4FC0}"/>
            </c:ext>
          </c:extLst>
        </c:ser>
        <c:ser>
          <c:idx val="2"/>
          <c:order val="1"/>
          <c:tx>
            <c:strRef>
              <c:f>'9,'!$A$24</c:f>
              <c:strCache>
                <c:ptCount val="1"/>
                <c:pt idx="0">
                  <c:v>Rango Menor</c:v>
                </c:pt>
              </c:strCache>
            </c:strRef>
          </c:tx>
          <c:marker>
            <c:symbol val="none"/>
          </c:marker>
          <c:cat>
            <c:strRef>
              <c:f>('9,'!$B$17:$C$17,'9,'!$E$17:$P$17)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('9,'!$B$24:$C$24,'9,'!$E$24:$P$24)</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2-B106-4915-8096-0CFD127E4FC0}"/>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AUSENTIMO POR CAUSA MÉDICA </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'9,1'!$A$26</c:f>
              <c:strCache>
                <c:ptCount val="1"/>
                <c:pt idx="0">
                  <c:v>Avance</c:v>
                </c:pt>
              </c:strCache>
            </c:strRef>
          </c:tx>
          <c:invertIfNegative val="0"/>
          <c:cat>
            <c:strRef>
              <c:f>('9,1'!$B$17:$C$17,'9,1'!$E$17:$Q$17)</c:f>
              <c:strCache>
                <c:ptCount val="15"/>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pt idx="14">
                  <c:v>Promedio</c:v>
                </c:pt>
              </c:strCache>
            </c:strRef>
          </c:cat>
          <c:val>
            <c:numRef>
              <c:f>('9,1'!$B$26:$C$26,'9,1'!$E$26:$Q$26)</c:f>
              <c:numCache>
                <c:formatCode>General</c:formatCode>
                <c:ptCount val="15"/>
                <c:pt idx="2" formatCode="0.00%">
                  <c:v>0</c:v>
                </c:pt>
                <c:pt idx="3" formatCode="0.00%">
                  <c:v>0</c:v>
                </c:pt>
                <c:pt idx="4" formatCode="0.00%">
                  <c:v>0</c:v>
                </c:pt>
                <c:pt idx="5" formatCode="0.00%">
                  <c:v>0</c:v>
                </c:pt>
                <c:pt idx="6" formatCode="0.00%">
                  <c:v>0</c:v>
                </c:pt>
                <c:pt idx="7" formatCode="0.00%">
                  <c:v>0</c:v>
                </c:pt>
                <c:pt idx="8" formatCode="0.00%">
                  <c:v>0</c:v>
                </c:pt>
                <c:pt idx="9" formatCode="0.00%">
                  <c:v>0</c:v>
                </c:pt>
                <c:pt idx="10" formatCode="0.00%">
                  <c:v>0</c:v>
                </c:pt>
                <c:pt idx="11" formatCode="0.00%">
                  <c:v>0</c:v>
                </c:pt>
                <c:pt idx="12" formatCode="0.00%">
                  <c:v>0</c:v>
                </c:pt>
                <c:pt idx="13" formatCode="0.00%">
                  <c:v>0</c:v>
                </c:pt>
                <c:pt idx="14" formatCode="0.00%">
                  <c:v>0</c:v>
                </c:pt>
              </c:numCache>
            </c:numRef>
          </c:val>
          <c:extLst xmlns:c16r3="http://schemas.microsoft.com/office/drawing/2017/03/chart">
            <c:ext xmlns:c16="http://schemas.microsoft.com/office/drawing/2014/chart" uri="{C3380CC4-5D6E-409C-BE32-E72D297353CC}">
              <c16:uniqueId val="{00000000-9234-4AC1-9CFA-56201D4B6DDC}"/>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'9,1'!$A$22</c:f>
              <c:strCache>
                <c:ptCount val="1"/>
                <c:pt idx="0">
                  <c:v>Rango Mayor (Meta)</c:v>
                </c:pt>
              </c:strCache>
            </c:strRef>
          </c:tx>
          <c:marker>
            <c:symbol val="none"/>
          </c:marker>
          <c:cat>
            <c:strRef>
              <c:f>('9,1'!$B$17:$C$17,'9,1'!$E$17:$Q$17)</c:f>
              <c:strCache>
                <c:ptCount val="15"/>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pt idx="14">
                  <c:v>Promedio</c:v>
                </c:pt>
              </c:strCache>
            </c:strRef>
          </c:cat>
          <c:val>
            <c:numRef>
              <c:f>('9,1'!$B$22:$C$22,'9,1'!$E$22:$Q$22)</c:f>
              <c:numCache>
                <c:formatCode>General</c:formatCode>
                <c:ptCount val="15"/>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pt idx="14" formatCode="0%">
                  <c:v>0</c:v>
                </c:pt>
              </c:numCache>
            </c:numRef>
          </c:val>
          <c:smooth val="0"/>
          <c:extLst xmlns:c16r3="http://schemas.microsoft.com/office/drawing/2017/03/chart">
            <c:ext xmlns:c16="http://schemas.microsoft.com/office/drawing/2014/chart" uri="{C3380CC4-5D6E-409C-BE32-E72D297353CC}">
              <c16:uniqueId val="{00000001-9234-4AC1-9CFA-56201D4B6DDC}"/>
            </c:ext>
          </c:extLst>
        </c:ser>
        <c:ser>
          <c:idx val="2"/>
          <c:order val="1"/>
          <c:tx>
            <c:strRef>
              <c:f>'9,1'!$A$24</c:f>
              <c:strCache>
                <c:ptCount val="1"/>
                <c:pt idx="0">
                  <c:v>Rango Menor</c:v>
                </c:pt>
              </c:strCache>
            </c:strRef>
          </c:tx>
          <c:marker>
            <c:symbol val="none"/>
          </c:marker>
          <c:cat>
            <c:strRef>
              <c:f>('9,1'!$B$17:$C$17,'9,1'!$E$17:$Q$17)</c:f>
              <c:strCache>
                <c:ptCount val="15"/>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pt idx="14">
                  <c:v>Promedio</c:v>
                </c:pt>
              </c:strCache>
            </c:strRef>
          </c:cat>
          <c:val>
            <c:numRef>
              <c:f>('9,1'!$B$24:$C$24,'9,1'!$E$24:$Q$24)</c:f>
              <c:numCache>
                <c:formatCode>General</c:formatCode>
                <c:ptCount val="15"/>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pt idx="14" formatCode="0%">
                  <c:v>1</c:v>
                </c:pt>
              </c:numCache>
            </c:numRef>
          </c:val>
          <c:smooth val="0"/>
          <c:extLst xmlns:c16r3="http://schemas.microsoft.com/office/drawing/2017/03/chart">
            <c:ext xmlns:c16="http://schemas.microsoft.com/office/drawing/2014/chart" uri="{C3380CC4-5D6E-409C-BE32-E72D297353CC}">
              <c16:uniqueId val="{00000002-9234-4AC1-9CFA-56201D4B6DDC}"/>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PORCENTAJE DE TIEMPO PERDIDO</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'9,2'!$A$26</c:f>
              <c:strCache>
                <c:ptCount val="1"/>
                <c:pt idx="0">
                  <c:v>Avance</c:v>
                </c:pt>
              </c:strCache>
            </c:strRef>
          </c:tx>
          <c:invertIfNegative val="0"/>
          <c:cat>
            <c:strRef>
              <c:f>('9,2'!$B$17:$C$17,'9,2'!$E$17:$Q$17)</c:f>
              <c:strCache>
                <c:ptCount val="15"/>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pt idx="14">
                  <c:v>Promedio</c:v>
                </c:pt>
              </c:strCache>
            </c:strRef>
          </c:cat>
          <c:val>
            <c:numRef>
              <c:f>('9,2'!$B$26:$C$26,'9,2'!$E$26:$Q$26)</c:f>
              <c:numCache>
                <c:formatCode>General</c:formatCode>
                <c:ptCount val="15"/>
                <c:pt idx="13" formatCode="0.00%">
                  <c:v>3.3251839959306292E-2</c:v>
                </c:pt>
                <c:pt idx="14" formatCode="0.00%">
                  <c:v>0</c:v>
                </c:pt>
              </c:numCache>
            </c:numRef>
          </c:val>
          <c:extLst xmlns:c16r3="http://schemas.microsoft.com/office/drawing/2017/03/chart">
            <c:ext xmlns:c16="http://schemas.microsoft.com/office/drawing/2014/chart" uri="{C3380CC4-5D6E-409C-BE32-E72D297353CC}">
              <c16:uniqueId val="{00000000-2DAF-4DB4-B8B2-27E65959BDDC}"/>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'9,2'!$A$22</c:f>
              <c:strCache>
                <c:ptCount val="1"/>
                <c:pt idx="0">
                  <c:v>Rango Mayor (Meta)</c:v>
                </c:pt>
              </c:strCache>
            </c:strRef>
          </c:tx>
          <c:marker>
            <c:symbol val="none"/>
          </c:marker>
          <c:cat>
            <c:strRef>
              <c:f>('9,2'!$B$17:$C$17,'9,2'!$E$17:$Q$17)</c:f>
              <c:strCache>
                <c:ptCount val="15"/>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pt idx="14">
                  <c:v>Promedio</c:v>
                </c:pt>
              </c:strCache>
            </c:strRef>
          </c:cat>
          <c:val>
            <c:numRef>
              <c:f>('9,2'!$B$22:$C$22,'9,2'!$E$22:$Q$22)</c:f>
              <c:numCache>
                <c:formatCode>General</c:formatCode>
                <c:ptCount val="15"/>
                <c:pt idx="13" formatCode="0%">
                  <c:v>0</c:v>
                </c:pt>
                <c:pt idx="14" formatCode="0%">
                  <c:v>0</c:v>
                </c:pt>
              </c:numCache>
            </c:numRef>
          </c:val>
          <c:smooth val="0"/>
          <c:extLst xmlns:c16r3="http://schemas.microsoft.com/office/drawing/2017/03/chart">
            <c:ext xmlns:c16="http://schemas.microsoft.com/office/drawing/2014/chart" uri="{C3380CC4-5D6E-409C-BE32-E72D297353CC}">
              <c16:uniqueId val="{00000001-2DAF-4DB4-B8B2-27E65959BDDC}"/>
            </c:ext>
          </c:extLst>
        </c:ser>
        <c:ser>
          <c:idx val="2"/>
          <c:order val="1"/>
          <c:tx>
            <c:strRef>
              <c:f>'9,2'!$A$24</c:f>
              <c:strCache>
                <c:ptCount val="1"/>
                <c:pt idx="0">
                  <c:v>Rango Menor</c:v>
                </c:pt>
              </c:strCache>
            </c:strRef>
          </c:tx>
          <c:marker>
            <c:symbol val="none"/>
          </c:marker>
          <c:cat>
            <c:strRef>
              <c:f>('9,2'!$B$17:$C$17,'9,2'!$E$17:$Q$17)</c:f>
              <c:strCache>
                <c:ptCount val="15"/>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pt idx="14">
                  <c:v>Promedio</c:v>
                </c:pt>
              </c:strCache>
            </c:strRef>
          </c:cat>
          <c:val>
            <c:numRef>
              <c:f>('9,2'!$B$24:$C$24,'9,2'!$E$24:$Q$24)</c:f>
              <c:numCache>
                <c:formatCode>General</c:formatCode>
                <c:ptCount val="15"/>
                <c:pt idx="13" formatCode="0%">
                  <c:v>1</c:v>
                </c:pt>
                <c:pt idx="14" formatCode="0%">
                  <c:v>1</c:v>
                </c:pt>
              </c:numCache>
            </c:numRef>
          </c:val>
          <c:smooth val="0"/>
          <c:extLst xmlns:c16r3="http://schemas.microsoft.com/office/drawing/2017/03/chart">
            <c:ext xmlns:c16="http://schemas.microsoft.com/office/drawing/2014/chart" uri="{C3380CC4-5D6E-409C-BE32-E72D297353CC}">
              <c16:uniqueId val="{00000002-2DAF-4DB4-B8B2-27E65959BDDC}"/>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MEDIDAS DE CONTROL EN LOS RIESGOS Y PELIGROS PRIORIZADOS</a:t>
            </a:r>
          </a:p>
        </c:rich>
      </c:tx>
      <c:overlay val="1"/>
      <c:spPr>
        <a:noFill/>
      </c:spPr>
    </c:title>
    <c:autoTitleDeleted val="0"/>
    <c:plotArea>
      <c:layout>
        <c:manualLayout>
          <c:layoutTarget val="inner"/>
          <c:xMode val="edge"/>
          <c:yMode val="edge"/>
          <c:x val="3.9148925283073482E-2"/>
          <c:y val="0.13145306981659793"/>
          <c:w val="0.95069711613766383"/>
          <c:h val="0.71869746188920003"/>
        </c:manualLayout>
      </c:layout>
      <c:barChart>
        <c:barDir val="col"/>
        <c:grouping val="stacked"/>
        <c:varyColors val="0"/>
        <c:ser>
          <c:idx val="3"/>
          <c:order val="2"/>
          <c:tx>
            <c:strRef>
              <c:f>'10,'!$A$26</c:f>
              <c:strCache>
                <c:ptCount val="1"/>
                <c:pt idx="0">
                  <c:v>Avance</c:v>
                </c:pt>
              </c:strCache>
            </c:strRef>
          </c:tx>
          <c:invertIfNegative val="0"/>
          <c:cat>
            <c:strRef>
              <c:f>('10,'!$B$17:$C$17,'10,'!$E$17:$P$17)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('10,'!$B$26:$C$26,'10,'!$E$26:$P$26)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3523-43A5-B569-306321F2758B}"/>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'10,'!$A$22</c:f>
              <c:strCache>
                <c:ptCount val="1"/>
                <c:pt idx="0">
                  <c:v>Rango Mayor (Meta)</c:v>
                </c:pt>
              </c:strCache>
            </c:strRef>
          </c:tx>
          <c:marker>
            <c:symbol val="none"/>
          </c:marker>
          <c:cat>
            <c:strRef>
              <c:f>('10,'!$B$17:$C$17,'10,'!$E$17:$P$17)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('10,'!$B$22:$C$22,'10,'!$E$22:$P$22)</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1-3523-43A5-B569-306321F2758B}"/>
            </c:ext>
          </c:extLst>
        </c:ser>
        <c:ser>
          <c:idx val="2"/>
          <c:order val="1"/>
          <c:tx>
            <c:strRef>
              <c:f>'10,'!$A$24</c:f>
              <c:strCache>
                <c:ptCount val="1"/>
                <c:pt idx="0">
                  <c:v>Rango Menor</c:v>
                </c:pt>
              </c:strCache>
            </c:strRef>
          </c:tx>
          <c:marker>
            <c:symbol val="none"/>
          </c:marker>
          <c:cat>
            <c:strRef>
              <c:f>('10,'!$B$17:$C$17,'10,'!$E$17:$P$17)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('10,'!$B$24:$C$24,'10,'!$E$24:$P$24)</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2-3523-43A5-B569-306321F2758B}"/>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MEDICIONES AMBIENTALES</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'11,'!$A$26</c:f>
              <c:strCache>
                <c:ptCount val="1"/>
                <c:pt idx="0">
                  <c:v>Avance</c:v>
                </c:pt>
              </c:strCache>
            </c:strRef>
          </c:tx>
          <c:invertIfNegative val="0"/>
          <c:cat>
            <c:strRef>
              <c:f>('11,'!$B$17:$C$17,'11,'!$E$17:$P$17)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('11,'!$B$26:$C$26,'11,'!$E$26:$P$26)</c:f>
              <c:numCache>
                <c:formatCode>General</c:formatCode>
                <c:ptCount val="14"/>
                <c:pt idx="9" formatCode="0%">
                  <c:v>0</c:v>
                </c:pt>
                <c:pt idx="13" formatCode="0%">
                  <c:v>0</c:v>
                </c:pt>
              </c:numCache>
            </c:numRef>
          </c:val>
          <c:extLst xmlns:c16r3="http://schemas.microsoft.com/office/drawing/2017/03/chart">
            <c:ext xmlns:c16="http://schemas.microsoft.com/office/drawing/2014/chart" uri="{C3380CC4-5D6E-409C-BE32-E72D297353CC}">
              <c16:uniqueId val="{00000000-E533-4AC3-B92C-E25B04AB0616}"/>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'11,'!$A$22</c:f>
              <c:strCache>
                <c:ptCount val="1"/>
                <c:pt idx="0">
                  <c:v>Rango Mayor (Meta)</c:v>
                </c:pt>
              </c:strCache>
            </c:strRef>
          </c:tx>
          <c:marker>
            <c:symbol val="none"/>
          </c:marker>
          <c:cat>
            <c:strRef>
              <c:f>('11,'!$B$17:$C$17,'11,'!$E$17:$P$17)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('11,'!$B$22:$C$22,'11,'!$E$22:$P$22)</c:f>
              <c:numCache>
                <c:formatCode>General</c:formatCode>
                <c:ptCount val="14"/>
                <c:pt idx="9" formatCode="0%">
                  <c:v>0</c:v>
                </c:pt>
                <c:pt idx="13" formatCode="0%">
                  <c:v>0</c:v>
                </c:pt>
              </c:numCache>
            </c:numRef>
          </c:val>
          <c:smooth val="0"/>
          <c:extLst xmlns:c16r3="http://schemas.microsoft.com/office/drawing/2017/03/chart">
            <c:ext xmlns:c16="http://schemas.microsoft.com/office/drawing/2014/chart" uri="{C3380CC4-5D6E-409C-BE32-E72D297353CC}">
              <c16:uniqueId val="{00000001-E533-4AC3-B92C-E25B04AB0616}"/>
            </c:ext>
          </c:extLst>
        </c:ser>
        <c:ser>
          <c:idx val="2"/>
          <c:order val="1"/>
          <c:tx>
            <c:strRef>
              <c:f>'11,'!$A$24</c:f>
              <c:strCache>
                <c:ptCount val="1"/>
                <c:pt idx="0">
                  <c:v>Rango Menor</c:v>
                </c:pt>
              </c:strCache>
            </c:strRef>
          </c:tx>
          <c:marker>
            <c:symbol val="none"/>
          </c:marker>
          <c:cat>
            <c:strRef>
              <c:f>('11,'!$B$17:$C$17,'11,'!$E$17:$P$17)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('11,'!$B$24:$C$24,'11,'!$E$24:$P$24)</c:f>
              <c:numCache>
                <c:formatCode>General</c:formatCode>
                <c:ptCount val="14"/>
                <c:pt idx="9" formatCode="0%">
                  <c:v>1</c:v>
                </c:pt>
                <c:pt idx="13" formatCode="0%">
                  <c:v>1</c:v>
                </c:pt>
              </c:numCache>
            </c:numRef>
          </c:val>
          <c:smooth val="0"/>
          <c:extLst xmlns:c16r3="http://schemas.microsoft.com/office/drawing/2017/03/chart">
            <c:ext xmlns:c16="http://schemas.microsoft.com/office/drawing/2014/chart" uri="{C3380CC4-5D6E-409C-BE32-E72D297353CC}">
              <c16:uniqueId val="{00000002-E533-4AC3-B92C-E25B04AB0616}"/>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TASA DE SINIESTROS VIALES POR NIVEL DE PERDIDA. TSV (n)</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'12,'!$A$26</c:f>
              <c:strCache>
                <c:ptCount val="1"/>
                <c:pt idx="0">
                  <c:v>Avance</c:v>
                </c:pt>
              </c:strCache>
            </c:strRef>
          </c:tx>
          <c:invertIfNegative val="0"/>
          <c:cat>
            <c:strRef>
              <c:f>('12,'!$B$17:$C$17,'12,'!$E$17:$P$17)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('12,'!$B$26:$C$26,'12,'!$E$26:$P$26)</c:f>
              <c:numCache>
                <c:formatCode>General</c:formatCode>
                <c:ptCount val="14"/>
                <c:pt idx="2" formatCode="0%">
                  <c:v>0</c:v>
                </c:pt>
                <c:pt idx="4" formatCode="0%">
                  <c:v>0</c:v>
                </c:pt>
                <c:pt idx="7" formatCode="0%">
                  <c:v>0</c:v>
                </c:pt>
                <c:pt idx="10" formatCode="0%">
                  <c:v>0</c:v>
                </c:pt>
                <c:pt idx="13" formatCode="0%">
                  <c:v>0</c:v>
                </c:pt>
              </c:numCache>
            </c:numRef>
          </c:val>
          <c:extLst xmlns:c16r3="http://schemas.microsoft.com/office/drawing/2017/03/chart">
            <c:ext xmlns:c16="http://schemas.microsoft.com/office/drawing/2014/chart" uri="{C3380CC4-5D6E-409C-BE32-E72D297353CC}">
              <c16:uniqueId val="{00000000-3F84-4076-A637-D41246B76D71}"/>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'12,'!$A$22</c:f>
              <c:strCache>
                <c:ptCount val="1"/>
                <c:pt idx="0">
                  <c:v>Rango Mayor (Meta)</c:v>
                </c:pt>
              </c:strCache>
            </c:strRef>
          </c:tx>
          <c:marker>
            <c:symbol val="none"/>
          </c:marker>
          <c:cat>
            <c:strRef>
              <c:f>('12,'!$B$17:$C$17,'12,'!$E$17:$P$17)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('12,'!$B$22:$C$22,'12,'!$E$22:$P$22)</c:f>
              <c:numCache>
                <c:formatCode>General</c:formatCode>
                <c:ptCount val="14"/>
                <c:pt idx="2" formatCode="0%">
                  <c:v>0</c:v>
                </c:pt>
                <c:pt idx="4" formatCode="0%">
                  <c:v>0</c:v>
                </c:pt>
                <c:pt idx="7" formatCode="0%">
                  <c:v>0</c:v>
                </c:pt>
                <c:pt idx="10" formatCode="0%">
                  <c:v>0</c:v>
                </c:pt>
                <c:pt idx="13" formatCode="0%">
                  <c:v>0</c:v>
                </c:pt>
              </c:numCache>
            </c:numRef>
          </c:val>
          <c:smooth val="0"/>
          <c:extLst xmlns:c16r3="http://schemas.microsoft.com/office/drawing/2017/03/chart">
            <c:ext xmlns:c16="http://schemas.microsoft.com/office/drawing/2014/chart" uri="{C3380CC4-5D6E-409C-BE32-E72D297353CC}">
              <c16:uniqueId val="{00000001-3F84-4076-A637-D41246B76D71}"/>
            </c:ext>
          </c:extLst>
        </c:ser>
        <c:ser>
          <c:idx val="2"/>
          <c:order val="1"/>
          <c:tx>
            <c:strRef>
              <c:f>'12,'!$A$24</c:f>
              <c:strCache>
                <c:ptCount val="1"/>
                <c:pt idx="0">
                  <c:v>Rango Menor</c:v>
                </c:pt>
              </c:strCache>
            </c:strRef>
          </c:tx>
          <c:marker>
            <c:symbol val="none"/>
          </c:marker>
          <c:cat>
            <c:strRef>
              <c:f>('12,'!$B$17:$C$17,'12,'!$E$17:$P$17)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('12,'!$B$24:$C$24,'12,'!$E$24:$P$24)</c:f>
              <c:numCache>
                <c:formatCode>General</c:formatCode>
                <c:ptCount val="14"/>
                <c:pt idx="2" formatCode="0%">
                  <c:v>1</c:v>
                </c:pt>
                <c:pt idx="4" formatCode="0%">
                  <c:v>1</c:v>
                </c:pt>
                <c:pt idx="7" formatCode="0%">
                  <c:v>1</c:v>
                </c:pt>
                <c:pt idx="10" formatCode="0%">
                  <c:v>1</c:v>
                </c:pt>
                <c:pt idx="13" formatCode="0%">
                  <c:v>1</c:v>
                </c:pt>
              </c:numCache>
            </c:numRef>
          </c:val>
          <c:smooth val="0"/>
          <c:extLst xmlns:c16r3="http://schemas.microsoft.com/office/drawing/2017/03/chart">
            <c:ext xmlns:c16="http://schemas.microsoft.com/office/drawing/2014/chart" uri="{C3380CC4-5D6E-409C-BE32-E72D297353CC}">
              <c16:uniqueId val="{00000002-3F84-4076-A637-D41246B76D71}"/>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CUMPLIMIENTO DE METAS PESV</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'12.1'!$A$26</c:f>
              <c:strCache>
                <c:ptCount val="1"/>
                <c:pt idx="0">
                  <c:v>Avance</c:v>
                </c:pt>
              </c:strCache>
            </c:strRef>
          </c:tx>
          <c:invertIfNegative val="0"/>
          <c:cat>
            <c:strRef>
              <c:f>('12.1'!$B$17:$C$17,'12.1'!$E$17:$P$17)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('12.1'!$B$26:$C$26,'12.1'!$E$26:$P$26)</c:f>
              <c:numCache>
                <c:formatCode>General</c:formatCode>
                <c:ptCount val="14"/>
                <c:pt idx="2" formatCode="0%">
                  <c:v>0</c:v>
                </c:pt>
                <c:pt idx="4" formatCode="0%">
                  <c:v>0</c:v>
                </c:pt>
                <c:pt idx="7" formatCode="0%">
                  <c:v>0</c:v>
                </c:pt>
                <c:pt idx="10" formatCode="0%">
                  <c:v>0</c:v>
                </c:pt>
                <c:pt idx="13" formatCode="0%">
                  <c:v>0</c:v>
                </c:pt>
              </c:numCache>
            </c:numRef>
          </c:val>
          <c:extLst xmlns:c16r3="http://schemas.microsoft.com/office/drawing/2017/03/chart">
            <c:ext xmlns:c16="http://schemas.microsoft.com/office/drawing/2014/chart" uri="{C3380CC4-5D6E-409C-BE32-E72D297353CC}">
              <c16:uniqueId val="{00000000-CC28-40E7-AA80-1F03964A2421}"/>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'12.1'!$A$22</c:f>
              <c:strCache>
                <c:ptCount val="1"/>
                <c:pt idx="0">
                  <c:v>Rango Mayor (Meta)</c:v>
                </c:pt>
              </c:strCache>
            </c:strRef>
          </c:tx>
          <c:marker>
            <c:symbol val="none"/>
          </c:marker>
          <c:cat>
            <c:strRef>
              <c:f>('12.1'!$B$17:$C$17,'12.1'!$E$17:$P$17)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('12.1'!$B$22:$C$22,'12.1'!$E$22:$P$22)</c:f>
              <c:numCache>
                <c:formatCode>General</c:formatCode>
                <c:ptCount val="14"/>
                <c:pt idx="2" formatCode="0%">
                  <c:v>0</c:v>
                </c:pt>
                <c:pt idx="4" formatCode="0%">
                  <c:v>0</c:v>
                </c:pt>
                <c:pt idx="7" formatCode="0%">
                  <c:v>0</c:v>
                </c:pt>
                <c:pt idx="10" formatCode="0%">
                  <c:v>0</c:v>
                </c:pt>
                <c:pt idx="13" formatCode="0%">
                  <c:v>0</c:v>
                </c:pt>
              </c:numCache>
            </c:numRef>
          </c:val>
          <c:smooth val="0"/>
          <c:extLst xmlns:c16r3="http://schemas.microsoft.com/office/drawing/2017/03/chart">
            <c:ext xmlns:c16="http://schemas.microsoft.com/office/drawing/2014/chart" uri="{C3380CC4-5D6E-409C-BE32-E72D297353CC}">
              <c16:uniqueId val="{00000001-CC28-40E7-AA80-1F03964A2421}"/>
            </c:ext>
          </c:extLst>
        </c:ser>
        <c:ser>
          <c:idx val="2"/>
          <c:order val="1"/>
          <c:tx>
            <c:strRef>
              <c:f>'12.1'!$A$24</c:f>
              <c:strCache>
                <c:ptCount val="1"/>
                <c:pt idx="0">
                  <c:v>Rango Menor</c:v>
                </c:pt>
              </c:strCache>
            </c:strRef>
          </c:tx>
          <c:marker>
            <c:symbol val="none"/>
          </c:marker>
          <c:cat>
            <c:strRef>
              <c:f>('12.1'!$B$17:$C$17,'12.1'!$E$17:$P$17)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('12.1'!$B$24:$C$24,'12.1'!$E$24:$P$24)</c:f>
              <c:numCache>
                <c:formatCode>General</c:formatCode>
                <c:ptCount val="14"/>
                <c:pt idx="2" formatCode="0%">
                  <c:v>1</c:v>
                </c:pt>
                <c:pt idx="4" formatCode="0%">
                  <c:v>1</c:v>
                </c:pt>
                <c:pt idx="7" formatCode="0%">
                  <c:v>1</c:v>
                </c:pt>
                <c:pt idx="10" formatCode="0%">
                  <c:v>1</c:v>
                </c:pt>
                <c:pt idx="13" formatCode="0%">
                  <c:v>1</c:v>
                </c:pt>
              </c:numCache>
            </c:numRef>
          </c:val>
          <c:smooth val="0"/>
          <c:extLst xmlns:c16r3="http://schemas.microsoft.com/office/drawing/2017/03/chart">
            <c:ext xmlns:c16="http://schemas.microsoft.com/office/drawing/2014/chart" uri="{C3380CC4-5D6E-409C-BE32-E72D297353CC}">
              <c16:uniqueId val="{00000002-CC28-40E7-AA80-1F03964A2421}"/>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CUMPLIMIENTO PLAN DE TRABAJO PESV</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'12.2'!$A$26</c:f>
              <c:strCache>
                <c:ptCount val="1"/>
                <c:pt idx="0">
                  <c:v>Avance</c:v>
                </c:pt>
              </c:strCache>
            </c:strRef>
          </c:tx>
          <c:invertIfNegative val="0"/>
          <c:cat>
            <c:strRef>
              <c:f>('12.2'!$B$17:$C$17,'12.2'!$E$17:$P$17)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('12.2'!$B$26:$C$26,'12.2'!$E$26:$P$26)</c:f>
              <c:numCache>
                <c:formatCode>General</c:formatCode>
                <c:ptCount val="14"/>
                <c:pt idx="4" formatCode="0%">
                  <c:v>0</c:v>
                </c:pt>
                <c:pt idx="7" formatCode="0.00%">
                  <c:v>0</c:v>
                </c:pt>
                <c:pt idx="10" formatCode="0.00%">
                  <c:v>0</c:v>
                </c:pt>
                <c:pt idx="13" formatCode="0%">
                  <c:v>0</c:v>
                </c:pt>
              </c:numCache>
            </c:numRef>
          </c:val>
          <c:extLst xmlns:c16r3="http://schemas.microsoft.com/office/drawing/2017/03/chart">
            <c:ext xmlns:c16="http://schemas.microsoft.com/office/drawing/2014/chart" uri="{C3380CC4-5D6E-409C-BE32-E72D297353CC}">
              <c16:uniqueId val="{00000000-87E0-4171-B3A0-3DAFE6FCA9B2}"/>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'12.2'!$A$22</c:f>
              <c:strCache>
                <c:ptCount val="1"/>
                <c:pt idx="0">
                  <c:v>Rango Mayor (Meta)</c:v>
                </c:pt>
              </c:strCache>
            </c:strRef>
          </c:tx>
          <c:marker>
            <c:symbol val="none"/>
          </c:marker>
          <c:cat>
            <c:strRef>
              <c:f>('12.2'!$B$17:$C$17,'12.2'!$E$17:$P$17)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('12.2'!$B$22:$C$22,'12.2'!$E$22:$P$22)</c:f>
              <c:numCache>
                <c:formatCode>General</c:formatCode>
                <c:ptCount val="14"/>
                <c:pt idx="4" formatCode="0%">
                  <c:v>0</c:v>
                </c:pt>
                <c:pt idx="7" formatCode="0%">
                  <c:v>0</c:v>
                </c:pt>
                <c:pt idx="10" formatCode="0%">
                  <c:v>0</c:v>
                </c:pt>
                <c:pt idx="13" formatCode="0%">
                  <c:v>0</c:v>
                </c:pt>
              </c:numCache>
            </c:numRef>
          </c:val>
          <c:smooth val="0"/>
          <c:extLst xmlns:c16r3="http://schemas.microsoft.com/office/drawing/2017/03/chart">
            <c:ext xmlns:c16="http://schemas.microsoft.com/office/drawing/2014/chart" uri="{C3380CC4-5D6E-409C-BE32-E72D297353CC}">
              <c16:uniqueId val="{00000001-87E0-4171-B3A0-3DAFE6FCA9B2}"/>
            </c:ext>
          </c:extLst>
        </c:ser>
        <c:ser>
          <c:idx val="2"/>
          <c:order val="1"/>
          <c:tx>
            <c:strRef>
              <c:f>'12.2'!$A$24</c:f>
              <c:strCache>
                <c:ptCount val="1"/>
                <c:pt idx="0">
                  <c:v>Rango Menor</c:v>
                </c:pt>
              </c:strCache>
            </c:strRef>
          </c:tx>
          <c:marker>
            <c:symbol val="none"/>
          </c:marker>
          <c:cat>
            <c:strRef>
              <c:f>('12.2'!$B$17:$C$17,'12.2'!$E$17:$P$17)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('12.2'!$B$24:$C$24,'12.2'!$E$24:$P$24)</c:f>
              <c:numCache>
                <c:formatCode>General</c:formatCode>
                <c:ptCount val="14"/>
                <c:pt idx="4" formatCode="0%">
                  <c:v>1</c:v>
                </c:pt>
                <c:pt idx="7" formatCode="0%">
                  <c:v>1</c:v>
                </c:pt>
                <c:pt idx="10" formatCode="0%">
                  <c:v>1</c:v>
                </c:pt>
                <c:pt idx="13" formatCode="0%">
                  <c:v>1</c:v>
                </c:pt>
              </c:numCache>
            </c:numRef>
          </c:val>
          <c:smooth val="0"/>
          <c:extLst xmlns:c16r3="http://schemas.microsoft.com/office/drawing/2017/03/chart">
            <c:ext xmlns:c16="http://schemas.microsoft.com/office/drawing/2014/chart" uri="{C3380CC4-5D6E-409C-BE32-E72D297353CC}">
              <c16:uniqueId val="{00000002-87E0-4171-B3A0-3DAFE6FCA9B2}"/>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EXCESO JORNADAS LABORALES DE CONDUCTORES </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'12.3'!$A$26</c:f>
              <c:strCache>
                <c:ptCount val="1"/>
                <c:pt idx="0">
                  <c:v>Avance</c:v>
                </c:pt>
              </c:strCache>
            </c:strRef>
          </c:tx>
          <c:invertIfNegative val="0"/>
          <c:cat>
            <c:strRef>
              <c:f>('12.3'!$B$17:$C$17,'12.3'!$E$17:$P$17)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('12.3'!$B$26:$C$26,'12.3'!$E$26:$P$26)</c:f>
              <c:numCache>
                <c:formatCode>General</c:formatCode>
                <c:ptCount val="14"/>
                <c:pt idx="2" formatCode="0%">
                  <c:v>0</c:v>
                </c:pt>
                <c:pt idx="4" formatCode="0%">
                  <c:v>0</c:v>
                </c:pt>
                <c:pt idx="7" formatCode="0%">
                  <c:v>0</c:v>
                </c:pt>
                <c:pt idx="10" formatCode="0%">
                  <c:v>0</c:v>
                </c:pt>
                <c:pt idx="13" formatCode="0%">
                  <c:v>0</c:v>
                </c:pt>
              </c:numCache>
            </c:numRef>
          </c:val>
          <c:extLst xmlns:c16r3="http://schemas.microsoft.com/office/drawing/2017/03/chart">
            <c:ext xmlns:c16="http://schemas.microsoft.com/office/drawing/2014/chart" uri="{C3380CC4-5D6E-409C-BE32-E72D297353CC}">
              <c16:uniqueId val="{00000000-F7B1-4A27-9E1A-663CC87D9B10}"/>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'12.3'!$A$22</c:f>
              <c:strCache>
                <c:ptCount val="1"/>
                <c:pt idx="0">
                  <c:v>Rango Mayor (Meta)</c:v>
                </c:pt>
              </c:strCache>
            </c:strRef>
          </c:tx>
          <c:marker>
            <c:symbol val="none"/>
          </c:marker>
          <c:cat>
            <c:strRef>
              <c:f>('12.3'!$B$17:$C$17,'12.3'!$E$17:$P$17)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('12.3'!$B$22:$C$22,'12.3'!$E$22:$P$22)</c:f>
              <c:numCache>
                <c:formatCode>General</c:formatCode>
                <c:ptCount val="14"/>
                <c:pt idx="2" formatCode="0%">
                  <c:v>0</c:v>
                </c:pt>
                <c:pt idx="4" formatCode="0%">
                  <c:v>0</c:v>
                </c:pt>
                <c:pt idx="7" formatCode="0%">
                  <c:v>0</c:v>
                </c:pt>
                <c:pt idx="10" formatCode="0%">
                  <c:v>0</c:v>
                </c:pt>
                <c:pt idx="13" formatCode="0%">
                  <c:v>0</c:v>
                </c:pt>
              </c:numCache>
            </c:numRef>
          </c:val>
          <c:smooth val="0"/>
          <c:extLst xmlns:c16r3="http://schemas.microsoft.com/office/drawing/2017/03/chart">
            <c:ext xmlns:c16="http://schemas.microsoft.com/office/drawing/2014/chart" uri="{C3380CC4-5D6E-409C-BE32-E72D297353CC}">
              <c16:uniqueId val="{00000001-F7B1-4A27-9E1A-663CC87D9B10}"/>
            </c:ext>
          </c:extLst>
        </c:ser>
        <c:ser>
          <c:idx val="2"/>
          <c:order val="1"/>
          <c:tx>
            <c:strRef>
              <c:f>'12.3'!$A$24</c:f>
              <c:strCache>
                <c:ptCount val="1"/>
                <c:pt idx="0">
                  <c:v>Rango Menor</c:v>
                </c:pt>
              </c:strCache>
            </c:strRef>
          </c:tx>
          <c:marker>
            <c:symbol val="none"/>
          </c:marker>
          <c:cat>
            <c:strRef>
              <c:f>('12.3'!$B$17:$C$17,'12.3'!$E$17:$P$17)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('12.3'!$B$24:$C$24,'12.3'!$E$24:$P$24)</c:f>
              <c:numCache>
                <c:formatCode>General</c:formatCode>
                <c:ptCount val="14"/>
                <c:pt idx="2" formatCode="0%">
                  <c:v>1</c:v>
                </c:pt>
                <c:pt idx="4" formatCode="0%">
                  <c:v>1</c:v>
                </c:pt>
                <c:pt idx="7" formatCode="0%">
                  <c:v>1</c:v>
                </c:pt>
                <c:pt idx="10" formatCode="0%">
                  <c:v>1</c:v>
                </c:pt>
                <c:pt idx="13" formatCode="0%">
                  <c:v>1</c:v>
                </c:pt>
              </c:numCache>
            </c:numRef>
          </c:val>
          <c:smooth val="0"/>
          <c:extLst xmlns:c16r3="http://schemas.microsoft.com/office/drawing/2017/03/chart">
            <c:ext xmlns:c16="http://schemas.microsoft.com/office/drawing/2014/chart" uri="{C3380CC4-5D6E-409C-BE32-E72D297353CC}">
              <c16:uniqueId val="{00000002-F7B1-4A27-9E1A-663CC87D9B10}"/>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TASA DE ACCIDENTES DE TRANSITO</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'12.4'!$A$26</c:f>
              <c:strCache>
                <c:ptCount val="1"/>
                <c:pt idx="0">
                  <c:v>Avance</c:v>
                </c:pt>
              </c:strCache>
            </c:strRef>
          </c:tx>
          <c:invertIfNegative val="0"/>
          <c:cat>
            <c:strRef>
              <c:f>('12.4'!$B$17:$C$17,'12.4'!$E$17:$P$17)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('12.4'!$B$26:$C$26,'12.4'!$E$26:$P$26)</c:f>
              <c:numCache>
                <c:formatCode>General</c:formatCode>
                <c:ptCount val="14"/>
                <c:pt idx="7" formatCode="0%">
                  <c:v>0</c:v>
                </c:pt>
                <c:pt idx="13" formatCode="0%">
                  <c:v>0</c:v>
                </c:pt>
              </c:numCache>
            </c:numRef>
          </c:val>
          <c:extLst xmlns:c16r3="http://schemas.microsoft.com/office/drawing/2017/03/chart">
            <c:ext xmlns:c16="http://schemas.microsoft.com/office/drawing/2014/chart" uri="{C3380CC4-5D6E-409C-BE32-E72D297353CC}">
              <c16:uniqueId val="{00000000-5DC9-471E-91B4-2B5FA3B3D01F}"/>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'12.4'!$A$22</c:f>
              <c:strCache>
                <c:ptCount val="1"/>
                <c:pt idx="0">
                  <c:v>Rango Mayor (Meta)</c:v>
                </c:pt>
              </c:strCache>
            </c:strRef>
          </c:tx>
          <c:marker>
            <c:symbol val="none"/>
          </c:marker>
          <c:cat>
            <c:strRef>
              <c:f>('12.4'!$B$17:$C$17,'12.4'!$E$17:$P$17)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('12.4'!$B$22:$C$22,'12.4'!$E$22:$P$22)</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1-5DC9-471E-91B4-2B5FA3B3D01F}"/>
            </c:ext>
          </c:extLst>
        </c:ser>
        <c:ser>
          <c:idx val="2"/>
          <c:order val="1"/>
          <c:tx>
            <c:strRef>
              <c:f>'12.4'!$A$24</c:f>
              <c:strCache>
                <c:ptCount val="1"/>
                <c:pt idx="0">
                  <c:v>Rango Menor</c:v>
                </c:pt>
              </c:strCache>
            </c:strRef>
          </c:tx>
          <c:marker>
            <c:symbol val="none"/>
          </c:marker>
          <c:cat>
            <c:strRef>
              <c:f>('12.4'!$B$17:$C$17,'12.4'!$E$17:$P$17)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('12.4'!$B$24:$C$24,'12.4'!$E$24:$P$24)</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2-5DC9-471E-91B4-2B5FA3B3D01F}"/>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FRECUENCIA DE ACCIDENTES DE TRANSITO</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'12.5'!$A$26</c:f>
              <c:strCache>
                <c:ptCount val="1"/>
                <c:pt idx="0">
                  <c:v>Avance</c:v>
                </c:pt>
              </c:strCache>
            </c:strRef>
          </c:tx>
          <c:invertIfNegative val="0"/>
          <c:cat>
            <c:strRef>
              <c:f>('12.5'!$B$17:$C$17,'12.5'!$E$17:$P$17)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('12.5'!$B$26:$C$26,'12.5'!$E$26:$P$26)</c:f>
              <c:numCache>
                <c:formatCode>General</c:formatCode>
                <c:ptCount val="14"/>
                <c:pt idx="7" formatCode="0%">
                  <c:v>0</c:v>
                </c:pt>
                <c:pt idx="13" formatCode="0%">
                  <c:v>0</c:v>
                </c:pt>
              </c:numCache>
            </c:numRef>
          </c:val>
          <c:extLst xmlns:c16r3="http://schemas.microsoft.com/office/drawing/2017/03/chart">
            <c:ext xmlns:c16="http://schemas.microsoft.com/office/drawing/2014/chart" uri="{C3380CC4-5D6E-409C-BE32-E72D297353CC}">
              <c16:uniqueId val="{00000000-C288-4E87-9358-3A8548175CDA}"/>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'12.5'!$A$22</c:f>
              <c:strCache>
                <c:ptCount val="1"/>
                <c:pt idx="0">
                  <c:v>Rango Mayor (Meta)</c:v>
                </c:pt>
              </c:strCache>
            </c:strRef>
          </c:tx>
          <c:marker>
            <c:symbol val="none"/>
          </c:marker>
          <c:cat>
            <c:strRef>
              <c:f>('12.5'!$B$17:$C$17,'12.5'!$E$17:$P$17)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('12.5'!$B$22:$C$22,'12.5'!$E$22:$P$22)</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1-C288-4E87-9358-3A8548175CDA}"/>
            </c:ext>
          </c:extLst>
        </c:ser>
        <c:ser>
          <c:idx val="2"/>
          <c:order val="1"/>
          <c:tx>
            <c:strRef>
              <c:f>'12.5'!$A$24</c:f>
              <c:strCache>
                <c:ptCount val="1"/>
                <c:pt idx="0">
                  <c:v>Rango Menor</c:v>
                </c:pt>
              </c:strCache>
            </c:strRef>
          </c:tx>
          <c:marker>
            <c:symbol val="none"/>
          </c:marker>
          <c:cat>
            <c:strRef>
              <c:f>('12.5'!$B$17:$C$17,'12.5'!$E$17:$P$17)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('12.5'!$B$24:$C$24,'12.5'!$E$24:$P$24)</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2-C288-4E87-9358-3A8548175CDA}"/>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NÚMERO DE CONDUCTORES LESIONADOS</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'12.6.1'!$A$26</c:f>
              <c:strCache>
                <c:ptCount val="1"/>
                <c:pt idx="0">
                  <c:v>Avance</c:v>
                </c:pt>
              </c:strCache>
            </c:strRef>
          </c:tx>
          <c:invertIfNegative val="0"/>
          <c:cat>
            <c:strRef>
              <c:f>('12.6.1'!$B$17:$C$17,'12.6.1'!$E$17:$P$17)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('12.6.1'!$B$26:$C$26,'12.6.1'!$E$26:$P$26)</c:f>
              <c:numCache>
                <c:formatCode>General</c:formatCode>
                <c:ptCount val="14"/>
                <c:pt idx="7" formatCode="0%">
                  <c:v>0</c:v>
                </c:pt>
                <c:pt idx="13" formatCode="0%">
                  <c:v>0</c:v>
                </c:pt>
              </c:numCache>
            </c:numRef>
          </c:val>
          <c:extLst xmlns:c16r3="http://schemas.microsoft.com/office/drawing/2017/03/chart">
            <c:ext xmlns:c16="http://schemas.microsoft.com/office/drawing/2014/chart" uri="{C3380CC4-5D6E-409C-BE32-E72D297353CC}">
              <c16:uniqueId val="{00000000-E659-41B6-A081-20EAA7685C68}"/>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'12.6.1'!$A$22</c:f>
              <c:strCache>
                <c:ptCount val="1"/>
                <c:pt idx="0">
                  <c:v>Rango Mayor (Meta)</c:v>
                </c:pt>
              </c:strCache>
            </c:strRef>
          </c:tx>
          <c:marker>
            <c:symbol val="none"/>
          </c:marker>
          <c:cat>
            <c:strRef>
              <c:f>('12.6.1'!$B$17:$C$17,'12.6.1'!$E$17:$P$17)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('12.6.1'!$B$22:$C$22,'12.6.1'!$E$22:$P$22)</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1-E659-41B6-A081-20EAA7685C68}"/>
            </c:ext>
          </c:extLst>
        </c:ser>
        <c:ser>
          <c:idx val="2"/>
          <c:order val="1"/>
          <c:tx>
            <c:strRef>
              <c:f>'12.6.1'!$A$24</c:f>
              <c:strCache>
                <c:ptCount val="1"/>
                <c:pt idx="0">
                  <c:v>Rango Menor</c:v>
                </c:pt>
              </c:strCache>
            </c:strRef>
          </c:tx>
          <c:marker>
            <c:symbol val="none"/>
          </c:marker>
          <c:cat>
            <c:strRef>
              <c:f>('12.6.1'!$B$17:$C$17,'12.6.1'!$E$17:$P$17)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('12.6.1'!$B$24:$C$24,'12.6.1'!$E$24:$P$24)</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2-E659-41B6-A081-20EAA7685C68}"/>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NUMERO DE EVALUACIONES PRACTICAS DE LOS CONDUCTORES </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'12,7,'!$A$26</c:f>
              <c:strCache>
                <c:ptCount val="1"/>
                <c:pt idx="0">
                  <c:v>Avance</c:v>
                </c:pt>
              </c:strCache>
            </c:strRef>
          </c:tx>
          <c:invertIfNegative val="0"/>
          <c:cat>
            <c:strRef>
              <c:f>('12,7,'!$B$17:$C$17,'12,7,'!$E$17:$P$17)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('12,7,'!$B$26:$C$26,'12,7,'!$E$26:$P$26)</c:f>
              <c:numCache>
                <c:formatCode>General</c:formatCode>
                <c:ptCount val="14"/>
                <c:pt idx="7" formatCode="0%">
                  <c:v>1</c:v>
                </c:pt>
                <c:pt idx="13" formatCode="0%">
                  <c:v>0</c:v>
                </c:pt>
              </c:numCache>
            </c:numRef>
          </c:val>
          <c:extLst xmlns:c16r3="http://schemas.microsoft.com/office/drawing/2017/03/chart">
            <c:ext xmlns:c16="http://schemas.microsoft.com/office/drawing/2014/chart" uri="{C3380CC4-5D6E-409C-BE32-E72D297353CC}">
              <c16:uniqueId val="{00000000-6122-41C9-B9EB-223C35AC281E}"/>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'12,7,'!$A$22</c:f>
              <c:strCache>
                <c:ptCount val="1"/>
                <c:pt idx="0">
                  <c:v>Rango Mayor (Meta)</c:v>
                </c:pt>
              </c:strCache>
            </c:strRef>
          </c:tx>
          <c:marker>
            <c:symbol val="none"/>
          </c:marker>
          <c:cat>
            <c:strRef>
              <c:f>('12,7,'!$B$17:$C$17,'12,7,'!$E$17:$P$17)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('12,7,'!$B$22:$C$22,'12,7,'!$E$22:$P$22)</c:f>
              <c:numCache>
                <c:formatCode>General</c:formatCode>
                <c:ptCount val="14"/>
                <c:pt idx="7" formatCode="0%">
                  <c:v>0</c:v>
                </c:pt>
                <c:pt idx="13" formatCode="0%">
                  <c:v>0</c:v>
                </c:pt>
              </c:numCache>
            </c:numRef>
          </c:val>
          <c:smooth val="0"/>
          <c:extLst xmlns:c16r3="http://schemas.microsoft.com/office/drawing/2017/03/chart">
            <c:ext xmlns:c16="http://schemas.microsoft.com/office/drawing/2014/chart" uri="{C3380CC4-5D6E-409C-BE32-E72D297353CC}">
              <c16:uniqueId val="{00000001-6122-41C9-B9EB-223C35AC281E}"/>
            </c:ext>
          </c:extLst>
        </c:ser>
        <c:ser>
          <c:idx val="2"/>
          <c:order val="1"/>
          <c:tx>
            <c:strRef>
              <c:f>'12,7,'!$A$24</c:f>
              <c:strCache>
                <c:ptCount val="1"/>
                <c:pt idx="0">
                  <c:v>Rango Menor</c:v>
                </c:pt>
              </c:strCache>
            </c:strRef>
          </c:tx>
          <c:marker>
            <c:symbol val="none"/>
          </c:marker>
          <c:cat>
            <c:strRef>
              <c:f>('12,7,'!$B$17:$C$17,'12,7,'!$E$17:$P$17)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('12,7,'!$B$24:$C$24,'12,7,'!$E$24:$P$24)</c:f>
              <c:numCache>
                <c:formatCode>General</c:formatCode>
                <c:ptCount val="14"/>
                <c:pt idx="7" formatCode="0%">
                  <c:v>1</c:v>
                </c:pt>
                <c:pt idx="13" formatCode="0%">
                  <c:v>1</c:v>
                </c:pt>
              </c:numCache>
            </c:numRef>
          </c:val>
          <c:smooth val="0"/>
          <c:extLst xmlns:c16r3="http://schemas.microsoft.com/office/drawing/2017/03/chart">
            <c:ext xmlns:c16="http://schemas.microsoft.com/office/drawing/2014/chart" uri="{C3380CC4-5D6E-409C-BE32-E72D297353CC}">
              <c16:uniqueId val="{00000002-6122-41C9-B9EB-223C35AC281E}"/>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COBERTURA INDUCCIÓN</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'13,'!$A$26</c:f>
              <c:strCache>
                <c:ptCount val="1"/>
                <c:pt idx="0">
                  <c:v>Avance</c:v>
                </c:pt>
              </c:strCache>
            </c:strRef>
          </c:tx>
          <c:invertIfNegative val="0"/>
          <c:cat>
            <c:strRef>
              <c:f>('13,'!$B$17:$C$17,'13,'!$E$17:$P$17)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('13,'!$B$26:$C$26,'13,'!$E$26:$P$26)</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0</c:v>
                </c:pt>
              </c:numCache>
            </c:numRef>
          </c:val>
          <c:extLst xmlns:c16r3="http://schemas.microsoft.com/office/drawing/2017/03/chart">
            <c:ext xmlns:c16="http://schemas.microsoft.com/office/drawing/2014/chart" uri="{C3380CC4-5D6E-409C-BE32-E72D297353CC}">
              <c16:uniqueId val="{00000000-4995-4373-B311-CBC02B39A452}"/>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'13,'!$A$22</c:f>
              <c:strCache>
                <c:ptCount val="1"/>
                <c:pt idx="0">
                  <c:v>Rango Mayor (Meta)</c:v>
                </c:pt>
              </c:strCache>
            </c:strRef>
          </c:tx>
          <c:marker>
            <c:symbol val="none"/>
          </c:marker>
          <c:cat>
            <c:strRef>
              <c:f>('13,'!$B$17:$C$17,'13,'!$E$17:$P$17)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('13,'!$B$22:$C$22,'13,'!$E$22:$P$22)</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1-4995-4373-B311-CBC02B39A452}"/>
            </c:ext>
          </c:extLst>
        </c:ser>
        <c:ser>
          <c:idx val="2"/>
          <c:order val="1"/>
          <c:tx>
            <c:strRef>
              <c:f>'13,'!$A$24</c:f>
              <c:strCache>
                <c:ptCount val="1"/>
                <c:pt idx="0">
                  <c:v>Rango Menor</c:v>
                </c:pt>
              </c:strCache>
            </c:strRef>
          </c:tx>
          <c:marker>
            <c:symbol val="none"/>
          </c:marker>
          <c:cat>
            <c:strRef>
              <c:f>('13,'!$B$17:$C$17,'13,'!$E$17:$P$17)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('13,'!$B$24:$C$24,'13,'!$E$24:$P$24)</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2-4995-4373-B311-CBC02B39A452}"/>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CUBRIMIENTO CAPACITACIÓN</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'14,'!$A$26</c:f>
              <c:strCache>
                <c:ptCount val="1"/>
                <c:pt idx="0">
                  <c:v>Avance</c:v>
                </c:pt>
              </c:strCache>
            </c:strRef>
          </c:tx>
          <c:invertIfNegative val="0"/>
          <c:cat>
            <c:strRef>
              <c:f>('14,'!$B$17:$C$17,'14,'!$E$17:$P$17)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('14,'!$B$26:$C$26,'14,'!$E$26:$P$26)</c:f>
              <c:numCache>
                <c:formatCode>General</c:formatCode>
                <c:ptCount val="14"/>
                <c:pt idx="2" formatCode="0%">
                  <c:v>0.17425695110258868</c:v>
                </c:pt>
                <c:pt idx="3" formatCode="0%">
                  <c:v>0.53294573643410847</c:v>
                </c:pt>
                <c:pt idx="4" formatCode="0%">
                  <c:v>0.5876591576885406</c:v>
                </c:pt>
                <c:pt idx="5" formatCode="0%">
                  <c:v>0.67895247332686715</c:v>
                </c:pt>
                <c:pt idx="6" formatCode="0%">
                  <c:v>0.56647398843930641</c:v>
                </c:pt>
                <c:pt idx="7" formatCode="0%">
                  <c:v>0.33920296570898978</c:v>
                </c:pt>
                <c:pt idx="8" formatCode="0%">
                  <c:v>0.67437185929648236</c:v>
                </c:pt>
                <c:pt idx="9" formatCode="0%">
                  <c:v>0.782422293676313</c:v>
                </c:pt>
                <c:pt idx="10" formatCode="0%">
                  <c:v>0.69967707212055974</c:v>
                </c:pt>
                <c:pt idx="11" formatCode="0%">
                  <c:v>0.43525571273122959</c:v>
                </c:pt>
                <c:pt idx="12" formatCode="0%">
                  <c:v>0.47368421052631576</c:v>
                </c:pt>
                <c:pt idx="13" formatCode="0%">
                  <c:v>0.59782608695652173</c:v>
                </c:pt>
              </c:numCache>
            </c:numRef>
          </c:val>
          <c:extLst xmlns:c16r3="http://schemas.microsoft.com/office/drawing/2017/03/chart">
            <c:ext xmlns:c16="http://schemas.microsoft.com/office/drawing/2014/chart" uri="{C3380CC4-5D6E-409C-BE32-E72D297353CC}">
              <c16:uniqueId val="{00000000-23E3-4592-A8BC-EF905EF09557}"/>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'14,'!$A$22</c:f>
              <c:strCache>
                <c:ptCount val="1"/>
                <c:pt idx="0">
                  <c:v>Rango Mayor (Meta)</c:v>
                </c:pt>
              </c:strCache>
            </c:strRef>
          </c:tx>
          <c:marker>
            <c:symbol val="none"/>
          </c:marker>
          <c:cat>
            <c:strRef>
              <c:f>('14,'!$B$17:$C$17,'14,'!$E$17:$P$17)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('14,'!$B$22:$C$22,'14,'!$E$22:$P$22)</c:f>
              <c:numCache>
                <c:formatCode>General</c:formatCode>
                <c:ptCount val="14"/>
                <c:pt idx="2" formatCode="0%">
                  <c:v>0</c:v>
                </c:pt>
                <c:pt idx="3" formatCode="0%">
                  <c:v>0</c:v>
                </c:pt>
                <c:pt idx="4" formatCode="0%">
                  <c:v>0</c:v>
                </c:pt>
                <c:pt idx="5" formatCode="0%">
                  <c:v>0</c:v>
                </c:pt>
                <c:pt idx="6" formatCode="0%">
                  <c:v>0</c:v>
                </c:pt>
                <c:pt idx="7" formatCode="0%">
                  <c:v>0</c:v>
                </c:pt>
                <c:pt idx="8" formatCode="0%">
                  <c:v>0</c:v>
                </c:pt>
                <c:pt idx="9" formatCode="0%">
                  <c:v>0</c:v>
                </c:pt>
                <c:pt idx="10" formatCode="0%">
                  <c:v>0</c:v>
                </c:pt>
                <c:pt idx="11" formatCode="0%">
                  <c:v>0</c:v>
                </c:pt>
                <c:pt idx="12" formatCode="0%">
                  <c:v>0</c:v>
                </c:pt>
                <c:pt idx="13" formatCode="0%">
                  <c:v>0</c:v>
                </c:pt>
              </c:numCache>
            </c:numRef>
          </c:val>
          <c:smooth val="0"/>
          <c:extLst xmlns:c16r3="http://schemas.microsoft.com/office/drawing/2017/03/chart">
            <c:ext xmlns:c16="http://schemas.microsoft.com/office/drawing/2014/chart" uri="{C3380CC4-5D6E-409C-BE32-E72D297353CC}">
              <c16:uniqueId val="{00000001-23E3-4592-A8BC-EF905EF09557}"/>
            </c:ext>
          </c:extLst>
        </c:ser>
        <c:ser>
          <c:idx val="2"/>
          <c:order val="1"/>
          <c:tx>
            <c:strRef>
              <c:f>'14,'!$A$24</c:f>
              <c:strCache>
                <c:ptCount val="1"/>
                <c:pt idx="0">
                  <c:v>Rango Menor</c:v>
                </c:pt>
              </c:strCache>
            </c:strRef>
          </c:tx>
          <c:marker>
            <c:symbol val="none"/>
          </c:marker>
          <c:cat>
            <c:strRef>
              <c:f>('14,'!$B$17:$C$17,'14,'!$E$17:$P$17)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('14,'!$B$24:$C$24,'14,'!$E$24:$P$24)</c:f>
              <c:numCache>
                <c:formatCode>General</c:formatCode>
                <c:ptCount val="14"/>
                <c:pt idx="2" formatCode="0%">
                  <c:v>1</c:v>
                </c:pt>
                <c:pt idx="3" formatCode="0%">
                  <c:v>1</c:v>
                </c:pt>
                <c:pt idx="4" formatCode="0%">
                  <c:v>1</c:v>
                </c:pt>
                <c:pt idx="5" formatCode="0%">
                  <c:v>1</c:v>
                </c:pt>
                <c:pt idx="6" formatCode="0%">
                  <c:v>1</c:v>
                </c:pt>
                <c:pt idx="7" formatCode="0%">
                  <c:v>1</c:v>
                </c:pt>
                <c:pt idx="8" formatCode="0%">
                  <c:v>1</c:v>
                </c:pt>
                <c:pt idx="9" formatCode="0%">
                  <c:v>1</c:v>
                </c:pt>
                <c:pt idx="10" formatCode="0%">
                  <c:v>1</c:v>
                </c:pt>
                <c:pt idx="11" formatCode="0%">
                  <c:v>1</c:v>
                </c:pt>
                <c:pt idx="12" formatCode="0%">
                  <c:v>1</c:v>
                </c:pt>
                <c:pt idx="13" formatCode="0%">
                  <c:v>1</c:v>
                </c:pt>
              </c:numCache>
            </c:numRef>
          </c:val>
          <c:smooth val="0"/>
          <c:extLst xmlns:c16r3="http://schemas.microsoft.com/office/drawing/2017/03/chart">
            <c:ext xmlns:c16="http://schemas.microsoft.com/office/drawing/2014/chart" uri="{C3380CC4-5D6E-409C-BE32-E72D297353CC}">
              <c16:uniqueId val="{00000002-23E3-4592-A8BC-EF905EF09557}"/>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fr-FR" sz="1600" b="1" i="0" baseline="0"/>
              <a:t>	CUBRIMIENTO EXAMENES MÉDICOS</a:t>
            </a:r>
          </a:p>
        </c:rich>
      </c:tx>
      <c:overlay val="1"/>
      <c:spPr>
        <a:noFill/>
      </c:spPr>
    </c:title>
    <c:autoTitleDeleted val="0"/>
    <c:plotArea>
      <c:layout>
        <c:manualLayout>
          <c:layoutTarget val="inner"/>
          <c:xMode val="edge"/>
          <c:yMode val="edge"/>
          <c:x val="3.4807866547076044E-2"/>
          <c:y val="0.15280150827077885"/>
          <c:w val="0.95069711613766383"/>
          <c:h val="0.71869746188920003"/>
        </c:manualLayout>
      </c:layout>
      <c:barChart>
        <c:barDir val="col"/>
        <c:grouping val="stacked"/>
        <c:varyColors val="0"/>
        <c:ser>
          <c:idx val="3"/>
          <c:order val="2"/>
          <c:tx>
            <c:strRef>
              <c:f>'15,'!$A$26</c:f>
              <c:strCache>
                <c:ptCount val="1"/>
                <c:pt idx="0">
                  <c:v>Avance</c:v>
                </c:pt>
              </c:strCache>
            </c:strRef>
          </c:tx>
          <c:invertIfNegative val="0"/>
          <c:cat>
            <c:strRef>
              <c:f>('15,'!$B$17:$C$17,'15,'!$E$17:$P$17)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('15,'!$B$26:$C$26,'15,'!$E$26:$P$26)</c:f>
              <c:numCache>
                <c:formatCode>General</c:formatCode>
                <c:ptCount val="14"/>
                <c:pt idx="13" formatCode="0%">
                  <c:v>0</c:v>
                </c:pt>
              </c:numCache>
            </c:numRef>
          </c:val>
          <c:extLst xmlns:c16r3="http://schemas.microsoft.com/office/drawing/2017/03/chart">
            <c:ext xmlns:c16="http://schemas.microsoft.com/office/drawing/2014/chart" uri="{C3380CC4-5D6E-409C-BE32-E72D297353CC}">
              <c16:uniqueId val="{00000000-F52B-42EC-8309-85CB56F36CCA}"/>
            </c:ext>
          </c:extLst>
        </c:ser>
        <c:dLbls>
          <c:showLegendKey val="0"/>
          <c:showVal val="0"/>
          <c:showCatName val="0"/>
          <c:showSerName val="0"/>
          <c:showPercent val="0"/>
          <c:showBubbleSize val="0"/>
        </c:dLbls>
        <c:gapWidth val="75"/>
        <c:overlap val="100"/>
        <c:axId val="240741088"/>
        <c:axId val="240741480"/>
      </c:barChart>
      <c:lineChart>
        <c:grouping val="standard"/>
        <c:varyColors val="0"/>
        <c:ser>
          <c:idx val="1"/>
          <c:order val="0"/>
          <c:tx>
            <c:strRef>
              <c:f>'15,'!$A$22</c:f>
              <c:strCache>
                <c:ptCount val="1"/>
                <c:pt idx="0">
                  <c:v>Rango Mayor (Meta)</c:v>
                </c:pt>
              </c:strCache>
            </c:strRef>
          </c:tx>
          <c:marker>
            <c:symbol val="none"/>
          </c:marker>
          <c:cat>
            <c:strRef>
              <c:f>('15,'!$B$17:$C$17,'15,'!$E$17:$P$17)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('15,'!$B$22:$C$22,'15,'!$E$22:$P$22)</c:f>
              <c:numCache>
                <c:formatCode>General</c:formatCode>
                <c:ptCount val="14"/>
                <c:pt idx="13" formatCode="0%">
                  <c:v>0</c:v>
                </c:pt>
              </c:numCache>
            </c:numRef>
          </c:val>
          <c:smooth val="0"/>
          <c:extLst xmlns:c16r3="http://schemas.microsoft.com/office/drawing/2017/03/chart">
            <c:ext xmlns:c16="http://schemas.microsoft.com/office/drawing/2014/chart" uri="{C3380CC4-5D6E-409C-BE32-E72D297353CC}">
              <c16:uniqueId val="{00000001-F52B-42EC-8309-85CB56F36CCA}"/>
            </c:ext>
          </c:extLst>
        </c:ser>
        <c:ser>
          <c:idx val="2"/>
          <c:order val="1"/>
          <c:tx>
            <c:strRef>
              <c:f>'15,'!$A$24</c:f>
              <c:strCache>
                <c:ptCount val="1"/>
                <c:pt idx="0">
                  <c:v>Rango Menor</c:v>
                </c:pt>
              </c:strCache>
            </c:strRef>
          </c:tx>
          <c:marker>
            <c:symbol val="none"/>
          </c:marker>
          <c:cat>
            <c:strRef>
              <c:f>('15,'!$B$17:$C$17,'15,'!$E$17:$P$17)</c:f>
              <c:strCache>
                <c:ptCount val="14"/>
                <c:pt idx="2">
                  <c:v>Enero</c:v>
                </c:pt>
                <c:pt idx="3">
                  <c:v>Febrero</c:v>
                </c:pt>
                <c:pt idx="4">
                  <c:v>Marzo</c:v>
                </c:pt>
                <c:pt idx="5">
                  <c:v>Abril</c:v>
                </c:pt>
                <c:pt idx="6">
                  <c:v>Mayo</c:v>
                </c:pt>
                <c:pt idx="7">
                  <c:v>Junio</c:v>
                </c:pt>
                <c:pt idx="8">
                  <c:v>Julio</c:v>
                </c:pt>
                <c:pt idx="9">
                  <c:v>Agosto</c:v>
                </c:pt>
                <c:pt idx="10">
                  <c:v>Septiembre</c:v>
                </c:pt>
                <c:pt idx="11">
                  <c:v>Octubre</c:v>
                </c:pt>
                <c:pt idx="12">
                  <c:v>Noviembre</c:v>
                </c:pt>
                <c:pt idx="13">
                  <c:v>Diciembre</c:v>
                </c:pt>
              </c:strCache>
            </c:strRef>
          </c:cat>
          <c:val>
            <c:numRef>
              <c:f>('15,'!$B$24:$C$24,'15,'!$E$24:$P$24)</c:f>
              <c:numCache>
                <c:formatCode>General</c:formatCode>
                <c:ptCount val="14"/>
                <c:pt idx="13" formatCode="0%">
                  <c:v>1</c:v>
                </c:pt>
              </c:numCache>
            </c:numRef>
          </c:val>
          <c:smooth val="0"/>
          <c:extLst xmlns:c16r3="http://schemas.microsoft.com/office/drawing/2017/03/chart">
            <c:ext xmlns:c16="http://schemas.microsoft.com/office/drawing/2014/chart" uri="{C3380CC4-5D6E-409C-BE32-E72D297353CC}">
              <c16:uniqueId val="{00000002-F52B-42EC-8309-85CB56F36CCA}"/>
            </c:ext>
          </c:extLst>
        </c:ser>
        <c:dLbls>
          <c:showLegendKey val="0"/>
          <c:showVal val="0"/>
          <c:showCatName val="0"/>
          <c:showSerName val="0"/>
          <c:showPercent val="0"/>
          <c:showBubbleSize val="0"/>
        </c:dLbls>
        <c:marker val="1"/>
        <c:smooth val="0"/>
        <c:axId val="240741088"/>
        <c:axId val="240741480"/>
      </c:lineChart>
      <c:catAx>
        <c:axId val="240741088"/>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480"/>
        <c:crosses val="autoZero"/>
        <c:auto val="1"/>
        <c:lblAlgn val="ctr"/>
        <c:lblOffset val="100"/>
        <c:noMultiLvlLbl val="0"/>
      </c:catAx>
      <c:valAx>
        <c:axId val="240741480"/>
        <c:scaling>
          <c:orientation val="minMax"/>
          <c:max val="1"/>
        </c:scaling>
        <c:delete val="0"/>
        <c:axPos val="l"/>
        <c:numFmt formatCode="General" sourceLinked="0"/>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240741088"/>
        <c:crosses val="autoZero"/>
        <c:crossBetween val="between"/>
      </c:valAx>
    </c:plotArea>
    <c:legend>
      <c:legendPos val="b"/>
      <c:overlay val="0"/>
    </c:legend>
    <c:plotVisOnly val="1"/>
    <c:dispBlanksAs val="zero"/>
    <c:showDLblsOverMax val="0"/>
  </c:chart>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488" l="0.70000000000000062" r="0.70000000000000062" t="0.75000000000000488" header="0.30000000000000032" footer="0.30000000000000032"/>
    <c:pageSetup paperSize="9" orientation="landscape"/>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Indicadores por tipo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'Dashboard 2026'!$B$14</c:f>
              <c:strCache>
                <c:ptCount val="1"/>
                <c:pt idx="0">
                  <c:v>Indicadores</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2026'!$A$15:$A$17</c:f>
              <c:strCache>
                <c:ptCount val="3"/>
                <c:pt idx="0">
                  <c:v>ESTRUCTURA</c:v>
                </c:pt>
                <c:pt idx="1">
                  <c:v>PROCESO</c:v>
                </c:pt>
                <c:pt idx="2">
                  <c:v>RESULTADO</c:v>
                </c:pt>
              </c:strCache>
            </c:strRef>
          </c:cat>
          <c:val>
            <c:numRef>
              <c:f>'Dashboard 2026'!$B$15:$B$17</c:f>
              <c:numCache>
                <c:formatCode>General</c:formatCode>
                <c:ptCount val="3"/>
                <c:pt idx="0">
                  <c:v>11</c:v>
                </c:pt>
                <c:pt idx="1">
                  <c:v>16</c:v>
                </c:pt>
                <c:pt idx="2">
                  <c:v>41</c:v>
                </c:pt>
              </c:numCache>
            </c:numRef>
          </c:val>
          <c:extLst>
            <c:ext xmlns:c16="http://schemas.microsoft.com/office/drawing/2014/chart" uri="{C3380CC4-5D6E-409C-BE32-E72D297353CC}">
              <c16:uniqueId val="{00000000-F6D1-45CB-B079-C734DBD3FE10}"/>
            </c:ext>
          </c:extLst>
        </c:ser>
        <c:dLbls>
          <c:showLegendKey val="0"/>
          <c:showVal val="0"/>
          <c:showCatName val="0"/>
          <c:showSerName val="0"/>
          <c:showPercent val="0"/>
          <c:showBubbleSize val="0"/>
        </c:dLbls>
        <c:gapWidth val="219"/>
        <c:overlap val="-27"/>
        <c:axId val="682749823"/>
        <c:axId val="493943983"/>
      </c:barChart>
      <c:catAx>
        <c:axId val="68274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93943983"/>
        <c:crosses val="autoZero"/>
        <c:auto val="1"/>
        <c:lblAlgn val="ctr"/>
        <c:lblOffset val="100"/>
        <c:noMultiLvlLbl val="0"/>
      </c:catAx>
      <c:valAx>
        <c:axId val="49394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Cantidad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274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Estado de cumplimiento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'Dashboard 2026'!$H$14</c:f>
              <c:strCache>
                <c:ptCount val="1"/>
                <c:pt idx="0">
                  <c:v>Cantidad</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2026'!$G$15:$G$19</c:f>
              <c:strCache>
                <c:ptCount val="5"/>
                <c:pt idx="0">
                  <c:v>Cumple</c:v>
                </c:pt>
                <c:pt idx="1">
                  <c:v>No cumple</c:v>
                </c:pt>
                <c:pt idx="2">
                  <c:v>Cualitativo</c:v>
                </c:pt>
                <c:pt idx="3">
                  <c:v>Sin meta</c:v>
                </c:pt>
                <c:pt idx="4">
                  <c:v>Sin dato</c:v>
                </c:pt>
              </c:strCache>
            </c:strRef>
          </c:cat>
          <c:val>
            <c:numRef>
              <c:f>'Dashboard 2026'!$H$15:$H$19</c:f>
              <c:numCache>
                <c:formatCode>General</c:formatCode>
                <c:ptCount val="5"/>
                <c:pt idx="0">
                  <c:v>50</c:v>
                </c:pt>
                <c:pt idx="1">
                  <c:v>16</c:v>
                </c:pt>
                <c:pt idx="2">
                  <c:v>1</c:v>
                </c:pt>
                <c:pt idx="3">
                  <c:v>1</c:v>
                </c:pt>
                <c:pt idx="4">
                  <c:v>0</c:v>
                </c:pt>
              </c:numCache>
            </c:numRef>
          </c:val>
          <c:extLst>
            <c:ext xmlns:c16="http://schemas.microsoft.com/office/drawing/2014/chart" uri="{C3380CC4-5D6E-409C-BE32-E72D297353CC}">
              <c16:uniqueId val="{00000000-CCC4-4618-B6AE-13246E38A710}"/>
            </c:ext>
          </c:extLst>
        </c:ser>
        <c:dLbls>
          <c:showLegendKey val="0"/>
          <c:showVal val="0"/>
          <c:showCatName val="0"/>
          <c:showSerName val="0"/>
          <c:showPercent val="0"/>
          <c:showBubbleSize val="0"/>
        </c:dLbls>
        <c:gapWidth val="182"/>
        <c:axId val="682743791"/>
        <c:axId val="494140303"/>
      </c:barChart>
      <c:catAx>
        <c:axId val="68274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94140303"/>
        <c:crosses val="autoZero"/>
        <c:auto val="1"/>
        <c:lblAlgn val="ctr"/>
        <c:lblOffset val="100"/>
        <c:noMultiLvlLbl val="0"/>
      </c:catAx>
      <c:valAx>
        <c:axId val="4941403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Cantidad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274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cumplen por frecuencia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'Dashboard 2026'!$C$41</c:f>
              <c:strCache>
                <c:ptCount val="1"/>
                <c:pt idx="0">
                  <c:v>No cumplen</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2026'!$A$42:$A$45</c:f>
              <c:strCache>
                <c:ptCount val="4"/>
                <c:pt idx="0">
                  <c:v>Anual</c:v>
                </c:pt>
                <c:pt idx="1">
                  <c:v>Mensual</c:v>
                </c:pt>
                <c:pt idx="2">
                  <c:v>Trimestral</c:v>
                </c:pt>
                <c:pt idx="3">
                  <c:v>Semestral</c:v>
                </c:pt>
              </c:strCache>
            </c:strRef>
          </c:cat>
          <c:val>
            <c:numRef>
              <c:f>'Dashboard 2026'!$C$42:$C$45</c:f>
              <c:numCache>
                <c:formatCode>General</c:formatCode>
                <c:ptCount val="4"/>
                <c:pt idx="0">
                  <c:v>1</c:v>
                </c:pt>
                <c:pt idx="1">
                  <c:v>2</c:v>
                </c:pt>
                <c:pt idx="2">
                  <c:v>1</c:v>
                </c:pt>
                <c:pt idx="3">
                  <c:v>12</c:v>
                </c:pt>
              </c:numCache>
            </c:numRef>
          </c:val>
          <c:extLst>
            <c:ext xmlns:c16="http://schemas.microsoft.com/office/drawing/2014/chart" uri="{C3380CC4-5D6E-409C-BE32-E72D297353CC}">
              <c16:uniqueId val="{00000000-C1DB-421E-9149-F5DFE15B6C5D}"/>
            </c:ext>
          </c:extLst>
        </c:ser>
        <c:dLbls>
          <c:showLegendKey val="0"/>
          <c:showVal val="0"/>
          <c:showCatName val="0"/>
          <c:showSerName val="0"/>
          <c:showPercent val="0"/>
          <c:showBubbleSize val="0"/>
        </c:dLbls>
        <c:gapWidth val="219"/>
        <c:overlap val="-27"/>
        <c:axId val="682795759"/>
        <c:axId val="494114383"/>
      </c:barChart>
      <c:catAx>
        <c:axId val="6827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94114383"/>
        <c:crosses val="autoZero"/>
        <c:auto val="1"/>
        <c:lblAlgn val="ctr"/>
        <c:lblOffset val="100"/>
        <c:noMultiLvlLbl val="0"/>
      </c:catAx>
      <c:valAx>
        <c:axId val="49411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Indicadores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27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Promedio anual de indicadores numéricos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'Dashboard 2026'!$H$41</c:f>
              <c:strCache>
                <c:ptCount val="1"/>
                <c:pt idx="0">
                  <c:v>Promedio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'Dashboard 2026'!$G$42:$G$51</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'Dashboard 2026'!$H$42:$H$51</c:f>
              <c:numCache>
                <c:formatCode>0.0</c:formatCode>
                <c:ptCount val="10"/>
                <c:pt idx="0">
                  <c:v>101.16166666666669</c:v>
                </c:pt>
                <c:pt idx="1">
                  <c:v>92.314499999999995</c:v>
                </c:pt>
                <c:pt idx="2">
                  <c:v>216.06289473684208</c:v>
                </c:pt>
                <c:pt idx="3">
                  <c:v>90.164864864864882</c:v>
                </c:pt>
                <c:pt idx="4">
                  <c:v>89.722894736842107</c:v>
                </c:pt>
                <c:pt idx="5">
                  <c:v>84.846666666666664</c:v>
                </c:pt>
                <c:pt idx="6">
                  <c:v>80.274000000000001</c:v>
                </c:pt>
                <c:pt idx="7">
                  <c:v>76.322972972972963</c:v>
                </c:pt>
                <c:pt idx="8">
                  <c:v>76.64120002561539</c:v>
                </c:pt>
                <c:pt idx="9">
                  <c:v>38.085000000000001</c:v>
                </c:pt>
              </c:numCache>
            </c:numRef>
          </c:val>
          <c:smooth val="0"/>
          <c:extLst>
            <c:ext xmlns:c16="http://schemas.microsoft.com/office/drawing/2014/chart" uri="{C3380CC4-5D6E-409C-BE32-E72D297353CC}">
              <c16:uniqueId val="{00000000-64EB-486C-B592-0147CB2DD5F5}"/>
            </c:ext>
          </c:extLst>
        </c:ser>
        <c:dLbls>
          <c:showLegendKey val="0"/>
          <c:showVal val="0"/>
          <c:showCatName val="0"/>
          <c:showSerName val="0"/>
          <c:showPercent val="0"/>
          <c:showBubbleSize val="0"/>
        </c:dLbls>
        <c:marker val="1"/>
        <c:smooth val="0"/>
        <c:axId val="682688575"/>
        <c:axId val="493904143"/>
      </c:lineChart>
      <c:catAx>
        <c:axId val="68268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93904143"/>
        <c:crosses val="autoZero"/>
        <c:auto val="1"/>
        <c:lblAlgn val="ctr"/>
        <c:lblOffset val="100"/>
        <c:noMultiLvlLbl val="0"/>
      </c:catAx>
      <c:valAx>
        <c:axId val="493904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268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Mayores brechas contra la meta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'Dashboard 2026'!$E$59</c:f>
              <c:strCache>
                <c:ptCount val="1"/>
                <c:pt idx="0">
                  <c:v>Brecha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2026'!$A$60:$A$69</c:f>
              <c:strCache>
                <c:ptCount val="10"/>
                <c:pt idx="0">
                  <c:v>4. Evaluaciòn no conformidades</c:v>
                </c:pt>
                <c:pt idx="1">
                  <c:v>7. Evaluación de los programas de rehabilitación de la salud</c:v>
                </c:pt>
                <c:pt idx="2">
                  <c:v>Simulacros</c:v>
                </c:pt>
                <c:pt idx="3">
                  <c:v>4. Intervención de peligros identificados</c:v>
                </c:pt>
                <c:pt idx="4">
                  <c:v>8. Vigilancia epidemiológica</c:v>
                </c:pt>
                <c:pt idx="5">
                  <c:v>3. Ejecución del plan de capacitaciòn</c:v>
                </c:pt>
                <c:pt idx="6">
                  <c:v>2. Ejecución del plan de trabajo</c:v>
                </c:pt>
                <c:pt idx="7">
                  <c:v>3. Ejecución del plan de trabajo</c:v>
                </c:pt>
                <c:pt idx="8">
                  <c:v>12.2Cumplimiento plan de trabajo PESV</c:v>
                </c:pt>
                <c:pt idx="9">
                  <c:v>8.4 Tasa Accidentalidad</c:v>
                </c:pt>
              </c:strCache>
            </c:strRef>
          </c:cat>
          <c:val>
            <c:numRef>
              <c:f>'Dashboard 2026'!$E$60:$E$69</c:f>
              <c:numCache>
                <c:formatCode>0.00</c:formatCode>
                <c:ptCount val="10"/>
                <c:pt idx="0">
                  <c:v>100</c:v>
                </c:pt>
                <c:pt idx="1">
                  <c:v>90</c:v>
                </c:pt>
                <c:pt idx="2">
                  <c:v>82</c:v>
                </c:pt>
                <c:pt idx="3">
                  <c:v>47</c:v>
                </c:pt>
                <c:pt idx="4">
                  <c:v>39</c:v>
                </c:pt>
                <c:pt idx="5">
                  <c:v>35</c:v>
                </c:pt>
                <c:pt idx="6">
                  <c:v>32</c:v>
                </c:pt>
                <c:pt idx="7">
                  <c:v>31.522029400000008</c:v>
                </c:pt>
                <c:pt idx="8">
                  <c:v>31.522029400000008</c:v>
                </c:pt>
                <c:pt idx="9">
                  <c:v>24</c:v>
                </c:pt>
              </c:numCache>
            </c:numRef>
          </c:val>
          <c:extLst>
            <c:ext xmlns:c16="http://schemas.microsoft.com/office/drawing/2014/chart" uri="{C3380CC4-5D6E-409C-BE32-E72D297353CC}">
              <c16:uniqueId val="{00000000-B6A4-4A32-B40A-DAE2FC5FD007}"/>
            </c:ext>
          </c:extLst>
        </c:ser>
        <c:dLbls>
          <c:showLegendKey val="0"/>
          <c:showVal val="0"/>
          <c:showCatName val="0"/>
          <c:showSerName val="0"/>
          <c:showPercent val="0"/>
          <c:showBubbleSize val="0"/>
        </c:dLbls>
        <c:gapWidth val="182"/>
        <c:axId val="682646351"/>
        <c:axId val="493891183"/>
      </c:barChart>
      <c:catAx>
        <c:axId val="68264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93891183"/>
        <c:crosses val="autoZero"/>
        <c:auto val="1"/>
        <c:lblAlgn val="ctr"/>
        <c:lblOffset val="100"/>
        <c:noMultiLvlLbl val="0"/>
      </c:catAx>
      <c:valAx>
        <c:axId val="49389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Brecha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264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8.xml"/></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1.xml"/></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2.xml"/></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3.xml"/></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4.xml"/></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5.xml"/></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6.xml"/></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7.xml"/></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8.xml"/></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9.xml"/></Relationships>
</file>

<file path=xl/drawings/_rels/drawing3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0.xml"/></Relationships>
</file>

<file path=xl/drawings/_rels/drawing3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1.xml"/></Relationships>
</file>

<file path=xl/drawings/_rels/drawing3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2.xml"/></Relationships>
</file>

<file path=xl/drawings/_rels/drawing3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3.xml"/></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4.xml"/></Relationships>
</file>

<file path=xl/drawings/_rels/drawing3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5.xml"/></Relationships>
</file>

<file path=xl/drawings/_rels/drawing3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6.xml"/></Relationships>
</file>

<file path=xl/drawings/_rels/drawing3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7.xml"/></Relationships>
</file>

<file path=xl/drawings/_rels/drawing3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8.xml"/></Relationships>
</file>

<file path=xl/drawings/_rels/drawing4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9.xml"/></Relationships>
</file>

<file path=xl/drawings/_rels/drawing4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0.xml"/></Relationships>
</file>

<file path=xl/drawings/_rels/drawing4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1.xml"/></Relationships>
</file>

<file path=xl/drawings/_rels/drawing4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2.xml"/></Relationships>
</file>

<file path=xl/drawings/_rels/drawing4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3.xml"/></Relationships>
</file>

<file path=xl/drawings/_rels/drawing4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4.xml"/></Relationships>
</file>

<file path=xl/drawings/_rels/drawing4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5.xml"/></Relationships>
</file>

<file path=xl/drawings/_rels/drawing4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6.xml"/></Relationships>
</file>

<file path=xl/drawings/_rels/drawing48.xml.rels><?xml version="1.0" encoding="UTF-8" standalone="yes"?>
<Relationships xmlns="http://schemas.openxmlformats.org/package/2006/relationships"><Relationship Id="rId3" Type="http://schemas.openxmlformats.org/officeDocument/2006/relationships/chart" Target="../charts/chart49.xml"/><Relationship Id="rId2" Type="http://schemas.openxmlformats.org/officeDocument/2006/relationships/chart" Target="../charts/chart48.xml"/><Relationship Id="rId1" Type="http://schemas.openxmlformats.org/officeDocument/2006/relationships/chart" Target="../charts/chart47.xml"/><Relationship Id="rId4" Type="http://schemas.openxmlformats.org/officeDocument/2006/relationships/image" Target="../media/image1.png"/></Relationships>
</file>

<file path=xl/drawings/_rels/drawing51.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image" Target="../media/image3.png"/><Relationship Id="rId1" Type="http://schemas.openxmlformats.org/officeDocument/2006/relationships/chart" Target="../charts/chart50.xml"/><Relationship Id="rId5" Type="http://schemas.openxmlformats.org/officeDocument/2006/relationships/chart" Target="../charts/chart53.xml"/><Relationship Id="rId4" Type="http://schemas.openxmlformats.org/officeDocument/2006/relationships/chart" Target="../charts/chart52.xml"/></Relationships>
</file>

<file path=xl/drawings/_rels/drawing52.xml.rels><?xml version="1.0" encoding="UTF-8" standalone="yes"?>
<Relationships xmlns="http://schemas.openxmlformats.org/package/2006/relationships"><Relationship Id="rId3" Type="http://schemas.openxmlformats.org/officeDocument/2006/relationships/chart" Target="../charts/chart56.xml"/><Relationship Id="rId2" Type="http://schemas.openxmlformats.org/officeDocument/2006/relationships/chart" Target="../charts/chart55.xml"/><Relationship Id="rId1" Type="http://schemas.openxmlformats.org/officeDocument/2006/relationships/chart" Target="../charts/chart54.xml"/></Relationships>
</file>

<file path=xl/drawings/_rels/drawing5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7.xml"/></Relationships>
</file>

<file path=xl/drawings/_rels/drawing5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8.xml"/></Relationships>
</file>

<file path=xl/drawings/_rels/drawing5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9.xml"/></Relationships>
</file>

<file path=xl/drawings/_rels/drawing5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0.xml"/></Relationships>
</file>

<file path=xl/drawings/_rels/drawing5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1.xml"/></Relationships>
</file>

<file path=xl/drawings/_rels/drawing5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jpeg"/></Relationships>
</file>

<file path=xl/drawings/_rels/drawing5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2.xml"/></Relationships>
</file>

<file path=xl/drawings/_rels/drawing6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3.xml"/></Relationships>
</file>

<file path=xl/drawings/_rels/drawing6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4.xml"/></Relationships>
</file>

<file path=xl/drawings/_rels/drawing6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5.xml"/></Relationships>
</file>

<file path=xl/drawings/_rels/drawing6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6.xml"/></Relationships>
</file>

<file path=xl/drawings/_rels/drawing6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7.xml"/></Relationships>
</file>

<file path=xl/drawings/_rels/drawing6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8.xml"/></Relationships>
</file>

<file path=xl/drawings/_rels/drawing6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9.xml"/></Relationships>
</file>

<file path=xl/drawings/_rels/drawing6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70.xml"/></Relationships>
</file>

<file path=xl/drawings/_rels/drawing6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71.xml"/></Relationships>
</file>

<file path=xl/drawings/_rels/drawing6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72.xml"/></Relationships>
</file>

<file path=xl/drawings/_rels/drawing70.xml.rels><?xml version="1.0" encoding="UTF-8" standalone="yes"?>
<Relationships xmlns="http://schemas.openxmlformats.org/package/2006/relationships"><Relationship Id="rId3" Type="http://schemas.openxmlformats.org/officeDocument/2006/relationships/chart" Target="../charts/chart75.xml"/><Relationship Id="rId2" Type="http://schemas.openxmlformats.org/officeDocument/2006/relationships/chart" Target="../charts/chart74.xml"/><Relationship Id="rId1" Type="http://schemas.openxmlformats.org/officeDocument/2006/relationships/chart" Target="../charts/chart73.xml"/><Relationship Id="rId5" Type="http://schemas.openxmlformats.org/officeDocument/2006/relationships/chart" Target="../charts/chart77.xml"/><Relationship Id="rId4" Type="http://schemas.openxmlformats.org/officeDocument/2006/relationships/chart" Target="../charts/chart76.xml"/></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17</xdr:col>
      <xdr:colOff>7794</xdr:colOff>
      <xdr:row>0</xdr:row>
      <xdr:rowOff>19917</xdr:rowOff>
    </xdr:from>
    <xdr:to>
      <xdr:col>19</xdr:col>
      <xdr:colOff>588819</xdr:colOff>
      <xdr:row>2</xdr:row>
      <xdr:rowOff>258874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201794" y="19917"/>
          <a:ext cx="2001116" cy="1052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649060</xdr:colOff>
      <xdr:row>0</xdr:row>
      <xdr:rowOff>91168</xdr:rowOff>
    </xdr:from>
    <xdr:to>
      <xdr:col>19</xdr:col>
      <xdr:colOff>938892</xdr:colOff>
      <xdr:row>2</xdr:row>
      <xdr:rowOff>564562</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93953" y="91168"/>
          <a:ext cx="1691368" cy="8816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866774</xdr:colOff>
      <xdr:row>0</xdr:row>
      <xdr:rowOff>70138</xdr:rowOff>
    </xdr:from>
    <xdr:to>
      <xdr:col>19</xdr:col>
      <xdr:colOff>645101</xdr:colOff>
      <xdr:row>2</xdr:row>
      <xdr:rowOff>283152</xdr:rowOff>
    </xdr:to>
    <xdr:pic>
      <xdr:nvPicPr>
        <xdr:cNvPr id="5" name="Imagen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4" y="70138"/>
          <a:ext cx="118110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907598</xdr:colOff>
      <xdr:row>0</xdr:row>
      <xdr:rowOff>77561</xdr:rowOff>
    </xdr:from>
    <xdr:to>
      <xdr:col>19</xdr:col>
      <xdr:colOff>692605</xdr:colOff>
      <xdr:row>2</xdr:row>
      <xdr:rowOff>285750</xdr:rowOff>
    </xdr:to>
    <xdr:pic>
      <xdr:nvPicPr>
        <xdr:cNvPr id="5" name="Imagen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2919" y="77561"/>
          <a:ext cx="1186543" cy="6164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163285</xdr:colOff>
      <xdr:row>26</xdr:row>
      <xdr:rowOff>36286</xdr:rowOff>
    </xdr:from>
    <xdr:to>
      <xdr:col>20</xdr:col>
      <xdr:colOff>40822</xdr:colOff>
      <xdr:row>27</xdr:row>
      <xdr:rowOff>4146096</xdr:rowOff>
    </xdr:to>
    <xdr:graphicFrame macro="">
      <xdr:nvGraphicFramePr>
        <xdr:cNvPr id="2" name="8 Gráfico">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1088572</xdr:colOff>
      <xdr:row>0</xdr:row>
      <xdr:rowOff>108857</xdr:rowOff>
    </xdr:from>
    <xdr:to>
      <xdr:col>19</xdr:col>
      <xdr:colOff>872778</xdr:colOff>
      <xdr:row>2</xdr:row>
      <xdr:rowOff>334656</xdr:rowOff>
    </xdr:to>
    <xdr:pic>
      <xdr:nvPicPr>
        <xdr:cNvPr id="5" name="Imagen 4">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4429" y="108857"/>
          <a:ext cx="1185742" cy="634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1034143</xdr:colOff>
      <xdr:row>0</xdr:row>
      <xdr:rowOff>68036</xdr:rowOff>
    </xdr:from>
    <xdr:to>
      <xdr:col>19</xdr:col>
      <xdr:colOff>818349</xdr:colOff>
      <xdr:row>2</xdr:row>
      <xdr:rowOff>293835</xdr:rowOff>
    </xdr:to>
    <xdr:pic>
      <xdr:nvPicPr>
        <xdr:cNvPr id="5" name="Imagen 4">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43857" y="68036"/>
          <a:ext cx="1185742" cy="634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816428</xdr:colOff>
      <xdr:row>0</xdr:row>
      <xdr:rowOff>81643</xdr:rowOff>
    </xdr:from>
    <xdr:to>
      <xdr:col>19</xdr:col>
      <xdr:colOff>600634</xdr:colOff>
      <xdr:row>2</xdr:row>
      <xdr:rowOff>307442</xdr:rowOff>
    </xdr:to>
    <xdr:pic>
      <xdr:nvPicPr>
        <xdr:cNvPr id="5" name="Imagen 4">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45785" y="81643"/>
          <a:ext cx="1185742" cy="634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843642</xdr:colOff>
      <xdr:row>0</xdr:row>
      <xdr:rowOff>95250</xdr:rowOff>
    </xdr:from>
    <xdr:to>
      <xdr:col>19</xdr:col>
      <xdr:colOff>627849</xdr:colOff>
      <xdr:row>2</xdr:row>
      <xdr:rowOff>321049</xdr:rowOff>
    </xdr:to>
    <xdr:pic>
      <xdr:nvPicPr>
        <xdr:cNvPr id="4" name="Imagen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04321" y="95250"/>
          <a:ext cx="1185742" cy="634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802821</xdr:colOff>
      <xdr:row>0</xdr:row>
      <xdr:rowOff>81643</xdr:rowOff>
    </xdr:from>
    <xdr:to>
      <xdr:col>19</xdr:col>
      <xdr:colOff>588265</xdr:colOff>
      <xdr:row>2</xdr:row>
      <xdr:rowOff>314864</xdr:rowOff>
    </xdr:to>
    <xdr:pic>
      <xdr:nvPicPr>
        <xdr:cNvPr id="5" name="Imagen 4">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12535" y="81643"/>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1197428</xdr:colOff>
      <xdr:row>0</xdr:row>
      <xdr:rowOff>68036</xdr:rowOff>
    </xdr:from>
    <xdr:to>
      <xdr:col>19</xdr:col>
      <xdr:colOff>982872</xdr:colOff>
      <xdr:row>2</xdr:row>
      <xdr:rowOff>301257</xdr:rowOff>
    </xdr:to>
    <xdr:pic>
      <xdr:nvPicPr>
        <xdr:cNvPr id="4" name="Imagen 3">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26142" y="68036"/>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1129393</xdr:colOff>
      <xdr:row>0</xdr:row>
      <xdr:rowOff>54428</xdr:rowOff>
    </xdr:from>
    <xdr:to>
      <xdr:col>19</xdr:col>
      <xdr:colOff>914837</xdr:colOff>
      <xdr:row>2</xdr:row>
      <xdr:rowOff>287649</xdr:rowOff>
    </xdr:to>
    <xdr:pic>
      <xdr:nvPicPr>
        <xdr:cNvPr id="5" name="Imagen 4">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67607" y="54428"/>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870857</xdr:colOff>
      <xdr:row>0</xdr:row>
      <xdr:rowOff>108857</xdr:rowOff>
    </xdr:from>
    <xdr:to>
      <xdr:col>19</xdr:col>
      <xdr:colOff>656301</xdr:colOff>
      <xdr:row>2</xdr:row>
      <xdr:rowOff>342078</xdr:rowOff>
    </xdr:to>
    <xdr:pic>
      <xdr:nvPicPr>
        <xdr:cNvPr id="6" name="Imagen 5">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9071" y="108857"/>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993322</xdr:colOff>
      <xdr:row>0</xdr:row>
      <xdr:rowOff>81643</xdr:rowOff>
    </xdr:from>
    <xdr:to>
      <xdr:col>19</xdr:col>
      <xdr:colOff>778766</xdr:colOff>
      <xdr:row>2</xdr:row>
      <xdr:rowOff>314864</xdr:rowOff>
    </xdr:to>
    <xdr:pic>
      <xdr:nvPicPr>
        <xdr:cNvPr id="5" name="Imagen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40393" y="81643"/>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938893</xdr:colOff>
      <xdr:row>0</xdr:row>
      <xdr:rowOff>95250</xdr:rowOff>
    </xdr:from>
    <xdr:to>
      <xdr:col>19</xdr:col>
      <xdr:colOff>724337</xdr:colOff>
      <xdr:row>2</xdr:row>
      <xdr:rowOff>328471</xdr:rowOff>
    </xdr:to>
    <xdr:pic>
      <xdr:nvPicPr>
        <xdr:cNvPr id="5" name="Imagen 4">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77107" y="95250"/>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843643</xdr:colOff>
      <xdr:row>0</xdr:row>
      <xdr:rowOff>95250</xdr:rowOff>
    </xdr:from>
    <xdr:to>
      <xdr:col>19</xdr:col>
      <xdr:colOff>629087</xdr:colOff>
      <xdr:row>2</xdr:row>
      <xdr:rowOff>328471</xdr:rowOff>
    </xdr:to>
    <xdr:pic>
      <xdr:nvPicPr>
        <xdr:cNvPr id="5" name="Imagen 4">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81857" y="95250"/>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1143000</xdr:colOff>
      <xdr:row>0</xdr:row>
      <xdr:rowOff>81642</xdr:rowOff>
    </xdr:from>
    <xdr:to>
      <xdr:col>19</xdr:col>
      <xdr:colOff>928444</xdr:colOff>
      <xdr:row>2</xdr:row>
      <xdr:rowOff>314863</xdr:rowOff>
    </xdr:to>
    <xdr:pic>
      <xdr:nvPicPr>
        <xdr:cNvPr id="5" name="Imagen 4">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81214" y="81642"/>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904875</xdr:colOff>
      <xdr:row>0</xdr:row>
      <xdr:rowOff>111125</xdr:rowOff>
    </xdr:from>
    <xdr:to>
      <xdr:col>19</xdr:col>
      <xdr:colOff>678980</xdr:colOff>
      <xdr:row>2</xdr:row>
      <xdr:rowOff>339810</xdr:rowOff>
    </xdr:to>
    <xdr:pic>
      <xdr:nvPicPr>
        <xdr:cNvPr id="4" name="Imagen 3">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63500" y="111125"/>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1143000</xdr:colOff>
      <xdr:row>0</xdr:row>
      <xdr:rowOff>68036</xdr:rowOff>
    </xdr:from>
    <xdr:to>
      <xdr:col>19</xdr:col>
      <xdr:colOff>928444</xdr:colOff>
      <xdr:row>2</xdr:row>
      <xdr:rowOff>301257</xdr:rowOff>
    </xdr:to>
    <xdr:pic>
      <xdr:nvPicPr>
        <xdr:cNvPr id="5" name="Imagen 4">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81214" y="68036"/>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666751</xdr:colOff>
      <xdr:row>0</xdr:row>
      <xdr:rowOff>122464</xdr:rowOff>
    </xdr:from>
    <xdr:to>
      <xdr:col>19</xdr:col>
      <xdr:colOff>452195</xdr:colOff>
      <xdr:row>2</xdr:row>
      <xdr:rowOff>355685</xdr:rowOff>
    </xdr:to>
    <xdr:pic>
      <xdr:nvPicPr>
        <xdr:cNvPr id="4" name="Imagen 3">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04965" y="122464"/>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816428</xdr:colOff>
      <xdr:row>0</xdr:row>
      <xdr:rowOff>95250</xdr:rowOff>
    </xdr:from>
    <xdr:to>
      <xdr:col>19</xdr:col>
      <xdr:colOff>601872</xdr:colOff>
      <xdr:row>2</xdr:row>
      <xdr:rowOff>328471</xdr:rowOff>
    </xdr:to>
    <xdr:pic>
      <xdr:nvPicPr>
        <xdr:cNvPr id="6" name="Imagen 5">
          <a:extLst>
            <a:ext uri="{FF2B5EF4-FFF2-40B4-BE49-F238E27FC236}">
              <a16:creationId xmlns:a16="http://schemas.microsoft.com/office/drawing/2014/main" id="{00000000-0008-0000-13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54642" y="95250"/>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966107</xdr:colOff>
      <xdr:row>0</xdr:row>
      <xdr:rowOff>54429</xdr:rowOff>
    </xdr:from>
    <xdr:to>
      <xdr:col>19</xdr:col>
      <xdr:colOff>751551</xdr:colOff>
      <xdr:row>2</xdr:row>
      <xdr:rowOff>287650</xdr:rowOff>
    </xdr:to>
    <xdr:pic>
      <xdr:nvPicPr>
        <xdr:cNvPr id="5" name="Imagen 4">
          <a:extLst>
            <a:ext uri="{FF2B5EF4-FFF2-40B4-BE49-F238E27FC236}">
              <a16:creationId xmlns:a16="http://schemas.microsoft.com/office/drawing/2014/main" id="{00000000-0008-0000-14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04321" y="54429"/>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911678</xdr:colOff>
      <xdr:row>0</xdr:row>
      <xdr:rowOff>68036</xdr:rowOff>
    </xdr:from>
    <xdr:to>
      <xdr:col>19</xdr:col>
      <xdr:colOff>697122</xdr:colOff>
      <xdr:row>2</xdr:row>
      <xdr:rowOff>301257</xdr:rowOff>
    </xdr:to>
    <xdr:pic>
      <xdr:nvPicPr>
        <xdr:cNvPr id="5" name="Imagen 4">
          <a:extLst>
            <a:ext uri="{FF2B5EF4-FFF2-40B4-BE49-F238E27FC236}">
              <a16:creationId xmlns:a16="http://schemas.microsoft.com/office/drawing/2014/main" id="{00000000-0008-0000-15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49892" y="68036"/>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1030942</xdr:colOff>
      <xdr:row>0</xdr:row>
      <xdr:rowOff>112058</xdr:rowOff>
    </xdr:from>
    <xdr:to>
      <xdr:col>19</xdr:col>
      <xdr:colOff>817186</xdr:colOff>
      <xdr:row>2</xdr:row>
      <xdr:rowOff>327669</xdr:rowOff>
    </xdr:to>
    <xdr:pic>
      <xdr:nvPicPr>
        <xdr:cNvPr id="6" name="Imagen 5">
          <a:extLst>
            <a:ext uri="{FF2B5EF4-FFF2-40B4-BE49-F238E27FC236}">
              <a16:creationId xmlns:a16="http://schemas.microsoft.com/office/drawing/2014/main" id="{00000000-0008-0000-16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19530" y="112058"/>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1088571</xdr:colOff>
      <xdr:row>0</xdr:row>
      <xdr:rowOff>68035</xdr:rowOff>
    </xdr:from>
    <xdr:to>
      <xdr:col>19</xdr:col>
      <xdr:colOff>874015</xdr:colOff>
      <xdr:row>2</xdr:row>
      <xdr:rowOff>301256</xdr:rowOff>
    </xdr:to>
    <xdr:pic>
      <xdr:nvPicPr>
        <xdr:cNvPr id="5" name="Imagen 4">
          <a:extLst>
            <a:ext uri="{FF2B5EF4-FFF2-40B4-BE49-F238E27FC236}">
              <a16:creationId xmlns:a16="http://schemas.microsoft.com/office/drawing/2014/main" id="{00000000-0008-0000-17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76464" y="68035"/>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707571</xdr:colOff>
      <xdr:row>0</xdr:row>
      <xdr:rowOff>95250</xdr:rowOff>
    </xdr:from>
    <xdr:to>
      <xdr:col>19</xdr:col>
      <xdr:colOff>493015</xdr:colOff>
      <xdr:row>2</xdr:row>
      <xdr:rowOff>328471</xdr:rowOff>
    </xdr:to>
    <xdr:pic>
      <xdr:nvPicPr>
        <xdr:cNvPr id="5" name="Imagen 4">
          <a:extLst>
            <a:ext uri="{FF2B5EF4-FFF2-40B4-BE49-F238E27FC236}">
              <a16:creationId xmlns:a16="http://schemas.microsoft.com/office/drawing/2014/main" id="{00000000-0008-0000-18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45785" y="95250"/>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1020536</xdr:colOff>
      <xdr:row>0</xdr:row>
      <xdr:rowOff>108857</xdr:rowOff>
    </xdr:from>
    <xdr:to>
      <xdr:col>19</xdr:col>
      <xdr:colOff>805980</xdr:colOff>
      <xdr:row>2</xdr:row>
      <xdr:rowOff>342078</xdr:rowOff>
    </xdr:to>
    <xdr:pic>
      <xdr:nvPicPr>
        <xdr:cNvPr id="5" name="Imagen 4">
          <a:extLst>
            <a:ext uri="{FF2B5EF4-FFF2-40B4-BE49-F238E27FC236}">
              <a16:creationId xmlns:a16="http://schemas.microsoft.com/office/drawing/2014/main" id="{00000000-0008-0000-19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58750" y="108857"/>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898071</xdr:colOff>
      <xdr:row>0</xdr:row>
      <xdr:rowOff>68035</xdr:rowOff>
    </xdr:from>
    <xdr:to>
      <xdr:col>19</xdr:col>
      <xdr:colOff>683515</xdr:colOff>
      <xdr:row>2</xdr:row>
      <xdr:rowOff>301256</xdr:rowOff>
    </xdr:to>
    <xdr:pic>
      <xdr:nvPicPr>
        <xdr:cNvPr id="4" name="Imagen 3">
          <a:extLst>
            <a:ext uri="{FF2B5EF4-FFF2-40B4-BE49-F238E27FC236}">
              <a16:creationId xmlns:a16="http://schemas.microsoft.com/office/drawing/2014/main" id="{00000000-0008-0000-1A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36285" y="68035"/>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1047750</xdr:colOff>
      <xdr:row>0</xdr:row>
      <xdr:rowOff>54428</xdr:rowOff>
    </xdr:from>
    <xdr:to>
      <xdr:col>19</xdr:col>
      <xdr:colOff>833194</xdr:colOff>
      <xdr:row>2</xdr:row>
      <xdr:rowOff>287649</xdr:rowOff>
    </xdr:to>
    <xdr:pic>
      <xdr:nvPicPr>
        <xdr:cNvPr id="5" name="Imagen 4">
          <a:extLst>
            <a:ext uri="{FF2B5EF4-FFF2-40B4-BE49-F238E27FC236}">
              <a16:creationId xmlns:a16="http://schemas.microsoft.com/office/drawing/2014/main" id="{00000000-0008-0000-1B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85964" y="54428"/>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1047750</xdr:colOff>
      <xdr:row>0</xdr:row>
      <xdr:rowOff>95250</xdr:rowOff>
    </xdr:from>
    <xdr:to>
      <xdr:col>19</xdr:col>
      <xdr:colOff>833194</xdr:colOff>
      <xdr:row>2</xdr:row>
      <xdr:rowOff>328471</xdr:rowOff>
    </xdr:to>
    <xdr:pic>
      <xdr:nvPicPr>
        <xdr:cNvPr id="5" name="Imagen 4">
          <a:extLst>
            <a:ext uri="{FF2B5EF4-FFF2-40B4-BE49-F238E27FC236}">
              <a16:creationId xmlns:a16="http://schemas.microsoft.com/office/drawing/2014/main" id="{00000000-0008-0000-1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85964" y="95250"/>
          <a:ext cx="1186980" cy="6414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884464</xdr:colOff>
      <xdr:row>0</xdr:row>
      <xdr:rowOff>95250</xdr:rowOff>
    </xdr:from>
    <xdr:to>
      <xdr:col>19</xdr:col>
      <xdr:colOff>669108</xdr:colOff>
      <xdr:row>2</xdr:row>
      <xdr:rowOff>346081</xdr:rowOff>
    </xdr:to>
    <xdr:pic>
      <xdr:nvPicPr>
        <xdr:cNvPr id="5" name="Imagen 4">
          <a:extLst>
            <a:ext uri="{FF2B5EF4-FFF2-40B4-BE49-F238E27FC236}">
              <a16:creationId xmlns:a16="http://schemas.microsoft.com/office/drawing/2014/main" id="{00000000-0008-0000-1D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22678" y="95250"/>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1319893</xdr:colOff>
      <xdr:row>0</xdr:row>
      <xdr:rowOff>68035</xdr:rowOff>
    </xdr:from>
    <xdr:to>
      <xdr:col>19</xdr:col>
      <xdr:colOff>1104537</xdr:colOff>
      <xdr:row>2</xdr:row>
      <xdr:rowOff>318866</xdr:rowOff>
    </xdr:to>
    <xdr:pic>
      <xdr:nvPicPr>
        <xdr:cNvPr id="4" name="Imagen 3">
          <a:extLst>
            <a:ext uri="{FF2B5EF4-FFF2-40B4-BE49-F238E27FC236}">
              <a16:creationId xmlns:a16="http://schemas.microsoft.com/office/drawing/2014/main" id="{00000000-0008-0000-1E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58107" y="68035"/>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911678</xdr:colOff>
      <xdr:row>0</xdr:row>
      <xdr:rowOff>81643</xdr:rowOff>
    </xdr:from>
    <xdr:to>
      <xdr:col>19</xdr:col>
      <xdr:colOff>696322</xdr:colOff>
      <xdr:row>2</xdr:row>
      <xdr:rowOff>332474</xdr:rowOff>
    </xdr:to>
    <xdr:pic>
      <xdr:nvPicPr>
        <xdr:cNvPr id="4" name="Imagen 3">
          <a:extLst>
            <a:ext uri="{FF2B5EF4-FFF2-40B4-BE49-F238E27FC236}">
              <a16:creationId xmlns:a16="http://schemas.microsoft.com/office/drawing/2014/main" id="{00000000-0008-0000-1F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49892" y="81643"/>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993321</xdr:colOff>
      <xdr:row>0</xdr:row>
      <xdr:rowOff>81642</xdr:rowOff>
    </xdr:from>
    <xdr:to>
      <xdr:col>19</xdr:col>
      <xdr:colOff>777965</xdr:colOff>
      <xdr:row>2</xdr:row>
      <xdr:rowOff>332473</xdr:rowOff>
    </xdr:to>
    <xdr:pic>
      <xdr:nvPicPr>
        <xdr:cNvPr id="4" name="Imagen 3">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31535" y="81642"/>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857250</xdr:colOff>
      <xdr:row>0</xdr:row>
      <xdr:rowOff>81642</xdr:rowOff>
    </xdr:from>
    <xdr:to>
      <xdr:col>19</xdr:col>
      <xdr:colOff>641894</xdr:colOff>
      <xdr:row>2</xdr:row>
      <xdr:rowOff>332473</xdr:rowOff>
    </xdr:to>
    <xdr:pic>
      <xdr:nvPicPr>
        <xdr:cNvPr id="6" name="Imagen 5">
          <a:extLst>
            <a:ext uri="{FF2B5EF4-FFF2-40B4-BE49-F238E27FC236}">
              <a16:creationId xmlns:a16="http://schemas.microsoft.com/office/drawing/2014/main" id="{00000000-0008-0000-21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95464" y="81642"/>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1183821</xdr:colOff>
      <xdr:row>0</xdr:row>
      <xdr:rowOff>54429</xdr:rowOff>
    </xdr:from>
    <xdr:to>
      <xdr:col>19</xdr:col>
      <xdr:colOff>968465</xdr:colOff>
      <xdr:row>2</xdr:row>
      <xdr:rowOff>305260</xdr:rowOff>
    </xdr:to>
    <xdr:pic>
      <xdr:nvPicPr>
        <xdr:cNvPr id="5" name="Imagen 4">
          <a:extLst>
            <a:ext uri="{FF2B5EF4-FFF2-40B4-BE49-F238E27FC236}">
              <a16:creationId xmlns:a16="http://schemas.microsoft.com/office/drawing/2014/main" id="{00000000-0008-0000-2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22035" y="54429"/>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1034143</xdr:colOff>
      <xdr:row>0</xdr:row>
      <xdr:rowOff>68036</xdr:rowOff>
    </xdr:from>
    <xdr:to>
      <xdr:col>19</xdr:col>
      <xdr:colOff>818787</xdr:colOff>
      <xdr:row>2</xdr:row>
      <xdr:rowOff>318867</xdr:rowOff>
    </xdr:to>
    <xdr:pic>
      <xdr:nvPicPr>
        <xdr:cNvPr id="6" name="Imagen 5">
          <a:extLst>
            <a:ext uri="{FF2B5EF4-FFF2-40B4-BE49-F238E27FC236}">
              <a16:creationId xmlns:a16="http://schemas.microsoft.com/office/drawing/2014/main" id="{00000000-0008-0000-23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72357" y="68036"/>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1088572</xdr:colOff>
      <xdr:row>0</xdr:row>
      <xdr:rowOff>95251</xdr:rowOff>
    </xdr:from>
    <xdr:to>
      <xdr:col>19</xdr:col>
      <xdr:colOff>873216</xdr:colOff>
      <xdr:row>2</xdr:row>
      <xdr:rowOff>346082</xdr:rowOff>
    </xdr:to>
    <xdr:pic>
      <xdr:nvPicPr>
        <xdr:cNvPr id="5" name="Imagen 4">
          <a:extLst>
            <a:ext uri="{FF2B5EF4-FFF2-40B4-BE49-F238E27FC236}">
              <a16:creationId xmlns:a16="http://schemas.microsoft.com/office/drawing/2014/main" id="{00000000-0008-0000-24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26786" y="95251"/>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1211036</xdr:colOff>
      <xdr:row>0</xdr:row>
      <xdr:rowOff>68036</xdr:rowOff>
    </xdr:from>
    <xdr:to>
      <xdr:col>19</xdr:col>
      <xdr:colOff>995680</xdr:colOff>
      <xdr:row>2</xdr:row>
      <xdr:rowOff>318867</xdr:rowOff>
    </xdr:to>
    <xdr:pic>
      <xdr:nvPicPr>
        <xdr:cNvPr id="4" name="Imagen 3">
          <a:extLst>
            <a:ext uri="{FF2B5EF4-FFF2-40B4-BE49-F238E27FC236}">
              <a16:creationId xmlns:a16="http://schemas.microsoft.com/office/drawing/2014/main" id="{00000000-0008-0000-2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26786" y="68036"/>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1047750</xdr:colOff>
      <xdr:row>0</xdr:row>
      <xdr:rowOff>81643</xdr:rowOff>
    </xdr:from>
    <xdr:to>
      <xdr:col>19</xdr:col>
      <xdr:colOff>832394</xdr:colOff>
      <xdr:row>2</xdr:row>
      <xdr:rowOff>332474</xdr:rowOff>
    </xdr:to>
    <xdr:pic>
      <xdr:nvPicPr>
        <xdr:cNvPr id="5" name="Imagen 4">
          <a:extLst>
            <a:ext uri="{FF2B5EF4-FFF2-40B4-BE49-F238E27FC236}">
              <a16:creationId xmlns:a16="http://schemas.microsoft.com/office/drawing/2014/main" id="{00000000-0008-0000-27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85964" y="81643"/>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1088571</xdr:colOff>
      <xdr:row>0</xdr:row>
      <xdr:rowOff>68035</xdr:rowOff>
    </xdr:from>
    <xdr:to>
      <xdr:col>19</xdr:col>
      <xdr:colOff>873215</xdr:colOff>
      <xdr:row>2</xdr:row>
      <xdr:rowOff>318866</xdr:rowOff>
    </xdr:to>
    <xdr:pic>
      <xdr:nvPicPr>
        <xdr:cNvPr id="5" name="Imagen 4">
          <a:extLst>
            <a:ext uri="{FF2B5EF4-FFF2-40B4-BE49-F238E27FC236}">
              <a16:creationId xmlns:a16="http://schemas.microsoft.com/office/drawing/2014/main" id="{00000000-0008-0000-28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26785" y="68035"/>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1074965</xdr:colOff>
      <xdr:row>0</xdr:row>
      <xdr:rowOff>68035</xdr:rowOff>
    </xdr:from>
    <xdr:to>
      <xdr:col>19</xdr:col>
      <xdr:colOff>859609</xdr:colOff>
      <xdr:row>2</xdr:row>
      <xdr:rowOff>318866</xdr:rowOff>
    </xdr:to>
    <xdr:pic>
      <xdr:nvPicPr>
        <xdr:cNvPr id="5" name="Imagen 4">
          <a:extLst>
            <a:ext uri="{FF2B5EF4-FFF2-40B4-BE49-F238E27FC236}">
              <a16:creationId xmlns:a16="http://schemas.microsoft.com/office/drawing/2014/main" id="{00000000-0008-0000-29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03679" y="68035"/>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884464</xdr:colOff>
      <xdr:row>0</xdr:row>
      <xdr:rowOff>81643</xdr:rowOff>
    </xdr:from>
    <xdr:to>
      <xdr:col>19</xdr:col>
      <xdr:colOff>669108</xdr:colOff>
      <xdr:row>2</xdr:row>
      <xdr:rowOff>332474</xdr:rowOff>
    </xdr:to>
    <xdr:pic>
      <xdr:nvPicPr>
        <xdr:cNvPr id="6" name="Imagen 5">
          <a:extLst>
            <a:ext uri="{FF2B5EF4-FFF2-40B4-BE49-F238E27FC236}">
              <a16:creationId xmlns:a16="http://schemas.microsoft.com/office/drawing/2014/main" id="{00000000-0008-0000-2A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22678" y="81643"/>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966107</xdr:colOff>
      <xdr:row>0</xdr:row>
      <xdr:rowOff>95250</xdr:rowOff>
    </xdr:from>
    <xdr:to>
      <xdr:col>19</xdr:col>
      <xdr:colOff>750751</xdr:colOff>
      <xdr:row>2</xdr:row>
      <xdr:rowOff>346081</xdr:rowOff>
    </xdr:to>
    <xdr:pic>
      <xdr:nvPicPr>
        <xdr:cNvPr id="6" name="Imagen 5">
          <a:extLst>
            <a:ext uri="{FF2B5EF4-FFF2-40B4-BE49-F238E27FC236}">
              <a16:creationId xmlns:a16="http://schemas.microsoft.com/office/drawing/2014/main" id="{00000000-0008-0000-2B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838214" y="95250"/>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489857</xdr:colOff>
      <xdr:row>0</xdr:row>
      <xdr:rowOff>81642</xdr:rowOff>
    </xdr:from>
    <xdr:to>
      <xdr:col>19</xdr:col>
      <xdr:colOff>274502</xdr:colOff>
      <xdr:row>2</xdr:row>
      <xdr:rowOff>332473</xdr:rowOff>
    </xdr:to>
    <xdr:pic>
      <xdr:nvPicPr>
        <xdr:cNvPr id="4" name="Imagen 3">
          <a:extLst>
            <a:ext uri="{FF2B5EF4-FFF2-40B4-BE49-F238E27FC236}">
              <a16:creationId xmlns:a16="http://schemas.microsoft.com/office/drawing/2014/main" id="{00000000-0008-0000-2C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07536" y="81642"/>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40821</xdr:colOff>
      <xdr:row>0</xdr:row>
      <xdr:rowOff>81643</xdr:rowOff>
    </xdr:from>
    <xdr:to>
      <xdr:col>19</xdr:col>
      <xdr:colOff>1172573</xdr:colOff>
      <xdr:row>2</xdr:row>
      <xdr:rowOff>332474</xdr:rowOff>
    </xdr:to>
    <xdr:pic>
      <xdr:nvPicPr>
        <xdr:cNvPr id="5" name="Imagen 4">
          <a:extLst>
            <a:ext uri="{FF2B5EF4-FFF2-40B4-BE49-F238E27FC236}">
              <a16:creationId xmlns:a16="http://schemas.microsoft.com/office/drawing/2014/main" id="{00000000-0008-0000-2D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58750" y="81643"/>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979714</xdr:colOff>
      <xdr:row>0</xdr:row>
      <xdr:rowOff>68036</xdr:rowOff>
    </xdr:from>
    <xdr:to>
      <xdr:col>19</xdr:col>
      <xdr:colOff>764358</xdr:colOff>
      <xdr:row>2</xdr:row>
      <xdr:rowOff>318867</xdr:rowOff>
    </xdr:to>
    <xdr:pic>
      <xdr:nvPicPr>
        <xdr:cNvPr id="5" name="Imagen 4">
          <a:extLst>
            <a:ext uri="{FF2B5EF4-FFF2-40B4-BE49-F238E27FC236}">
              <a16:creationId xmlns:a16="http://schemas.microsoft.com/office/drawing/2014/main" id="{00000000-0008-0000-2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17928" y="68036"/>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2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13607</xdr:colOff>
      <xdr:row>0</xdr:row>
      <xdr:rowOff>68035</xdr:rowOff>
    </xdr:from>
    <xdr:to>
      <xdr:col>19</xdr:col>
      <xdr:colOff>1145358</xdr:colOff>
      <xdr:row>2</xdr:row>
      <xdr:rowOff>318866</xdr:rowOff>
    </xdr:to>
    <xdr:pic>
      <xdr:nvPicPr>
        <xdr:cNvPr id="6" name="Imagen 5">
          <a:extLst>
            <a:ext uri="{FF2B5EF4-FFF2-40B4-BE49-F238E27FC236}">
              <a16:creationId xmlns:a16="http://schemas.microsoft.com/office/drawing/2014/main" id="{00000000-0008-0000-2F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98928" y="68035"/>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3</xdr:col>
      <xdr:colOff>28575</xdr:colOff>
      <xdr:row>32</xdr:row>
      <xdr:rowOff>19050</xdr:rowOff>
    </xdr:from>
    <xdr:to>
      <xdr:col>9</xdr:col>
      <xdr:colOff>304800</xdr:colOff>
      <xdr:row>49</xdr:row>
      <xdr:rowOff>114300</xdr:rowOff>
    </xdr:to>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495300</xdr:colOff>
      <xdr:row>32</xdr:row>
      <xdr:rowOff>0</xdr:rowOff>
    </xdr:from>
    <xdr:to>
      <xdr:col>22</xdr:col>
      <xdr:colOff>847725</xdr:colOff>
      <xdr:row>49</xdr:row>
      <xdr:rowOff>123825</xdr:rowOff>
    </xdr:to>
    <xdr:graphicFrame macro="">
      <xdr:nvGraphicFramePr>
        <xdr:cNvPr id="3" name="Chart 94">
          <a:extLst>
            <a:ext uri="{FF2B5EF4-FFF2-40B4-BE49-F238E27FC236}">
              <a16:creationId xmlns:a16="http://schemas.microsoft.com/office/drawing/2014/main" id="{00000000-0008-0000-3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590550</xdr:colOff>
      <xdr:row>32</xdr:row>
      <xdr:rowOff>9525</xdr:rowOff>
    </xdr:from>
    <xdr:to>
      <xdr:col>16</xdr:col>
      <xdr:colOff>276225</xdr:colOff>
      <xdr:row>48</xdr:row>
      <xdr:rowOff>200025</xdr:rowOff>
    </xdr:to>
    <xdr:graphicFrame macro="">
      <xdr:nvGraphicFramePr>
        <xdr:cNvPr id="4" name="Chart 95">
          <a:extLst>
            <a:ext uri="{FF2B5EF4-FFF2-40B4-BE49-F238E27FC236}">
              <a16:creationId xmlns:a16="http://schemas.microsoft.com/office/drawing/2014/main" id="{00000000-0008-0000-3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xdr:from>
          <xdr:col>20</xdr:col>
          <xdr:colOff>590550</xdr:colOff>
          <xdr:row>51</xdr:row>
          <xdr:rowOff>0</xdr:rowOff>
        </xdr:from>
        <xdr:to>
          <xdr:col>22</xdr:col>
          <xdr:colOff>400050</xdr:colOff>
          <xdr:row>51</xdr:row>
          <xdr:rowOff>0</xdr:rowOff>
        </xdr:to>
        <xdr:sp macro="" textlink="">
          <xdr:nvSpPr>
            <xdr:cNvPr id="129025" name="Object 1" hidden="1">
              <a:extLst>
                <a:ext uri="{63B3BB69-23CF-44E3-9099-C40C66FF867C}">
                  <a14:compatExt spid="_x0000_s129025"/>
                </a:ext>
                <a:ext uri="{FF2B5EF4-FFF2-40B4-BE49-F238E27FC236}">
                  <a16:creationId xmlns:a16="http://schemas.microsoft.com/office/drawing/2014/main" id="{00000000-0008-0000-3000-000001F80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21</xdr:col>
      <xdr:colOff>33618</xdr:colOff>
      <xdr:row>0</xdr:row>
      <xdr:rowOff>44824</xdr:rowOff>
    </xdr:from>
    <xdr:to>
      <xdr:col>22</xdr:col>
      <xdr:colOff>502622</xdr:colOff>
      <xdr:row>2</xdr:row>
      <xdr:rowOff>121163</xdr:rowOff>
    </xdr:to>
    <xdr:pic>
      <xdr:nvPicPr>
        <xdr:cNvPr id="8" name="Imagen 7">
          <a:extLst>
            <a:ext uri="{FF2B5EF4-FFF2-40B4-BE49-F238E27FC236}">
              <a16:creationId xmlns:a16="http://schemas.microsoft.com/office/drawing/2014/main" id="{00000000-0008-0000-30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343530" y="44824"/>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c:userShapes xmlns:c="http://schemas.openxmlformats.org/drawingml/2006/chart">
  <cdr:relSizeAnchor xmlns:cdr="http://schemas.openxmlformats.org/drawingml/2006/chartDrawing">
    <cdr:from>
      <cdr:x>0.00929</cdr:x>
      <cdr:y>0.0059</cdr:y>
    </cdr:from>
    <cdr:to>
      <cdr:x>0.49145</cdr:x>
      <cdr:y>0.05834</cdr:y>
    </cdr:to>
    <cdr:sp macro="" textlink="">
      <cdr:nvSpPr>
        <cdr:cNvPr id="2049" name="Text Box 1"/>
        <cdr:cNvSpPr txBox="1">
          <a:spLocks xmlns:a="http://schemas.openxmlformats.org/drawingml/2006/main" noChangeArrowheads="1"/>
        </cdr:cNvSpPr>
      </cdr:nvSpPr>
      <cdr:spPr bwMode="auto">
        <a:xfrm xmlns:a="http://schemas.openxmlformats.org/drawingml/2006/main">
          <a:off x="46536" y="27770"/>
          <a:ext cx="2402166" cy="22513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0" bIns="0" anchor="t" upright="1"/>
        <a:lstStyle xmlns:a="http://schemas.openxmlformats.org/drawingml/2006/main"/>
        <a:p xmlns:a="http://schemas.openxmlformats.org/drawingml/2006/main">
          <a:pPr algn="l" rtl="0">
            <a:defRPr sz="1000"/>
          </a:pPr>
          <a:r>
            <a:rPr lang="es-CO" sz="1000" b="1" i="0" strike="noStrike">
              <a:solidFill>
                <a:srgbClr val="000000"/>
              </a:solidFill>
              <a:latin typeface="Arial"/>
              <a:cs typeface="Arial"/>
            </a:rPr>
            <a:t>No AT Vs Dias Perdidos</a:t>
          </a:r>
          <a:r>
            <a:rPr lang="es-CO" sz="1100" b="1" i="0" strike="noStrike">
              <a:solidFill>
                <a:srgbClr val="000000"/>
              </a:solidFill>
              <a:latin typeface="Arial"/>
              <a:cs typeface="Arial"/>
            </a:rPr>
            <a:t> </a:t>
          </a:r>
          <a:r>
            <a:rPr lang="es-CO" sz="1000" b="1" i="0" strike="noStrike">
              <a:solidFill>
                <a:srgbClr val="000000"/>
              </a:solidFill>
              <a:latin typeface="Arial"/>
              <a:cs typeface="Arial"/>
            </a:rPr>
            <a:t>Mes a Mes</a:t>
          </a:r>
        </a:p>
      </cdr:txBody>
    </cdr:sp>
  </cdr:relSizeAnchor>
</c:userShapes>
</file>

<file path=xl/drawings/drawing50.xml><?xml version="1.0" encoding="utf-8"?>
<c:userShapes xmlns:c="http://schemas.openxmlformats.org/drawingml/2006/chart">
  <cdr:relSizeAnchor xmlns:cdr="http://schemas.openxmlformats.org/drawingml/2006/chartDrawing">
    <cdr:from>
      <cdr:x>0.03557</cdr:x>
      <cdr:y>0.02226</cdr:y>
    </cdr:from>
    <cdr:to>
      <cdr:x>0.48232</cdr:x>
      <cdr:y>0.10369</cdr:y>
    </cdr:to>
    <cdr:sp macro="" textlink="">
      <cdr:nvSpPr>
        <cdr:cNvPr id="436225" name="Text Box 1"/>
        <cdr:cNvSpPr txBox="1">
          <a:spLocks xmlns:a="http://schemas.openxmlformats.org/drawingml/2006/main" noChangeArrowheads="1"/>
        </cdr:cNvSpPr>
      </cdr:nvSpPr>
      <cdr:spPr bwMode="auto">
        <a:xfrm xmlns:a="http://schemas.openxmlformats.org/drawingml/2006/main">
          <a:off x="152400" y="108542"/>
          <a:ext cx="1929783" cy="405808"/>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18288" rIns="27432" bIns="0" anchor="t" upright="1"/>
        <a:lstStyle xmlns:a="http://schemas.openxmlformats.org/drawingml/2006/main"/>
        <a:p xmlns:a="http://schemas.openxmlformats.org/drawingml/2006/main">
          <a:pPr algn="ctr" rtl="0">
            <a:defRPr sz="1000"/>
          </a:pPr>
          <a:r>
            <a:rPr lang="es-CO" sz="1000" b="1" i="0" u="none" strike="noStrike" baseline="0">
              <a:solidFill>
                <a:srgbClr val="000000"/>
              </a:solidFill>
              <a:latin typeface="Arial"/>
              <a:cs typeface="Arial"/>
            </a:rPr>
            <a:t>Tasa Mes a Mes VS No, Trabaj</a:t>
          </a:r>
        </a:p>
      </cdr:txBody>
    </cdr:sp>
  </cdr:relSizeAnchor>
</c:userShapes>
</file>

<file path=xl/drawings/drawing51.xml><?xml version="1.0" encoding="utf-8"?>
<xdr:wsDr xmlns:xdr="http://schemas.openxmlformats.org/drawingml/2006/spreadsheetDrawing" xmlns:a="http://schemas.openxmlformats.org/drawingml/2006/main">
  <xdr:twoCellAnchor>
    <xdr:from>
      <xdr:col>4</xdr:col>
      <xdr:colOff>375638</xdr:colOff>
      <xdr:row>5</xdr:row>
      <xdr:rowOff>117978</xdr:rowOff>
    </xdr:from>
    <xdr:to>
      <xdr:col>11</xdr:col>
      <xdr:colOff>19050</xdr:colOff>
      <xdr:row>25</xdr:row>
      <xdr:rowOff>171450</xdr:rowOff>
    </xdr:to>
    <xdr:graphicFrame macro="">
      <xdr:nvGraphicFramePr>
        <xdr:cNvPr id="2" name="Gráfico 1">
          <a:extLst>
            <a:ext uri="{FF2B5EF4-FFF2-40B4-BE49-F238E27FC236}">
              <a16:creationId xmlns:a16="http://schemas.microsoft.com/office/drawing/2014/main" id="{00000000-0008-0000-3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456921</xdr:colOff>
      <xdr:row>0</xdr:row>
      <xdr:rowOff>73400</xdr:rowOff>
    </xdr:from>
    <xdr:to>
      <xdr:col>11</xdr:col>
      <xdr:colOff>323281</xdr:colOff>
      <xdr:row>2</xdr:row>
      <xdr:rowOff>134471</xdr:rowOff>
    </xdr:to>
    <xdr:pic>
      <xdr:nvPicPr>
        <xdr:cNvPr id="11" name="Imagen 1">
          <a:extLst>
            <a:ext uri="{FF2B5EF4-FFF2-40B4-BE49-F238E27FC236}">
              <a16:creationId xmlns:a16="http://schemas.microsoft.com/office/drawing/2014/main" id="{00000000-0008-0000-3100-00000B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34221" y="73400"/>
          <a:ext cx="1390360" cy="661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347662</xdr:colOff>
      <xdr:row>27</xdr:row>
      <xdr:rowOff>14287</xdr:rowOff>
    </xdr:from>
    <xdr:to>
      <xdr:col>11</xdr:col>
      <xdr:colOff>19050</xdr:colOff>
      <xdr:row>39</xdr:row>
      <xdr:rowOff>90487</xdr:rowOff>
    </xdr:to>
    <xdr:graphicFrame macro="">
      <xdr:nvGraphicFramePr>
        <xdr:cNvPr id="5" name="Gráfico 4">
          <a:extLst>
            <a:ext uri="{FF2B5EF4-FFF2-40B4-BE49-F238E27FC236}">
              <a16:creationId xmlns:a16="http://schemas.microsoft.com/office/drawing/2014/main" id="{00000000-0008-0000-3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347661</xdr:colOff>
      <xdr:row>40</xdr:row>
      <xdr:rowOff>109537</xdr:rowOff>
    </xdr:from>
    <xdr:to>
      <xdr:col>11</xdr:col>
      <xdr:colOff>28574</xdr:colOff>
      <xdr:row>51</xdr:row>
      <xdr:rowOff>180975</xdr:rowOff>
    </xdr:to>
    <xdr:graphicFrame macro="">
      <xdr:nvGraphicFramePr>
        <xdr:cNvPr id="8" name="Gráfico 7">
          <a:extLst>
            <a:ext uri="{FF2B5EF4-FFF2-40B4-BE49-F238E27FC236}">
              <a16:creationId xmlns:a16="http://schemas.microsoft.com/office/drawing/2014/main" id="{00000000-0008-0000-3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328611</xdr:colOff>
      <xdr:row>54</xdr:row>
      <xdr:rowOff>33337</xdr:rowOff>
    </xdr:from>
    <xdr:to>
      <xdr:col>11</xdr:col>
      <xdr:colOff>38100</xdr:colOff>
      <xdr:row>65</xdr:row>
      <xdr:rowOff>66675</xdr:rowOff>
    </xdr:to>
    <xdr:graphicFrame macro="">
      <xdr:nvGraphicFramePr>
        <xdr:cNvPr id="14" name="Gráfico 13">
          <a:extLst>
            <a:ext uri="{FF2B5EF4-FFF2-40B4-BE49-F238E27FC236}">
              <a16:creationId xmlns:a16="http://schemas.microsoft.com/office/drawing/2014/main" id="{00000000-0008-0000-3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2.xml><?xml version="1.0" encoding="utf-8"?>
<xdr:wsDr xmlns:xdr="http://schemas.openxmlformats.org/drawingml/2006/spreadsheetDrawing" xmlns:a="http://schemas.openxmlformats.org/drawingml/2006/main">
  <xdr:twoCellAnchor>
    <xdr:from>
      <xdr:col>0</xdr:col>
      <xdr:colOff>268941</xdr:colOff>
      <xdr:row>17</xdr:row>
      <xdr:rowOff>144555</xdr:rowOff>
    </xdr:from>
    <xdr:to>
      <xdr:col>11</xdr:col>
      <xdr:colOff>0</xdr:colOff>
      <xdr:row>40</xdr:row>
      <xdr:rowOff>100852</xdr:rowOff>
    </xdr:to>
    <xdr:graphicFrame macro="">
      <xdr:nvGraphicFramePr>
        <xdr:cNvPr id="2" name="Gráfico 1">
          <a:extLst>
            <a:ext uri="{FF2B5EF4-FFF2-40B4-BE49-F238E27FC236}">
              <a16:creationId xmlns:a16="http://schemas.microsoft.com/office/drawing/2014/main" id="{00000000-0008-0000-3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257174</xdr:colOff>
      <xdr:row>42</xdr:row>
      <xdr:rowOff>171449</xdr:rowOff>
    </xdr:from>
    <xdr:to>
      <xdr:col>11</xdr:col>
      <xdr:colOff>0</xdr:colOff>
      <xdr:row>64</xdr:row>
      <xdr:rowOff>104774</xdr:rowOff>
    </xdr:to>
    <xdr:graphicFrame macro="">
      <xdr:nvGraphicFramePr>
        <xdr:cNvPr id="3" name="Gráfico 2">
          <a:extLst>
            <a:ext uri="{FF2B5EF4-FFF2-40B4-BE49-F238E27FC236}">
              <a16:creationId xmlns:a16="http://schemas.microsoft.com/office/drawing/2014/main" id="{00000000-0008-0000-3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381000</xdr:colOff>
      <xdr:row>1</xdr:row>
      <xdr:rowOff>190500</xdr:rowOff>
    </xdr:from>
    <xdr:to>
      <xdr:col>19</xdr:col>
      <xdr:colOff>38100</xdr:colOff>
      <xdr:row>14</xdr:row>
      <xdr:rowOff>9525</xdr:rowOff>
    </xdr:to>
    <xdr:graphicFrame macro="">
      <xdr:nvGraphicFramePr>
        <xdr:cNvPr id="4" name="Gráfico 3">
          <a:extLst>
            <a:ext uri="{FF2B5EF4-FFF2-40B4-BE49-F238E27FC236}">
              <a16:creationId xmlns:a16="http://schemas.microsoft.com/office/drawing/2014/main" id="{00000000-0008-0000-3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3.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3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806823</xdr:colOff>
      <xdr:row>0</xdr:row>
      <xdr:rowOff>100853</xdr:rowOff>
    </xdr:from>
    <xdr:to>
      <xdr:col>19</xdr:col>
      <xdr:colOff>592267</xdr:colOff>
      <xdr:row>2</xdr:row>
      <xdr:rowOff>334074</xdr:rowOff>
    </xdr:to>
    <xdr:pic>
      <xdr:nvPicPr>
        <xdr:cNvPr id="4" name="Imagen 3">
          <a:extLst>
            <a:ext uri="{FF2B5EF4-FFF2-40B4-BE49-F238E27FC236}">
              <a16:creationId xmlns:a16="http://schemas.microsoft.com/office/drawing/2014/main" id="{00000000-0008-0000-33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95411" y="100853"/>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21</xdr:col>
      <xdr:colOff>0</xdr:colOff>
      <xdr:row>27</xdr:row>
      <xdr:rowOff>4173310</xdr:rowOff>
    </xdr:to>
    <xdr:graphicFrame macro="">
      <xdr:nvGraphicFramePr>
        <xdr:cNvPr id="2" name="8 Gráfico">
          <a:extLst>
            <a:ext uri="{FF2B5EF4-FFF2-40B4-BE49-F238E27FC236}">
              <a16:creationId xmlns:a16="http://schemas.microsoft.com/office/drawing/2014/main" id="{00000000-0008-0000-3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638735</xdr:colOff>
      <xdr:row>0</xdr:row>
      <xdr:rowOff>67235</xdr:rowOff>
    </xdr:from>
    <xdr:to>
      <xdr:col>20</xdr:col>
      <xdr:colOff>424180</xdr:colOff>
      <xdr:row>2</xdr:row>
      <xdr:rowOff>300456</xdr:rowOff>
    </xdr:to>
    <xdr:pic>
      <xdr:nvPicPr>
        <xdr:cNvPr id="4" name="Imagen 3">
          <a:extLst>
            <a:ext uri="{FF2B5EF4-FFF2-40B4-BE49-F238E27FC236}">
              <a16:creationId xmlns:a16="http://schemas.microsoft.com/office/drawing/2014/main" id="{00000000-0008-0000-34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55706" y="67235"/>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21</xdr:col>
      <xdr:colOff>0</xdr:colOff>
      <xdr:row>27</xdr:row>
      <xdr:rowOff>4173310</xdr:rowOff>
    </xdr:to>
    <xdr:graphicFrame macro="">
      <xdr:nvGraphicFramePr>
        <xdr:cNvPr id="2" name="8 Gráfico">
          <a:extLst>
            <a:ext uri="{FF2B5EF4-FFF2-40B4-BE49-F238E27FC236}">
              <a16:creationId xmlns:a16="http://schemas.microsoft.com/office/drawing/2014/main" id="{00000000-0008-0000-3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381000</xdr:colOff>
      <xdr:row>0</xdr:row>
      <xdr:rowOff>44824</xdr:rowOff>
    </xdr:from>
    <xdr:to>
      <xdr:col>20</xdr:col>
      <xdr:colOff>166445</xdr:colOff>
      <xdr:row>2</xdr:row>
      <xdr:rowOff>278045</xdr:rowOff>
    </xdr:to>
    <xdr:pic>
      <xdr:nvPicPr>
        <xdr:cNvPr id="4" name="Imagen 3">
          <a:extLst>
            <a:ext uri="{FF2B5EF4-FFF2-40B4-BE49-F238E27FC236}">
              <a16:creationId xmlns:a16="http://schemas.microsoft.com/office/drawing/2014/main" id="{00000000-0008-0000-35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97971" y="44824"/>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3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843643</xdr:colOff>
      <xdr:row>0</xdr:row>
      <xdr:rowOff>81643</xdr:rowOff>
    </xdr:from>
    <xdr:to>
      <xdr:col>19</xdr:col>
      <xdr:colOff>628287</xdr:colOff>
      <xdr:row>2</xdr:row>
      <xdr:rowOff>332474</xdr:rowOff>
    </xdr:to>
    <xdr:pic>
      <xdr:nvPicPr>
        <xdr:cNvPr id="4" name="Imagen 3">
          <a:extLst>
            <a:ext uri="{FF2B5EF4-FFF2-40B4-BE49-F238E27FC236}">
              <a16:creationId xmlns:a16="http://schemas.microsoft.com/office/drawing/2014/main" id="{00000000-0008-0000-3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54643" y="81643"/>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3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1020536</xdr:colOff>
      <xdr:row>0</xdr:row>
      <xdr:rowOff>81643</xdr:rowOff>
    </xdr:from>
    <xdr:to>
      <xdr:col>19</xdr:col>
      <xdr:colOff>805180</xdr:colOff>
      <xdr:row>2</xdr:row>
      <xdr:rowOff>332474</xdr:rowOff>
    </xdr:to>
    <xdr:pic>
      <xdr:nvPicPr>
        <xdr:cNvPr id="4" name="Imagen 3">
          <a:extLst>
            <a:ext uri="{FF2B5EF4-FFF2-40B4-BE49-F238E27FC236}">
              <a16:creationId xmlns:a16="http://schemas.microsoft.com/office/drawing/2014/main" id="{00000000-0008-0000-37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31536" y="81643"/>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8.xml><?xml version="1.0" encoding="utf-8"?>
<xdr:wsDr xmlns:xdr="http://schemas.openxmlformats.org/drawingml/2006/spreadsheetDrawing" xmlns:a="http://schemas.openxmlformats.org/drawingml/2006/main">
  <xdr:oneCellAnchor>
    <xdr:from>
      <xdr:col>1</xdr:col>
      <xdr:colOff>0</xdr:colOff>
      <xdr:row>0</xdr:row>
      <xdr:rowOff>0</xdr:rowOff>
    </xdr:from>
    <xdr:ext cx="2" cy="546386"/>
    <xdr:pic>
      <xdr:nvPicPr>
        <xdr:cNvPr id="2" name="Imagen 1" descr="veleta">
          <a:extLst>
            <a:ext uri="{FF2B5EF4-FFF2-40B4-BE49-F238E27FC236}">
              <a16:creationId xmlns:a16="http://schemas.microsoft.com/office/drawing/2014/main" id="{00000000-0008-0000-38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0"/>
          <a:ext cx="2" cy="546386"/>
        </a:xfrm>
        <a:prstGeom prst="rect">
          <a:avLst/>
        </a:prstGeom>
        <a:noFill/>
        <a:ln>
          <a:noFill/>
        </a:ln>
      </xdr:spPr>
    </xdr:pic>
    <xdr:clientData/>
  </xdr:oneCellAnchor>
  <xdr:twoCellAnchor editAs="absolute">
    <xdr:from>
      <xdr:col>4</xdr:col>
      <xdr:colOff>2242127</xdr:colOff>
      <xdr:row>42</xdr:row>
      <xdr:rowOff>55585</xdr:rowOff>
    </xdr:from>
    <xdr:to>
      <xdr:col>10</xdr:col>
      <xdr:colOff>1423554</xdr:colOff>
      <xdr:row>43</xdr:row>
      <xdr:rowOff>758704</xdr:rowOff>
    </xdr:to>
    <mc:AlternateContent xmlns:mc="http://schemas.openxmlformats.org/markup-compatibility/2006" xmlns:sle15="http://schemas.microsoft.com/office/drawing/2012/slicer">
      <mc:Choice Requires="sle15">
        <xdr:graphicFrame macro="">
          <xdr:nvGraphicFramePr>
            <xdr:cNvPr id="3" name="AÑO 1">
              <a:extLst>
                <a:ext uri="{FF2B5EF4-FFF2-40B4-BE49-F238E27FC236}">
                  <a16:creationId xmlns:a16="http://schemas.microsoft.com/office/drawing/2014/main" id="{00000000-0008-0000-3800-000003000000}"/>
                </a:ext>
              </a:extLst>
            </xdr:cNvPr>
            <xdr:cNvGraphicFramePr/>
          </xdr:nvGraphicFramePr>
          <xdr:xfrm>
            <a:off x="0" y="0"/>
            <a:ext cx="0" cy="0"/>
          </xdr:xfrm>
          <a:graphic>
            <a:graphicData uri="http://schemas.microsoft.com/office/drawing/2010/slicer">
              <sle:slicer xmlns:sle="http://schemas.microsoft.com/office/drawing/2010/slicer" name="AÑO 1"/>
            </a:graphicData>
          </a:graphic>
        </xdr:graphicFrame>
      </mc:Choice>
      <mc:Fallback xmlns="">
        <xdr:sp macro="" textlink="">
          <xdr:nvSpPr>
            <xdr:cNvPr id="0" name=""/>
            <xdr:cNvSpPr>
              <a:spLocks noTextEdit="1"/>
            </xdr:cNvSpPr>
          </xdr:nvSpPr>
          <xdr:spPr>
            <a:xfrm>
              <a:off x="8926945" y="16923494"/>
              <a:ext cx="7701973" cy="910937"/>
            </a:xfrm>
            <a:prstGeom prst="rect">
              <a:avLst/>
            </a:prstGeom>
            <a:solidFill>
              <a:prstClr val="white"/>
            </a:solidFill>
            <a:ln w="1">
              <a:solidFill>
                <a:prstClr val="green"/>
              </a:solidFill>
            </a:ln>
          </xdr:spPr>
          <xdr:txBody>
            <a:bodyPr vertOverflow="clip" horzOverflow="clip"/>
            <a:lstStyle/>
            <a:p>
              <a:r>
                <a:rPr lang="es-CO"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xdr:from>
      <xdr:col>2</xdr:col>
      <xdr:colOff>103909</xdr:colOff>
      <xdr:row>0</xdr:row>
      <xdr:rowOff>155865</xdr:rowOff>
    </xdr:from>
    <xdr:to>
      <xdr:col>2</xdr:col>
      <xdr:colOff>1766455</xdr:colOff>
      <xdr:row>2</xdr:row>
      <xdr:rowOff>282944</xdr:rowOff>
    </xdr:to>
    <xdr:pic>
      <xdr:nvPicPr>
        <xdr:cNvPr id="6" name="Imagen 5">
          <a:extLst>
            <a:ext uri="{FF2B5EF4-FFF2-40B4-BE49-F238E27FC236}">
              <a16:creationId xmlns:a16="http://schemas.microsoft.com/office/drawing/2014/main" id="{00000000-0008-0000-38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0045" y="155865"/>
          <a:ext cx="1662546" cy="923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xdr:from>
      <xdr:col>0</xdr:col>
      <xdr:colOff>176891</xdr:colOff>
      <xdr:row>26</xdr:row>
      <xdr:rowOff>49893</xdr:rowOff>
    </xdr:from>
    <xdr:to>
      <xdr:col>21</xdr:col>
      <xdr:colOff>0</xdr:colOff>
      <xdr:row>27</xdr:row>
      <xdr:rowOff>4159703</xdr:rowOff>
    </xdr:to>
    <xdr:graphicFrame macro="">
      <xdr:nvGraphicFramePr>
        <xdr:cNvPr id="2" name="8 Gráfico">
          <a:extLst>
            <a:ext uri="{FF2B5EF4-FFF2-40B4-BE49-F238E27FC236}">
              <a16:creationId xmlns:a16="http://schemas.microsoft.com/office/drawing/2014/main" id="{00000000-0008-0000-3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639536</xdr:colOff>
      <xdr:row>0</xdr:row>
      <xdr:rowOff>81642</xdr:rowOff>
    </xdr:from>
    <xdr:to>
      <xdr:col>19</xdr:col>
      <xdr:colOff>424180</xdr:colOff>
      <xdr:row>2</xdr:row>
      <xdr:rowOff>332473</xdr:rowOff>
    </xdr:to>
    <xdr:pic>
      <xdr:nvPicPr>
        <xdr:cNvPr id="4" name="Imagen 3">
          <a:extLst>
            <a:ext uri="{FF2B5EF4-FFF2-40B4-BE49-F238E27FC236}">
              <a16:creationId xmlns:a16="http://schemas.microsoft.com/office/drawing/2014/main" id="{00000000-0008-0000-39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50536" y="81642"/>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3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1074964</xdr:colOff>
      <xdr:row>0</xdr:row>
      <xdr:rowOff>108857</xdr:rowOff>
    </xdr:from>
    <xdr:to>
      <xdr:col>19</xdr:col>
      <xdr:colOff>859608</xdr:colOff>
      <xdr:row>2</xdr:row>
      <xdr:rowOff>359688</xdr:rowOff>
    </xdr:to>
    <xdr:pic>
      <xdr:nvPicPr>
        <xdr:cNvPr id="4" name="Imagen 3">
          <a:extLst>
            <a:ext uri="{FF2B5EF4-FFF2-40B4-BE49-F238E27FC236}">
              <a16:creationId xmlns:a16="http://schemas.microsoft.com/office/drawing/2014/main" id="{00000000-0008-0000-3A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85964" y="108857"/>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3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1088571</xdr:colOff>
      <xdr:row>0</xdr:row>
      <xdr:rowOff>95250</xdr:rowOff>
    </xdr:from>
    <xdr:to>
      <xdr:col>19</xdr:col>
      <xdr:colOff>873215</xdr:colOff>
      <xdr:row>2</xdr:row>
      <xdr:rowOff>346081</xdr:rowOff>
    </xdr:to>
    <xdr:pic>
      <xdr:nvPicPr>
        <xdr:cNvPr id="4" name="Imagen 3">
          <a:extLst>
            <a:ext uri="{FF2B5EF4-FFF2-40B4-BE49-F238E27FC236}">
              <a16:creationId xmlns:a16="http://schemas.microsoft.com/office/drawing/2014/main" id="{00000000-0008-0000-3B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99571" y="95250"/>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3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1006928</xdr:colOff>
      <xdr:row>0</xdr:row>
      <xdr:rowOff>68035</xdr:rowOff>
    </xdr:from>
    <xdr:to>
      <xdr:col>19</xdr:col>
      <xdr:colOff>791572</xdr:colOff>
      <xdr:row>2</xdr:row>
      <xdr:rowOff>318866</xdr:rowOff>
    </xdr:to>
    <xdr:pic>
      <xdr:nvPicPr>
        <xdr:cNvPr id="4" name="Imagen 3">
          <a:extLst>
            <a:ext uri="{FF2B5EF4-FFF2-40B4-BE49-F238E27FC236}">
              <a16:creationId xmlns:a16="http://schemas.microsoft.com/office/drawing/2014/main" id="{00000000-0008-0000-3C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17928" y="68035"/>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3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952500</xdr:colOff>
      <xdr:row>0</xdr:row>
      <xdr:rowOff>81643</xdr:rowOff>
    </xdr:from>
    <xdr:to>
      <xdr:col>19</xdr:col>
      <xdr:colOff>737144</xdr:colOff>
      <xdr:row>2</xdr:row>
      <xdr:rowOff>332474</xdr:rowOff>
    </xdr:to>
    <xdr:pic>
      <xdr:nvPicPr>
        <xdr:cNvPr id="5" name="Imagen 4">
          <a:extLst>
            <a:ext uri="{FF2B5EF4-FFF2-40B4-BE49-F238E27FC236}">
              <a16:creationId xmlns:a16="http://schemas.microsoft.com/office/drawing/2014/main" id="{00000000-0008-0000-3D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63500" y="81643"/>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3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884464</xdr:colOff>
      <xdr:row>0</xdr:row>
      <xdr:rowOff>95250</xdr:rowOff>
    </xdr:from>
    <xdr:to>
      <xdr:col>19</xdr:col>
      <xdr:colOff>669108</xdr:colOff>
      <xdr:row>2</xdr:row>
      <xdr:rowOff>346081</xdr:rowOff>
    </xdr:to>
    <xdr:pic>
      <xdr:nvPicPr>
        <xdr:cNvPr id="4" name="Imagen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95464" y="95250"/>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3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911678</xdr:colOff>
      <xdr:row>0</xdr:row>
      <xdr:rowOff>95250</xdr:rowOff>
    </xdr:from>
    <xdr:to>
      <xdr:col>19</xdr:col>
      <xdr:colOff>696322</xdr:colOff>
      <xdr:row>2</xdr:row>
      <xdr:rowOff>346081</xdr:rowOff>
    </xdr:to>
    <xdr:pic>
      <xdr:nvPicPr>
        <xdr:cNvPr id="4" name="Imagen 3">
          <a:extLst>
            <a:ext uri="{FF2B5EF4-FFF2-40B4-BE49-F238E27FC236}">
              <a16:creationId xmlns:a16="http://schemas.microsoft.com/office/drawing/2014/main" id="{00000000-0008-0000-3F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22678" y="95250"/>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4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966106</xdr:colOff>
      <xdr:row>0</xdr:row>
      <xdr:rowOff>108857</xdr:rowOff>
    </xdr:from>
    <xdr:to>
      <xdr:col>19</xdr:col>
      <xdr:colOff>750750</xdr:colOff>
      <xdr:row>2</xdr:row>
      <xdr:rowOff>359688</xdr:rowOff>
    </xdr:to>
    <xdr:pic>
      <xdr:nvPicPr>
        <xdr:cNvPr id="5" name="Imagen 4">
          <a:extLst>
            <a:ext uri="{FF2B5EF4-FFF2-40B4-BE49-F238E27FC236}">
              <a16:creationId xmlns:a16="http://schemas.microsoft.com/office/drawing/2014/main" id="{00000000-0008-0000-4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77106" y="108857"/>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7.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4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775608</xdr:colOff>
      <xdr:row>0</xdr:row>
      <xdr:rowOff>81642</xdr:rowOff>
    </xdr:from>
    <xdr:to>
      <xdr:col>19</xdr:col>
      <xdr:colOff>560252</xdr:colOff>
      <xdr:row>2</xdr:row>
      <xdr:rowOff>332473</xdr:rowOff>
    </xdr:to>
    <xdr:pic>
      <xdr:nvPicPr>
        <xdr:cNvPr id="5" name="Imagen 4">
          <a:extLst>
            <a:ext uri="{FF2B5EF4-FFF2-40B4-BE49-F238E27FC236}">
              <a16:creationId xmlns:a16="http://schemas.microsoft.com/office/drawing/2014/main" id="{00000000-0008-0000-4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86608" y="81642"/>
          <a:ext cx="1186180" cy="659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8.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4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781050</xdr:colOff>
      <xdr:row>0</xdr:row>
      <xdr:rowOff>47625</xdr:rowOff>
    </xdr:from>
    <xdr:to>
      <xdr:col>19</xdr:col>
      <xdr:colOff>566255</xdr:colOff>
      <xdr:row>2</xdr:row>
      <xdr:rowOff>305180</xdr:rowOff>
    </xdr:to>
    <xdr:pic>
      <xdr:nvPicPr>
        <xdr:cNvPr id="5" name="Imagen 4">
          <a:extLst>
            <a:ext uri="{FF2B5EF4-FFF2-40B4-BE49-F238E27FC236}">
              <a16:creationId xmlns:a16="http://schemas.microsoft.com/office/drawing/2014/main" id="{00000000-0008-0000-42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53950" y="47625"/>
          <a:ext cx="1185380" cy="676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9.xml><?xml version="1.0" encoding="utf-8"?>
<xdr:wsDr xmlns:xdr="http://schemas.openxmlformats.org/drawingml/2006/spreadsheetDrawing" xmlns:a="http://schemas.openxmlformats.org/drawingml/2006/main">
  <xdr:twoCellAnchor>
    <xdr:from>
      <xdr:col>0</xdr:col>
      <xdr:colOff>122463</xdr:colOff>
      <xdr:row>27</xdr:row>
      <xdr:rowOff>9071</xdr:rowOff>
    </xdr:from>
    <xdr:to>
      <xdr:col>20</xdr:col>
      <xdr:colOff>0</xdr:colOff>
      <xdr:row>27</xdr:row>
      <xdr:rowOff>4173310</xdr:rowOff>
    </xdr:to>
    <xdr:graphicFrame macro="">
      <xdr:nvGraphicFramePr>
        <xdr:cNvPr id="2" name="8 Gráfico">
          <a:extLst>
            <a:ext uri="{FF2B5EF4-FFF2-40B4-BE49-F238E27FC236}">
              <a16:creationId xmlns:a16="http://schemas.microsoft.com/office/drawing/2014/main" id="{00000000-0008-0000-4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816429</xdr:colOff>
      <xdr:row>0</xdr:row>
      <xdr:rowOff>54428</xdr:rowOff>
    </xdr:from>
    <xdr:to>
      <xdr:col>19</xdr:col>
      <xdr:colOff>734785</xdr:colOff>
      <xdr:row>2</xdr:row>
      <xdr:rowOff>399653</xdr:rowOff>
    </xdr:to>
    <xdr:pic>
      <xdr:nvPicPr>
        <xdr:cNvPr id="5" name="Imagen 4">
          <a:extLst>
            <a:ext uri="{FF2B5EF4-FFF2-40B4-BE49-F238E27FC236}">
              <a16:creationId xmlns:a16="http://schemas.microsoft.com/office/drawing/2014/main" id="{00000000-0008-0000-43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27429" y="54428"/>
          <a:ext cx="1319892" cy="7534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0.xml><?xml version="1.0" encoding="utf-8"?>
<xdr:wsDr xmlns:xdr="http://schemas.openxmlformats.org/drawingml/2006/spreadsheetDrawing" xmlns:a="http://schemas.openxmlformats.org/drawingml/2006/main">
  <xdr:twoCellAnchor>
    <xdr:from>
      <xdr:col>0</xdr:col>
      <xdr:colOff>0</xdr:colOff>
      <xdr:row>21</xdr:row>
      <xdr:rowOff>0</xdr:rowOff>
    </xdr:from>
    <xdr:to>
      <xdr:col>6</xdr:col>
      <xdr:colOff>0</xdr:colOff>
      <xdr:row>37</xdr:row>
      <xdr:rowOff>0</xdr:rowOff>
    </xdr:to>
    <xdr:graphicFrame macro="">
      <xdr:nvGraphicFramePr>
        <xdr:cNvPr id="10" name="Grafico indicadores por tipo">
          <a:extLst>
            <a:ext uri="{FF2B5EF4-FFF2-40B4-BE49-F238E27FC236}">
              <a16:creationId xmlns:a16="http://schemas.microsoft.com/office/drawing/2014/main" id="{7CA7439F-8387-1693-2C11-067FA54C5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0</xdr:rowOff>
    </xdr:from>
    <xdr:to>
      <xdr:col>12</xdr:col>
      <xdr:colOff>0</xdr:colOff>
      <xdr:row>37</xdr:row>
      <xdr:rowOff>0</xdr:rowOff>
    </xdr:to>
    <xdr:graphicFrame macro="">
      <xdr:nvGraphicFramePr>
        <xdr:cNvPr id="11" name="Grafico estado cumplimiento">
          <a:extLst>
            <a:ext uri="{FF2B5EF4-FFF2-40B4-BE49-F238E27FC236}">
              <a16:creationId xmlns:a16="http://schemas.microsoft.com/office/drawing/2014/main" id="{2264D822-5482-0FEC-581F-00DB742F6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48</xdr:row>
      <xdr:rowOff>0</xdr:rowOff>
    </xdr:from>
    <xdr:to>
      <xdr:col>6</xdr:col>
      <xdr:colOff>0</xdr:colOff>
      <xdr:row>56</xdr:row>
      <xdr:rowOff>0</xdr:rowOff>
    </xdr:to>
    <xdr:graphicFrame macro="">
      <xdr:nvGraphicFramePr>
        <xdr:cNvPr id="12" name="Grafico no cumplen por frecuencia">
          <a:extLst>
            <a:ext uri="{FF2B5EF4-FFF2-40B4-BE49-F238E27FC236}">
              <a16:creationId xmlns:a16="http://schemas.microsoft.com/office/drawing/2014/main" id="{563B2AD2-9EEE-9122-02D7-558891D31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48</xdr:row>
      <xdr:rowOff>0</xdr:rowOff>
    </xdr:from>
    <xdr:to>
      <xdr:col>12</xdr:col>
      <xdr:colOff>0</xdr:colOff>
      <xdr:row>56</xdr:row>
      <xdr:rowOff>0</xdr:rowOff>
    </xdr:to>
    <xdr:graphicFrame macro="">
      <xdr:nvGraphicFramePr>
        <xdr:cNvPr id="13" name="Grafico tendencia anual">
          <a:extLst>
            <a:ext uri="{FF2B5EF4-FFF2-40B4-BE49-F238E27FC236}">
              <a16:creationId xmlns:a16="http://schemas.microsoft.com/office/drawing/2014/main" id="{4425E173-6EDE-1691-6FA2-CB50A5D7B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57</xdr:row>
      <xdr:rowOff>0</xdr:rowOff>
    </xdr:from>
    <xdr:to>
      <xdr:col>12</xdr:col>
      <xdr:colOff>0</xdr:colOff>
      <xdr:row>72</xdr:row>
      <xdr:rowOff>0</xdr:rowOff>
    </xdr:to>
    <xdr:graphicFrame macro="">
      <xdr:nvGraphicFramePr>
        <xdr:cNvPr id="14" name="Grafico brechas criticas">
          <a:extLst>
            <a:ext uri="{FF2B5EF4-FFF2-40B4-BE49-F238E27FC236}">
              <a16:creationId xmlns:a16="http://schemas.microsoft.com/office/drawing/2014/main" id="{7D23FDEA-E0AF-6B24-A822-6004E8AA0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DOCUME~1\JUANMA~1\CONFIG~1\Temp\PresupuestoHidraulico3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OCUME~1\JUANMA~1\CONFIG~1\Temp\PresupuestoObrasciviles3o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OCUME~1\JUANMA~1\CONFIG~1\Temp\PresupuestoRedElectrica3o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Documents%20and%20Settings\obras2\Mis%20documentos\CASTILLA%20LA%20NU\APU%20CASTILLA%202008%20&#250;ltimo%20modificado.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Presupuesto%20Construcci&#243;n%20Puente%20Peatonal%20Manitas.xls?61D2B45A" TargetMode="External"/><Relationship Id="rId1" Type="http://schemas.openxmlformats.org/officeDocument/2006/relationships/externalLinkPath" Target="file:///\\61D2B45A\Presupuesto%20Construcci&#243;n%20Puente%20Peatonal%20Manita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VALCHARO-JON\Proyectos%20Valcharo\Users\John%20Orozco\Documents\AlcaldiaSOP\Contratacion\2010\Menor%20cuantia\119-2010\Documents%20and%20Settings\obras2\Mis%20documentos\CASTILLA%20LA%20NU\APU%20CASTILLA%202008%20&#250;ltimo%20modificad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Mis%20documentos\DAYAN\REMODELACI&#211;N%20HOSPITAL%20DE%20CUMAR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VALCHARO-JON\Proyectos%20Valcharo\Users\John%20Orozco\Documents\AlcaldiaSOP\Contratacion\2010\Menor%20cuantia\119-2010\LBM\LBM\Castilla\Interv-2009\C.O%20108-2009\Actas\MODIF.%2010-10-09%20civilco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C:\Servidor\valcharo%20serv\SILVERIO\DISCO%20D\Mis%20documentos\Proyectos\Carvajal\Colmena%20ARP\Carvajal%20implementacion\Carvajal%202008\Implementacion%20Carvajal\4.3.1%20Indetificacion%20peligros\29-04-08%20Peligros%20Carvajal%20N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FE573654\Matriz%20de%20Identificaci&#243;n%20de%20Peligros%20Evaluaci&#243;n%20y%20Control%20de%20riesgos%20Mtto%20Central%20nueva%20outsourcing%20Ajuste%20Oct%200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Pc105\CARCEL\Carlos%20Moreno\00-Antiguos\01-Reposici&#243;n%20PATINES%20Version1\02-Planeaci&#243;n%20pliegos\2.10-Anexo%2009%20-%20Presupuest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Mis%20Documentos/Ericka/2011/POSITIVA%20PYP/2011/empresas/manuelita/Cuadernillo_EPP&#180;s_ACTUALIZADO_ARP_POSITIV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K:\alex\Propuesta%20Efren\DOCUME~1\user\LOCALS~1\Temp\Temporary%20Directory%201%20for%20PRESUPUESTO%20Y%20UNITARIOS.zip\PRESUPUESTO%20Y%20UNITARIO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CON\DATOS\LICITAR\IDU\UNIT_4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fabianperez\Downloads\Anexo%204.%20%20PESV%20(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LICITAR\SONIA\CONTRATO\IDU-246-PARCHEO%20KENNED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F:\MATRIZ%20MEDELLIN%20CARVAJ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C:\F:\FIBRA,%20PULPA%20Y%20CAUSTI\Matriz%20Peligros%20Pulpa%20%20P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C:\Zeus\datos\iNGLES\Matriz%20Peligros%20PM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C:\Zeus\datos\Corporativo\Iso14001_Ohsas18001_SGRI\Operaciones_P1\Maquinas_Esmaltados\OMC\OHSAS%2018001\Matriz%20Peligros%20Esmaltados%20VERSION%20FINA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C:\F:\FIBRA,%20PULPA%20Y%20CAUSTI\Matriz%20de%20peligros%20Ingenieria%20P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K:\WINDOWS\Escritorio\Solicitu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Ofp078183\ajuste%20enero%20final%20gu&#237;as\Temp\notes6030C8\varios\OHS%20Evaluaci&#243;nde%20Riesgo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Ofp078183\ajuste%20enero%20final%20gu&#237;as\Users\cojamal\Documents\HSEQ\IP&amp;R\F02-NEZCP061%20Extraccion%20de%20SF6%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VALCHARO-JON\Proyectos%20Valcharo\Documents%20and%20Settings\Organizador\Mis%20documentos\Proterra\Actas%20PG\Iraca%20San%20Martin\Presupuesto-Obras%20Civile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C:\W2kduitama\rhumanos\SHURTADO\Mis%20documentos2005\INFORMES2005\INFORME%20IMPRIMIR\RESUMESTADACCID2005-.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VALCHARO-JON\Proyectos%20Valcharo\VILLA%20TAKOA\Presupuesto\APUS%20VILLA%20TAKOA.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Users\coord.calidad\Documents\HSE\PROGRAMAS%20DE%20GESTION%20RIESGOS\2014\Higiene\Ruido\PVE%20Protocolo%20Gesti&#243;n%20de%20riesgo%20auditivo%202014.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VALCHARO-JON\Proyectos%20Valcharo2\Users\Ing.%20Oscar\Downloads\MATRIZ%20PARA%20EL%20CALCULO%20DEL%20AIU%20200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USER\Downloads\FOPE04_CONTEXTO_%20ESTRATEGICO_%20V_2.0%2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VALCHARO-JON\Proyectos%20Valcharo2\Users\jmperez\Documents\TECNICA\DEPORTE%20Y%20RECREACION\02%20ESTANDARIZADO%20POLIDEPORTIVO\05%20HOJA%20CALCULO%20ESTANDARIZADO\PRESUPUESTO%20DEL%20POLIDEPORTIVO%20COMPLETO.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K:\A\RINCON~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Lucho\SIG\Tablero%20de%20Indicadores_Paulo%20Andres.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Fabian\Downloads\PROGRAMA%20DE%20CAPACITACIONES%202021.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Yjulio\Downloads\indicadores__seguridad_y_salud_en_el_trabajo_diciembre_31_de16.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C:\N:\Iso14001_Ohsas18001_SGRI\Operaciones_P2\Recupotencia\OHSAS%2018001\Ajustes%20auditor&#237;a\Matriz%20de%20identificaci&#243;n%20de%20Peligros,%20evaluaci&#243;n%20y%20control%20de%20riesgos.%20No.%20268000001%20Recupotencia%20P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C:\C:\Users\farepeca\AppData\Local\Microsoft\Windows\Temporary%20Internet%20Files\Content.Outlook\R9JBZP72\Programa%20Salud%20Publica%202017%20Diciembre%20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VALCHARO-JON\Proyectos%20Valcharo2\BANCO%20DE%20PROG%20Y%20PROYECTOS%20BPPIM\Proyectos%202016\230-03%20Mejoramiento%20instalaciones%20inspecci&#243;n%20polic&#237;a\Documents%20and%20Settings\Alexandra\Mis%20documentos\MAURICIO\PROGRAMAS%20VIAS\FNCV.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hescobar\Oficina\Proyectos%202004\Alvaro%20Narvaez\Centro%20Caecelario%20Valledupar\APU%20y%20Presupuesto%20C%20Vdupa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K:\Documents%20and%20Settings\Usuario\Escritorio\TITO%20II\ASTREA%20DIVIDIVI\SANTA%20MARTA\VICTOR%20SAN%20PEDRO\Documents%20and%20Settings\luis%20coba\Mis%20documentos\LUIS%20COBA\Pavimento%20La%20Jagua.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C:\N:\Iso14001_Ohsas18001_SGRI\Operaciones_P1\Maquinas_Esmaltados\PMS\OHSAS%2018001\ajustes%20auditoria\Matriz%20de%20Identificaci&#243;n%20de%20Peligros%20Evaluaci&#243;n%20y%20Control%20de%20Riesgos%20Maquina%20P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C:\Servidor\valcharo%20serv\Corporativo\Iso14001_Ohsas18001_SGRI\Administracion\INFORMATICA\OHSAS%2018001\Matriz%20Peligros%20Informtatica%20y%20Telecomunicaciones%20P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K:\Documents%20and%20Settings\OJEDA%20CIA\Mis%20documentos\UPC\Acabados\Acabado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62D27FEE\1.%20MATRIZ%20PELIGROS%20RIESGOS%20CASA%20MA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C:\N:\Corporativo\Iso14001_Ohsas18001_SGRI\Administracion\GESTI&#211;N%20HUMANA\OHSAS%2018001\Matriz%20Peligros%20Gesti&#243;n%20Humana%20P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C:\Servidor\valcharo%20serv\Documents%20and%20Settings\am6283\Configuraci&#243;n%20local\Archivos%20temporales%20de%20Internet\OLK8F\Formato%20Matriz%20de%20Identificaci&#243;n%20de%20Peligros%20%20Evaluaci&#243;n%20y%20Control%20de%20Riesgos.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C:\N:\Iso14001_Ohsas18001_SGRI\Operaciones_P2\Maquina4\OHSAS%2018000\Ajustes%20auditor&#237;a%20(Desp%20Rec%20PM4)\MATRIZ%20DE%20IDENTIFICACI&#211;N%20DE%20PELIGROS,%20EVALUACI&#211;N%20Y%20CONTROL%20DE%20RIESGOS.%20No%20240000009%20PM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C:\F:\A.R.P%20Colmena\MATRIZ\MATRIZ%2011%20DE%20OC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C:\N:\Iso14001_Ohsas18001_SGRI\Abastecimiento\OHSAS%2018001\AJUSTES%20AUDITORIA%20INTERNA\Matriz%20de%20peligros%20Abastecimiento%20Versi&#243;n%2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Principal\h\MANO%20DE%20OBR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VALCHARO-JON\Proyectos%20Valcharo2\BANCO%20DE%20PROG%20Y%20PROYECTOS%20BPPIM\Proyectos%202016\230-03%20Mejoramiento%20instalaciones%20inspecci&#243;n%20polic&#237;a\VISTA%20H.%20SAN%20JUAN\FNCV.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Principal\h\MATERIALES.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C:\N:\Iso14001_Ohsas18001_SGRI\Operaciones_P1\Conversion\4.%20Ohsas%2018001\Ajustes%20auditoria%20interna\150000008%20Matriz%20Peligros%20Conversi&#243;n.xls"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LISTA%20MATRIZ%20EPP"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7DDC3D0\SEGUIMIENTO%20DIARIO%2030%20NOVIEMBRE.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G:\JACKY\MODELOS%20SGC\ARLEY%20SANCHEZ\FORMATOS\PROPUESTA%20ALCANTARILLADO%20DE%20GUAMAL.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C:\N:\Iso14001_Ohsas18001_SGRI\Operaciones_P1\Recupotencia\21.Ajustes%20auditoria%20interna\180010010Matriz%20Identif%20Peligros%20Eval%20Control%20Riesgos%20Cald%20P1%20v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Principal\h\Presupuesto%20F.%20G..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G:\Mis%20documentos\SISTEMA%20DE%20CALIDAD\ARLEY_SANCHEZ_G\FORMATOS_DILIGENCIADOS\FORMATOS\PROPUESTA%20ALCANTARILLADO%20DE%20GUAMA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Users\DELTA%20A.S%20LTDA%201\AppData\Roaming\Microsoft\Excel\Registro%20de%20residuos%20generados%202013%2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K:\Usuarios\Fonade\Valledupar\Final\APU%20y%20Presupuesto%20C%20Vdupar.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Users\RC\Downloads\Plan-de-viaj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ENTIDADES%20TERRITORIALES\Popay&#225;n\Popay&#225;n%20062\G4-062-05\1.3%20FORMULACION%20TECNICA%20DEL%20PROYECTO\1.3.3%20Presupuesto%20de%20obra\PRESUPUESTO\POPAY&#193;N%20062%20presupuesto.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Principal\h\TRANSPORTE.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A:\PUNITARIOS%20PARA%20241201%202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F:\ANEXO%202\Users\ING~1.OSC\AppData\Local\Temp\Rar$DI01.853\Cantidades_750%20_Alta_Suelo%20AB.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C:\F:\FIBRA,%20PULPA%20Y%20CAUSTI\peliros%20pulpa\Matriz%20Peligros%20Pulpa%20P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C:\Users\soni\Documents\EMPRESAS%201\2017\Programa%20Auditivo%20(1).xlsm"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VALCHARO-JON\Proyectos%20Valcharo2\Polideportivos%20madrid\Presupuesto%20herramientas%20de%20calculo\MATRIZ%20PARA%20EL%20CALCULO%20DEL%20AIU%20200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C:\F:\FIBRA,%20PULPA%20Y%20CAUSTI\fibra,%20pulpa%20y%20caustificacion\Matriz%20Peligros%20Pulpa%20P1%20corregido4.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VICON\DATOS\LICITAR\IDU\UNIT_49.XLS"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syc/plan%20seguridad%20vial/plan%20estrategico%20de%20seguridad%20vial/3.%20verificar/paso%2020%20indicaciones%20y%20reporte%20de%20auto%20gesti&#243;n%20del%20pesv/indicadores%20pesv.xlsx" TargetMode="External"/><Relationship Id="rId1" Type="http://schemas.openxmlformats.org/officeDocument/2006/relationships/externalLinkPath" Target="/syc/plan%20seguridad%20vial/plan%20estrategico%20de%20seguridad%20vial/3.%20verificar/paso%2020%20indicaciones%20y%20reporte%20de%20auto%20gesti&#243;n%20del%20pesv/indicadores%20pes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Red. Hidraulica"/>
      <sheetName val="Analisis Hidraulicos"/>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 obra Civil"/>
      <sheetName val="Resumen Obra"/>
      <sheetName val="Analisis Initarios "/>
      <sheetName val="Hoja1"/>
      <sheetName val="sinformula"/>
    </sheetNames>
    <sheetDataSet>
      <sheetData sheetId="0"/>
      <sheetData sheetId="1"/>
      <sheetData sheetId="2" refreshError="1"/>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is Electricos "/>
      <sheetName val="Presup. Red Electrica"/>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drilla 2008"/>
      <sheetName val="cotizaciones 2008"/>
      <sheetName val="Listado"/>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71"/>
      <sheetName val="72"/>
      <sheetName val="73"/>
      <sheetName val="74"/>
      <sheetName val="75"/>
      <sheetName val="76"/>
      <sheetName val="77"/>
      <sheetName val="78"/>
      <sheetName val="79"/>
      <sheetName val="80"/>
      <sheetName val="81"/>
      <sheetName val="82"/>
      <sheetName val="83"/>
      <sheetName val="84"/>
      <sheetName val="85"/>
      <sheetName val="86"/>
      <sheetName val="87"/>
      <sheetName val="88"/>
      <sheetName val="89"/>
      <sheetName val="90"/>
      <sheetName val="91"/>
      <sheetName val="92"/>
      <sheetName val="93"/>
      <sheetName val="94"/>
      <sheetName val="95"/>
      <sheetName val="96"/>
      <sheetName val="97"/>
      <sheetName val="98"/>
      <sheetName val="99"/>
      <sheetName val="100"/>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120"/>
      <sheetName val="121"/>
      <sheetName val="122"/>
      <sheetName val="123"/>
      <sheetName val="124"/>
      <sheetName val="125"/>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227"/>
      <sheetName val="228"/>
      <sheetName val="229"/>
      <sheetName val="230"/>
      <sheetName val="231"/>
      <sheetName val="232"/>
      <sheetName val="233"/>
      <sheetName val="234"/>
      <sheetName val="235"/>
      <sheetName val="236"/>
      <sheetName val="237"/>
      <sheetName val="238"/>
      <sheetName val="239"/>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4"/>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 y Dis"/>
      <sheetName val="Fondo Ensayos"/>
      <sheetName val="Obra puente"/>
      <sheetName val="AIU"/>
      <sheetName val="Fondo Ajustes"/>
      <sheetName val="Interventoria"/>
      <sheetName val="MINTRANSPORTE"/>
      <sheetName val="FACTOR MULTIPLICADOR"/>
      <sheetName val="Datos Generales"/>
      <sheetName val="CRONOGRAMA"/>
      <sheetName val="APU ANTICORROSIVO"/>
      <sheetName val="APU LIMPIEZA Y PINTURA"/>
      <sheetName val="APU REFUERZOS"/>
      <sheetName val="APU ADECUACIÓN PASAMANOS"/>
      <sheetName val="APU DESMONTE BARANDA"/>
      <sheetName val="APU REINSTALACIÓN BARANDA"/>
      <sheetName val="APU BARANDA NUEVA"/>
      <sheetName val="APU PINTURA BARANDA"/>
      <sheetName val="APU CONCRETO - METALDECK"/>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 (2)"/>
      <sheetName val="UNITARIOS (2)"/>
      <sheetName val="CRON (2)"/>
      <sheetName val="CARTA (2)"/>
      <sheetName val="PRES (oficial)"/>
      <sheetName val="PRES"/>
      <sheetName val="UNITARIOS"/>
      <sheetName val="CRON"/>
      <sheetName val="CARTA"/>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U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es"/>
      <sheetName val="Barra proceso"/>
      <sheetName val="Barra Peligro"/>
      <sheetName val="Perdida"/>
    </sheetNames>
    <sheetDataSet>
      <sheetData sheetId="0" refreshError="1"/>
      <sheetData sheetId="1" refreshError="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tipo de actividad "/>
      <sheetName val="Lista controles"/>
      <sheetName val="Lista pérdida probable"/>
      <sheetName val="Lista peligro agrupado"/>
    </sheetNames>
    <sheetDataSet>
      <sheetData sheetId="0" refreshError="1"/>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uesto"/>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DO MATRIZ EPP"/>
      <sheetName val="ABONADOR"/>
      <sheetName val="ADMINISTRATIVO PLANTA"/>
      <sheetName val="ALMACEN"/>
      <sheetName val="APLICADOR POLEN"/>
      <sheetName val="COSECHERO_PODADOR_PALMA_AFRIC"/>
      <sheetName val="ELECTRICISTA"/>
      <sheetName val="JARDINERO"/>
      <sheetName val="JEFE DE ZONA"/>
      <sheetName val="MECÁNICO AUTOMOTRIZ"/>
      <sheetName val="MECANICO DIESEL"/>
      <sheetName val="MECANICO MTTO PLANTA"/>
      <sheetName val="OBRERO CONTROL MALEZAS CON BOMB"/>
      <sheetName val="OB. LIMP. ASEQU-DRENA-PLAT-CALL"/>
      <sheetName val="OBRERO MONTALLANTAS"/>
      <sheetName val="OBRERO OFICOS VARIOS"/>
      <sheetName val="OPERADOR ALZADORA"/>
      <sheetName val="OPERADOR CALDERAS"/>
      <sheetName val="OPERADOR CAMECO"/>
      <sheetName val="OPERADOR ESTERILIZACION"/>
      <sheetName val="OPERADOR LABORATORIO"/>
      <sheetName val="OPERADOR MOTOS"/>
      <sheetName val="OPERADOR PALMISTERIA"/>
      <sheetName val="OPERADOR RECEPCION FRUTO"/>
      <sheetName val="OPERADOR RIEGO"/>
      <sheetName val="OPERADOR TURBO GENERADORES"/>
      <sheetName val="SANIDAD VEGETAL I"/>
      <sheetName val="SANIDAD VEGETAL II"/>
      <sheetName val="SECRETARIO ZONA"/>
      <sheetName val="SERVICIOS GENERALES"/>
      <sheetName val="SOLDADOR"/>
      <sheetName val="TRACTORISTA"/>
      <sheetName val="VIGILANTE"/>
      <sheetName val="VISITANTE"/>
      <sheetName val="BIODIESEL RECIBO-DESPACHO"/>
      <sheetName val="LABORATORIO BIODISEL"/>
      <sheetName val="MONTACARGAS"/>
      <sheetName val="NORMAS EPP"/>
      <sheetName val="OPER CANO - MA"/>
      <sheetName val="CARACTERISTICAS"/>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UMOS"/>
      <sheetName val="ANABASICOS"/>
      <sheetName val="TITO 1 APU AULAS"/>
      <sheetName val="ANALISIS RESUMIDOS"/>
      <sheetName val="TITO PRESUPUESTO AULAS"/>
      <sheetName val="TITO 3 APU BAÑOS"/>
      <sheetName val="TITO 2 PRESUPUESTO BAÑO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 7"/>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a 3"/>
      <sheetName val="acta 2"/>
      <sheetName val="acta 1"/>
      <sheetName val="modifica"/>
      <sheetName val="modifica (2)"/>
      <sheetName val="planinver"/>
      <sheetName val="PTI"/>
      <sheetName val="CANTIDADES"/>
      <sheetName val="ANEXO 7"/>
      <sheetName val="3.1"/>
      <sheetName val="3.2"/>
      <sheetName val="5.1"/>
      <sheetName val="5.2"/>
      <sheetName val="5.3"/>
      <sheetName val="11.3"/>
      <sheetName val="1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sheetName val="Barra proceso"/>
      <sheetName val="Tabla1"/>
      <sheetName val="MATRIZ PELIGROS Y RGOS MEDELLÍN"/>
      <sheetName val="Barra Peligro"/>
      <sheetName val="Barra Rut"/>
      <sheetName val="FACT RIESGOS"/>
      <sheetName val="OFICIOS"/>
      <sheetName val="Perdida"/>
      <sheetName val="Controles"/>
      <sheetName val="Otro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1"/>
      <sheetName val="MATRIZ"/>
      <sheetName val="Barra Proceso"/>
      <sheetName val="Barra Peligro"/>
      <sheetName val="Barra Rut"/>
      <sheetName val="FACT RIESGOS"/>
      <sheetName val="Perdida"/>
      <sheetName val="Controle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rra Control (intervencion)"/>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es"/>
      <sheetName val="Perdida"/>
      <sheetName val="Barra Rut"/>
    </sheetNames>
    <sheetDataSet>
      <sheetData sheetId="0" refreshError="1"/>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1"/>
      <sheetName val="MATRIZ"/>
      <sheetName val="Barra Proceso"/>
      <sheetName val="Barra Peligro"/>
      <sheetName val="Barra Rut"/>
      <sheetName val="FACT RIESGOS"/>
      <sheetName val="Perdida"/>
      <sheetName val="Control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Personalizar"/>
      <sheetName val="Factura"/>
      <sheetName val="Macros"/>
      <sheetName val="ATW"/>
      <sheetName val="Lock"/>
      <sheetName val="TemplateInformation"/>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 de Peligros"/>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 de Peligro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1"/>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RO"/>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O"/>
      <sheetName val="MATERIAL"/>
    </sheetNames>
    <sheetDataSet>
      <sheetData sheetId="0" refreshError="1"/>
      <sheetData sheetId="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IDO"/>
      <sheetName val="PRUEBA PILOTO"/>
      <sheetName val="Listas"/>
      <sheetName val="Hoja1"/>
    </sheetNames>
    <sheetDataSet>
      <sheetData sheetId="0"/>
      <sheetData sheetId="1"/>
      <sheetData sheetId="2"/>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OFICINA"/>
      <sheetName val="COSTOS CAMPAMENTO"/>
    </sheetNames>
    <sheetDataSet>
      <sheetData sheetId="0" refreshError="1"/>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ías habiles 2015"/>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I. U."/>
      <sheetName val="CUADRO-PROP"/>
      <sheetName val="ANALISIS (1)"/>
      <sheetName val="INSUMOS"/>
      <sheetName val="precios"/>
      <sheetName val="FLUJOS"/>
      <sheetName val="CUADRILLAS"/>
      <sheetName val="ACTIVIDAD"/>
      <sheetName val="PRESTACIONES"/>
    </sheetNames>
    <sheetDataSet>
      <sheetData sheetId="0"/>
      <sheetData sheetId="1"/>
      <sheetData sheetId="2"/>
      <sheetData sheetId="3"/>
      <sheetData sheetId="4" refreshError="1"/>
      <sheetData sheetId="5"/>
      <sheetData sheetId="6" refreshError="1"/>
      <sheetData sheetId="7"/>
      <sheetData sheetId="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ro de Indicadores"/>
      <sheetName val="1"/>
      <sheetName val="2"/>
      <sheetName val="3"/>
      <sheetName val="Hoja1"/>
    </sheetNames>
    <sheetDataSet>
      <sheetData sheetId="0"/>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Hoja2"/>
      <sheetName val="Indicador Cobertura"/>
      <sheetName val="Indicador Cumplimiento"/>
      <sheetName val="Indicador Eficacia"/>
      <sheetName val="Capacitaciones"/>
    </sheetNames>
    <sheetDataSet>
      <sheetData sheetId="0"/>
      <sheetData sheetId="1"/>
      <sheetData sheetId="2" refreshError="1"/>
      <sheetData sheetId="3" refreshError="1"/>
      <sheetData sheetId="4" refreshError="1"/>
      <sheetData sheetId="5"/>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ro de Indicadores"/>
      <sheetName val="1"/>
      <sheetName val="2"/>
      <sheetName val="3"/>
      <sheetName val="4"/>
      <sheetName val="5"/>
      <sheetName val="6"/>
      <sheetName val="Hoja1"/>
      <sheetName val="7"/>
      <sheetName val="8"/>
      <sheetName val="9"/>
      <sheetName val="ficha 1"/>
      <sheetName val="ficha 2"/>
      <sheetName val="ficha 3"/>
      <sheetName val="ficha 4"/>
      <sheetName val="ficha 5"/>
      <sheetName val="ficha 6"/>
      <sheetName val="ficha 7"/>
      <sheetName val="ficha 8"/>
      <sheetName val="ficha 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CALIFICACIÓN"/>
      <sheetName val="MATRIZ"/>
      <sheetName val="PLAN CONTROLES"/>
      <sheetName val="Lista comprobación controles"/>
      <sheetName val="Lista Proceso"/>
      <sheetName val="Lista Peligro"/>
      <sheetName val="Lista tipo de actividad"/>
      <sheetName val="Lista peligro agrupado"/>
      <sheetName val="Lista pérdida probable"/>
      <sheetName val="Lista Contro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AP 2015"/>
      <sheetName val="FMT-SI-14"/>
      <sheetName val="Parámetros"/>
      <sheetName val="Análisis Causas"/>
      <sheetName val="Gráfica"/>
    </sheetNames>
    <sheetDataSet>
      <sheetData sheetId="0"/>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um"/>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to FONADE"/>
      <sheetName val="Presupuesto"/>
      <sheetName val="Cronograma"/>
      <sheetName val="AIU"/>
      <sheetName val="Cantidades"/>
      <sheetName val="EQUIPO"/>
      <sheetName val="MO"/>
      <sheetName val="SALARIO"/>
      <sheetName val="Materiales"/>
      <sheetName val="1,1"/>
      <sheetName val="2,1"/>
      <sheetName val="2,2"/>
      <sheetName val="3,1"/>
      <sheetName val="3,2"/>
      <sheetName val="3,3"/>
      <sheetName val="3,4"/>
      <sheetName val="4,1"/>
      <sheetName val="4,2"/>
      <sheetName val="5,1"/>
      <sheetName val="6,1"/>
      <sheetName val="6,2"/>
      <sheetName val="6,3"/>
      <sheetName val="6,4"/>
      <sheetName val="6,5"/>
      <sheetName val="7,1"/>
      <sheetName val="7,2"/>
      <sheetName val="7,3"/>
      <sheetName val="8,1"/>
      <sheetName val="8,2"/>
      <sheetName val="8,3"/>
      <sheetName val="9,1"/>
      <sheetName val="10,1"/>
      <sheetName val="10,2"/>
      <sheetName val="10,3"/>
      <sheetName val="11,1"/>
      <sheetName val="11,2"/>
      <sheetName val="11,3"/>
      <sheetName val="apu Modelo"/>
      <sheetName val="P Bas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umos"/>
      <sheetName val="Insumos2"/>
      <sheetName val="Análisis"/>
      <sheetName val="Presupuesto"/>
      <sheetName val="Análisis2"/>
      <sheetName val="Presupuesto2"/>
      <sheetName val="InsumosP"/>
      <sheetName val="AnálisisP1"/>
      <sheetName val="Presupuesto P1"/>
      <sheetName val="PresupuestoP2"/>
      <sheetName val="Presupuesto P3"/>
      <sheetName val="Presupuesto P4"/>
      <sheetName val="Cronogramas"/>
      <sheetName val="Oficiales"/>
      <sheetName val="Cant. Re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CALIFICACIÓN"/>
      <sheetName val="MATRIZ"/>
      <sheetName val="PLAN CONTROLES"/>
      <sheetName val="Lista comprobación controles "/>
      <sheetName val="Lista Proceso (2)"/>
      <sheetName val="Lista Peligro (2)"/>
      <sheetName val="Lista tipo de actividad (2)"/>
      <sheetName val="Lista peligro agrupado (2)"/>
      <sheetName val="Lista pérdida probable (2)"/>
      <sheetName val="Lista controles (2)"/>
      <sheetName val="Lista comprobación controles"/>
      <sheetName val="Lista Proceso"/>
      <sheetName val="Lista Peligro"/>
      <sheetName val="Lista tipo de actividad"/>
      <sheetName val="Lista peligro agrupado"/>
      <sheetName val="Lista pérdida probable"/>
      <sheetName val="Lista control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es"/>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ros"/>
      <sheetName val="Cantidades Obra"/>
      <sheetName val=" Acta modif 1-2"/>
      <sheetName val="Acta parcial 2-final"/>
      <sheetName val="Acta Parcial"/>
    </sheetNames>
    <sheetDataSet>
      <sheetData sheetId="0"/>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1"/>
      <sheetName val="MATRIZ"/>
      <sheetName val="Barra Proceso"/>
      <sheetName val="Barra Peligro"/>
      <sheetName val="Barra Rut"/>
      <sheetName val="FACT RIESGOS"/>
      <sheetName val="Perdida"/>
      <sheetName val="Controles"/>
    </sheetNames>
    <sheetDataSet>
      <sheetData sheetId="0"/>
      <sheetData sheetId="1"/>
      <sheetData sheetId="2"/>
      <sheetData sheetId="3"/>
      <sheetData sheetId="4"/>
      <sheetData sheetId="5"/>
      <sheetData sheetId="6"/>
      <sheetData sheetId="7"/>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controles"/>
      <sheetName val="Lista Peligro"/>
    </sheetNames>
    <sheetDataSet>
      <sheetData sheetId="0" refreshError="1"/>
      <sheetData sheetId="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CALIFICACION"/>
      <sheetName val="MATRIZ"/>
      <sheetName val="PLAN CONTROLES"/>
      <sheetName val="Estadistica"/>
      <sheetName val="Plan Accion  IFA"/>
      <sheetName val="Plan Accion Matriz"/>
      <sheetName val="Plan Accion Controles"/>
      <sheetName val="Lista Peligro"/>
      <sheetName val="Listado Pérdida"/>
      <sheetName val="Lista Controles"/>
      <sheetName val="Lista peligro agrupado"/>
      <sheetName val="Lista Proceso"/>
      <sheetName val="Lista tipo actividad"/>
      <sheetName val="Lista comprobación contro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rra Proceso"/>
      <sheetName val="Tabla1"/>
      <sheetName val="MATRIZ"/>
      <sheetName val="Barra Peligro"/>
      <sheetName val="Barra Rut"/>
      <sheetName val="FACT RIESGOS"/>
      <sheetName val="Perdida"/>
      <sheetName val="Controles"/>
      <sheetName val="Otro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sheetName val="MATRIZ"/>
      <sheetName val="PLAN DE CONTROLES"/>
      <sheetName val="LISTA COMPROBACION CONTROLES"/>
      <sheetName val="LISTA DE PROCESOS"/>
      <sheetName val="LISTA PELIGROS"/>
      <sheetName val="LISTA TIPO DE ACTIVIDAD"/>
      <sheetName val="LISTA PELIGRO AGRUPADO "/>
      <sheetName val="LISTA PERDIDA PROBABLE"/>
      <sheetName val="LISTA CONTRO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ODEOBRA"/>
    </sheetNames>
    <sheetDataSet>
      <sheetData sheetId="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um"/>
      <sheetName val="Datos"/>
    </sheetNames>
    <sheetDataSet>
      <sheetData sheetId="0" refreshError="1"/>
      <sheetData sheetId="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E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CALIFICACIÓN"/>
      <sheetName val="MATRIZ"/>
      <sheetName val="PLAN CONTROLES"/>
      <sheetName val="LISTA COMPROBACIÓN DE CONTROLES"/>
      <sheetName val="Lista de proceso"/>
      <sheetName val="List de peligro"/>
      <sheetName val="Lista tipo de actividad"/>
      <sheetName val="Lista peligro agrupado"/>
      <sheetName val="Lista pérdida probable"/>
      <sheetName val="Lista de control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MATRIZ EPP"/>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SEGUIMIENTO 30 NOVIEMBRE"/>
      <sheetName val="JUSTIFICACION Y NOVEDAD"/>
      <sheetName val="Hoja1"/>
      <sheetName val="Hoja2"/>
    </sheetNames>
    <sheetDataSet>
      <sheetData sheetId="0" refreshError="1"/>
      <sheetData sheetId="1" refreshError="1"/>
      <sheetData sheetId="2" refreshError="1"/>
      <sheetData sheetId="3" refreshError="1"/>
      <sheetData sheetId="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A"/>
      <sheetName val="PRESUP"/>
      <sheetName val="CRONOG"/>
      <sheetName val="APU"/>
      <sheetName val="P. INV"/>
    </sheetNames>
    <sheetDataSet>
      <sheetData sheetId="0"/>
      <sheetData sheetId="1"/>
      <sheetData sheetId="2"/>
      <sheetData sheetId="3"/>
      <sheetData sheetId="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CALIFICACIÓN"/>
      <sheetName val="MATRIZ"/>
      <sheetName val="PLAN CONTROLES"/>
      <sheetName val="Lista comprobación de controles"/>
      <sheetName val="Lista proceso"/>
      <sheetName val="Lista peligro"/>
      <sheetName val="Lista tipo de actividad"/>
      <sheetName val="Lista peligro agrupado"/>
      <sheetName val="Lista pérdida probable"/>
      <sheetName val="Lista control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A"/>
      <sheetName val="PRESUP"/>
      <sheetName val="CRONOG"/>
      <sheetName val="APU"/>
      <sheetName val="P. INV"/>
    </sheetNames>
    <sheetDataSet>
      <sheetData sheetId="0"/>
      <sheetData sheetId="1"/>
      <sheetData sheetId="2"/>
      <sheetData sheetId="3"/>
      <sheetData sheetId="4"/>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POSICIÓN FINAL RES"/>
      <sheetName val="VALIDACION"/>
    </sheetNames>
    <sheetDataSet>
      <sheetData sheetId="0" refreshError="1"/>
      <sheetData sheetId="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uesto"/>
      <sheetName val="Cronograma"/>
      <sheetName val="AIU"/>
      <sheetName val="Cantidades"/>
      <sheetName val="EQUIPO"/>
      <sheetName val="MO"/>
      <sheetName val="SALARIO"/>
      <sheetName val="Materiales"/>
      <sheetName val="P Basicos"/>
      <sheetName val="1,1"/>
      <sheetName val="2,1"/>
      <sheetName val="2,2"/>
      <sheetName val="3,1"/>
      <sheetName val="3,2"/>
      <sheetName val="3,3"/>
      <sheetName val="3,4"/>
      <sheetName val="4,1"/>
      <sheetName val="4,2"/>
      <sheetName val="5,1"/>
      <sheetName val="6,1"/>
      <sheetName val="6,2"/>
      <sheetName val="6,3"/>
      <sheetName val="6,4"/>
      <sheetName val="6,5"/>
      <sheetName val="7,1"/>
      <sheetName val="7,2"/>
      <sheetName val="7,3"/>
      <sheetName val="8,1"/>
      <sheetName val="8,2"/>
      <sheetName val="8,3"/>
      <sheetName val="9,1"/>
      <sheetName val="10,1"/>
      <sheetName val="10,2"/>
      <sheetName val="10,3"/>
      <sheetName val="11,1"/>
      <sheetName val="11,2"/>
      <sheetName val="11,3"/>
      <sheetName val="apu Modelo"/>
    </sheetNames>
    <sheetDataSet>
      <sheetData sheetId="0"/>
      <sheetData sheetId="1" refreshError="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AJE"/>
      <sheetName val="ALOJAMIENTO"/>
      <sheetName val="ACTIVIDADES"/>
      <sheetName val="PRESUPUESTO"/>
    </sheetNames>
    <sheetDataSet>
      <sheetData sheetId="0"/>
      <sheetData sheetId="1"/>
      <sheetData sheetId="2"/>
      <sheetData sheetId="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2"/>
      <sheetName val="062 (2)"/>
    </sheetNames>
    <sheetDataSet>
      <sheetData sheetId="0"/>
      <sheetData sheetId="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PORTE"/>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monte"/>
      <sheetName val="ESCARIFICACION"/>
    </sheetNames>
    <sheetDataSet>
      <sheetData sheetId="0"/>
      <sheetData sheetId="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ción General"/>
      <sheetName val="AIU"/>
      <sheetName val="Presup_Cancha"/>
      <sheetName val="1_Preliminares"/>
      <sheetName val="2_Cimentación_Est.Met"/>
      <sheetName val="3_HS"/>
      <sheetName val="Apus_In.Elect"/>
      <sheetName val="Apus_Cubierta"/>
      <sheetName val="Apus_Dotación_Pintura"/>
      <sheetName val="Insumos"/>
      <sheetName val="Equipo_Trans "/>
      <sheetName val="M.Obr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1"/>
      <sheetName val="MATRIZ"/>
      <sheetName val="Barra Proceso"/>
      <sheetName val="Barra Peligro"/>
      <sheetName val="Barra Rut"/>
      <sheetName val="FACT RIESGOS"/>
      <sheetName val="Perdida"/>
      <sheetName val="Contro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 MANUFACTURA"/>
      <sheetName val="VOZ DOCENTES (2)"/>
      <sheetName val="AUD. DOCENTES"/>
      <sheetName val="VOZ CALL"/>
      <sheetName val="AUD.CALL"/>
      <sheetName val="CANTANTES"/>
      <sheetName val="MÚSICOS"/>
      <sheetName val="FORMATO INSPECCION DE DIADE (2"/>
      <sheetName val="FORMATO INSPECCIÓN EPA (2)"/>
      <sheetName val="FORMATO DE SEGUIMIENTO"/>
      <sheetName val="INSPECCION PUESTO AUDITIVO  (2"/>
      <sheetName val="LISTA FACTORES RIESGO CALL (2)"/>
      <sheetName val="INSPECCION PUESTO VOZ  (2)"/>
      <sheetName val="VHI30"/>
      <sheetName val="PERFIL VOCAL (2)"/>
      <sheetName val="LISTA FACTORES RIESGO docen (2"/>
      <sheetName val="SVHI (2)"/>
      <sheetName val="Base Puestos de Trabajo"/>
      <sheetName val="Página Principal"/>
      <sheetName val="Base Consolidada Auditivo"/>
      <sheetName val="Informes Consolidados Auditivo"/>
      <sheetName val="Obligacion - Responsabilidad"/>
      <sheetName val="Matriz de Peligros"/>
      <sheetName val="Ausentismo"/>
      <sheetName val="Cronograma Auditivo"/>
      <sheetName val="INSPECCION PUESTO AUDITIVO MANU"/>
      <sheetName val="Base Trabajadores"/>
      <sheetName val="LISTA DE CHEQUEO FR CALL CENTER"/>
      <sheetName val="Trabajadores en Seguimiento"/>
      <sheetName val="Inspección Puesto Trabajo"/>
      <sheetName val="Indicadores Auditivo"/>
      <sheetName val="Mediciones De Ruido"/>
      <sheetName val="Capacitaciones Auditiva"/>
      <sheetName val="Capacitaciones Voz"/>
      <sheetName val="DX ENF. AUDITIVO"/>
      <sheetName val="DX ENF. VOCAL"/>
      <sheetName val="FORMATO INSPECCION DE DIADEMAS"/>
      <sheetName val="Base Datos Inspección Diademas"/>
      <sheetName val="FORMATO INSPECCIÓN EPA"/>
      <sheetName val="Base Datos Inspección EPA"/>
      <sheetName val="Seguimiento Recomend. Salud"/>
      <sheetName val="Base Recomendaciones"/>
      <sheetName val="Menú Principal"/>
      <sheetName val="Audiometrias"/>
      <sheetName val="TD Audio"/>
      <sheetName val="BD Audimetrias"/>
      <sheetName val="AUDITIVO CALL CENTER"/>
      <sheetName val="BD ACC"/>
      <sheetName val="AUDITIVO MANUFACTURA"/>
      <sheetName val="BD AM"/>
      <sheetName val="AUDITIVO DOCENTES"/>
      <sheetName val="BD AD"/>
      <sheetName val="AUDITIVO MUSICOS"/>
      <sheetName val="BD AMUSICOS"/>
      <sheetName val="BASE DE SATOS VOZ CALL CENTER"/>
      <sheetName val="BD Sintomas Laringeos Docentes"/>
      <sheetName val="Evaluación Incapacidad de Voz"/>
      <sheetName val="S-VHI"/>
      <sheetName val="Base Datos Evalu. Incapacidad"/>
      <sheetName val="SVHI"/>
      <sheetName val="Base Datos SVHI"/>
      <sheetName val="BD Sintomas Auditivo Docentes"/>
      <sheetName val="Parametr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OFICINA"/>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v. controles (2)"/>
      <sheetName val="Interv. controles"/>
      <sheetName val="Tabla1"/>
      <sheetName val="MATRIZ"/>
      <sheetName val="Barra Proceso"/>
      <sheetName val="Barra Peligro"/>
      <sheetName val="Barra Rut"/>
      <sheetName val="FACT RIESGOS"/>
      <sheetName val="Perdida"/>
      <sheetName val="Control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2"/>
    </sheet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z objetivos metas indi"/>
      <sheetName val="recorrido km"/>
    </sheetNames>
    <sheetDataSet>
      <sheetData sheetId="0">
        <row r="12">
          <cell r="L12">
            <v>0</v>
          </cell>
        </row>
      </sheetData>
      <sheetData sheetId="1">
        <row r="21">
          <cell r="I21">
            <v>74513.5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snei Astrid Julio Areniz" refreshedDate="46246.702500462961" createdVersion="6" refreshedVersion="8" minRefreshableVersion="3" recordCount="12" xr:uid="{F30BAE87-B80A-43AC-9E8B-7EC96A9C2B56}">
  <cacheSource type="worksheet">
    <worksheetSource ref="A4:K16" sheet="9,A"/>
  </cacheSource>
  <cacheFields count="11">
    <cacheField name="MES" numFmtId="0">
      <sharedItems count="12">
        <s v="Ene"/>
        <s v="Feb"/>
        <s v="Mar"/>
        <s v="Abr"/>
        <s v="May"/>
        <s v="Jun"/>
        <s v="Jul"/>
        <s v="Ago"/>
        <s v="Sep"/>
        <s v="Oct"/>
        <s v="Nov"/>
        <s v="Dic"/>
      </sharedItems>
    </cacheField>
    <cacheField name="Semanas del periodo" numFmtId="0">
      <sharedItems containsSemiMixedTypes="0" containsString="0" containsNumber="1" minValue="4.166666666666667" maxValue="4.166666666666667"/>
    </cacheField>
    <cacheField name="Horas Laboradas / Semana" numFmtId="0">
      <sharedItems containsSemiMixedTypes="0" containsString="0" containsNumber="1" containsInteger="1" minValue="42" maxValue="44"/>
    </cacheField>
    <cacheField name="No Trabaj." numFmtId="0">
      <sharedItems containsSemiMixedTypes="0" containsString="0" containsNumber="1" containsInteger="1" minValue="0" maxValue="870"/>
    </cacheField>
    <cacheField name="N° de eventos por incapacidad" numFmtId="1">
      <sharedItems containsSemiMixedTypes="0" containsString="0" containsNumber="1" containsInteger="1" minValue="0" maxValue="137"/>
    </cacheField>
    <cacheField name="HHT" numFmtId="1">
      <sharedItems containsSemiMixedTypes="0" containsString="0" containsNumber="1" minValue="0" maxValue="159500"/>
    </cacheField>
    <cacheField name="N° Días Perdidos" numFmtId="1">
      <sharedItems containsString="0" containsBlank="1" containsNumber="1" containsInteger="1" minValue="80" maxValue="998"/>
    </cacheField>
    <cacheField name="Indice Frecuencia_x000a_Ausentismo " numFmtId="4">
      <sharedItems containsMixedTypes="1" containsNumber="1" minValue="1.893939393939394" maxValue="16.193853427895981"/>
    </cacheField>
    <cacheField name="Indice Severidad" numFmtId="4">
      <sharedItems containsMixedTypes="1" containsNumber="1" minValue="0.33670033670033667" maxValue="4.1019317714755452"/>
    </cacheField>
    <cacheField name="ILI" numFmtId="4">
      <sharedItems containsMixedTypes="1" containsNumber="1" minValue="6.3769003162942553E-4" maxValue="5.0578690153829167E-2"/>
    </cacheField>
    <cacheField name="Porcentaje Tiempo perdido " numFmtId="10">
      <sharedItems containsMixedTypes="1" containsNumber="1" minValue="4.6176046176046176E-3" maxValue="5.3698015917498038E-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4.166666666666667"/>
    <n v="44"/>
    <n v="870"/>
    <n v="94"/>
    <n v="159500"/>
    <n v="653"/>
    <n v="10.804597701149426"/>
    <n v="2.5019157088122608"/>
    <n v="2.7032192715902591E-2"/>
    <n v="3.2752351097178681E-2"/>
  </r>
  <r>
    <x v="1"/>
    <n v="4.166666666666667"/>
    <n v="44"/>
    <n v="846"/>
    <n v="137"/>
    <n v="155100"/>
    <n v="572"/>
    <n v="16.193853427895981"/>
    <n v="2.2537431048069347"/>
    <n v="3.6496785503374707E-2"/>
    <n v="2.9503546099290779E-2"/>
  </r>
  <r>
    <x v="2"/>
    <n v="4.166666666666667"/>
    <n v="44"/>
    <n v="823"/>
    <n v="108"/>
    <n v="150883.33333333334"/>
    <n v="856"/>
    <n v="13.122721749696234"/>
    <n v="3.4669906844876466"/>
    <n v="4.5496354061320278E-2"/>
    <n v="4.5386059869656464E-2"/>
  </r>
  <r>
    <x v="3"/>
    <n v="4.166666666666667"/>
    <n v="44"/>
    <n v="816"/>
    <n v="101"/>
    <n v="149600"/>
    <n v="606"/>
    <n v="12.377450980392158"/>
    <n v="2.4754901960784315"/>
    <n v="3.064025855440216E-2"/>
    <n v="3.2406417112299468E-2"/>
  </r>
  <r>
    <x v="4"/>
    <n v="4.166666666666667"/>
    <n v="44"/>
    <n v="811"/>
    <n v="100"/>
    <n v="148683.33333333334"/>
    <n v="998"/>
    <n v="12.330456226880395"/>
    <n v="4.1019317714755452"/>
    <n v="5.0578690153829167E-2"/>
    <n v="5.3698015917498038E-2"/>
  </r>
  <r>
    <x v="5"/>
    <n v="4.166666666666667"/>
    <n v="44"/>
    <n v="797"/>
    <n v="94"/>
    <n v="146116.66666666669"/>
    <n v="593"/>
    <n v="11.794228356336262"/>
    <n v="2.480133835215391"/>
    <n v="2.9251264806806371E-2"/>
    <n v="3.2467206570092388E-2"/>
  </r>
  <r>
    <x v="6"/>
    <n v="4.166666666666667"/>
    <n v="42"/>
    <n v="792"/>
    <n v="15"/>
    <n v="138600"/>
    <n v="80"/>
    <n v="1.893939393939394"/>
    <n v="0.33670033670033667"/>
    <n v="6.3769003162942553E-4"/>
    <n v="4.6176046176046176E-3"/>
  </r>
  <r>
    <x v="7"/>
    <n v="4.166666666666667"/>
    <n v="42"/>
    <n v="0"/>
    <n v="0"/>
    <n v="0"/>
    <n v="850"/>
    <e v="#DIV/0!"/>
    <e v="#DIV/0!"/>
    <e v="#DIV/0!"/>
    <e v="#DIV/0!"/>
  </r>
  <r>
    <x v="8"/>
    <n v="4.166666666666667"/>
    <n v="42"/>
    <n v="0"/>
    <n v="0"/>
    <n v="0"/>
    <n v="750"/>
    <e v="#DIV/0!"/>
    <e v="#DIV/0!"/>
    <e v="#DIV/0!"/>
    <e v="#DIV/0!"/>
  </r>
  <r>
    <x v="9"/>
    <n v="4.166666666666667"/>
    <n v="42"/>
    <n v="0"/>
    <n v="0"/>
    <n v="0"/>
    <n v="985"/>
    <e v="#DIV/0!"/>
    <e v="#DIV/0!"/>
    <e v="#DIV/0!"/>
    <e v="#DIV/0!"/>
  </r>
  <r>
    <x v="10"/>
    <n v="4.166666666666667"/>
    <n v="42"/>
    <n v="0"/>
    <n v="0"/>
    <n v="0"/>
    <n v="840"/>
    <e v="#DIV/0!"/>
    <e v="#DIV/0!"/>
    <e v="#DIV/0!"/>
    <e v="#DIV/0!"/>
  </r>
  <r>
    <x v="11"/>
    <n v="4.166666666666667"/>
    <n v="42"/>
    <n v="0"/>
    <n v="0"/>
    <n v="0"/>
    <m/>
    <e v="#DIV/0!"/>
    <e v="#DIV/0!"/>
    <e v="#DIV/0!"/>
    <e v="#DI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543585-03E5-4AEB-BFC7-8A307E6EE65E}" name="TablaDinámica3" cacheId="0"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chartFormat="2">
  <location ref="M2:N15" firstHeaderRow="1" firstDataRow="1" firstDataCol="1"/>
  <pivotFields count="11">
    <pivotField axis="axisRow" showAll="0">
      <items count="13">
        <item x="0"/>
        <item x="1"/>
        <item x="2"/>
        <item x="3"/>
        <item x="4"/>
        <item x="5"/>
        <item x="6"/>
        <item x="7"/>
        <item x="8"/>
        <item x="9"/>
        <item x="10"/>
        <item x="11"/>
        <item t="default"/>
      </items>
    </pivotField>
    <pivotField showAll="0"/>
    <pivotField showAll="0"/>
    <pivotField showAll="0"/>
    <pivotField dataField="1" showAll="0"/>
    <pivotField numFmtId="1" showAll="0"/>
    <pivotField showAll="0"/>
    <pivotField numFmtId="4" showAll="0"/>
    <pivotField numFmtId="4" showAll="0"/>
    <pivotField numFmtId="4" showAll="0"/>
    <pivotField numFmtId="10" showAll="0"/>
  </pivotFields>
  <rowFields count="1">
    <field x="0"/>
  </rowFields>
  <rowItems count="13">
    <i>
      <x/>
    </i>
    <i>
      <x v="1"/>
    </i>
    <i>
      <x v="2"/>
    </i>
    <i>
      <x v="3"/>
    </i>
    <i>
      <x v="4"/>
    </i>
    <i>
      <x v="5"/>
    </i>
    <i>
      <x v="6"/>
    </i>
    <i>
      <x v="7"/>
    </i>
    <i>
      <x v="8"/>
    </i>
    <i>
      <x v="9"/>
    </i>
    <i>
      <x v="10"/>
    </i>
    <i>
      <x v="11"/>
    </i>
    <i t="grand">
      <x/>
    </i>
  </rowItems>
  <colItems count="1">
    <i/>
  </colItems>
  <dataFields count="1">
    <dataField name="Suma de N° de eventos por incapacidad" fld="4" baseField="0" baseItem="0"/>
  </dataFields>
  <formats count="2">
    <format dxfId="86">
      <pivotArea dataOnly="0" labelOnly="1" outline="0" axis="axisValues" fieldPosition="0"/>
    </format>
    <format dxfId="85">
      <pivotArea field="0" type="button" dataOnly="0" labelOnly="1" outline="0" axis="axisRow" fieldPosition="0"/>
    </format>
  </formats>
  <chartFormats count="1">
    <chartFormat chart="1"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1" xr10:uid="{002287DB-F1A2-4C3C-8142-EF0C85B2530B}" sourceName="AÑO">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1" xr10:uid="{C55CBFAE-C071-4CAF-9180-053239767E5F}" cache="SegmentaciónDeDatos_AÑO1" caption="AÑO" columnCount="6" rowHeight="230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E0E5E2-58EE-41D2-82E4-EA9A8B84EAF8}" name="Tabla24" displayName="Tabla24" ref="L44:AK57" totalsRowCount="1" headerRowDxfId="84" dataDxfId="82" totalsRowDxfId="80" headerRowBorderDxfId="83" tableBorderDxfId="81" totalsRowBorderDxfId="79">
  <autoFilter ref="L44:AK56" xr:uid="{021E9B67-BFFE-1D4E-BDE7-67F32D87A730}"/>
  <tableColumns count="26">
    <tableColumn id="2" xr3:uid="{E6E88D8E-0DAD-4572-8FEC-653F940F00D7}" name="AÑO" dataDxfId="78" totalsRowDxfId="77" dataCellStyle="Normal 6"/>
    <tableColumn id="3" xr3:uid="{CA8A250C-00F7-4342-959F-539F2E7AEBD3}" name="# TRABAJADORES" totalsRowFunction="average" dataDxfId="76" totalsRowDxfId="75" dataCellStyle="Normal 6"/>
    <tableColumn id="4" xr3:uid="{24B1A895-DD5C-4B2C-BA2E-F26A359F63DC}" name="# TOTAL DE DIAS TRABAJADOS" totalsRowFunction="average" dataDxfId="74" totalsRowDxfId="73" dataCellStyle="Normal 6"/>
    <tableColumn id="23" xr3:uid="{7F3B8185-7DEE-4761-A14A-2A23A6D24203}" name="SINIESTROS VIALES SIN DIAS DE INCAPACIDAD " totalsRowFunction="sum" dataDxfId="72" totalsRowDxfId="71"/>
    <tableColumn id="22" xr3:uid="{2421299B-E942-4F53-BA27-EC92129DB1A6}" name="SINIESTROS VIALES CON DIAS DE INCAPACIDAD" totalsRowFunction="sum" dataDxfId="70" totalsRowDxfId="69"/>
    <tableColumn id="26" xr3:uid="{10A27717-E732-4F04-96D8-1CA9D6129D5A}" name="SINIESTROS VIALES MORTALES" totalsRowFunction="sum" dataDxfId="68" totalsRowDxfId="67"/>
    <tableColumn id="24" xr3:uid="{23623692-9973-40ED-89C2-0CCA00F10FDB}" name="TOTAL DE SINIESTROS VIALES_x000a_(SV)" totalsRowFunction="sum" dataDxfId="66" totalsRowDxfId="65">
      <calculatedColumnFormula>IFERROR((P45+Q45),"")</calculatedColumnFormula>
    </tableColumn>
    <tableColumn id="25" xr3:uid="{B43B7069-C685-4652-9AAC-E9FE7B7454A8}" name="DIAS DE INCAPACIDAD POR SINIESTROS VIALES" totalsRowFunction="sum" dataDxfId="64" totalsRowDxfId="63"/>
    <tableColumn id="21" xr3:uid="{5C6DABF7-C623-4DC3-9612-5BD9BFA82C93}" name="INDICE DE FRECUENCIA" totalsRowFunction="custom" dataDxfId="62" totalsRowDxfId="61" dataCellStyle="Normal 6">
      <calculatedColumnFormula>IFERROR((R45/M45)*100,"")</calculatedColumnFormula>
      <totalsRowFormula>IFERROR((R57/M57)*100,"")</totalsRowFormula>
    </tableColumn>
    <tableColumn id="20" xr3:uid="{675EF60D-9FB9-4B44-AE95-03768328301A}" name="INDICE DE SEVERIDAD" totalsRowFunction="custom" dataDxfId="60" totalsRowDxfId="59">
      <calculatedColumnFormula>IFERROR((S45/M45)*100,"")</calculatedColumnFormula>
      <totalsRowFormula>IFERROR((S57/M57)*100,"")</totalsRowFormula>
    </tableColumn>
    <tableColumn id="5" xr3:uid="{43C17501-05BA-47B8-9213-2604F9DEC2E2}" name="PROPORCIÓN DE ACCIDENTES MORTALES" totalsRowFunction="custom" dataDxfId="58" totalsRowDxfId="57" dataCellStyle="Normal 6">
      <calculatedColumnFormula>IFERROR((Q45/R45)*100,"")</calculatedColumnFormula>
      <totalsRowFormula>IFERROR((Q57/R57)*100,"")</totalsRowFormula>
    </tableColumn>
    <tableColumn id="6" xr3:uid="{8E837A1C-4C28-42E0-8A35-6B2DD05FADEC}" name="KMS" totalsRowFunction="sum" dataDxfId="56" totalsRowDxfId="55">
      <calculatedColumnFormula>L5</calculatedColumnFormula>
    </tableColumn>
    <tableColumn id="27" xr3:uid="{63EE814F-AB52-4EE9-B05C-FE6B5D8C8433}" name="TSV" totalsRowFunction="custom" dataDxfId="54" totalsRowDxfId="53" dataCellStyle="Normal 6">
      <calculatedColumnFormula>IFERROR((R45*$Y$42)/W45,"")</calculatedColumnFormula>
      <totalsRowFormula>IFERROR((R57*Y42)/W57,"")</totalsRowFormula>
    </tableColumn>
    <tableColumn id="28" xr3:uid="{2B01820A-A3E8-4284-B392-8DFED7A4A7D6}" name="$(SV)n" totalsRowFunction="sum" dataDxfId="52" totalsRowDxfId="51">
      <calculatedColumnFormula>L14+L15</calculatedColumnFormula>
    </tableColumn>
    <tableColumn id="29" xr3:uid="{4237EAB8-CA1C-4206-AE13-BCD0D9212AE1}" name="RSVI" totalsRowFunction="sum" dataDxfId="50" totalsRowDxfId="49" dataCellStyle="Normal 6">
      <calculatedColumnFormula>W3-L3</calculatedColumnFormula>
    </tableColumn>
    <tableColumn id="30" xr3:uid="{14714EDD-0F98-461E-8516-2202ED9DE68A}" name="GRV" totalsRowFunction="sum" dataDxfId="48" totalsRowDxfId="47" dataCellStyle="Normal 6">
      <calculatedColumnFormula>W5-L5</calculatedColumnFormula>
    </tableColumn>
    <tableColumn id="9" xr3:uid="{B3873564-2519-4E9C-8B55-CA86789CC0CB}" name="CUMPLIMIENTO METAS PESV" totalsRowFunction="average" dataDxfId="46" totalsRowDxfId="45">
      <calculatedColumnFormula>IFERROR((L20/L21),"")</calculatedColumnFormula>
    </tableColumn>
    <tableColumn id="10" xr3:uid="{13A97323-1A6B-4468-9BD6-444D4B761A88}" name="CUMPLIMIENTO DE ACTIVIDADES PLAN ANUAL" totalsRowFunction="average" dataDxfId="44" totalsRowDxfId="43">
      <calculatedColumnFormula>IFERROR((L22/L23),"")</calculatedColumnFormula>
    </tableColumn>
    <tableColumn id="11" xr3:uid="{A0C5E9B4-BAA7-47F1-9B29-EA05119636AF}" name="EXCESO DE JORNADAS LABORALES" totalsRowFunction="average" dataDxfId="42" totalsRowDxfId="41">
      <calculatedColumnFormula>IFERROR((L24/L25),"")</calculatedColumnFormula>
    </tableColumn>
    <tableColumn id="12" xr3:uid="{5B1289A4-F06C-4F7D-81FE-59A276DD019F}" name="COBERTURA DEL PROGRAMA DE GESTIÓN DE VELOCIDAD " totalsRowFunction="average" dataDxfId="40" totalsRowDxfId="39" dataCellStyle="Normal 6">
      <calculatedColumnFormula>IFERROR((L26/L27),"")</calculatedColumnFormula>
    </tableColumn>
    <tableColumn id="13" xr3:uid="{46D867C7-4F4B-47DE-9DBE-DA6C6C848F8C}" name="EXCESO DE LIMITES DE VELOCIDAD" totalsRowFunction="average" dataDxfId="38" totalsRowDxfId="37">
      <calculatedColumnFormula>IFERROR((L28/L29),"")</calculatedColumnFormula>
    </tableColumn>
    <tableColumn id="14" xr3:uid="{F4DE0AC8-0E8D-4F05-9186-F44691965BB2}" name=" VEHICULOS INSPECCIONADOS " totalsRowFunction="average" dataDxfId="36" totalsRowDxfId="35">
      <calculatedColumnFormula>IFERROR((M30/M31),"")</calculatedColumnFormula>
    </tableColumn>
    <tableColumn id="15" xr3:uid="{E7CFD9A8-BC65-409B-AD44-89B4A788B85D}" name=" CUMPLIMIENTO  MANTENIMIENTOS PREVENTIVOS" totalsRowFunction="average" dataDxfId="34" totalsRowDxfId="33">
      <calculatedColumnFormula>IFERROR((M32/M33),"")</calculatedColumnFormula>
    </tableColumn>
    <tableColumn id="16" xr3:uid="{77384AF9-B830-4124-91AB-C2BC544C56CD}" name=" CUMPLIMIENTO DEL PLAN DE FORMACIÓN" totalsRowFunction="average" dataDxfId="32" totalsRowDxfId="31">
      <calculatedColumnFormula>IFERROR((L34/L35),"")</calculatedColumnFormula>
    </tableColumn>
    <tableColumn id="17" xr3:uid="{E92BB105-D0AC-4923-886F-0A219A53C3E7}" name=" COBERTURA DEL PLAN DE FORMACIÓN" totalsRowFunction="average" dataDxfId="30" totalsRowDxfId="29">
      <calculatedColumnFormula>IFERROR((L36/L37),"")</calculatedColumnFormula>
    </tableColumn>
    <tableColumn id="18" xr3:uid="{E9DF78B3-49D5-4EDF-B9EB-48BBDCC7C7C2}" name=" EFICACIA DE LOS HALLAZGOS CERRADOS" totalsRowFunction="count" dataDxfId="28" totalsRowDxfId="27">
      <calculatedColumnFormula>IFERROR((L38/L39),"")</calculatedColumn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BB0C1E-2564-4A4A-BDA5-0B9F09363712}" name="tblIndicadoresDashboard" displayName="tblIndicadoresDashboard" ref="A1:Y69" totalsRowShown="0" headerRowDxfId="26" dataDxfId="25">
  <autoFilter ref="A1:Y69" xr:uid="{95BB0C1E-2564-4A4A-BDA5-0B9F09363712}"/>
  <tableColumns count="25">
    <tableColumn id="1" xr3:uid="{BC1495D0-36A7-4738-93B2-3712A6037720}" name="No" dataDxfId="24"/>
    <tableColumn id="2" xr3:uid="{CA6C0A18-6C02-4CA7-8DF6-8458D3F44469}" name="Tipo" dataDxfId="23"/>
    <tableColumn id="3" xr3:uid="{0758B6A6-7D6E-4DF6-8B3A-51CE55320D64}" name="Indicador" dataDxfId="22"/>
    <tableColumn id="4" xr3:uid="{68BE638D-68F8-45C5-8515-D635AF20D4EE}" name="Definición" dataDxfId="21"/>
    <tableColumn id="5" xr3:uid="{D6FFB1D9-3079-4883-86C2-089869201B91}" name="Frecuencia" dataDxfId="20"/>
    <tableColumn id="6" xr3:uid="{EBCB7A18-7476-42C2-BF6D-737A2AA7BDA8}" name="Unidad" dataDxfId="19"/>
    <tableColumn id="7" xr3:uid="{411501B0-9AAD-475D-8C59-7AF5FEA74A56}" name="Meta texto" dataDxfId="18"/>
    <tableColumn id="8" xr3:uid="{0CE2F59C-3314-418C-9C53-2599C1BFCFA1}" name="Resultado 2026" dataDxfId="17"/>
    <tableColumn id="9" xr3:uid="{05E874E0-FA94-4BEC-8200-4C907D164CE1}" name="Último resultado" dataDxfId="16"/>
    <tableColumn id="10" xr3:uid="{2FF39320-BB85-46B0-B4A0-16E62A1BF4C1}" name="Año usado" dataDxfId="15"/>
    <tableColumn id="11" xr3:uid="{2A9CDBE7-C2EA-46F8-AF5E-2D44F9B9AEE0}" name="Meta num" dataDxfId="14"/>
    <tableColumn id="12" xr3:uid="{419901D4-DBF1-425F-8CD6-D079F145BD6C}" name="Resultado num" dataDxfId="13"/>
    <tableColumn id="13" xr3:uid="{849F3BA8-2A8F-4E01-9CE0-8A4AF8E18F81}" name="Estado" dataDxfId="12"/>
    <tableColumn id="14" xr3:uid="{712C6781-14D5-4B1E-81DA-3C48087B3100}" name="Brecha" dataDxfId="11"/>
    <tableColumn id="15" xr3:uid="{C43B2CAE-B4B7-4D78-A320-022E9C1D5D02}" name="Celda origen" dataDxfId="10"/>
    <tableColumn id="16" xr3:uid="{A554D987-F6CB-4DD6-A4C2-7F7878DF4CC8}" name="2017" dataDxfId="9"/>
    <tableColumn id="17" xr3:uid="{D5DED790-C04A-4048-A8ED-E3C0548C6E16}" name="2018" dataDxfId="8"/>
    <tableColumn id="18" xr3:uid="{B7800EE1-26E1-49C3-A185-646B6EAC5420}" name="2019" dataDxfId="7"/>
    <tableColumn id="19" xr3:uid="{A86263CB-0EF9-40B0-84EE-8C3142C652DF}" name="2020" dataDxfId="6"/>
    <tableColumn id="20" xr3:uid="{2B82F74B-B671-4C98-9B54-9712D1892F83}" name="2021" dataDxfId="5"/>
    <tableColumn id="21" xr3:uid="{DCDC23EA-CD80-49AE-8BB6-0DFED1D9DE69}" name="2022" dataDxfId="4"/>
    <tableColumn id="22" xr3:uid="{2912E962-AF1A-493F-973D-C0C191A94248}" name="2023" dataDxfId="3"/>
    <tableColumn id="23" xr3:uid="{C9836971-AD05-46C2-B9A8-94BB851D2B0F}" name="2024" dataDxfId="2"/>
    <tableColumn id="24" xr3:uid="{BEB32C89-CD01-4482-AB6C-0618017A5B8B}" name="2025" dataDxfId="1"/>
    <tableColumn id="25" xr3:uid="{8B9C2E75-1A81-4AAC-9A86-4FAADB35DA52}" name="2026"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1.xml"/><Relationship Id="rId1" Type="http://schemas.openxmlformats.org/officeDocument/2006/relationships/printerSettings" Target="../printerSettings/printerSettings21.bin"/><Relationship Id="rId4" Type="http://schemas.openxmlformats.org/officeDocument/2006/relationships/comments" Target="../comments2.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2.xml"/><Relationship Id="rId1" Type="http://schemas.openxmlformats.org/officeDocument/2006/relationships/printerSettings" Target="../printerSettings/printerSettings22.bin"/><Relationship Id="rId4" Type="http://schemas.openxmlformats.org/officeDocument/2006/relationships/comments" Target="../comments3.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5.xml"/><Relationship Id="rId1" Type="http://schemas.openxmlformats.org/officeDocument/2006/relationships/printerSettings" Target="../printerSettings/printerSettings35.bin"/><Relationship Id="rId4" Type="http://schemas.openxmlformats.org/officeDocument/2006/relationships/comments" Target="../comments4.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8.xml"/><Relationship Id="rId1" Type="http://schemas.openxmlformats.org/officeDocument/2006/relationships/printerSettings" Target="../printerSettings/printerSettings49.bin"/><Relationship Id="rId6" Type="http://schemas.openxmlformats.org/officeDocument/2006/relationships/comments" Target="../comments6.xml"/><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51.xml"/></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50.bin"/><Relationship Id="rId1" Type="http://schemas.openxmlformats.org/officeDocument/2006/relationships/pivotTable" Target="../pivotTables/pivotTable1.xm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8.xml"/><Relationship Id="rId1" Type="http://schemas.openxmlformats.org/officeDocument/2006/relationships/printerSettings" Target="../printerSettings/printerSettings56.bin"/><Relationship Id="rId6" Type="http://schemas.openxmlformats.org/officeDocument/2006/relationships/comments" Target="../comments9.xml"/><Relationship Id="rId5" Type="http://schemas.microsoft.com/office/2007/relationships/slicer" Target="../slicers/slicer1.xml"/><Relationship Id="rId4" Type="http://schemas.openxmlformats.org/officeDocument/2006/relationships/table" Target="../tables/table1.xm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A610-3432-44D3-B7F3-3228DF3AA085}">
  <sheetPr codeName="Hoja1" filterMode="1"/>
  <dimension ref="A1:W76"/>
  <sheetViews>
    <sheetView showGridLines="0" zoomScale="70" zoomScaleNormal="70" workbookViewId="0">
      <pane ySplit="6" topLeftCell="A53" activePane="bottomLeft" state="frozen"/>
      <selection activeCell="C33" sqref="C33:H33"/>
      <selection pane="bottomLeft" activeCell="J77" sqref="A77:J77"/>
    </sheetView>
  </sheetViews>
  <sheetFormatPr baseColWidth="10" defaultColWidth="11.42578125" defaultRowHeight="15" x14ac:dyDescent="0.2"/>
  <cols>
    <col min="1" max="1" width="22.140625" style="37" customWidth="1"/>
    <col min="2" max="2" width="54.7109375" style="3" bestFit="1" customWidth="1"/>
    <col min="3" max="3" width="51.7109375" style="387" customWidth="1"/>
    <col min="4" max="4" width="26.85546875" style="3" customWidth="1"/>
    <col min="5" max="5" width="24.42578125" style="3" customWidth="1"/>
    <col min="6" max="6" width="35" style="3" customWidth="1"/>
    <col min="7" max="7" width="28.42578125" style="3" customWidth="1"/>
    <col min="8" max="8" width="29.28515625" style="3" customWidth="1"/>
    <col min="9" max="9" width="18.85546875" style="387" customWidth="1"/>
    <col min="10" max="10" width="21.42578125" style="3" customWidth="1"/>
    <col min="11" max="11" width="36.28515625" style="3" customWidth="1"/>
    <col min="12" max="12" width="17.28515625" style="35" customWidth="1"/>
    <col min="13" max="13" width="13.5703125" style="35" customWidth="1"/>
    <col min="14" max="21" width="10.5703125" style="35" customWidth="1"/>
    <col min="22" max="22" width="7.140625" style="35" customWidth="1"/>
    <col min="23" max="23" width="25.7109375" style="35" bestFit="1" customWidth="1"/>
    <col min="24" max="16384" width="11.42578125" style="3"/>
  </cols>
  <sheetData>
    <row r="1" spans="1:23" ht="31.5" customHeight="1" thickBot="1" x14ac:dyDescent="0.25">
      <c r="A1" s="518" t="s">
        <v>0</v>
      </c>
      <c r="B1" s="519"/>
      <c r="C1" s="519"/>
      <c r="D1" s="519"/>
      <c r="E1" s="519"/>
      <c r="F1" s="519"/>
      <c r="G1" s="519"/>
      <c r="H1" s="519"/>
      <c r="I1" s="519"/>
      <c r="J1" s="519"/>
      <c r="K1" s="519"/>
      <c r="L1" s="519"/>
      <c r="M1" s="520"/>
      <c r="N1" s="503"/>
      <c r="O1" s="504"/>
      <c r="P1" s="504"/>
      <c r="Q1" s="504"/>
      <c r="R1" s="504"/>
      <c r="S1" s="504"/>
      <c r="T1" s="504"/>
      <c r="U1" s="504"/>
      <c r="V1" s="504"/>
      <c r="W1" s="505"/>
    </row>
    <row r="2" spans="1:23" ht="32.25" customHeight="1" thickBot="1" x14ac:dyDescent="0.25">
      <c r="A2" s="518" t="s">
        <v>1</v>
      </c>
      <c r="B2" s="519"/>
      <c r="C2" s="519"/>
      <c r="D2" s="519"/>
      <c r="E2" s="519"/>
      <c r="F2" s="519"/>
      <c r="G2" s="519"/>
      <c r="H2" s="519"/>
      <c r="I2" s="519"/>
      <c r="J2" s="519"/>
      <c r="K2" s="519"/>
      <c r="L2" s="519"/>
      <c r="M2" s="520"/>
      <c r="N2" s="506"/>
      <c r="O2" s="507"/>
      <c r="P2" s="507"/>
      <c r="Q2" s="507"/>
      <c r="R2" s="507"/>
      <c r="S2" s="507"/>
      <c r="T2" s="507"/>
      <c r="U2" s="507"/>
      <c r="V2" s="507"/>
      <c r="W2" s="508"/>
    </row>
    <row r="3" spans="1:23" ht="40.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0"/>
      <c r="V3" s="510"/>
      <c r="W3" s="511"/>
    </row>
    <row r="4" spans="1:23" ht="24.75" customHeight="1" thickBot="1" x14ac:dyDescent="0.25">
      <c r="A4" s="512"/>
      <c r="B4" s="513"/>
      <c r="C4" s="513"/>
      <c r="D4" s="513"/>
      <c r="E4" s="513"/>
      <c r="F4" s="513"/>
      <c r="G4" s="513"/>
      <c r="H4" s="513"/>
      <c r="I4" s="513"/>
      <c r="J4" s="513"/>
      <c r="K4" s="513"/>
      <c r="L4" s="513"/>
      <c r="M4" s="513"/>
      <c r="N4" s="514"/>
      <c r="O4" s="514"/>
      <c r="P4" s="514"/>
      <c r="Q4" s="514"/>
      <c r="R4" s="4"/>
      <c r="S4" s="3"/>
      <c r="T4" s="3"/>
      <c r="U4" s="3"/>
      <c r="V4" s="3"/>
      <c r="W4" s="3"/>
    </row>
    <row r="5" spans="1:23" ht="40.5" customHeight="1" thickBot="1" x14ac:dyDescent="0.25">
      <c r="A5" s="515" t="s">
        <v>8</v>
      </c>
      <c r="B5" s="516"/>
      <c r="C5" s="516"/>
      <c r="D5" s="516"/>
      <c r="E5" s="516"/>
      <c r="F5" s="516"/>
      <c r="G5" s="516"/>
      <c r="H5" s="516"/>
      <c r="I5" s="516"/>
      <c r="J5" s="516"/>
      <c r="K5" s="516"/>
      <c r="L5" s="516"/>
      <c r="M5" s="516"/>
      <c r="N5" s="516"/>
      <c r="O5" s="516"/>
      <c r="P5" s="516"/>
      <c r="Q5" s="516"/>
      <c r="R5" s="516"/>
      <c r="S5" s="516"/>
      <c r="T5" s="516"/>
      <c r="U5" s="516"/>
      <c r="V5" s="516"/>
      <c r="W5" s="517"/>
    </row>
    <row r="6" spans="1:23" ht="77.25" customHeight="1" thickBot="1" x14ac:dyDescent="0.25">
      <c r="A6" s="390" t="s">
        <v>9</v>
      </c>
      <c r="B6" s="12" t="s">
        <v>10</v>
      </c>
      <c r="C6" s="385" t="s">
        <v>11</v>
      </c>
      <c r="D6" s="498" t="s">
        <v>12</v>
      </c>
      <c r="E6" s="498"/>
      <c r="F6" s="385" t="s">
        <v>13</v>
      </c>
      <c r="G6" s="385" t="s">
        <v>14</v>
      </c>
      <c r="H6" s="385" t="s">
        <v>15</v>
      </c>
      <c r="I6" s="385" t="s">
        <v>16</v>
      </c>
      <c r="J6" s="385" t="s">
        <v>17</v>
      </c>
      <c r="K6" s="385" t="s">
        <v>18</v>
      </c>
      <c r="L6" s="385" t="s">
        <v>19</v>
      </c>
      <c r="M6" s="385" t="s">
        <v>20</v>
      </c>
      <c r="N6" s="385" t="s">
        <v>21</v>
      </c>
      <c r="O6" s="385" t="s">
        <v>22</v>
      </c>
      <c r="P6" s="385" t="s">
        <v>23</v>
      </c>
      <c r="Q6" s="385" t="s">
        <v>24</v>
      </c>
      <c r="R6" s="385" t="s">
        <v>25</v>
      </c>
      <c r="S6" s="385" t="s">
        <v>26</v>
      </c>
      <c r="T6" s="385" t="s">
        <v>27</v>
      </c>
      <c r="U6" s="385" t="s">
        <v>28</v>
      </c>
      <c r="V6" s="367" t="s">
        <v>29</v>
      </c>
      <c r="W6" s="367" t="s">
        <v>30</v>
      </c>
    </row>
    <row r="7" spans="1:23" ht="67.5" hidden="1" customHeight="1" x14ac:dyDescent="0.2">
      <c r="A7" s="404" t="s">
        <v>31</v>
      </c>
      <c r="B7" s="405" t="s">
        <v>32</v>
      </c>
      <c r="C7" s="359" t="s">
        <v>33</v>
      </c>
      <c r="D7" s="501" t="s">
        <v>34</v>
      </c>
      <c r="E7" s="502"/>
      <c r="F7" s="13" t="s">
        <v>35</v>
      </c>
      <c r="G7" s="386" t="s">
        <v>36</v>
      </c>
      <c r="H7" s="360" t="s">
        <v>37</v>
      </c>
      <c r="I7" s="414" t="s">
        <v>38</v>
      </c>
      <c r="J7" s="14" t="s">
        <v>39</v>
      </c>
      <c r="K7" s="14" t="s">
        <v>40</v>
      </c>
      <c r="L7" s="386" t="s">
        <v>41</v>
      </c>
      <c r="M7" s="386" t="s">
        <v>42</v>
      </c>
      <c r="N7" s="386" t="s">
        <v>43</v>
      </c>
      <c r="O7" s="386" t="s">
        <v>43</v>
      </c>
      <c r="P7" s="386" t="s">
        <v>43</v>
      </c>
      <c r="Q7" s="386" t="s">
        <v>43</v>
      </c>
      <c r="R7" s="386" t="s">
        <v>43</v>
      </c>
      <c r="S7" s="386" t="s">
        <v>43</v>
      </c>
      <c r="T7" s="386" t="s">
        <v>43</v>
      </c>
      <c r="U7" s="361" t="s">
        <v>43</v>
      </c>
      <c r="V7" s="386" t="s">
        <v>43</v>
      </c>
      <c r="W7" s="380"/>
    </row>
    <row r="8" spans="1:23" ht="67.5" hidden="1" customHeight="1" x14ac:dyDescent="0.2">
      <c r="A8" s="391" t="s">
        <v>31</v>
      </c>
      <c r="B8" s="29" t="s">
        <v>44</v>
      </c>
      <c r="C8" s="7" t="s">
        <v>45</v>
      </c>
      <c r="D8" s="492" t="s">
        <v>46</v>
      </c>
      <c r="E8" s="496"/>
      <c r="F8" s="382" t="s">
        <v>47</v>
      </c>
      <c r="G8" s="383" t="s">
        <v>36</v>
      </c>
      <c r="H8" s="6" t="s">
        <v>37</v>
      </c>
      <c r="I8" s="24" t="s">
        <v>38</v>
      </c>
      <c r="J8" s="5" t="s">
        <v>39</v>
      </c>
      <c r="K8" s="5" t="s">
        <v>48</v>
      </c>
      <c r="L8" s="383" t="s">
        <v>41</v>
      </c>
      <c r="M8" s="383" t="s">
        <v>42</v>
      </c>
      <c r="N8" s="383" t="s">
        <v>43</v>
      </c>
      <c r="O8" s="383" t="s">
        <v>43</v>
      </c>
      <c r="P8" s="383" t="s">
        <v>43</v>
      </c>
      <c r="Q8" s="383" t="s">
        <v>43</v>
      </c>
      <c r="R8" s="383" t="s">
        <v>43</v>
      </c>
      <c r="S8" s="383" t="s">
        <v>43</v>
      </c>
      <c r="T8" s="383" t="s">
        <v>43</v>
      </c>
      <c r="U8" s="384" t="s">
        <v>43</v>
      </c>
      <c r="V8" s="383" t="s">
        <v>43</v>
      </c>
      <c r="W8" s="368"/>
    </row>
    <row r="9" spans="1:23" ht="67.5" customHeight="1" x14ac:dyDescent="0.2">
      <c r="A9" s="391" t="s">
        <v>31</v>
      </c>
      <c r="B9" s="29" t="s">
        <v>49</v>
      </c>
      <c r="C9" s="7" t="s">
        <v>50</v>
      </c>
      <c r="D9" s="492" t="s">
        <v>51</v>
      </c>
      <c r="E9" s="495"/>
      <c r="F9" s="382" t="s">
        <v>47</v>
      </c>
      <c r="G9" s="383" t="s">
        <v>36</v>
      </c>
      <c r="H9" s="6" t="s">
        <v>52</v>
      </c>
      <c r="I9" s="24" t="s">
        <v>38</v>
      </c>
      <c r="J9" s="7" t="s">
        <v>39</v>
      </c>
      <c r="K9" s="7" t="s">
        <v>53</v>
      </c>
      <c r="L9" s="383" t="s">
        <v>41</v>
      </c>
      <c r="M9" s="383" t="s">
        <v>42</v>
      </c>
      <c r="N9" s="383" t="s">
        <v>43</v>
      </c>
      <c r="O9" s="383" t="s">
        <v>43</v>
      </c>
      <c r="P9" s="383" t="s">
        <v>43</v>
      </c>
      <c r="Q9" s="383" t="s">
        <v>43</v>
      </c>
      <c r="R9" s="383" t="s">
        <v>43</v>
      </c>
      <c r="S9" s="383" t="s">
        <v>43</v>
      </c>
      <c r="T9" s="383" t="s">
        <v>43</v>
      </c>
      <c r="U9" s="384" t="s">
        <v>43</v>
      </c>
      <c r="V9" s="386" t="s">
        <v>43</v>
      </c>
      <c r="W9" s="368" t="s">
        <v>43</v>
      </c>
    </row>
    <row r="10" spans="1:23" ht="67.5" hidden="1" customHeight="1" x14ac:dyDescent="0.2">
      <c r="A10" s="392" t="s">
        <v>31</v>
      </c>
      <c r="B10" s="29" t="s">
        <v>54</v>
      </c>
      <c r="C10" s="7" t="s">
        <v>55</v>
      </c>
      <c r="D10" s="492" t="s">
        <v>56</v>
      </c>
      <c r="E10" s="496"/>
      <c r="F10" s="382" t="s">
        <v>47</v>
      </c>
      <c r="G10" s="383" t="s">
        <v>57</v>
      </c>
      <c r="H10" s="6" t="s">
        <v>37</v>
      </c>
      <c r="I10" s="24" t="s">
        <v>38</v>
      </c>
      <c r="J10" s="5" t="s">
        <v>39</v>
      </c>
      <c r="K10" s="5" t="s">
        <v>58</v>
      </c>
      <c r="L10" s="383" t="s">
        <v>41</v>
      </c>
      <c r="M10" s="383" t="s">
        <v>42</v>
      </c>
      <c r="N10" s="383" t="s">
        <v>43</v>
      </c>
      <c r="O10" s="383" t="s">
        <v>43</v>
      </c>
      <c r="P10" s="383" t="s">
        <v>43</v>
      </c>
      <c r="Q10" s="383" t="s">
        <v>43</v>
      </c>
      <c r="R10" s="383" t="s">
        <v>43</v>
      </c>
      <c r="S10" s="383" t="s">
        <v>43</v>
      </c>
      <c r="T10" s="383" t="s">
        <v>43</v>
      </c>
      <c r="U10" s="384" t="s">
        <v>43</v>
      </c>
      <c r="V10" s="383" t="s">
        <v>43</v>
      </c>
      <c r="W10" s="368"/>
    </row>
    <row r="11" spans="1:23" ht="67.5" hidden="1" customHeight="1" x14ac:dyDescent="0.2">
      <c r="A11" s="392" t="s">
        <v>31</v>
      </c>
      <c r="B11" s="29" t="s">
        <v>59</v>
      </c>
      <c r="C11" s="7" t="s">
        <v>60</v>
      </c>
      <c r="D11" s="492" t="s">
        <v>61</v>
      </c>
      <c r="E11" s="496"/>
      <c r="F11" s="382" t="s">
        <v>62</v>
      </c>
      <c r="G11" s="383" t="s">
        <v>63</v>
      </c>
      <c r="H11" s="6" t="s">
        <v>64</v>
      </c>
      <c r="I11" s="24" t="s">
        <v>38</v>
      </c>
      <c r="J11" s="5" t="s">
        <v>39</v>
      </c>
      <c r="K11" s="5" t="s">
        <v>65</v>
      </c>
      <c r="L11" s="383" t="s">
        <v>41</v>
      </c>
      <c r="M11" s="383" t="s">
        <v>42</v>
      </c>
      <c r="N11" s="383" t="s">
        <v>43</v>
      </c>
      <c r="O11" s="383" t="s">
        <v>43</v>
      </c>
      <c r="P11" s="383" t="s">
        <v>43</v>
      </c>
      <c r="Q11" s="383" t="s">
        <v>43</v>
      </c>
      <c r="R11" s="383" t="s">
        <v>43</v>
      </c>
      <c r="S11" s="383" t="s">
        <v>43</v>
      </c>
      <c r="T11" s="383" t="s">
        <v>43</v>
      </c>
      <c r="U11" s="384" t="s">
        <v>43</v>
      </c>
      <c r="V11" s="383" t="s">
        <v>43</v>
      </c>
      <c r="W11" s="368"/>
    </row>
    <row r="12" spans="1:23" ht="89.25" hidden="1" customHeight="1" x14ac:dyDescent="0.2">
      <c r="A12" s="392" t="s">
        <v>31</v>
      </c>
      <c r="B12" s="29" t="s">
        <v>66</v>
      </c>
      <c r="C12" s="7" t="s">
        <v>67</v>
      </c>
      <c r="D12" s="492" t="s">
        <v>68</v>
      </c>
      <c r="E12" s="496"/>
      <c r="F12" s="382" t="s">
        <v>69</v>
      </c>
      <c r="G12" s="383" t="s">
        <v>36</v>
      </c>
      <c r="H12" s="6" t="s">
        <v>37</v>
      </c>
      <c r="I12" s="24" t="s">
        <v>38</v>
      </c>
      <c r="J12" s="5" t="s">
        <v>39</v>
      </c>
      <c r="K12" s="5" t="s">
        <v>70</v>
      </c>
      <c r="L12" s="383" t="s">
        <v>41</v>
      </c>
      <c r="M12" s="383" t="s">
        <v>42</v>
      </c>
      <c r="N12" s="383" t="s">
        <v>43</v>
      </c>
      <c r="O12" s="383" t="s">
        <v>43</v>
      </c>
      <c r="P12" s="383" t="s">
        <v>43</v>
      </c>
      <c r="Q12" s="383" t="s">
        <v>43</v>
      </c>
      <c r="R12" s="383" t="s">
        <v>43</v>
      </c>
      <c r="S12" s="383" t="s">
        <v>43</v>
      </c>
      <c r="T12" s="383" t="s">
        <v>43</v>
      </c>
      <c r="U12" s="384" t="s">
        <v>43</v>
      </c>
      <c r="V12" s="383" t="s">
        <v>43</v>
      </c>
      <c r="W12" s="380"/>
    </row>
    <row r="13" spans="1:23" ht="67.5" customHeight="1" x14ac:dyDescent="0.2">
      <c r="A13" s="392" t="s">
        <v>31</v>
      </c>
      <c r="B13" s="29" t="s">
        <v>71</v>
      </c>
      <c r="C13" s="7" t="s">
        <v>72</v>
      </c>
      <c r="D13" s="492" t="s">
        <v>73</v>
      </c>
      <c r="E13" s="495"/>
      <c r="F13" s="382" t="s">
        <v>74</v>
      </c>
      <c r="G13" s="383" t="s">
        <v>75</v>
      </c>
      <c r="H13" s="6" t="s">
        <v>76</v>
      </c>
      <c r="I13" s="24" t="s">
        <v>38</v>
      </c>
      <c r="J13" s="7" t="s">
        <v>39</v>
      </c>
      <c r="K13" s="7" t="s">
        <v>77</v>
      </c>
      <c r="L13" s="383" t="s">
        <v>41</v>
      </c>
      <c r="M13" s="383" t="s">
        <v>42</v>
      </c>
      <c r="N13" s="383" t="s">
        <v>43</v>
      </c>
      <c r="O13" s="383" t="s">
        <v>43</v>
      </c>
      <c r="P13" s="383" t="s">
        <v>43</v>
      </c>
      <c r="Q13" s="383" t="s">
        <v>43</v>
      </c>
      <c r="R13" s="383" t="s">
        <v>43</v>
      </c>
      <c r="S13" s="383" t="s">
        <v>43</v>
      </c>
      <c r="T13" s="383" t="s">
        <v>43</v>
      </c>
      <c r="U13" s="384" t="s">
        <v>43</v>
      </c>
      <c r="V13" s="383" t="s">
        <v>43</v>
      </c>
      <c r="W13" s="368" t="s">
        <v>43</v>
      </c>
    </row>
    <row r="14" spans="1:23" ht="111.75" hidden="1" customHeight="1" x14ac:dyDescent="0.2">
      <c r="A14" s="392" t="s">
        <v>31</v>
      </c>
      <c r="B14" s="29" t="s">
        <v>78</v>
      </c>
      <c r="C14" s="7" t="s">
        <v>79</v>
      </c>
      <c r="D14" s="492" t="s">
        <v>80</v>
      </c>
      <c r="E14" s="496"/>
      <c r="F14" s="382" t="s">
        <v>81</v>
      </c>
      <c r="G14" s="6" t="s">
        <v>82</v>
      </c>
      <c r="H14" s="6" t="s">
        <v>37</v>
      </c>
      <c r="I14" s="24" t="s">
        <v>38</v>
      </c>
      <c r="J14" s="5" t="s">
        <v>39</v>
      </c>
      <c r="K14" s="5" t="s">
        <v>83</v>
      </c>
      <c r="L14" s="383" t="s">
        <v>41</v>
      </c>
      <c r="M14" s="383" t="s">
        <v>42</v>
      </c>
      <c r="N14" s="383" t="s">
        <v>43</v>
      </c>
      <c r="O14" s="383" t="s">
        <v>43</v>
      </c>
      <c r="P14" s="383" t="s">
        <v>43</v>
      </c>
      <c r="Q14" s="383" t="s">
        <v>43</v>
      </c>
      <c r="R14" s="383" t="s">
        <v>43</v>
      </c>
      <c r="S14" s="383" t="s">
        <v>43</v>
      </c>
      <c r="T14" s="383" t="s">
        <v>43</v>
      </c>
      <c r="U14" s="384" t="s">
        <v>43</v>
      </c>
      <c r="V14" s="383" t="s">
        <v>43</v>
      </c>
      <c r="W14" s="368"/>
    </row>
    <row r="15" spans="1:23" ht="67.5" hidden="1" customHeight="1" x14ac:dyDescent="0.2">
      <c r="A15" s="392" t="s">
        <v>31</v>
      </c>
      <c r="B15" s="29" t="s">
        <v>84</v>
      </c>
      <c r="C15" s="7" t="s">
        <v>85</v>
      </c>
      <c r="D15" s="494" t="s">
        <v>86</v>
      </c>
      <c r="E15" s="494"/>
      <c r="F15" s="7" t="s">
        <v>87</v>
      </c>
      <c r="G15" s="383" t="s">
        <v>88</v>
      </c>
      <c r="H15" s="6" t="s">
        <v>37</v>
      </c>
      <c r="I15" s="24" t="s">
        <v>38</v>
      </c>
      <c r="J15" s="5" t="s">
        <v>39</v>
      </c>
      <c r="K15" s="5" t="s">
        <v>89</v>
      </c>
      <c r="L15" s="384" t="s">
        <v>41</v>
      </c>
      <c r="M15" s="384" t="s">
        <v>42</v>
      </c>
      <c r="N15" s="8" t="s">
        <v>43</v>
      </c>
      <c r="O15" s="8" t="s">
        <v>43</v>
      </c>
      <c r="P15" s="8" t="s">
        <v>43</v>
      </c>
      <c r="Q15" s="8" t="s">
        <v>43</v>
      </c>
      <c r="R15" s="8" t="s">
        <v>43</v>
      </c>
      <c r="S15" s="8" t="s">
        <v>43</v>
      </c>
      <c r="T15" s="8" t="s">
        <v>43</v>
      </c>
      <c r="U15" s="384" t="s">
        <v>43</v>
      </c>
      <c r="V15" s="383" t="s">
        <v>43</v>
      </c>
      <c r="W15" s="368"/>
    </row>
    <row r="16" spans="1:23" ht="67.5" hidden="1" customHeight="1" x14ac:dyDescent="0.2">
      <c r="A16" s="392" t="s">
        <v>31</v>
      </c>
      <c r="B16" s="29" t="s">
        <v>90</v>
      </c>
      <c r="C16" s="7" t="s">
        <v>91</v>
      </c>
      <c r="D16" s="492" t="s">
        <v>92</v>
      </c>
      <c r="E16" s="496"/>
      <c r="F16" s="382" t="s">
        <v>93</v>
      </c>
      <c r="G16" s="383" t="s">
        <v>36</v>
      </c>
      <c r="H16" s="6" t="s">
        <v>37</v>
      </c>
      <c r="I16" s="24" t="s">
        <v>94</v>
      </c>
      <c r="J16" s="5" t="s">
        <v>39</v>
      </c>
      <c r="K16" s="5" t="s">
        <v>95</v>
      </c>
      <c r="L16" s="383">
        <v>1</v>
      </c>
      <c r="M16" s="383" t="s">
        <v>96</v>
      </c>
      <c r="N16" s="8">
        <v>0.5</v>
      </c>
      <c r="O16" s="8">
        <v>1</v>
      </c>
      <c r="P16" s="8">
        <v>1</v>
      </c>
      <c r="Q16" s="8">
        <v>1</v>
      </c>
      <c r="R16" s="8">
        <v>1</v>
      </c>
      <c r="S16" s="8">
        <f>(6/6)*100%</f>
        <v>1</v>
      </c>
      <c r="T16" s="8">
        <f>(7/7)</f>
        <v>1</v>
      </c>
      <c r="U16" s="8">
        <f>(8/8)</f>
        <v>1</v>
      </c>
      <c r="V16" s="383">
        <f>(8/8)</f>
        <v>1</v>
      </c>
      <c r="W16" s="8"/>
    </row>
    <row r="17" spans="1:23" ht="67.5" customHeight="1" thickBot="1" x14ac:dyDescent="0.25">
      <c r="A17" s="392" t="s">
        <v>31</v>
      </c>
      <c r="B17" s="400" t="s">
        <v>97</v>
      </c>
      <c r="C17" s="376" t="s">
        <v>98</v>
      </c>
      <c r="D17" s="500" t="s">
        <v>99</v>
      </c>
      <c r="E17" s="500"/>
      <c r="F17" s="376" t="s">
        <v>100</v>
      </c>
      <c r="G17" s="377" t="s">
        <v>36</v>
      </c>
      <c r="H17" s="406" t="s">
        <v>52</v>
      </c>
      <c r="I17" s="401" t="s">
        <v>38</v>
      </c>
      <c r="J17" s="376" t="s">
        <v>39</v>
      </c>
      <c r="K17" s="376" t="s">
        <v>101</v>
      </c>
      <c r="L17" s="377" t="s">
        <v>41</v>
      </c>
      <c r="M17" s="377" t="s">
        <v>42</v>
      </c>
      <c r="N17" s="399" t="s">
        <v>43</v>
      </c>
      <c r="O17" s="399" t="s">
        <v>43</v>
      </c>
      <c r="P17" s="399" t="s">
        <v>43</v>
      </c>
      <c r="Q17" s="399" t="s">
        <v>43</v>
      </c>
      <c r="R17" s="399" t="s">
        <v>43</v>
      </c>
      <c r="S17" s="399" t="s">
        <v>43</v>
      </c>
      <c r="T17" s="399" t="s">
        <v>43</v>
      </c>
      <c r="U17" s="399" t="s">
        <v>43</v>
      </c>
      <c r="V17" s="8" t="s">
        <v>43</v>
      </c>
      <c r="W17" s="407" t="s">
        <v>43</v>
      </c>
    </row>
    <row r="18" spans="1:23" s="9" customFormat="1" ht="61.5" hidden="1" customHeight="1" thickBot="1" x14ac:dyDescent="0.3">
      <c r="A18" s="408" t="s">
        <v>9</v>
      </c>
      <c r="B18" s="390" t="s">
        <v>10</v>
      </c>
      <c r="C18" s="12" t="s">
        <v>11</v>
      </c>
      <c r="D18" s="498" t="s">
        <v>12</v>
      </c>
      <c r="E18" s="498"/>
      <c r="F18" s="385" t="s">
        <v>13</v>
      </c>
      <c r="G18" s="385" t="s">
        <v>14</v>
      </c>
      <c r="H18" s="385" t="s">
        <v>15</v>
      </c>
      <c r="I18" s="385" t="s">
        <v>16</v>
      </c>
      <c r="J18" s="385" t="s">
        <v>17</v>
      </c>
      <c r="K18" s="385" t="s">
        <v>18</v>
      </c>
      <c r="L18" s="385" t="s">
        <v>19</v>
      </c>
      <c r="M18" s="385" t="s">
        <v>20</v>
      </c>
      <c r="N18" s="385" t="s">
        <v>21</v>
      </c>
      <c r="O18" s="385" t="s">
        <v>22</v>
      </c>
      <c r="P18" s="385" t="s">
        <v>23</v>
      </c>
      <c r="Q18" s="385" t="s">
        <v>24</v>
      </c>
      <c r="R18" s="385" t="s">
        <v>25</v>
      </c>
      <c r="S18" s="385" t="s">
        <v>26</v>
      </c>
      <c r="T18" s="385" t="s">
        <v>27</v>
      </c>
      <c r="U18" s="385" t="s">
        <v>28</v>
      </c>
      <c r="V18" s="367" t="s">
        <v>29</v>
      </c>
      <c r="W18" s="367" t="s">
        <v>30</v>
      </c>
    </row>
    <row r="19" spans="1:23" ht="87.75" hidden="1" customHeight="1" x14ac:dyDescent="0.2">
      <c r="A19" s="393" t="s">
        <v>102</v>
      </c>
      <c r="B19" s="404" t="s">
        <v>103</v>
      </c>
      <c r="C19" s="405" t="s">
        <v>104</v>
      </c>
      <c r="D19" s="501" t="s">
        <v>105</v>
      </c>
      <c r="E19" s="502"/>
      <c r="F19" s="13" t="s">
        <v>106</v>
      </c>
      <c r="G19" s="386" t="s">
        <v>88</v>
      </c>
      <c r="H19" s="360" t="s">
        <v>37</v>
      </c>
      <c r="I19" s="359" t="s">
        <v>107</v>
      </c>
      <c r="J19" s="14" t="s">
        <v>39</v>
      </c>
      <c r="K19" s="14" t="s">
        <v>108</v>
      </c>
      <c r="L19" s="398">
        <v>0.9</v>
      </c>
      <c r="M19" s="361" t="s">
        <v>109</v>
      </c>
      <c r="N19" s="397">
        <v>0.80249999999999999</v>
      </c>
      <c r="O19" s="397">
        <v>0.82</v>
      </c>
      <c r="P19" s="397">
        <v>0.9</v>
      </c>
      <c r="Q19" s="397">
        <v>0.89</v>
      </c>
      <c r="R19" s="397">
        <v>0.94</v>
      </c>
      <c r="S19" s="411">
        <f>SUM(10+15+19.5+27.5+10+5+10)%</f>
        <v>0.97</v>
      </c>
      <c r="T19" s="411">
        <f>SUM(10+15+19+26+10+5+10)%</f>
        <v>0.95</v>
      </c>
      <c r="U19" s="411">
        <v>0.95</v>
      </c>
      <c r="V19" s="411">
        <f>(8/8)</f>
        <v>1</v>
      </c>
      <c r="W19" s="432"/>
    </row>
    <row r="20" spans="1:23" ht="87.75" hidden="1" customHeight="1" x14ac:dyDescent="0.2">
      <c r="A20" s="393" t="s">
        <v>102</v>
      </c>
      <c r="B20" s="391" t="s">
        <v>110</v>
      </c>
      <c r="C20" s="29" t="s">
        <v>111</v>
      </c>
      <c r="D20" s="492" t="s">
        <v>112</v>
      </c>
      <c r="E20" s="495"/>
      <c r="F20" s="382" t="s">
        <v>113</v>
      </c>
      <c r="G20" s="383" t="s">
        <v>36</v>
      </c>
      <c r="H20" s="6" t="s">
        <v>114</v>
      </c>
      <c r="I20" s="7" t="s">
        <v>107</v>
      </c>
      <c r="J20" s="7" t="s">
        <v>39</v>
      </c>
      <c r="K20" s="7" t="s">
        <v>115</v>
      </c>
      <c r="L20" s="384">
        <v>0.9</v>
      </c>
      <c r="M20" s="384" t="s">
        <v>116</v>
      </c>
      <c r="N20" s="384" t="s">
        <v>117</v>
      </c>
      <c r="O20" s="384">
        <v>0.89</v>
      </c>
      <c r="P20" s="384">
        <v>0.88</v>
      </c>
      <c r="Q20" s="384">
        <v>0.91</v>
      </c>
      <c r="R20" s="384">
        <v>0.97</v>
      </c>
      <c r="S20" s="384">
        <f>182/183</f>
        <v>0.99453551912568305</v>
      </c>
      <c r="T20" s="384">
        <f>(403/703)*100%</f>
        <v>0.5732574679943101</v>
      </c>
      <c r="U20" s="16">
        <v>0.63800000000000001</v>
      </c>
      <c r="V20" s="384">
        <f>(438/749)</f>
        <v>0.5847797062750334</v>
      </c>
      <c r="W20" s="381"/>
    </row>
    <row r="21" spans="1:23" ht="87.75" hidden="1" customHeight="1" x14ac:dyDescent="0.2">
      <c r="A21" s="393" t="s">
        <v>102</v>
      </c>
      <c r="B21" s="391" t="s">
        <v>118</v>
      </c>
      <c r="C21" s="29" t="s">
        <v>119</v>
      </c>
      <c r="D21" s="492" t="s">
        <v>120</v>
      </c>
      <c r="E21" s="495"/>
      <c r="F21" s="382" t="s">
        <v>121</v>
      </c>
      <c r="G21" s="383" t="s">
        <v>36</v>
      </c>
      <c r="H21" s="6" t="s">
        <v>114</v>
      </c>
      <c r="I21" s="7" t="s">
        <v>107</v>
      </c>
      <c r="J21" s="7" t="s">
        <v>39</v>
      </c>
      <c r="K21" s="7" t="s">
        <v>122</v>
      </c>
      <c r="L21" s="383">
        <v>0.9</v>
      </c>
      <c r="M21" s="384" t="s">
        <v>123</v>
      </c>
      <c r="N21" s="384">
        <v>1</v>
      </c>
      <c r="O21" s="375">
        <v>0.95889999999999997</v>
      </c>
      <c r="P21" s="362">
        <v>0.95</v>
      </c>
      <c r="Q21" s="362">
        <v>0.9</v>
      </c>
      <c r="R21" s="362">
        <v>0.96</v>
      </c>
      <c r="S21" s="384">
        <f>157/157</f>
        <v>1</v>
      </c>
      <c r="T21" s="384">
        <f>(140/140)*100%</f>
        <v>1</v>
      </c>
      <c r="U21" s="384">
        <f>(66/156)</f>
        <v>0.42307692307692307</v>
      </c>
      <c r="V21" s="384">
        <f>(103/186)</f>
        <v>0.55376344086021501</v>
      </c>
      <c r="W21" s="368"/>
    </row>
    <row r="22" spans="1:23" ht="87.75" hidden="1" customHeight="1" x14ac:dyDescent="0.2">
      <c r="A22" s="393" t="s">
        <v>102</v>
      </c>
      <c r="B22" s="396" t="s">
        <v>124</v>
      </c>
      <c r="C22" s="29" t="s">
        <v>125</v>
      </c>
      <c r="D22" s="492" t="s">
        <v>126</v>
      </c>
      <c r="E22" s="495"/>
      <c r="F22" s="382" t="s">
        <v>127</v>
      </c>
      <c r="G22" s="383" t="s">
        <v>36</v>
      </c>
      <c r="H22" s="6" t="s">
        <v>114</v>
      </c>
      <c r="I22" s="7" t="s">
        <v>107</v>
      </c>
      <c r="J22" s="7" t="s">
        <v>39</v>
      </c>
      <c r="K22" s="7" t="s">
        <v>128</v>
      </c>
      <c r="L22" s="8">
        <v>0.9</v>
      </c>
      <c r="M22" s="384" t="s">
        <v>129</v>
      </c>
      <c r="N22" s="383">
        <v>0.68569999999999998</v>
      </c>
      <c r="O22" s="383">
        <v>0.68569999999999998</v>
      </c>
      <c r="P22" s="384">
        <v>0.39</v>
      </c>
      <c r="Q22" s="384">
        <v>0.9</v>
      </c>
      <c r="R22" s="384">
        <v>1</v>
      </c>
      <c r="S22" s="384">
        <f>14/14</f>
        <v>1</v>
      </c>
      <c r="T22" s="384">
        <f>(5/7)</f>
        <v>0.7142857142857143</v>
      </c>
      <c r="U22" s="384">
        <f>(3/7)</f>
        <v>0.42857142857142855</v>
      </c>
      <c r="V22" s="411">
        <f>3/7</f>
        <v>0.42857142857142855</v>
      </c>
      <c r="W22" s="368"/>
    </row>
    <row r="23" spans="1:23" ht="87.75" hidden="1" customHeight="1" x14ac:dyDescent="0.2">
      <c r="A23" s="393" t="s">
        <v>102</v>
      </c>
      <c r="B23" s="396" t="s">
        <v>130</v>
      </c>
      <c r="C23" s="29" t="s">
        <v>131</v>
      </c>
      <c r="D23" s="492" t="s">
        <v>132</v>
      </c>
      <c r="E23" s="492"/>
      <c r="F23" s="382" t="s">
        <v>133</v>
      </c>
      <c r="G23" s="383" t="s">
        <v>134</v>
      </c>
      <c r="H23" s="6" t="s">
        <v>37</v>
      </c>
      <c r="I23" s="7" t="s">
        <v>38</v>
      </c>
      <c r="J23" s="5" t="s">
        <v>39</v>
      </c>
      <c r="K23" s="5" t="s">
        <v>135</v>
      </c>
      <c r="L23" s="8" t="s">
        <v>43</v>
      </c>
      <c r="M23" s="383" t="s">
        <v>42</v>
      </c>
      <c r="N23" s="8" t="s">
        <v>43</v>
      </c>
      <c r="O23" s="8" t="s">
        <v>43</v>
      </c>
      <c r="P23" s="8" t="s">
        <v>43</v>
      </c>
      <c r="Q23" s="8" t="s">
        <v>43</v>
      </c>
      <c r="R23" s="8" t="s">
        <v>43</v>
      </c>
      <c r="S23" s="8" t="s">
        <v>43</v>
      </c>
      <c r="T23" s="8" t="s">
        <v>43</v>
      </c>
      <c r="U23" s="8" t="s">
        <v>43</v>
      </c>
      <c r="V23" s="384" t="s">
        <v>43</v>
      </c>
      <c r="W23" s="369"/>
    </row>
    <row r="24" spans="1:23" ht="87.75" hidden="1" customHeight="1" x14ac:dyDescent="0.2">
      <c r="A24" s="393" t="s">
        <v>102</v>
      </c>
      <c r="B24" s="396" t="s">
        <v>136</v>
      </c>
      <c r="C24" s="29" t="s">
        <v>137</v>
      </c>
      <c r="D24" s="492" t="s">
        <v>138</v>
      </c>
      <c r="E24" s="495"/>
      <c r="F24" s="382" t="s">
        <v>139</v>
      </c>
      <c r="G24" s="383" t="s">
        <v>36</v>
      </c>
      <c r="H24" s="6" t="s">
        <v>114</v>
      </c>
      <c r="I24" s="7" t="s">
        <v>107</v>
      </c>
      <c r="J24" s="7" t="s">
        <v>39</v>
      </c>
      <c r="K24" s="7" t="s">
        <v>140</v>
      </c>
      <c r="L24" s="8">
        <v>0.9</v>
      </c>
      <c r="M24" s="383" t="s">
        <v>141</v>
      </c>
      <c r="N24" s="8" t="s">
        <v>142</v>
      </c>
      <c r="O24" s="8" t="s">
        <v>142</v>
      </c>
      <c r="P24" s="384">
        <v>0.39</v>
      </c>
      <c r="Q24" s="384">
        <v>1</v>
      </c>
      <c r="R24" s="384">
        <v>1</v>
      </c>
      <c r="S24" s="384">
        <f>14/14</f>
        <v>1</v>
      </c>
      <c r="T24" s="384">
        <f>(6/6)*100%</f>
        <v>1</v>
      </c>
      <c r="U24" s="384">
        <f>13/13</f>
        <v>1</v>
      </c>
      <c r="V24" s="384">
        <f>13/13</f>
        <v>1</v>
      </c>
      <c r="W24" s="368"/>
    </row>
    <row r="25" spans="1:23" ht="87.75" hidden="1" customHeight="1" x14ac:dyDescent="0.2">
      <c r="A25" s="393" t="s">
        <v>102</v>
      </c>
      <c r="B25" s="396" t="s">
        <v>143</v>
      </c>
      <c r="C25" s="29" t="s">
        <v>144</v>
      </c>
      <c r="D25" s="492" t="s">
        <v>145</v>
      </c>
      <c r="E25" s="492"/>
      <c r="F25" s="382" t="s">
        <v>146</v>
      </c>
      <c r="G25" s="383" t="s">
        <v>36</v>
      </c>
      <c r="H25" s="6" t="s">
        <v>37</v>
      </c>
      <c r="I25" s="7" t="s">
        <v>107</v>
      </c>
      <c r="J25" s="5" t="s">
        <v>39</v>
      </c>
      <c r="K25" s="5" t="s">
        <v>147</v>
      </c>
      <c r="L25" s="383">
        <v>0.9</v>
      </c>
      <c r="M25" s="383" t="s">
        <v>148</v>
      </c>
      <c r="N25" s="383">
        <v>0.5</v>
      </c>
      <c r="O25" s="383">
        <v>0.66</v>
      </c>
      <c r="P25" s="383">
        <v>1</v>
      </c>
      <c r="Q25" s="383">
        <v>1</v>
      </c>
      <c r="R25" s="383">
        <v>1</v>
      </c>
      <c r="S25" s="362">
        <v>0</v>
      </c>
      <c r="T25" s="362">
        <v>1</v>
      </c>
      <c r="U25" s="362">
        <f>3/7</f>
        <v>0.42857142857142855</v>
      </c>
      <c r="V25" s="411">
        <f>3/3</f>
        <v>1</v>
      </c>
      <c r="W25" s="370"/>
    </row>
    <row r="26" spans="1:23" ht="87.75" hidden="1" customHeight="1" x14ac:dyDescent="0.2">
      <c r="A26" s="393" t="s">
        <v>102</v>
      </c>
      <c r="B26" s="396" t="s">
        <v>149</v>
      </c>
      <c r="C26" s="29" t="s">
        <v>150</v>
      </c>
      <c r="D26" s="492" t="s">
        <v>151</v>
      </c>
      <c r="E26" s="492"/>
      <c r="F26" s="382" t="s">
        <v>152</v>
      </c>
      <c r="G26" s="383" t="s">
        <v>36</v>
      </c>
      <c r="H26" s="6" t="s">
        <v>114</v>
      </c>
      <c r="I26" s="7" t="s">
        <v>107</v>
      </c>
      <c r="J26" s="7" t="s">
        <v>39</v>
      </c>
      <c r="K26" s="7" t="s">
        <v>153</v>
      </c>
      <c r="L26" s="8">
        <v>0.9</v>
      </c>
      <c r="M26" s="383" t="s">
        <v>154</v>
      </c>
      <c r="N26" s="8">
        <v>1</v>
      </c>
      <c r="O26" s="8">
        <v>1</v>
      </c>
      <c r="P26" s="8">
        <v>1</v>
      </c>
      <c r="Q26" s="8">
        <v>1</v>
      </c>
      <c r="R26" s="8">
        <v>1</v>
      </c>
      <c r="S26" s="8">
        <f>1007/1007</f>
        <v>1</v>
      </c>
      <c r="T26" s="8">
        <f>(1099/1099)</f>
        <v>1</v>
      </c>
      <c r="U26" s="8">
        <f>919/1041</f>
        <v>0.88280499519692601</v>
      </c>
      <c r="V26" s="384">
        <f>(17%+53%+59%+68%+57%)/5*(1)</f>
        <v>0.50800000000000001</v>
      </c>
      <c r="W26" s="433"/>
    </row>
    <row r="27" spans="1:23" ht="116.25" hidden="1" customHeight="1" x14ac:dyDescent="0.2">
      <c r="A27" s="393" t="s">
        <v>102</v>
      </c>
      <c r="B27" s="396" t="s">
        <v>155</v>
      </c>
      <c r="C27" s="29" t="s">
        <v>156</v>
      </c>
      <c r="D27" s="492" t="s">
        <v>157</v>
      </c>
      <c r="E27" s="495"/>
      <c r="F27" s="382" t="s">
        <v>158</v>
      </c>
      <c r="G27" s="6" t="s">
        <v>82</v>
      </c>
      <c r="H27" s="6" t="s">
        <v>114</v>
      </c>
      <c r="I27" s="7" t="s">
        <v>107</v>
      </c>
      <c r="J27" s="7" t="s">
        <v>39</v>
      </c>
      <c r="K27" s="7" t="s">
        <v>159</v>
      </c>
      <c r="L27" s="383">
        <v>0.9</v>
      </c>
      <c r="M27" s="383" t="s">
        <v>160</v>
      </c>
      <c r="N27" s="383">
        <v>1</v>
      </c>
      <c r="O27" s="383">
        <v>1</v>
      </c>
      <c r="P27" s="383">
        <v>1</v>
      </c>
      <c r="Q27" s="383">
        <v>1</v>
      </c>
      <c r="R27" s="383">
        <v>1</v>
      </c>
      <c r="S27" s="383">
        <f>6/6</f>
        <v>1</v>
      </c>
      <c r="T27" s="383">
        <f>4/5</f>
        <v>0.8</v>
      </c>
      <c r="U27" s="8">
        <v>1</v>
      </c>
      <c r="V27" s="384">
        <f>(2/2)</f>
        <v>1</v>
      </c>
      <c r="W27" s="369"/>
    </row>
    <row r="28" spans="1:23" ht="146.25" hidden="1" customHeight="1" x14ac:dyDescent="0.2">
      <c r="A28" s="393" t="s">
        <v>102</v>
      </c>
      <c r="B28" s="396" t="s">
        <v>161</v>
      </c>
      <c r="C28" s="29" t="s">
        <v>162</v>
      </c>
      <c r="D28" s="492" t="s">
        <v>163</v>
      </c>
      <c r="E28" s="495"/>
      <c r="F28" s="382" t="s">
        <v>164</v>
      </c>
      <c r="G28" s="6" t="s">
        <v>165</v>
      </c>
      <c r="H28" s="6" t="s">
        <v>114</v>
      </c>
      <c r="I28" s="7" t="s">
        <v>107</v>
      </c>
      <c r="J28" s="7" t="s">
        <v>39</v>
      </c>
      <c r="K28" s="7" t="s">
        <v>166</v>
      </c>
      <c r="L28" s="8">
        <v>0.9</v>
      </c>
      <c r="M28" s="383" t="s">
        <v>167</v>
      </c>
      <c r="N28" s="8">
        <v>1</v>
      </c>
      <c r="O28" s="8">
        <v>1</v>
      </c>
      <c r="P28" s="8">
        <v>1</v>
      </c>
      <c r="Q28" s="8">
        <v>1</v>
      </c>
      <c r="R28" s="8">
        <v>1</v>
      </c>
      <c r="S28" s="8">
        <f>6/6</f>
        <v>1</v>
      </c>
      <c r="T28" s="8">
        <f>4/5</f>
        <v>0.8</v>
      </c>
      <c r="U28" s="8">
        <f>5/5</f>
        <v>1</v>
      </c>
      <c r="V28" s="411">
        <f>(6/6)</f>
        <v>1</v>
      </c>
      <c r="W28" s="369"/>
    </row>
    <row r="29" spans="1:23" ht="87.75" hidden="1" customHeight="1" x14ac:dyDescent="0.2">
      <c r="A29" s="393" t="s">
        <v>102</v>
      </c>
      <c r="B29" s="396" t="s">
        <v>168</v>
      </c>
      <c r="C29" s="29" t="s">
        <v>169</v>
      </c>
      <c r="D29" s="492" t="s">
        <v>170</v>
      </c>
      <c r="E29" s="492"/>
      <c r="F29" s="382" t="s">
        <v>171</v>
      </c>
      <c r="G29" s="383" t="s">
        <v>36</v>
      </c>
      <c r="H29" s="382" t="s">
        <v>172</v>
      </c>
      <c r="I29" s="7" t="s">
        <v>38</v>
      </c>
      <c r="J29" s="5" t="s">
        <v>39</v>
      </c>
      <c r="K29" s="5" t="s">
        <v>173</v>
      </c>
      <c r="L29" s="24" t="s">
        <v>43</v>
      </c>
      <c r="M29" s="383" t="s">
        <v>42</v>
      </c>
      <c r="N29" s="24" t="s">
        <v>43</v>
      </c>
      <c r="O29" s="24" t="s">
        <v>43</v>
      </c>
      <c r="P29" s="24" t="s">
        <v>43</v>
      </c>
      <c r="Q29" s="24" t="s">
        <v>43</v>
      </c>
      <c r="R29" s="24" t="s">
        <v>43</v>
      </c>
      <c r="S29" s="24" t="s">
        <v>43</v>
      </c>
      <c r="T29" s="24" t="s">
        <v>43</v>
      </c>
      <c r="U29" s="24" t="s">
        <v>43</v>
      </c>
      <c r="V29" s="384" t="s">
        <v>43</v>
      </c>
      <c r="W29" s="371"/>
    </row>
    <row r="30" spans="1:23" ht="87.75" hidden="1" customHeight="1" x14ac:dyDescent="0.2">
      <c r="A30" s="393" t="s">
        <v>102</v>
      </c>
      <c r="B30" s="396" t="s">
        <v>174</v>
      </c>
      <c r="C30" s="29" t="s">
        <v>175</v>
      </c>
      <c r="D30" s="492" t="s">
        <v>176</v>
      </c>
      <c r="E30" s="495"/>
      <c r="F30" s="382" t="s">
        <v>93</v>
      </c>
      <c r="G30" s="383" t="s">
        <v>36</v>
      </c>
      <c r="H30" s="6" t="s">
        <v>114</v>
      </c>
      <c r="I30" s="24" t="s">
        <v>94</v>
      </c>
      <c r="J30" s="7" t="s">
        <v>39</v>
      </c>
      <c r="K30" s="7" t="s">
        <v>177</v>
      </c>
      <c r="L30" s="384">
        <v>0.9</v>
      </c>
      <c r="M30" s="383" t="s">
        <v>178</v>
      </c>
      <c r="N30" s="8">
        <v>0.5</v>
      </c>
      <c r="O30" s="8">
        <v>1</v>
      </c>
      <c r="P30" s="8">
        <v>1</v>
      </c>
      <c r="Q30" s="8">
        <v>1</v>
      </c>
      <c r="R30" s="8">
        <v>1</v>
      </c>
      <c r="S30" s="8">
        <f>7/7</f>
        <v>1</v>
      </c>
      <c r="T30" s="8">
        <f>6/8</f>
        <v>0.75</v>
      </c>
      <c r="U30" s="8">
        <f>8/8</f>
        <v>1</v>
      </c>
      <c r="V30" s="384">
        <f>(9/12)</f>
        <v>0.75</v>
      </c>
      <c r="W30" s="369"/>
    </row>
    <row r="31" spans="1:23" ht="99.75" hidden="1" customHeight="1" x14ac:dyDescent="0.2">
      <c r="A31" s="393" t="s">
        <v>102</v>
      </c>
      <c r="B31" s="396" t="s">
        <v>179</v>
      </c>
      <c r="C31" s="29" t="s">
        <v>180</v>
      </c>
      <c r="D31" s="492" t="s">
        <v>181</v>
      </c>
      <c r="E31" s="495"/>
      <c r="F31" s="382" t="s">
        <v>182</v>
      </c>
      <c r="G31" s="383" t="s">
        <v>183</v>
      </c>
      <c r="H31" s="6" t="s">
        <v>114</v>
      </c>
      <c r="I31" s="7" t="s">
        <v>107</v>
      </c>
      <c r="J31" s="7" t="s">
        <v>184</v>
      </c>
      <c r="K31" s="7" t="s">
        <v>185</v>
      </c>
      <c r="L31" s="8">
        <v>0.9</v>
      </c>
      <c r="M31" s="11" t="s">
        <v>186</v>
      </c>
      <c r="N31" s="8">
        <v>0.5</v>
      </c>
      <c r="O31" s="8">
        <v>0.66</v>
      </c>
      <c r="P31" s="8">
        <v>1</v>
      </c>
      <c r="Q31" s="8">
        <v>1</v>
      </c>
      <c r="R31" s="8">
        <v>1</v>
      </c>
      <c r="S31" s="8">
        <f>4/4</f>
        <v>1</v>
      </c>
      <c r="T31" s="8">
        <f>6/7</f>
        <v>0.8571428571428571</v>
      </c>
      <c r="U31" s="8">
        <f>7/8</f>
        <v>0.875</v>
      </c>
      <c r="V31" s="411">
        <f>(1/12)</f>
        <v>8.3333333333333329E-2</v>
      </c>
      <c r="W31" s="369"/>
    </row>
    <row r="32" spans="1:23" ht="95.25" hidden="1" customHeight="1" x14ac:dyDescent="0.2">
      <c r="A32" s="393" t="s">
        <v>102</v>
      </c>
      <c r="B32" s="396" t="s">
        <v>187</v>
      </c>
      <c r="C32" s="29" t="s">
        <v>188</v>
      </c>
      <c r="D32" s="492" t="s">
        <v>189</v>
      </c>
      <c r="E32" s="492"/>
      <c r="F32" s="382" t="s">
        <v>190</v>
      </c>
      <c r="G32" s="383" t="s">
        <v>36</v>
      </c>
      <c r="H32" s="6" t="s">
        <v>37</v>
      </c>
      <c r="I32" s="7" t="s">
        <v>38</v>
      </c>
      <c r="J32" s="5" t="s">
        <v>39</v>
      </c>
      <c r="K32" s="5" t="s">
        <v>191</v>
      </c>
      <c r="L32" s="24" t="s">
        <v>43</v>
      </c>
      <c r="M32" s="383" t="s">
        <v>42</v>
      </c>
      <c r="N32" s="24" t="s">
        <v>43</v>
      </c>
      <c r="O32" s="24" t="s">
        <v>43</v>
      </c>
      <c r="P32" s="24" t="s">
        <v>43</v>
      </c>
      <c r="Q32" s="24" t="s">
        <v>43</v>
      </c>
      <c r="R32" s="24" t="s">
        <v>43</v>
      </c>
      <c r="S32" s="24" t="s">
        <v>43</v>
      </c>
      <c r="T32" s="24" t="s">
        <v>43</v>
      </c>
      <c r="U32" s="24" t="s">
        <v>43</v>
      </c>
      <c r="V32" s="384" t="s">
        <v>43</v>
      </c>
      <c r="W32" s="371"/>
    </row>
    <row r="33" spans="1:23" s="33" customFormat="1" ht="125.25" hidden="1" customHeight="1" x14ac:dyDescent="0.25">
      <c r="A33" s="393" t="s">
        <v>102</v>
      </c>
      <c r="B33" s="430" t="s">
        <v>192</v>
      </c>
      <c r="C33" s="403" t="s">
        <v>193</v>
      </c>
      <c r="D33" s="489" t="s">
        <v>194</v>
      </c>
      <c r="E33" s="489"/>
      <c r="F33" s="30" t="s">
        <v>195</v>
      </c>
      <c r="G33" s="383" t="s">
        <v>36</v>
      </c>
      <c r="H33" s="31" t="s">
        <v>37</v>
      </c>
      <c r="I33" s="7" t="s">
        <v>107</v>
      </c>
      <c r="J33" s="5" t="s">
        <v>39</v>
      </c>
      <c r="K33" s="277" t="s">
        <v>196</v>
      </c>
      <c r="L33" s="32">
        <v>0.9</v>
      </c>
      <c r="M33" s="7" t="s">
        <v>197</v>
      </c>
      <c r="N33" s="30"/>
      <c r="O33" s="30"/>
      <c r="P33" s="30"/>
      <c r="Q33" s="30"/>
      <c r="R33" s="30"/>
      <c r="S33" s="363"/>
      <c r="T33" s="363"/>
      <c r="U33" s="7" t="s">
        <v>197</v>
      </c>
      <c r="V33" s="384">
        <f>35/35</f>
        <v>1</v>
      </c>
      <c r="W33" s="369"/>
    </row>
    <row r="34" spans="1:23" s="33" customFormat="1" ht="81.75" hidden="1" customHeight="1" thickBot="1" x14ac:dyDescent="0.3">
      <c r="A34" s="412" t="s">
        <v>102</v>
      </c>
      <c r="B34" s="431" t="s">
        <v>198</v>
      </c>
      <c r="C34" s="434" t="s">
        <v>199</v>
      </c>
      <c r="D34" s="499" t="s">
        <v>200</v>
      </c>
      <c r="E34" s="499"/>
      <c r="F34" s="435" t="s">
        <v>195</v>
      </c>
      <c r="G34" s="377" t="s">
        <v>36</v>
      </c>
      <c r="H34" s="436" t="s">
        <v>37</v>
      </c>
      <c r="I34" s="376" t="s">
        <v>107</v>
      </c>
      <c r="J34" s="378" t="s">
        <v>39</v>
      </c>
      <c r="K34" s="437" t="s">
        <v>196</v>
      </c>
      <c r="L34" s="438">
        <v>0.9</v>
      </c>
      <c r="M34" s="376"/>
      <c r="N34" s="435"/>
      <c r="O34" s="435"/>
      <c r="P34" s="435"/>
      <c r="Q34" s="435"/>
      <c r="R34" s="435"/>
      <c r="S34" s="439"/>
      <c r="T34" s="439"/>
      <c r="U34" s="399"/>
      <c r="V34" s="440">
        <f>3/3</f>
        <v>1</v>
      </c>
      <c r="W34" s="441"/>
    </row>
    <row r="35" spans="1:23" s="9" customFormat="1" ht="64.5" hidden="1" customHeight="1" thickBot="1" x14ac:dyDescent="0.3">
      <c r="A35" s="390" t="s">
        <v>9</v>
      </c>
      <c r="B35" s="12" t="s">
        <v>10</v>
      </c>
      <c r="C35" s="385" t="s">
        <v>11</v>
      </c>
      <c r="D35" s="498" t="s">
        <v>12</v>
      </c>
      <c r="E35" s="498"/>
      <c r="F35" s="385" t="s">
        <v>13</v>
      </c>
      <c r="G35" s="385" t="s">
        <v>14</v>
      </c>
      <c r="H35" s="385" t="s">
        <v>15</v>
      </c>
      <c r="I35" s="385" t="s">
        <v>16</v>
      </c>
      <c r="J35" s="385" t="s">
        <v>17</v>
      </c>
      <c r="K35" s="385" t="s">
        <v>18</v>
      </c>
      <c r="L35" s="385" t="s">
        <v>201</v>
      </c>
      <c r="M35" s="385" t="s">
        <v>20</v>
      </c>
      <c r="N35" s="385" t="s">
        <v>21</v>
      </c>
      <c r="O35" s="385" t="s">
        <v>22</v>
      </c>
      <c r="P35" s="385" t="s">
        <v>23</v>
      </c>
      <c r="Q35" s="385" t="s">
        <v>24</v>
      </c>
      <c r="R35" s="385" t="s">
        <v>25</v>
      </c>
      <c r="S35" s="385" t="s">
        <v>26</v>
      </c>
      <c r="T35" s="385" t="s">
        <v>27</v>
      </c>
      <c r="U35" s="385" t="s">
        <v>28</v>
      </c>
      <c r="V35" s="367" t="s">
        <v>29</v>
      </c>
      <c r="W35" s="367" t="s">
        <v>30</v>
      </c>
    </row>
    <row r="36" spans="1:23" ht="63" customHeight="1" x14ac:dyDescent="0.2">
      <c r="A36" s="413" t="s">
        <v>202</v>
      </c>
      <c r="B36" s="442" t="s">
        <v>203</v>
      </c>
      <c r="C36" s="447" t="s">
        <v>204</v>
      </c>
      <c r="D36" s="497" t="s">
        <v>205</v>
      </c>
      <c r="E36" s="497"/>
      <c r="F36" s="448" t="s">
        <v>47</v>
      </c>
      <c r="G36" s="448" t="s">
        <v>36</v>
      </c>
      <c r="H36" s="449" t="s">
        <v>76</v>
      </c>
      <c r="I36" s="450" t="s">
        <v>38</v>
      </c>
      <c r="J36" s="450" t="s">
        <v>39</v>
      </c>
      <c r="K36" s="450" t="s">
        <v>206</v>
      </c>
      <c r="L36" s="451">
        <v>0.9</v>
      </c>
      <c r="M36" s="448" t="s">
        <v>207</v>
      </c>
      <c r="N36" s="452" t="s">
        <v>43</v>
      </c>
      <c r="O36" s="452" t="s">
        <v>43</v>
      </c>
      <c r="P36" s="452" t="s">
        <v>43</v>
      </c>
      <c r="Q36" s="452" t="s">
        <v>43</v>
      </c>
      <c r="R36" s="452" t="s">
        <v>43</v>
      </c>
      <c r="S36" s="452" t="s">
        <v>43</v>
      </c>
      <c r="T36" s="452" t="s">
        <v>43</v>
      </c>
      <c r="U36" s="452" t="s">
        <v>43</v>
      </c>
      <c r="V36" s="453" t="s">
        <v>43</v>
      </c>
      <c r="W36" s="454" t="s">
        <v>43</v>
      </c>
    </row>
    <row r="37" spans="1:23" ht="67.5" hidden="1" customHeight="1" x14ac:dyDescent="0.2">
      <c r="A37" s="394" t="s">
        <v>208</v>
      </c>
      <c r="B37" s="396" t="s">
        <v>44</v>
      </c>
      <c r="C37" s="29" t="s">
        <v>209</v>
      </c>
      <c r="D37" s="494" t="s">
        <v>210</v>
      </c>
      <c r="E37" s="495"/>
      <c r="F37" s="7" t="s">
        <v>47</v>
      </c>
      <c r="G37" s="383" t="s">
        <v>36</v>
      </c>
      <c r="H37" s="6" t="s">
        <v>114</v>
      </c>
      <c r="I37" s="24" t="s">
        <v>38</v>
      </c>
      <c r="J37" s="7" t="s">
        <v>39</v>
      </c>
      <c r="K37" s="7" t="s">
        <v>211</v>
      </c>
      <c r="L37" s="384">
        <v>0.9</v>
      </c>
      <c r="M37" s="384" t="s">
        <v>212</v>
      </c>
      <c r="N37" s="384">
        <v>0.4</v>
      </c>
      <c r="O37" s="384">
        <v>0.4</v>
      </c>
      <c r="P37" s="384">
        <v>0.2</v>
      </c>
      <c r="Q37" s="384">
        <v>0.25</v>
      </c>
      <c r="R37" s="384">
        <v>0.75</v>
      </c>
      <c r="S37" s="384">
        <f>4/4</f>
        <v>1</v>
      </c>
      <c r="T37" s="384">
        <f>4/4</f>
        <v>1</v>
      </c>
      <c r="U37" s="8" t="s">
        <v>43</v>
      </c>
      <c r="V37" s="30">
        <f>(4/4)</f>
        <v>1</v>
      </c>
      <c r="W37" s="369"/>
    </row>
    <row r="38" spans="1:23" ht="87.75" hidden="1" customHeight="1" x14ac:dyDescent="0.2">
      <c r="A38" s="394" t="s">
        <v>208</v>
      </c>
      <c r="B38" s="391" t="s">
        <v>213</v>
      </c>
      <c r="C38" s="29" t="s">
        <v>214</v>
      </c>
      <c r="D38" s="492" t="s">
        <v>215</v>
      </c>
      <c r="E38" s="495"/>
      <c r="F38" s="382" t="s">
        <v>216</v>
      </c>
      <c r="G38" s="383" t="s">
        <v>36</v>
      </c>
      <c r="H38" s="6" t="s">
        <v>114</v>
      </c>
      <c r="I38" s="7" t="s">
        <v>107</v>
      </c>
      <c r="J38" s="7" t="s">
        <v>39</v>
      </c>
      <c r="K38" s="7" t="s">
        <v>217</v>
      </c>
      <c r="L38" s="384">
        <v>0.9</v>
      </c>
      <c r="M38" s="384" t="s">
        <v>116</v>
      </c>
      <c r="N38" s="384" t="s">
        <v>117</v>
      </c>
      <c r="O38" s="384">
        <v>0.89</v>
      </c>
      <c r="P38" s="384">
        <v>0.88</v>
      </c>
      <c r="Q38" s="384">
        <v>0.91</v>
      </c>
      <c r="R38" s="384">
        <v>0.97</v>
      </c>
      <c r="S38" s="384">
        <f>182/183</f>
        <v>0.99453551912568305</v>
      </c>
      <c r="T38" s="384">
        <f>178/181</f>
        <v>0.98342541436464093</v>
      </c>
      <c r="U38" s="10">
        <v>0.63800000000000001</v>
      </c>
      <c r="V38" s="30">
        <f>(438/749)</f>
        <v>0.5847797062750334</v>
      </c>
      <c r="W38" s="372"/>
    </row>
    <row r="39" spans="1:23" ht="63" hidden="1" customHeight="1" x14ac:dyDescent="0.2">
      <c r="A39" s="394" t="s">
        <v>208</v>
      </c>
      <c r="B39" s="396" t="s">
        <v>218</v>
      </c>
      <c r="C39" s="410" t="s">
        <v>219</v>
      </c>
      <c r="D39" s="491" t="s">
        <v>220</v>
      </c>
      <c r="E39" s="491"/>
      <c r="F39" s="382" t="s">
        <v>216</v>
      </c>
      <c r="G39" s="383" t="s">
        <v>36</v>
      </c>
      <c r="H39" s="6" t="s">
        <v>114</v>
      </c>
      <c r="I39" s="7" t="s">
        <v>107</v>
      </c>
      <c r="J39" s="7" t="s">
        <v>39</v>
      </c>
      <c r="K39" s="7" t="s">
        <v>221</v>
      </c>
      <c r="L39" s="364">
        <v>0</v>
      </c>
      <c r="M39" s="7" t="s">
        <v>222</v>
      </c>
      <c r="N39" s="383">
        <v>0.4375</v>
      </c>
      <c r="O39" s="15">
        <v>0.1019</v>
      </c>
      <c r="P39" s="15">
        <v>0.13</v>
      </c>
      <c r="Q39" s="16">
        <v>8.5000000000000006E-2</v>
      </c>
      <c r="R39" s="16">
        <v>0.04</v>
      </c>
      <c r="S39" s="384">
        <f>1.8/183</f>
        <v>9.8360655737704927E-3</v>
      </c>
      <c r="T39" s="384">
        <f>0/177%</f>
        <v>0</v>
      </c>
      <c r="U39" s="384">
        <f>0/177%</f>
        <v>0</v>
      </c>
      <c r="V39" s="30">
        <f>(3/3)</f>
        <v>1</v>
      </c>
      <c r="W39" s="368"/>
    </row>
    <row r="40" spans="1:23" ht="151.5" hidden="1" customHeight="1" x14ac:dyDescent="0.2">
      <c r="A40" s="394" t="s">
        <v>208</v>
      </c>
      <c r="B40" s="443" t="s">
        <v>223</v>
      </c>
      <c r="C40" s="410" t="s">
        <v>224</v>
      </c>
      <c r="D40" s="490" t="s">
        <v>225</v>
      </c>
      <c r="E40" s="490"/>
      <c r="F40" s="382" t="s">
        <v>47</v>
      </c>
      <c r="G40" s="383" t="s">
        <v>36</v>
      </c>
      <c r="H40" s="382" t="s">
        <v>37</v>
      </c>
      <c r="I40" s="7" t="s">
        <v>107</v>
      </c>
      <c r="J40" s="5" t="s">
        <v>39</v>
      </c>
      <c r="K40" s="5" t="s">
        <v>226</v>
      </c>
      <c r="L40" s="8">
        <v>0.75</v>
      </c>
      <c r="M40" s="7" t="s">
        <v>227</v>
      </c>
      <c r="N40" s="383">
        <v>0.4375</v>
      </c>
      <c r="O40" s="15">
        <v>0.37930000000000003</v>
      </c>
      <c r="P40" s="15">
        <v>0.57689999999999997</v>
      </c>
      <c r="Q40" s="15">
        <v>1</v>
      </c>
      <c r="R40" s="15">
        <v>1</v>
      </c>
      <c r="S40" s="384">
        <f>15/15</f>
        <v>1</v>
      </c>
      <c r="T40" s="384">
        <f>15/15</f>
        <v>1</v>
      </c>
      <c r="U40" s="384">
        <f>13/13</f>
        <v>1</v>
      </c>
      <c r="V40" s="30">
        <f>13/13</f>
        <v>1</v>
      </c>
      <c r="W40" s="368"/>
    </row>
    <row r="41" spans="1:23" ht="63" hidden="1" customHeight="1" x14ac:dyDescent="0.2">
      <c r="A41" s="394" t="s">
        <v>208</v>
      </c>
      <c r="B41" s="391" t="s">
        <v>228</v>
      </c>
      <c r="C41" s="410" t="s">
        <v>229</v>
      </c>
      <c r="D41" s="490" t="s">
        <v>230</v>
      </c>
      <c r="E41" s="490"/>
      <c r="F41" s="382" t="s">
        <v>47</v>
      </c>
      <c r="G41" s="383" t="s">
        <v>36</v>
      </c>
      <c r="H41" s="382" t="s">
        <v>172</v>
      </c>
      <c r="I41" s="7" t="s">
        <v>107</v>
      </c>
      <c r="J41" s="5" t="s">
        <v>39</v>
      </c>
      <c r="K41" s="5" t="s">
        <v>231</v>
      </c>
      <c r="L41" s="8">
        <v>0.9</v>
      </c>
      <c r="M41" s="7" t="s">
        <v>232</v>
      </c>
      <c r="N41" s="15">
        <v>0.57440000000000002</v>
      </c>
      <c r="O41" s="15">
        <v>0.57440000000000002</v>
      </c>
      <c r="P41" s="384">
        <v>1</v>
      </c>
      <c r="Q41" s="384">
        <v>0.75</v>
      </c>
      <c r="R41" s="384">
        <v>1</v>
      </c>
      <c r="S41" s="384">
        <f>68/68</f>
        <v>1</v>
      </c>
      <c r="T41" s="384">
        <f>52/52</f>
        <v>1</v>
      </c>
      <c r="U41" s="8">
        <f>18/18</f>
        <v>1</v>
      </c>
      <c r="V41" s="30">
        <f>18/18</f>
        <v>1</v>
      </c>
      <c r="W41" s="369"/>
    </row>
    <row r="42" spans="1:23" ht="63" hidden="1" customHeight="1" x14ac:dyDescent="0.2">
      <c r="A42" s="394" t="s">
        <v>208</v>
      </c>
      <c r="B42" s="391" t="s">
        <v>233</v>
      </c>
      <c r="C42" s="410" t="s">
        <v>234</v>
      </c>
      <c r="D42" s="490" t="s">
        <v>235</v>
      </c>
      <c r="E42" s="490"/>
      <c r="F42" s="382" t="s">
        <v>47</v>
      </c>
      <c r="G42" s="383" t="s">
        <v>36</v>
      </c>
      <c r="H42" s="382" t="s">
        <v>37</v>
      </c>
      <c r="I42" s="7" t="s">
        <v>107</v>
      </c>
      <c r="J42" s="5" t="s">
        <v>39</v>
      </c>
      <c r="K42" s="5" t="s">
        <v>236</v>
      </c>
      <c r="L42" s="8">
        <v>0.9</v>
      </c>
      <c r="M42" s="7" t="s">
        <v>167</v>
      </c>
      <c r="N42" s="384">
        <v>0.54</v>
      </c>
      <c r="O42" s="384">
        <v>0.54</v>
      </c>
      <c r="P42" s="384">
        <v>0.25</v>
      </c>
      <c r="Q42" s="384">
        <v>0.84</v>
      </c>
      <c r="R42" s="384">
        <v>1</v>
      </c>
      <c r="S42" s="384">
        <f>6/6</f>
        <v>1</v>
      </c>
      <c r="T42" s="384">
        <f>6/6</f>
        <v>1</v>
      </c>
      <c r="U42" s="384">
        <f>6/6</f>
        <v>1</v>
      </c>
      <c r="V42" s="30">
        <f>6/6</f>
        <v>1</v>
      </c>
      <c r="W42" s="368"/>
    </row>
    <row r="43" spans="1:23" ht="63" customHeight="1" x14ac:dyDescent="0.2">
      <c r="A43" s="394" t="s">
        <v>208</v>
      </c>
      <c r="B43" s="391" t="s">
        <v>237</v>
      </c>
      <c r="C43" s="410" t="s">
        <v>238</v>
      </c>
      <c r="D43" s="490" t="s">
        <v>239</v>
      </c>
      <c r="E43" s="490"/>
      <c r="F43" s="382" t="s">
        <v>47</v>
      </c>
      <c r="G43" s="383" t="s">
        <v>36</v>
      </c>
      <c r="H43" s="382" t="s">
        <v>52</v>
      </c>
      <c r="I43" s="7" t="s">
        <v>107</v>
      </c>
      <c r="J43" s="7" t="s">
        <v>39</v>
      </c>
      <c r="K43" s="7" t="s">
        <v>240</v>
      </c>
      <c r="L43" s="384">
        <v>0.9</v>
      </c>
      <c r="M43" s="7" t="s">
        <v>241</v>
      </c>
      <c r="N43" s="383">
        <v>1</v>
      </c>
      <c r="O43" s="384">
        <v>1</v>
      </c>
      <c r="P43" s="384">
        <v>1</v>
      </c>
      <c r="Q43" s="384">
        <v>1</v>
      </c>
      <c r="R43" s="384">
        <v>1</v>
      </c>
      <c r="S43" s="384">
        <f>1953/1953</f>
        <v>1</v>
      </c>
      <c r="T43" s="384">
        <f>1953/1953</f>
        <v>1</v>
      </c>
      <c r="U43" s="384">
        <f>28/28</f>
        <v>1</v>
      </c>
      <c r="V43" s="384">
        <f>28/28</f>
        <v>1</v>
      </c>
      <c r="W43" s="368">
        <f>31/31</f>
        <v>1</v>
      </c>
    </row>
    <row r="44" spans="1:23" ht="63" customHeight="1" x14ac:dyDescent="0.2">
      <c r="A44" s="394" t="s">
        <v>208</v>
      </c>
      <c r="B44" s="391" t="s">
        <v>242</v>
      </c>
      <c r="C44" s="410" t="s">
        <v>243</v>
      </c>
      <c r="D44" s="490" t="s">
        <v>244</v>
      </c>
      <c r="E44" s="490"/>
      <c r="F44" s="382" t="s">
        <v>47</v>
      </c>
      <c r="G44" s="383" t="s">
        <v>36</v>
      </c>
      <c r="H44" s="382" t="s">
        <v>52</v>
      </c>
      <c r="I44" s="7" t="s">
        <v>107</v>
      </c>
      <c r="J44" s="7" t="s">
        <v>39</v>
      </c>
      <c r="K44" s="7" t="s">
        <v>245</v>
      </c>
      <c r="L44" s="8">
        <v>0.9</v>
      </c>
      <c r="M44" s="7" t="s">
        <v>246</v>
      </c>
      <c r="N44" s="10">
        <v>0.99980000000000002</v>
      </c>
      <c r="O44" s="8">
        <v>1</v>
      </c>
      <c r="P44" s="8">
        <v>1</v>
      </c>
      <c r="Q44" s="8">
        <v>1</v>
      </c>
      <c r="R44" s="8">
        <v>1</v>
      </c>
      <c r="S44" s="8">
        <f>850/1053</f>
        <v>0.80721747388414056</v>
      </c>
      <c r="T44" s="8">
        <v>0.85</v>
      </c>
      <c r="U44" s="8">
        <f>29/29</f>
        <v>1</v>
      </c>
      <c r="V44" s="384">
        <f>29/29</f>
        <v>1</v>
      </c>
      <c r="W44" s="368">
        <f>31/31</f>
        <v>1</v>
      </c>
    </row>
    <row r="45" spans="1:23" ht="63" hidden="1" customHeight="1" x14ac:dyDescent="0.2">
      <c r="A45" s="394" t="s">
        <v>208</v>
      </c>
      <c r="B45" s="396" t="s">
        <v>247</v>
      </c>
      <c r="C45" s="410" t="s">
        <v>248</v>
      </c>
      <c r="D45" s="492" t="s">
        <v>151</v>
      </c>
      <c r="E45" s="492"/>
      <c r="F45" s="382" t="s">
        <v>249</v>
      </c>
      <c r="G45" s="383" t="s">
        <v>36</v>
      </c>
      <c r="H45" s="6" t="s">
        <v>114</v>
      </c>
      <c r="I45" s="7" t="s">
        <v>107</v>
      </c>
      <c r="J45" s="7" t="s">
        <v>39</v>
      </c>
      <c r="K45" s="7" t="s">
        <v>250</v>
      </c>
      <c r="L45" s="8">
        <v>0.9</v>
      </c>
      <c r="M45" s="383" t="s">
        <v>251</v>
      </c>
      <c r="N45" s="8">
        <v>1</v>
      </c>
      <c r="O45" s="8">
        <v>1</v>
      </c>
      <c r="P45" s="8">
        <v>1</v>
      </c>
      <c r="Q45" s="8">
        <v>1</v>
      </c>
      <c r="R45" s="8">
        <v>1</v>
      </c>
      <c r="S45" s="8">
        <f>1007/1007</f>
        <v>1</v>
      </c>
      <c r="T45" s="8">
        <f>1099/1099</f>
        <v>1</v>
      </c>
      <c r="U45" s="8">
        <f>919/1041</f>
        <v>0.88280499519692601</v>
      </c>
      <c r="V45" s="30">
        <f>(671/995)</f>
        <v>0.67437185929648236</v>
      </c>
      <c r="W45" s="369"/>
    </row>
    <row r="46" spans="1:23" ht="63" hidden="1" customHeight="1" x14ac:dyDescent="0.2">
      <c r="A46" s="394" t="s">
        <v>208</v>
      </c>
      <c r="B46" s="391" t="s">
        <v>252</v>
      </c>
      <c r="C46" s="410" t="s">
        <v>253</v>
      </c>
      <c r="D46" s="492" t="s">
        <v>254</v>
      </c>
      <c r="E46" s="492"/>
      <c r="F46" s="382" t="s">
        <v>152</v>
      </c>
      <c r="G46" s="383" t="s">
        <v>36</v>
      </c>
      <c r="H46" s="6" t="s">
        <v>37</v>
      </c>
      <c r="I46" s="7" t="s">
        <v>107</v>
      </c>
      <c r="J46" s="5" t="s">
        <v>39</v>
      </c>
      <c r="K46" s="5" t="s">
        <v>255</v>
      </c>
      <c r="L46" s="8">
        <v>0.9</v>
      </c>
      <c r="M46" s="17" t="s">
        <v>256</v>
      </c>
      <c r="N46" s="8">
        <v>1</v>
      </c>
      <c r="O46" s="8">
        <v>1</v>
      </c>
      <c r="P46" s="8">
        <v>1</v>
      </c>
      <c r="Q46" s="8">
        <v>1</v>
      </c>
      <c r="R46" s="8">
        <v>1</v>
      </c>
      <c r="S46" s="8">
        <f>40/40</f>
        <v>1</v>
      </c>
      <c r="T46" s="8">
        <f t="shared" ref="T46:V47" si="0">1007/1007</f>
        <v>1</v>
      </c>
      <c r="U46" s="8">
        <f t="shared" si="0"/>
        <v>1</v>
      </c>
      <c r="V46" s="30">
        <f t="shared" si="0"/>
        <v>1</v>
      </c>
      <c r="W46" s="432"/>
    </row>
    <row r="47" spans="1:23" ht="63" hidden="1" customHeight="1" x14ac:dyDescent="0.2">
      <c r="A47" s="394" t="s">
        <v>208</v>
      </c>
      <c r="B47" s="391" t="s">
        <v>257</v>
      </c>
      <c r="C47" s="410" t="s">
        <v>258</v>
      </c>
      <c r="D47" s="492" t="s">
        <v>259</v>
      </c>
      <c r="E47" s="492"/>
      <c r="F47" s="382" t="s">
        <v>152</v>
      </c>
      <c r="G47" s="383" t="s">
        <v>36</v>
      </c>
      <c r="H47" s="6" t="s">
        <v>37</v>
      </c>
      <c r="I47" s="7" t="s">
        <v>107</v>
      </c>
      <c r="J47" s="5" t="s">
        <v>39</v>
      </c>
      <c r="K47" s="5" t="s">
        <v>255</v>
      </c>
      <c r="L47" s="8">
        <v>0.9</v>
      </c>
      <c r="M47" s="17" t="s">
        <v>256</v>
      </c>
      <c r="N47" s="8">
        <v>1</v>
      </c>
      <c r="O47" s="8">
        <v>1</v>
      </c>
      <c r="P47" s="8">
        <v>1</v>
      </c>
      <c r="Q47" s="8">
        <v>1</v>
      </c>
      <c r="R47" s="8">
        <v>1</v>
      </c>
      <c r="S47" s="8">
        <f>1007/1007</f>
        <v>1</v>
      </c>
      <c r="T47" s="8">
        <f t="shared" si="0"/>
        <v>1</v>
      </c>
      <c r="U47" s="8">
        <f t="shared" si="0"/>
        <v>1</v>
      </c>
      <c r="V47" s="30">
        <f t="shared" si="0"/>
        <v>1</v>
      </c>
      <c r="W47" s="432"/>
    </row>
    <row r="48" spans="1:23" ht="83.25" hidden="1" customHeight="1" x14ac:dyDescent="0.2">
      <c r="A48" s="394" t="s">
        <v>208</v>
      </c>
      <c r="B48" s="396" t="s">
        <v>260</v>
      </c>
      <c r="C48" s="29" t="s">
        <v>261</v>
      </c>
      <c r="D48" s="494" t="s">
        <v>262</v>
      </c>
      <c r="E48" s="494"/>
      <c r="F48" s="7" t="s">
        <v>263</v>
      </c>
      <c r="G48" s="383" t="s">
        <v>36</v>
      </c>
      <c r="H48" s="6" t="s">
        <v>114</v>
      </c>
      <c r="I48" s="7" t="s">
        <v>107</v>
      </c>
      <c r="J48" s="7" t="s">
        <v>39</v>
      </c>
      <c r="K48" s="7" t="s">
        <v>264</v>
      </c>
      <c r="L48" s="8">
        <v>0.9</v>
      </c>
      <c r="M48" s="7">
        <v>0</v>
      </c>
      <c r="N48" s="8">
        <v>1</v>
      </c>
      <c r="O48" s="8">
        <v>1</v>
      </c>
      <c r="P48" s="8">
        <v>1</v>
      </c>
      <c r="Q48" s="8">
        <v>1</v>
      </c>
      <c r="R48" s="8">
        <v>1</v>
      </c>
      <c r="S48" s="8">
        <v>0</v>
      </c>
      <c r="T48" s="8">
        <v>0</v>
      </c>
      <c r="U48" s="8">
        <v>0</v>
      </c>
      <c r="V48" s="30">
        <v>0</v>
      </c>
      <c r="W48" s="432"/>
    </row>
    <row r="49" spans="1:23" ht="118.5" customHeight="1" x14ac:dyDescent="0.2">
      <c r="A49" s="395" t="s">
        <v>208</v>
      </c>
      <c r="B49" s="444" t="s">
        <v>265</v>
      </c>
      <c r="C49" s="410" t="s">
        <v>266</v>
      </c>
      <c r="D49" s="492" t="s">
        <v>267</v>
      </c>
      <c r="E49" s="495"/>
      <c r="F49" s="383" t="s">
        <v>268</v>
      </c>
      <c r="G49" s="383" t="s">
        <v>36</v>
      </c>
      <c r="H49" s="383" t="s">
        <v>76</v>
      </c>
      <c r="I49" s="382" t="s">
        <v>94</v>
      </c>
      <c r="J49" s="7" t="s">
        <v>39</v>
      </c>
      <c r="K49" s="382" t="s">
        <v>269</v>
      </c>
      <c r="L49" s="19">
        <v>1</v>
      </c>
      <c r="M49" s="383" t="s">
        <v>270</v>
      </c>
      <c r="N49" s="20">
        <v>1.1399999999999999</v>
      </c>
      <c r="O49" s="20">
        <v>1.2</v>
      </c>
      <c r="P49" s="21">
        <v>1.35</v>
      </c>
      <c r="Q49" s="20">
        <v>1.57</v>
      </c>
      <c r="R49" s="20">
        <v>0.73</v>
      </c>
      <c r="S49" s="20">
        <f>6/1007*100</f>
        <v>0.59582919563058589</v>
      </c>
      <c r="T49" s="20">
        <f>(6/1087)*100</f>
        <v>0.55197792088316466</v>
      </c>
      <c r="U49" s="20">
        <v>0.67</v>
      </c>
      <c r="V49" s="30">
        <f>(2/1026)*100</f>
        <v>0.19493177387914229</v>
      </c>
      <c r="W49" s="373">
        <f>(2/850)*100</f>
        <v>0.23529411764705879</v>
      </c>
    </row>
    <row r="50" spans="1:23" ht="78" customHeight="1" x14ac:dyDescent="0.2">
      <c r="A50" s="395" t="s">
        <v>208</v>
      </c>
      <c r="B50" s="444" t="s">
        <v>271</v>
      </c>
      <c r="C50" s="29" t="s">
        <v>272</v>
      </c>
      <c r="D50" s="492" t="s">
        <v>273</v>
      </c>
      <c r="E50" s="495"/>
      <c r="F50" s="383" t="s">
        <v>268</v>
      </c>
      <c r="G50" s="383" t="s">
        <v>36</v>
      </c>
      <c r="H50" s="383" t="s">
        <v>76</v>
      </c>
      <c r="I50" s="382" t="s">
        <v>94</v>
      </c>
      <c r="J50" s="7" t="s">
        <v>39</v>
      </c>
      <c r="K50" s="382" t="s">
        <v>274</v>
      </c>
      <c r="L50" s="19">
        <v>1</v>
      </c>
      <c r="M50" s="383" t="s">
        <v>275</v>
      </c>
      <c r="N50" s="22">
        <v>2.44</v>
      </c>
      <c r="O50" s="20">
        <v>2.41</v>
      </c>
      <c r="P50" s="21">
        <v>1.56</v>
      </c>
      <c r="Q50" s="20">
        <v>3.82</v>
      </c>
      <c r="R50" s="20">
        <v>1.05</v>
      </c>
      <c r="S50" s="20">
        <f>1/1007*100</f>
        <v>9.9304865938430978E-2</v>
      </c>
      <c r="T50" s="20">
        <f>(2/1087)*100</f>
        <v>0.18399264029438822</v>
      </c>
      <c r="U50" s="20">
        <v>1.91</v>
      </c>
      <c r="V50" s="30">
        <f>(5/1026)*100</f>
        <v>0.48732943469785572</v>
      </c>
      <c r="W50" s="373">
        <f>(8/850)*100</f>
        <v>0.94117647058823517</v>
      </c>
    </row>
    <row r="51" spans="1:23" ht="109.5" hidden="1" customHeight="1" x14ac:dyDescent="0.2">
      <c r="A51" s="394" t="s">
        <v>208</v>
      </c>
      <c r="B51" s="444" t="s">
        <v>276</v>
      </c>
      <c r="C51" s="410" t="s">
        <v>277</v>
      </c>
      <c r="D51" s="490" t="s">
        <v>278</v>
      </c>
      <c r="E51" s="496"/>
      <c r="F51" s="382" t="s">
        <v>279</v>
      </c>
      <c r="G51" s="383" t="s">
        <v>36</v>
      </c>
      <c r="H51" s="382" t="s">
        <v>37</v>
      </c>
      <c r="I51" s="382" t="s">
        <v>280</v>
      </c>
      <c r="J51" s="5" t="s">
        <v>39</v>
      </c>
      <c r="K51" s="18"/>
      <c r="L51" s="24">
        <v>0</v>
      </c>
      <c r="M51" s="382" t="s">
        <v>281</v>
      </c>
      <c r="N51" s="20">
        <v>0</v>
      </c>
      <c r="O51" s="20">
        <v>0</v>
      </c>
      <c r="P51" s="20">
        <v>0</v>
      </c>
      <c r="Q51" s="20">
        <v>0.01</v>
      </c>
      <c r="R51" s="20">
        <v>0</v>
      </c>
      <c r="S51" s="20">
        <f>S49*S50/1007</f>
        <v>5.8757436339919064E-5</v>
      </c>
      <c r="T51" s="20">
        <v>0</v>
      </c>
      <c r="U51" s="20">
        <v>0</v>
      </c>
      <c r="V51" s="30">
        <v>0</v>
      </c>
      <c r="W51" s="455"/>
    </row>
    <row r="52" spans="1:23" ht="109.5" hidden="1" customHeight="1" x14ac:dyDescent="0.2">
      <c r="A52" s="395" t="s">
        <v>202</v>
      </c>
      <c r="B52" s="444" t="s">
        <v>282</v>
      </c>
      <c r="C52" s="410" t="s">
        <v>283</v>
      </c>
      <c r="D52" s="492" t="s">
        <v>284</v>
      </c>
      <c r="E52" s="492"/>
      <c r="F52" s="383" t="s">
        <v>268</v>
      </c>
      <c r="G52" s="383" t="s">
        <v>36</v>
      </c>
      <c r="H52" s="382" t="s">
        <v>37</v>
      </c>
      <c r="I52" s="382" t="s">
        <v>107</v>
      </c>
      <c r="J52" s="5" t="s">
        <v>285</v>
      </c>
      <c r="K52" s="18" t="s">
        <v>286</v>
      </c>
      <c r="L52" s="8">
        <v>0</v>
      </c>
      <c r="M52" s="383" t="s">
        <v>287</v>
      </c>
      <c r="N52" s="24">
        <v>0</v>
      </c>
      <c r="O52" s="24">
        <v>0</v>
      </c>
      <c r="P52" s="23">
        <v>0</v>
      </c>
      <c r="Q52" s="24">
        <v>0</v>
      </c>
      <c r="R52" s="24">
        <v>0</v>
      </c>
      <c r="S52" s="24">
        <f>(0/6)*100</f>
        <v>0</v>
      </c>
      <c r="T52" s="24">
        <v>0</v>
      </c>
      <c r="U52" s="24">
        <v>0</v>
      </c>
      <c r="V52" s="30">
        <v>0</v>
      </c>
      <c r="W52" s="456"/>
    </row>
    <row r="53" spans="1:23" ht="75" x14ac:dyDescent="0.2">
      <c r="A53" s="394" t="s">
        <v>208</v>
      </c>
      <c r="B53" s="444" t="s">
        <v>288</v>
      </c>
      <c r="C53" s="410" t="s">
        <v>289</v>
      </c>
      <c r="D53" s="490" t="s">
        <v>290</v>
      </c>
      <c r="E53" s="495"/>
      <c r="F53" s="383" t="s">
        <v>47</v>
      </c>
      <c r="G53" s="383" t="s">
        <v>36</v>
      </c>
      <c r="H53" s="382" t="s">
        <v>52</v>
      </c>
      <c r="I53" s="382" t="s">
        <v>107</v>
      </c>
      <c r="J53" s="7" t="s">
        <v>285</v>
      </c>
      <c r="K53" s="382" t="s">
        <v>291</v>
      </c>
      <c r="L53" s="10">
        <v>0</v>
      </c>
      <c r="M53" s="383" t="s">
        <v>292</v>
      </c>
      <c r="N53" s="10">
        <v>1.14E-2</v>
      </c>
      <c r="O53" s="10">
        <v>1.2E-2</v>
      </c>
      <c r="P53" s="10">
        <v>1.35E-2</v>
      </c>
      <c r="Q53" s="10">
        <v>1.5699999999999999E-2</v>
      </c>
      <c r="R53" s="10">
        <v>7.3000000000000001E-3</v>
      </c>
      <c r="S53" s="10">
        <f>6/1007</f>
        <v>5.9582919563058593E-3</v>
      </c>
      <c r="T53" s="10">
        <f>6/1087</f>
        <v>5.5197792088316471E-3</v>
      </c>
      <c r="U53" s="20">
        <v>0.67</v>
      </c>
      <c r="V53" s="30">
        <f>(2/1026)*100</f>
        <v>0.19493177387914229</v>
      </c>
      <c r="W53" s="373">
        <f>(2/850)*100</f>
        <v>0.23529411764705879</v>
      </c>
    </row>
    <row r="54" spans="1:23" ht="90.75" hidden="1" customHeight="1" x14ac:dyDescent="0.2">
      <c r="A54" s="395" t="s">
        <v>208</v>
      </c>
      <c r="B54" s="444" t="s">
        <v>293</v>
      </c>
      <c r="C54" s="410" t="s">
        <v>294</v>
      </c>
      <c r="D54" s="490" t="s">
        <v>295</v>
      </c>
      <c r="E54" s="496"/>
      <c r="F54" s="383" t="s">
        <v>296</v>
      </c>
      <c r="G54" s="383" t="s">
        <v>36</v>
      </c>
      <c r="H54" s="382" t="s">
        <v>37</v>
      </c>
      <c r="I54" s="7" t="s">
        <v>94</v>
      </c>
      <c r="J54" s="5" t="s">
        <v>285</v>
      </c>
      <c r="K54" s="18" t="s">
        <v>297</v>
      </c>
      <c r="L54" s="19">
        <v>0</v>
      </c>
      <c r="M54" s="7" t="s">
        <v>298</v>
      </c>
      <c r="N54" s="10">
        <v>6.8999999999999999E-3</v>
      </c>
      <c r="O54" s="10">
        <v>8.0000000000000002E-3</v>
      </c>
      <c r="P54" s="25">
        <v>816</v>
      </c>
      <c r="Q54" s="19">
        <v>620</v>
      </c>
      <c r="R54" s="19">
        <v>289</v>
      </c>
      <c r="S54" s="365">
        <f>0/1007*100000</f>
        <v>0</v>
      </c>
      <c r="T54" s="365">
        <f>0/1007*100000</f>
        <v>0</v>
      </c>
      <c r="U54" s="8">
        <f>0/1007*100000</f>
        <v>0</v>
      </c>
      <c r="V54" s="30">
        <f>0/1007*100000</f>
        <v>0</v>
      </c>
      <c r="W54" s="432"/>
    </row>
    <row r="55" spans="1:23" ht="102" hidden="1" customHeight="1" x14ac:dyDescent="0.2">
      <c r="A55" s="395" t="s">
        <v>208</v>
      </c>
      <c r="B55" s="444" t="s">
        <v>299</v>
      </c>
      <c r="C55" s="410" t="s">
        <v>300</v>
      </c>
      <c r="D55" s="490" t="s">
        <v>278</v>
      </c>
      <c r="E55" s="496"/>
      <c r="F55" s="383" t="s">
        <v>296</v>
      </c>
      <c r="G55" s="383" t="s">
        <v>36</v>
      </c>
      <c r="H55" s="382" t="s">
        <v>37</v>
      </c>
      <c r="I55" s="7" t="s">
        <v>94</v>
      </c>
      <c r="J55" s="5" t="s">
        <v>285</v>
      </c>
      <c r="K55" s="18" t="s">
        <v>301</v>
      </c>
      <c r="L55" s="20">
        <v>0</v>
      </c>
      <c r="M55" s="7" t="s">
        <v>302</v>
      </c>
      <c r="N55" s="10">
        <v>8.0000000000000004E-4</v>
      </c>
      <c r="O55" s="10">
        <v>8.0000000000000004E-4</v>
      </c>
      <c r="P55" s="25">
        <v>104</v>
      </c>
      <c r="Q55" s="19">
        <v>0</v>
      </c>
      <c r="R55" s="19">
        <v>0</v>
      </c>
      <c r="S55" s="365">
        <f>0/1007*100000</f>
        <v>0</v>
      </c>
      <c r="T55" s="365">
        <v>0</v>
      </c>
      <c r="U55" s="19">
        <v>0</v>
      </c>
      <c r="V55" s="30">
        <v>0</v>
      </c>
      <c r="W55" s="457"/>
    </row>
    <row r="56" spans="1:23" ht="75.75" hidden="1" customHeight="1" x14ac:dyDescent="0.2">
      <c r="A56" s="394" t="s">
        <v>208</v>
      </c>
      <c r="B56" s="391" t="s">
        <v>303</v>
      </c>
      <c r="C56" s="410" t="s">
        <v>304</v>
      </c>
      <c r="D56" s="490" t="s">
        <v>305</v>
      </c>
      <c r="E56" s="495"/>
      <c r="F56" s="383" t="s">
        <v>47</v>
      </c>
      <c r="G56" s="383" t="s">
        <v>36</v>
      </c>
      <c r="H56" s="382" t="s">
        <v>37</v>
      </c>
      <c r="I56" s="382" t="s">
        <v>94</v>
      </c>
      <c r="J56" s="7" t="s">
        <v>285</v>
      </c>
      <c r="K56" s="7" t="s">
        <v>306</v>
      </c>
      <c r="L56" s="24">
        <v>90</v>
      </c>
      <c r="M56" s="7" t="s">
        <v>307</v>
      </c>
      <c r="N56" s="24">
        <v>220.25</v>
      </c>
      <c r="O56" s="24">
        <v>184.15</v>
      </c>
      <c r="P56" s="24">
        <v>133.44999999999999</v>
      </c>
      <c r="Q56" s="24">
        <v>104.96</v>
      </c>
      <c r="R56" s="24">
        <v>149.32</v>
      </c>
      <c r="S56" s="20">
        <f>(1903/999)*100</f>
        <v>190.49049049049049</v>
      </c>
      <c r="T56" s="20">
        <f>1483/1098</f>
        <v>1.3506375227686702</v>
      </c>
      <c r="U56" s="10" t="s">
        <v>308</v>
      </c>
      <c r="V56" s="10">
        <f>(4068/1051)/100</f>
        <v>3.8705994291151284E-2</v>
      </c>
      <c r="W56" s="372"/>
    </row>
    <row r="57" spans="1:23" ht="81" customHeight="1" x14ac:dyDescent="0.2">
      <c r="A57" s="395" t="s">
        <v>208</v>
      </c>
      <c r="B57" s="391" t="s">
        <v>309</v>
      </c>
      <c r="C57" s="29" t="s">
        <v>310</v>
      </c>
      <c r="D57" s="492" t="s">
        <v>311</v>
      </c>
      <c r="E57" s="495"/>
      <c r="F57" s="383" t="s">
        <v>312</v>
      </c>
      <c r="G57" s="383" t="s">
        <v>36</v>
      </c>
      <c r="H57" s="382" t="s">
        <v>52</v>
      </c>
      <c r="I57" s="382" t="s">
        <v>107</v>
      </c>
      <c r="J57" s="7" t="s">
        <v>285</v>
      </c>
      <c r="K57" s="7" t="s">
        <v>313</v>
      </c>
      <c r="L57" s="24">
        <v>0</v>
      </c>
      <c r="M57" s="384" t="s">
        <v>314</v>
      </c>
      <c r="N57" s="24">
        <v>1210.1400000000001</v>
      </c>
      <c r="O57" s="24">
        <v>1018.15</v>
      </c>
      <c r="P57" s="26">
        <v>2195</v>
      </c>
      <c r="Q57" s="27">
        <v>2.01E-2</v>
      </c>
      <c r="R57" s="28">
        <v>2.5600000000000001E-2</v>
      </c>
      <c r="S57" s="28" t="s">
        <v>315</v>
      </c>
      <c r="T57" s="28" t="s">
        <v>316</v>
      </c>
      <c r="U57" s="28">
        <v>1.1900000000000001E-2</v>
      </c>
      <c r="V57" s="30" t="s">
        <v>317</v>
      </c>
      <c r="W57" s="28">
        <f>(4358*8/1048483)</f>
        <v>3.3251850530719142E-2</v>
      </c>
    </row>
    <row r="58" spans="1:23" ht="63" hidden="1" customHeight="1" x14ac:dyDescent="0.2">
      <c r="A58" s="394" t="s">
        <v>208</v>
      </c>
      <c r="B58" s="391" t="s">
        <v>318</v>
      </c>
      <c r="C58" s="410" t="s">
        <v>319</v>
      </c>
      <c r="D58" s="490" t="s">
        <v>320</v>
      </c>
      <c r="E58" s="490"/>
      <c r="F58" s="383" t="s">
        <v>47</v>
      </c>
      <c r="G58" s="383" t="s">
        <v>36</v>
      </c>
      <c r="H58" s="382" t="s">
        <v>37</v>
      </c>
      <c r="I58" s="7" t="s">
        <v>107</v>
      </c>
      <c r="J58" s="5" t="s">
        <v>285</v>
      </c>
      <c r="K58" s="5" t="s">
        <v>321</v>
      </c>
      <c r="L58" s="364">
        <v>3.0300000000000001E-2</v>
      </c>
      <c r="M58" s="7" t="s">
        <v>322</v>
      </c>
      <c r="N58" s="10">
        <v>4.0300000000000002E-2</v>
      </c>
      <c r="O58" s="10">
        <v>3.39E-2</v>
      </c>
      <c r="P58" s="10">
        <v>2.9899999999999999E-2</v>
      </c>
      <c r="Q58" s="10">
        <v>2.4199999999999999E-2</v>
      </c>
      <c r="R58" s="10">
        <v>3.0800000000000001E-2</v>
      </c>
      <c r="S58" s="10">
        <v>2.5600000000000001E-2</v>
      </c>
      <c r="T58" s="10"/>
      <c r="U58" s="10">
        <v>2.5600000000000001E-2</v>
      </c>
      <c r="V58" s="30"/>
      <c r="W58" s="372"/>
    </row>
    <row r="59" spans="1:23" ht="80.25" hidden="1" customHeight="1" x14ac:dyDescent="0.2">
      <c r="A59" s="394" t="s">
        <v>208</v>
      </c>
      <c r="B59" s="396" t="s">
        <v>323</v>
      </c>
      <c r="C59" s="29" t="s">
        <v>324</v>
      </c>
      <c r="D59" s="491" t="s">
        <v>325</v>
      </c>
      <c r="E59" s="491"/>
      <c r="F59" s="7" t="s">
        <v>47</v>
      </c>
      <c r="G59" s="383" t="s">
        <v>36</v>
      </c>
      <c r="H59" s="6" t="s">
        <v>37</v>
      </c>
      <c r="I59" s="7" t="s">
        <v>107</v>
      </c>
      <c r="J59" s="5" t="s">
        <v>285</v>
      </c>
      <c r="K59" s="5" t="s">
        <v>326</v>
      </c>
      <c r="L59" s="8">
        <v>0.9</v>
      </c>
      <c r="M59" s="7" t="s">
        <v>327</v>
      </c>
      <c r="N59" s="8">
        <v>0.66</v>
      </c>
      <c r="O59" s="8">
        <v>1</v>
      </c>
      <c r="P59" s="8">
        <v>1</v>
      </c>
      <c r="Q59" s="8">
        <v>1</v>
      </c>
      <c r="R59" s="8">
        <v>1</v>
      </c>
      <c r="S59" s="8">
        <f>67/69</f>
        <v>0.97101449275362317</v>
      </c>
      <c r="T59" s="8">
        <f>67/69</f>
        <v>0.97101449275362317</v>
      </c>
      <c r="U59" s="8">
        <f>67/69</f>
        <v>0.97101449275362317</v>
      </c>
      <c r="V59" s="30">
        <v>0.98</v>
      </c>
      <c r="W59" s="369"/>
    </row>
    <row r="60" spans="1:23" ht="63" hidden="1" customHeight="1" x14ac:dyDescent="0.2">
      <c r="A60" s="394" t="s">
        <v>208</v>
      </c>
      <c r="B60" s="396" t="s">
        <v>328</v>
      </c>
      <c r="C60" s="410" t="s">
        <v>329</v>
      </c>
      <c r="D60" s="492" t="s">
        <v>330</v>
      </c>
      <c r="E60" s="492"/>
      <c r="F60" s="382" t="s">
        <v>146</v>
      </c>
      <c r="G60" s="383" t="s">
        <v>36</v>
      </c>
      <c r="H60" s="6" t="s">
        <v>114</v>
      </c>
      <c r="I60" s="7" t="s">
        <v>107</v>
      </c>
      <c r="J60" s="7" t="s">
        <v>39</v>
      </c>
      <c r="K60" s="7" t="s">
        <v>331</v>
      </c>
      <c r="L60" s="383">
        <v>0.9</v>
      </c>
      <c r="M60" s="383" t="s">
        <v>332</v>
      </c>
      <c r="N60" s="8">
        <v>1</v>
      </c>
      <c r="O60" s="8">
        <v>0.5</v>
      </c>
      <c r="P60" s="8">
        <v>0.5</v>
      </c>
      <c r="Q60" s="8">
        <v>0</v>
      </c>
      <c r="R60" s="8">
        <v>0</v>
      </c>
      <c r="S60" s="8">
        <f>1/1</f>
        <v>1</v>
      </c>
      <c r="T60" s="8">
        <f>1/1</f>
        <v>1</v>
      </c>
      <c r="U60" s="8">
        <f>6/7</f>
        <v>0.8571428571428571</v>
      </c>
      <c r="V60" s="30">
        <f>(2/2)</f>
        <v>1</v>
      </c>
      <c r="W60" s="369"/>
    </row>
    <row r="61" spans="1:23" s="33" customFormat="1" ht="109.5" hidden="1" customHeight="1" x14ac:dyDescent="0.25">
      <c r="A61" s="394" t="s">
        <v>208</v>
      </c>
      <c r="B61" s="430" t="s">
        <v>333</v>
      </c>
      <c r="C61" s="403" t="s">
        <v>334</v>
      </c>
      <c r="D61" s="489" t="s">
        <v>335</v>
      </c>
      <c r="E61" s="489"/>
      <c r="F61" s="30" t="s">
        <v>195</v>
      </c>
      <c r="G61" s="383" t="s">
        <v>36</v>
      </c>
      <c r="H61" s="31" t="s">
        <v>172</v>
      </c>
      <c r="I61" s="7" t="s">
        <v>107</v>
      </c>
      <c r="J61" s="5" t="s">
        <v>39</v>
      </c>
      <c r="K61" s="277" t="s">
        <v>336</v>
      </c>
      <c r="L61" s="32">
        <v>0</v>
      </c>
      <c r="M61" s="7" t="s">
        <v>337</v>
      </c>
      <c r="N61" s="30"/>
      <c r="O61" s="30"/>
      <c r="P61" s="30"/>
      <c r="Q61" s="30"/>
      <c r="R61" s="30"/>
      <c r="S61" s="363"/>
      <c r="T61" s="363"/>
      <c r="U61" s="8">
        <f>0*1000000/53018</f>
        <v>0</v>
      </c>
      <c r="V61" s="30">
        <f>0*1000000/53018</f>
        <v>0</v>
      </c>
      <c r="W61" s="432"/>
    </row>
    <row r="62" spans="1:23" s="33" customFormat="1" ht="119.25" hidden="1" customHeight="1" x14ac:dyDescent="0.25">
      <c r="A62" s="394" t="s">
        <v>208</v>
      </c>
      <c r="B62" s="430" t="s">
        <v>338</v>
      </c>
      <c r="C62" s="403" t="s">
        <v>339</v>
      </c>
      <c r="D62" s="489" t="s">
        <v>340</v>
      </c>
      <c r="E62" s="489"/>
      <c r="F62" s="30" t="s">
        <v>195</v>
      </c>
      <c r="G62" s="383" t="s">
        <v>36</v>
      </c>
      <c r="H62" s="30" t="s">
        <v>172</v>
      </c>
      <c r="I62" s="7" t="s">
        <v>107</v>
      </c>
      <c r="J62" s="5" t="s">
        <v>39</v>
      </c>
      <c r="K62" s="277" t="s">
        <v>341</v>
      </c>
      <c r="L62" s="32">
        <v>0.9</v>
      </c>
      <c r="M62" s="7"/>
      <c r="N62" s="30"/>
      <c r="O62" s="30"/>
      <c r="P62" s="30"/>
      <c r="Q62" s="30"/>
      <c r="R62" s="30"/>
      <c r="S62" s="363"/>
      <c r="T62" s="363"/>
      <c r="U62" s="8">
        <f>3/3</f>
        <v>1</v>
      </c>
      <c r="V62" s="30">
        <f>3/3</f>
        <v>1</v>
      </c>
      <c r="W62" s="432"/>
    </row>
    <row r="63" spans="1:23" s="33" customFormat="1" ht="81.75" hidden="1" customHeight="1" x14ac:dyDescent="0.25">
      <c r="A63" s="394" t="s">
        <v>208</v>
      </c>
      <c r="B63" s="430" t="s">
        <v>342</v>
      </c>
      <c r="C63" s="403" t="s">
        <v>343</v>
      </c>
      <c r="D63" s="489" t="s">
        <v>344</v>
      </c>
      <c r="E63" s="489"/>
      <c r="F63" s="30" t="s">
        <v>195</v>
      </c>
      <c r="G63" s="383" t="s">
        <v>36</v>
      </c>
      <c r="H63" s="30" t="s">
        <v>172</v>
      </c>
      <c r="I63" s="7" t="s">
        <v>107</v>
      </c>
      <c r="J63" s="5" t="s">
        <v>39</v>
      </c>
      <c r="K63" s="277" t="s">
        <v>345</v>
      </c>
      <c r="L63" s="32">
        <v>0.9</v>
      </c>
      <c r="M63" s="7" t="s">
        <v>346</v>
      </c>
      <c r="N63" s="30"/>
      <c r="O63" s="30"/>
      <c r="P63" s="30"/>
      <c r="Q63" s="30"/>
      <c r="R63" s="30"/>
      <c r="S63" s="363"/>
      <c r="T63" s="363"/>
      <c r="U63" s="8">
        <f>159/197</f>
        <v>0.80710659898477155</v>
      </c>
      <c r="V63" s="30">
        <f>(438/749)</f>
        <v>0.5847797062750334</v>
      </c>
      <c r="W63" s="369"/>
    </row>
    <row r="64" spans="1:23" s="33" customFormat="1" ht="170.25" customHeight="1" x14ac:dyDescent="0.25">
      <c r="A64" s="394" t="s">
        <v>202</v>
      </c>
      <c r="B64" s="430" t="s">
        <v>347</v>
      </c>
      <c r="C64" s="403" t="s">
        <v>348</v>
      </c>
      <c r="D64" s="489" t="s">
        <v>349</v>
      </c>
      <c r="E64" s="489"/>
      <c r="F64" s="30" t="s">
        <v>195</v>
      </c>
      <c r="G64" s="383" t="s">
        <v>36</v>
      </c>
      <c r="H64" s="30" t="s">
        <v>76</v>
      </c>
      <c r="I64" s="7" t="s">
        <v>107</v>
      </c>
      <c r="J64" s="7" t="s">
        <v>39</v>
      </c>
      <c r="K64" s="428" t="s">
        <v>350</v>
      </c>
      <c r="L64" s="32">
        <v>0.9</v>
      </c>
      <c r="M64" s="7" t="s">
        <v>351</v>
      </c>
      <c r="N64" s="30"/>
      <c r="O64" s="30"/>
      <c r="P64" s="30"/>
      <c r="Q64" s="30"/>
      <c r="R64" s="30"/>
      <c r="S64" s="363"/>
      <c r="T64" s="363"/>
      <c r="U64" s="8">
        <f>0/26*100</f>
        <v>0</v>
      </c>
      <c r="V64" s="30">
        <f>0/26*100</f>
        <v>0</v>
      </c>
      <c r="W64" s="30">
        <f>0/26*100</f>
        <v>0</v>
      </c>
    </row>
    <row r="65" spans="1:23" s="33" customFormat="1" ht="54.75" hidden="1" customHeight="1" x14ac:dyDescent="0.25">
      <c r="A65" s="396" t="s">
        <v>208</v>
      </c>
      <c r="B65" s="445" t="s">
        <v>352</v>
      </c>
      <c r="C65" s="402" t="s">
        <v>353</v>
      </c>
      <c r="D65" s="489" t="s">
        <v>354</v>
      </c>
      <c r="E65" s="489"/>
      <c r="F65" s="30" t="s">
        <v>195</v>
      </c>
      <c r="G65" s="383" t="s">
        <v>36</v>
      </c>
      <c r="H65" s="31" t="s">
        <v>114</v>
      </c>
      <c r="I65" s="7" t="s">
        <v>107</v>
      </c>
      <c r="J65" s="7" t="s">
        <v>39</v>
      </c>
      <c r="K65" s="30" t="s">
        <v>355</v>
      </c>
      <c r="L65" s="32">
        <v>0</v>
      </c>
      <c r="M65" s="7" t="s">
        <v>356</v>
      </c>
      <c r="N65" s="30">
        <v>0</v>
      </c>
      <c r="O65" s="30">
        <v>0</v>
      </c>
      <c r="P65" s="30">
        <v>0</v>
      </c>
      <c r="Q65" s="30">
        <v>0</v>
      </c>
      <c r="R65" s="30">
        <v>0</v>
      </c>
      <c r="S65" s="363">
        <f>0/4</f>
        <v>0</v>
      </c>
      <c r="T65" s="363">
        <f>0/4</f>
        <v>0</v>
      </c>
      <c r="U65" s="8">
        <f>0/4</f>
        <v>0</v>
      </c>
      <c r="V65" s="30">
        <f>0/4</f>
        <v>0</v>
      </c>
      <c r="W65" s="432"/>
    </row>
    <row r="66" spans="1:23" s="33" customFormat="1" ht="47.25" hidden="1" customHeight="1" x14ac:dyDescent="0.25">
      <c r="A66" s="394" t="s">
        <v>208</v>
      </c>
      <c r="B66" s="445" t="s">
        <v>357</v>
      </c>
      <c r="C66" s="402" t="s">
        <v>358</v>
      </c>
      <c r="D66" s="489" t="s">
        <v>359</v>
      </c>
      <c r="E66" s="489"/>
      <c r="F66" s="30" t="s">
        <v>195</v>
      </c>
      <c r="G66" s="383" t="s">
        <v>36</v>
      </c>
      <c r="H66" s="31" t="s">
        <v>114</v>
      </c>
      <c r="I66" s="7" t="s">
        <v>107</v>
      </c>
      <c r="J66" s="7" t="s">
        <v>39</v>
      </c>
      <c r="K66" s="30" t="s">
        <v>360</v>
      </c>
      <c r="L66" s="32">
        <v>0</v>
      </c>
      <c r="M66" s="30" t="s">
        <v>361</v>
      </c>
      <c r="N66" s="30">
        <v>0</v>
      </c>
      <c r="O66" s="34">
        <v>0.25</v>
      </c>
      <c r="P66" s="30">
        <v>0</v>
      </c>
      <c r="Q66" s="30">
        <v>0</v>
      </c>
      <c r="R66" s="30">
        <v>0</v>
      </c>
      <c r="S66" s="363">
        <f>(0/4)*100%</f>
        <v>0</v>
      </c>
      <c r="T66" s="363">
        <f>0/4</f>
        <v>0</v>
      </c>
      <c r="U66" s="8">
        <f>0/4</f>
        <v>0</v>
      </c>
      <c r="V66" s="30">
        <f>0/4</f>
        <v>0</v>
      </c>
      <c r="W66" s="432"/>
    </row>
    <row r="67" spans="1:23" s="33" customFormat="1" ht="52.5" hidden="1" customHeight="1" x14ac:dyDescent="0.25">
      <c r="A67" s="394" t="s">
        <v>208</v>
      </c>
      <c r="B67" s="493" t="s">
        <v>362</v>
      </c>
      <c r="C67" s="402" t="s">
        <v>363</v>
      </c>
      <c r="D67" s="489" t="s">
        <v>364</v>
      </c>
      <c r="E67" s="489"/>
      <c r="F67" s="30" t="s">
        <v>195</v>
      </c>
      <c r="G67" s="383" t="s">
        <v>36</v>
      </c>
      <c r="H67" s="31" t="s">
        <v>114</v>
      </c>
      <c r="I67" s="7" t="s">
        <v>107</v>
      </c>
      <c r="J67" s="7" t="s">
        <v>39</v>
      </c>
      <c r="K67" s="428" t="s">
        <v>365</v>
      </c>
      <c r="L67" s="32">
        <v>0</v>
      </c>
      <c r="M67" s="30" t="s">
        <v>366</v>
      </c>
      <c r="N67" s="30">
        <v>0</v>
      </c>
      <c r="O67" s="30">
        <v>0</v>
      </c>
      <c r="P67" s="30">
        <v>0</v>
      </c>
      <c r="Q67" s="30">
        <v>0</v>
      </c>
      <c r="R67" s="30">
        <v>0</v>
      </c>
      <c r="S67" s="363">
        <f>(0/4)*100%</f>
        <v>0</v>
      </c>
      <c r="T67" s="363">
        <v>0</v>
      </c>
      <c r="U67" s="8">
        <v>0</v>
      </c>
      <c r="V67" s="30">
        <f>0/4</f>
        <v>0</v>
      </c>
      <c r="W67" s="432"/>
    </row>
    <row r="68" spans="1:23" ht="50.25" hidden="1" customHeight="1" x14ac:dyDescent="0.2">
      <c r="A68" s="394" t="s">
        <v>208</v>
      </c>
      <c r="B68" s="493"/>
      <c r="C68" s="458" t="s">
        <v>367</v>
      </c>
      <c r="D68" s="489" t="s">
        <v>368</v>
      </c>
      <c r="E68" s="489"/>
      <c r="F68" s="30" t="s">
        <v>195</v>
      </c>
      <c r="G68" s="383" t="s">
        <v>36</v>
      </c>
      <c r="H68" s="31" t="s">
        <v>114</v>
      </c>
      <c r="I68" s="7" t="s">
        <v>107</v>
      </c>
      <c r="J68" s="7" t="s">
        <v>39</v>
      </c>
      <c r="K68" s="388" t="s">
        <v>369</v>
      </c>
      <c r="L68" s="32">
        <v>0</v>
      </c>
      <c r="M68" s="30" t="s">
        <v>370</v>
      </c>
      <c r="N68" s="30">
        <v>0</v>
      </c>
      <c r="O68" s="30">
        <v>0</v>
      </c>
      <c r="P68" s="30">
        <v>0</v>
      </c>
      <c r="Q68" s="30">
        <v>0</v>
      </c>
      <c r="R68" s="30">
        <v>0</v>
      </c>
      <c r="S68" s="30">
        <f>0/360</f>
        <v>0</v>
      </c>
      <c r="T68" s="30">
        <v>0</v>
      </c>
      <c r="U68" s="8">
        <v>0</v>
      </c>
      <c r="V68" s="30">
        <f>0/4</f>
        <v>0</v>
      </c>
      <c r="W68" s="432"/>
    </row>
    <row r="69" spans="1:23" ht="55.5" hidden="1" customHeight="1" x14ac:dyDescent="0.2">
      <c r="A69" s="394" t="s">
        <v>208</v>
      </c>
      <c r="B69" s="493"/>
      <c r="C69" s="458" t="s">
        <v>371</v>
      </c>
      <c r="D69" s="489" t="s">
        <v>372</v>
      </c>
      <c r="E69" s="489"/>
      <c r="F69" s="30" t="s">
        <v>195</v>
      </c>
      <c r="G69" s="383" t="s">
        <v>36</v>
      </c>
      <c r="H69" s="31" t="s">
        <v>114</v>
      </c>
      <c r="I69" s="7" t="s">
        <v>107</v>
      </c>
      <c r="J69" s="7" t="s">
        <v>39</v>
      </c>
      <c r="K69" s="30" t="s">
        <v>373</v>
      </c>
      <c r="L69" s="32">
        <v>0</v>
      </c>
      <c r="M69" s="30" t="s">
        <v>370</v>
      </c>
      <c r="N69" s="30">
        <v>0</v>
      </c>
      <c r="O69" s="30">
        <v>3.33</v>
      </c>
      <c r="P69" s="30">
        <v>0</v>
      </c>
      <c r="Q69" s="30">
        <v>0</v>
      </c>
      <c r="R69" s="30">
        <v>0</v>
      </c>
      <c r="S69" s="30">
        <f>0/360</f>
        <v>0</v>
      </c>
      <c r="T69" s="30">
        <v>0</v>
      </c>
      <c r="U69" s="8">
        <v>0</v>
      </c>
      <c r="V69" s="30">
        <f>0/4</f>
        <v>0</v>
      </c>
      <c r="W69" s="432"/>
    </row>
    <row r="70" spans="1:23" s="35" customFormat="1" ht="48" hidden="1" customHeight="1" x14ac:dyDescent="0.25">
      <c r="A70" s="394" t="s">
        <v>208</v>
      </c>
      <c r="B70" s="430" t="s">
        <v>374</v>
      </c>
      <c r="C70" s="402" t="s">
        <v>375</v>
      </c>
      <c r="D70" s="489" t="s">
        <v>376</v>
      </c>
      <c r="E70" s="489"/>
      <c r="F70" s="30" t="s">
        <v>195</v>
      </c>
      <c r="G70" s="383" t="s">
        <v>36</v>
      </c>
      <c r="H70" s="31" t="s">
        <v>114</v>
      </c>
      <c r="I70" s="7" t="s">
        <v>107</v>
      </c>
      <c r="J70" s="7" t="s">
        <v>39</v>
      </c>
      <c r="K70" s="428" t="s">
        <v>377</v>
      </c>
      <c r="L70" s="30" t="s">
        <v>378</v>
      </c>
      <c r="M70" s="30" t="s">
        <v>379</v>
      </c>
      <c r="N70" s="30">
        <v>0</v>
      </c>
      <c r="O70" s="30">
        <v>0</v>
      </c>
      <c r="P70" s="30">
        <v>0</v>
      </c>
      <c r="Q70" s="30">
        <v>0</v>
      </c>
      <c r="R70" s="30">
        <v>0</v>
      </c>
      <c r="S70" s="30">
        <f>0+0</f>
        <v>0</v>
      </c>
      <c r="T70" s="30">
        <v>0</v>
      </c>
      <c r="U70" s="8">
        <v>0</v>
      </c>
      <c r="V70" s="30">
        <f>0/4</f>
        <v>0</v>
      </c>
      <c r="W70" s="432"/>
    </row>
    <row r="71" spans="1:23" s="35" customFormat="1" ht="48" hidden="1" customHeight="1" x14ac:dyDescent="0.25">
      <c r="A71" s="394" t="s">
        <v>208</v>
      </c>
      <c r="B71" s="430" t="s">
        <v>380</v>
      </c>
      <c r="C71" s="403" t="s">
        <v>381</v>
      </c>
      <c r="D71" s="489" t="s">
        <v>382</v>
      </c>
      <c r="E71" s="489"/>
      <c r="F71" s="30" t="s">
        <v>195</v>
      </c>
      <c r="G71" s="383" t="s">
        <v>36</v>
      </c>
      <c r="H71" s="31" t="s">
        <v>114</v>
      </c>
      <c r="I71" s="7" t="s">
        <v>107</v>
      </c>
      <c r="J71" s="7" t="s">
        <v>39</v>
      </c>
      <c r="K71" s="428" t="s">
        <v>383</v>
      </c>
      <c r="L71" s="32">
        <v>0.9</v>
      </c>
      <c r="M71" s="30" t="s">
        <v>384</v>
      </c>
      <c r="N71" s="30">
        <v>0</v>
      </c>
      <c r="O71" s="34">
        <v>1</v>
      </c>
      <c r="P71" s="34">
        <v>25.75</v>
      </c>
      <c r="Q71" s="36">
        <v>0.5625</v>
      </c>
      <c r="R71" s="36">
        <v>1</v>
      </c>
      <c r="S71" s="34">
        <f>241/241</f>
        <v>1</v>
      </c>
      <c r="T71" s="34">
        <f>545/545</f>
        <v>1</v>
      </c>
      <c r="U71" s="8">
        <f>545/545</f>
        <v>1</v>
      </c>
      <c r="V71" s="30">
        <f>(4/4)</f>
        <v>1</v>
      </c>
      <c r="W71" s="369"/>
    </row>
    <row r="72" spans="1:23" s="35" customFormat="1" ht="51.75" hidden="1" customHeight="1" x14ac:dyDescent="0.25">
      <c r="A72" s="394" t="s">
        <v>208</v>
      </c>
      <c r="B72" s="430" t="s">
        <v>385</v>
      </c>
      <c r="C72" s="402" t="s">
        <v>386</v>
      </c>
      <c r="D72" s="489" t="s">
        <v>387</v>
      </c>
      <c r="E72" s="489"/>
      <c r="F72" s="30" t="s">
        <v>195</v>
      </c>
      <c r="G72" s="383" t="s">
        <v>36</v>
      </c>
      <c r="H72" s="31" t="s">
        <v>114</v>
      </c>
      <c r="I72" s="7" t="s">
        <v>107</v>
      </c>
      <c r="J72" s="7" t="s">
        <v>39</v>
      </c>
      <c r="K72" s="428" t="s">
        <v>388</v>
      </c>
      <c r="L72" s="32">
        <v>0.9</v>
      </c>
      <c r="M72" s="30" t="s">
        <v>389</v>
      </c>
      <c r="N72" s="34">
        <v>1</v>
      </c>
      <c r="O72" s="34">
        <v>1</v>
      </c>
      <c r="P72" s="34">
        <v>1</v>
      </c>
      <c r="Q72" s="34">
        <v>1</v>
      </c>
      <c r="R72" s="34">
        <v>1</v>
      </c>
      <c r="S72" s="34">
        <f>3/3</f>
        <v>1</v>
      </c>
      <c r="T72" s="34">
        <f>(4/4)*100%</f>
        <v>1</v>
      </c>
      <c r="U72" s="363">
        <f>(4/4)*100%</f>
        <v>1</v>
      </c>
      <c r="V72" s="30">
        <f>(4/4)</f>
        <v>1</v>
      </c>
      <c r="W72" s="369"/>
    </row>
    <row r="73" spans="1:23" s="35" customFormat="1" ht="51.75" hidden="1" customHeight="1" x14ac:dyDescent="0.25">
      <c r="A73" s="394" t="s">
        <v>208</v>
      </c>
      <c r="B73" s="430" t="s">
        <v>390</v>
      </c>
      <c r="C73" s="402" t="s">
        <v>391</v>
      </c>
      <c r="D73" s="489" t="s">
        <v>392</v>
      </c>
      <c r="E73" s="489"/>
      <c r="F73" s="30" t="s">
        <v>195</v>
      </c>
      <c r="G73" s="383" t="s">
        <v>36</v>
      </c>
      <c r="H73" s="31" t="s">
        <v>114</v>
      </c>
      <c r="I73" s="7" t="s">
        <v>107</v>
      </c>
      <c r="J73" s="7" t="s">
        <v>39</v>
      </c>
      <c r="K73" s="428" t="s">
        <v>393</v>
      </c>
      <c r="L73" s="32">
        <v>0.9</v>
      </c>
      <c r="M73" s="30" t="s">
        <v>148</v>
      </c>
      <c r="N73" s="34">
        <v>0</v>
      </c>
      <c r="O73" s="34">
        <v>0.75</v>
      </c>
      <c r="P73" s="34">
        <v>0.75</v>
      </c>
      <c r="Q73" s="34">
        <v>1</v>
      </c>
      <c r="R73" s="34">
        <v>1</v>
      </c>
      <c r="S73" s="34">
        <f>1/1</f>
        <v>1</v>
      </c>
      <c r="T73" s="34">
        <f>3/3</f>
        <v>1</v>
      </c>
      <c r="U73" s="8">
        <f>3/3</f>
        <v>1</v>
      </c>
      <c r="V73" s="30">
        <f>(4/4)</f>
        <v>1</v>
      </c>
      <c r="W73" s="369"/>
    </row>
    <row r="74" spans="1:23" ht="63" customHeight="1" x14ac:dyDescent="0.2">
      <c r="A74" s="394" t="s">
        <v>208</v>
      </c>
      <c r="B74" s="391" t="s">
        <v>394</v>
      </c>
      <c r="C74" s="410" t="s">
        <v>395</v>
      </c>
      <c r="D74" s="490" t="s">
        <v>396</v>
      </c>
      <c r="E74" s="490"/>
      <c r="F74" s="383" t="s">
        <v>47</v>
      </c>
      <c r="G74" s="383" t="s">
        <v>36</v>
      </c>
      <c r="H74" s="382" t="s">
        <v>52</v>
      </c>
      <c r="I74" s="7" t="s">
        <v>107</v>
      </c>
      <c r="J74" s="7" t="s">
        <v>39</v>
      </c>
      <c r="K74" s="7" t="s">
        <v>397</v>
      </c>
      <c r="L74" s="8">
        <v>0.9</v>
      </c>
      <c r="M74" s="7" t="s">
        <v>398</v>
      </c>
      <c r="N74" s="8">
        <v>1</v>
      </c>
      <c r="O74" s="8">
        <v>1</v>
      </c>
      <c r="P74" s="8">
        <v>1</v>
      </c>
      <c r="Q74" s="8">
        <v>1</v>
      </c>
      <c r="R74" s="8">
        <v>1</v>
      </c>
      <c r="S74" s="8">
        <f>488/488</f>
        <v>1</v>
      </c>
      <c r="T74" s="8">
        <f>391/391</f>
        <v>1</v>
      </c>
      <c r="U74" s="8">
        <f>391/391</f>
        <v>1</v>
      </c>
      <c r="V74" s="30">
        <f>(77/85)*100</f>
        <v>90.588235294117652</v>
      </c>
      <c r="W74" s="389"/>
    </row>
    <row r="75" spans="1:23" ht="63" hidden="1" customHeight="1" x14ac:dyDescent="0.2">
      <c r="A75" s="394" t="s">
        <v>208</v>
      </c>
      <c r="B75" s="396" t="s">
        <v>399</v>
      </c>
      <c r="C75" s="410" t="s">
        <v>400</v>
      </c>
      <c r="D75" s="490" t="s">
        <v>401</v>
      </c>
      <c r="E75" s="490"/>
      <c r="F75" s="382" t="s">
        <v>47</v>
      </c>
      <c r="G75" s="383" t="s">
        <v>36</v>
      </c>
      <c r="H75" s="382" t="s">
        <v>114</v>
      </c>
      <c r="I75" s="7" t="s">
        <v>107</v>
      </c>
      <c r="J75" s="7" t="s">
        <v>39</v>
      </c>
      <c r="K75" s="7" t="s">
        <v>402</v>
      </c>
      <c r="L75" s="383">
        <v>0.9</v>
      </c>
      <c r="M75" s="7" t="s">
        <v>403</v>
      </c>
      <c r="N75" s="383"/>
      <c r="O75" s="384"/>
      <c r="P75" s="384"/>
      <c r="Q75" s="384"/>
      <c r="R75" s="384">
        <v>1</v>
      </c>
      <c r="S75" s="384">
        <f>157/157</f>
        <v>1</v>
      </c>
      <c r="T75" s="384">
        <f>135/135</f>
        <v>1</v>
      </c>
      <c r="U75" s="8">
        <f>135/135</f>
        <v>1</v>
      </c>
      <c r="V75" s="30">
        <f>(103/103)</f>
        <v>1</v>
      </c>
      <c r="W75" s="369"/>
    </row>
    <row r="76" spans="1:23" ht="63" hidden="1" customHeight="1" thickBot="1" x14ac:dyDescent="0.25">
      <c r="A76" s="409" t="s">
        <v>208</v>
      </c>
      <c r="B76" s="446" t="s">
        <v>404</v>
      </c>
      <c r="C76" s="459" t="s">
        <v>405</v>
      </c>
      <c r="D76" s="488" t="s">
        <v>406</v>
      </c>
      <c r="E76" s="488"/>
      <c r="F76" s="429" t="s">
        <v>47</v>
      </c>
      <c r="G76" s="377" t="s">
        <v>36</v>
      </c>
      <c r="H76" s="429" t="s">
        <v>37</v>
      </c>
      <c r="I76" s="376" t="s">
        <v>107</v>
      </c>
      <c r="J76" s="378" t="s">
        <v>39</v>
      </c>
      <c r="K76" s="379" t="s">
        <v>407</v>
      </c>
      <c r="L76" s="377">
        <v>0.9</v>
      </c>
      <c r="M76" s="376" t="s">
        <v>408</v>
      </c>
      <c r="N76" s="377"/>
      <c r="O76" s="427"/>
      <c r="P76" s="427"/>
      <c r="Q76" s="427"/>
      <c r="R76" s="427">
        <v>1</v>
      </c>
      <c r="S76" s="427">
        <f>850/1007</f>
        <v>0.84409136047666333</v>
      </c>
      <c r="T76" s="427">
        <f>850/1031</f>
        <v>0.82444228903976724</v>
      </c>
      <c r="U76" s="427">
        <f>732/1045</f>
        <v>0.70047846889952148</v>
      </c>
      <c r="V76" s="435"/>
      <c r="W76" s="374"/>
    </row>
  </sheetData>
  <autoFilter ref="A6:W76" xr:uid="{68F98293-5607-4AD6-80B7-3B87D9A9C623}">
    <filterColumn colId="3" showButton="0"/>
    <filterColumn colId="7">
      <filters>
        <filter val="Mensual"/>
      </filters>
    </filterColumn>
  </autoFilter>
  <mergeCells count="81">
    <mergeCell ref="D9:E9"/>
    <mergeCell ref="A1:M1"/>
    <mergeCell ref="A2:M2"/>
    <mergeCell ref="A3:B3"/>
    <mergeCell ref="D3:F3"/>
    <mergeCell ref="G3:J3"/>
    <mergeCell ref="L3:M3"/>
    <mergeCell ref="D8:E8"/>
    <mergeCell ref="N1:W3"/>
    <mergeCell ref="A4:Q4"/>
    <mergeCell ref="A5:W5"/>
    <mergeCell ref="D6:E6"/>
    <mergeCell ref="D7:E7"/>
    <mergeCell ref="D21:E21"/>
    <mergeCell ref="D10:E10"/>
    <mergeCell ref="D11:E11"/>
    <mergeCell ref="D12:E12"/>
    <mergeCell ref="D13:E13"/>
    <mergeCell ref="D14:E14"/>
    <mergeCell ref="D15:E15"/>
    <mergeCell ref="D16:E16"/>
    <mergeCell ref="D17:E17"/>
    <mergeCell ref="D18:E18"/>
    <mergeCell ref="D19:E19"/>
    <mergeCell ref="D20:E20"/>
    <mergeCell ref="D35:E35"/>
    <mergeCell ref="D22:E22"/>
    <mergeCell ref="D23:E23"/>
    <mergeCell ref="D24:E24"/>
    <mergeCell ref="D25:E25"/>
    <mergeCell ref="D26:E26"/>
    <mergeCell ref="D27:E27"/>
    <mergeCell ref="D28:E28"/>
    <mergeCell ref="D29:E29"/>
    <mergeCell ref="D30:E30"/>
    <mergeCell ref="D31:E31"/>
    <mergeCell ref="D32:E32"/>
    <mergeCell ref="D33:E33"/>
    <mergeCell ref="D34:E34"/>
    <mergeCell ref="D47:E47"/>
    <mergeCell ref="D36:E36"/>
    <mergeCell ref="D37:E37"/>
    <mergeCell ref="D38:E38"/>
    <mergeCell ref="D39:E39"/>
    <mergeCell ref="D40:E40"/>
    <mergeCell ref="D41:E41"/>
    <mergeCell ref="D42:E42"/>
    <mergeCell ref="D43:E43"/>
    <mergeCell ref="D44:E44"/>
    <mergeCell ref="D45:E45"/>
    <mergeCell ref="D46:E46"/>
    <mergeCell ref="D58:E58"/>
    <mergeCell ref="D48:E48"/>
    <mergeCell ref="D49:E49"/>
    <mergeCell ref="D50:E50"/>
    <mergeCell ref="D51:E51"/>
    <mergeCell ref="D52:E52"/>
    <mergeCell ref="D53:E53"/>
    <mergeCell ref="D54:E54"/>
    <mergeCell ref="D55:E55"/>
    <mergeCell ref="D56:E56"/>
    <mergeCell ref="D57:E57"/>
    <mergeCell ref="D59:E59"/>
    <mergeCell ref="D60:E60"/>
    <mergeCell ref="D65:E65"/>
    <mergeCell ref="D66:E66"/>
    <mergeCell ref="B67:B69"/>
    <mergeCell ref="D67:E67"/>
    <mergeCell ref="D68:E68"/>
    <mergeCell ref="D69:E69"/>
    <mergeCell ref="D61:E61"/>
    <mergeCell ref="D62:E62"/>
    <mergeCell ref="D63:E63"/>
    <mergeCell ref="D64:E64"/>
    <mergeCell ref="D76:E76"/>
    <mergeCell ref="D70:E70"/>
    <mergeCell ref="D71:E71"/>
    <mergeCell ref="D72:E72"/>
    <mergeCell ref="D73:E73"/>
    <mergeCell ref="D74:E74"/>
    <mergeCell ref="D75:E75"/>
  </mergeCells>
  <pageMargins left="0.7" right="0.7" top="0.75" bottom="0.75" header="0.3" footer="0.3"/>
  <pageSetup paperSize="9" scale="32" orientation="portrait" r:id="rId1"/>
  <colBreaks count="1" manualBreakCount="1">
    <brk id="8"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707F2-38C1-4F88-92D8-A8AEF1A57BC1}">
  <sheetPr codeName="Hoja2">
    <tabColor theme="9" tint="0.59999389629810485"/>
  </sheetPr>
  <dimension ref="A1:U50"/>
  <sheetViews>
    <sheetView showGridLines="0" view="pageBreakPreview" topLeftCell="A3" zoomScale="70" zoomScaleNormal="40" zoomScaleSheetLayoutView="70" zoomScalePageLayoutView="82" workbookViewId="0">
      <selection activeCell="I24" sqref="I24"/>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8.7109375" style="38" customWidth="1"/>
    <col min="6" max="6" width="11.85546875" style="38" customWidth="1"/>
    <col min="7" max="10" width="8.7109375" style="38" customWidth="1"/>
    <col min="11" max="11" width="16.42578125" style="38" customWidth="1"/>
    <col min="12" max="12" width="8.7109375" style="38" customWidth="1"/>
    <col min="13" max="13" width="11.140625" style="38" bestFit="1" customWidth="1"/>
    <col min="14" max="14" width="8.7109375" style="38" customWidth="1"/>
    <col min="15" max="15" width="10.85546875" style="38" bestFit="1" customWidth="1"/>
    <col min="16" max="16" width="9.570312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49.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2026'!B7</f>
        <v>1. Política de SST</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2026'!W7</f>
        <v>0</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2026'!H7</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2026'!I7</f>
        <v>Cumplimiento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428</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7"/>
      <c r="F19" s="58"/>
      <c r="G19" s="57">
        <v>1</v>
      </c>
      <c r="H19" s="57"/>
      <c r="I19" s="57"/>
      <c r="J19" s="57"/>
      <c r="K19" s="57"/>
      <c r="L19" s="57"/>
      <c r="M19" s="57"/>
      <c r="N19" s="57"/>
      <c r="O19" s="57"/>
      <c r="P19" s="58"/>
      <c r="Q19" s="55"/>
      <c r="R19" s="547"/>
      <c r="S19" s="548"/>
      <c r="T19" s="548"/>
      <c r="U19" s="41"/>
    </row>
    <row r="20" spans="1:21" ht="14.25" x14ac:dyDescent="0.2">
      <c r="A20" s="551" t="s">
        <v>430</v>
      </c>
      <c r="B20" s="552"/>
      <c r="C20" s="553"/>
      <c r="E20" s="59"/>
      <c r="F20" s="59"/>
      <c r="G20" s="59">
        <v>1</v>
      </c>
      <c r="H20" s="59"/>
      <c r="I20" s="59"/>
      <c r="J20" s="59"/>
      <c r="K20" s="59"/>
      <c r="L20" s="59"/>
      <c r="M20" s="59"/>
      <c r="N20" s="59"/>
      <c r="O20" s="59"/>
      <c r="P20" s="59"/>
      <c r="Q20" s="55"/>
      <c r="R20" s="547"/>
      <c r="S20" s="548"/>
      <c r="T20" s="548"/>
      <c r="U20" s="41"/>
    </row>
    <row r="21" spans="1:21" ht="5.0999999999999996" customHeight="1" x14ac:dyDescent="0.2">
      <c r="E21" s="60"/>
      <c r="F21" s="61"/>
      <c r="G21" s="61"/>
      <c r="H21" s="60"/>
      <c r="I21" s="60"/>
      <c r="J21" s="61"/>
      <c r="K21" s="60"/>
      <c r="L21" s="60"/>
      <c r="M21" s="61"/>
      <c r="N21" s="60"/>
      <c r="O21" s="60"/>
      <c r="P21" s="61"/>
      <c r="Q21" s="55"/>
      <c r="R21" s="547"/>
      <c r="S21" s="548"/>
      <c r="T21" s="548"/>
      <c r="U21" s="41"/>
    </row>
    <row r="22" spans="1:21" ht="15" customHeight="1" x14ac:dyDescent="0.2">
      <c r="A22" s="527" t="s">
        <v>431</v>
      </c>
      <c r="B22" s="528"/>
      <c r="C22" s="529"/>
      <c r="E22" s="62"/>
      <c r="F22" s="63"/>
      <c r="G22" s="63">
        <v>1</v>
      </c>
      <c r="H22" s="62"/>
      <c r="I22" s="62"/>
      <c r="J22" s="63"/>
      <c r="K22" s="62"/>
      <c r="L22" s="62"/>
      <c r="M22" s="63"/>
      <c r="N22" s="62"/>
      <c r="O22" s="62"/>
      <c r="P22" s="63"/>
      <c r="Q22" s="63" t="e">
        <f>#REF!</f>
        <v>#REF!</v>
      </c>
      <c r="R22" s="547"/>
      <c r="S22" s="548"/>
      <c r="T22" s="548"/>
      <c r="U22" s="41"/>
    </row>
    <row r="23" spans="1:21" ht="5.0999999999999996" customHeight="1" x14ac:dyDescent="0.2">
      <c r="A23" s="554"/>
      <c r="B23" s="554"/>
      <c r="C23" s="554"/>
      <c r="E23" s="64"/>
      <c r="F23" s="65"/>
      <c r="G23" s="65"/>
      <c r="H23" s="64"/>
      <c r="I23" s="64"/>
      <c r="J23" s="65"/>
      <c r="K23" s="64"/>
      <c r="L23" s="64"/>
      <c r="M23" s="65"/>
      <c r="N23" s="64"/>
      <c r="O23" s="64"/>
      <c r="P23" s="65"/>
      <c r="Q23" s="55"/>
      <c r="R23" s="547"/>
      <c r="S23" s="548"/>
      <c r="T23" s="548"/>
      <c r="U23" s="41"/>
    </row>
    <row r="24" spans="1:21" ht="15" customHeight="1" x14ac:dyDescent="0.2">
      <c r="A24" s="527" t="s">
        <v>432</v>
      </c>
      <c r="B24" s="528"/>
      <c r="C24" s="529"/>
      <c r="E24" s="62"/>
      <c r="F24" s="63"/>
      <c r="G24" s="63">
        <v>0</v>
      </c>
      <c r="H24" s="62"/>
      <c r="I24" s="62"/>
      <c r="J24" s="63"/>
      <c r="K24" s="62"/>
      <c r="L24" s="62"/>
      <c r="M24" s="63"/>
      <c r="N24" s="62"/>
      <c r="O24" s="62"/>
      <c r="P24" s="63"/>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7"/>
      <c r="F26" s="63"/>
      <c r="G26" s="63">
        <f>G19/G20</f>
        <v>1</v>
      </c>
      <c r="H26" s="68"/>
      <c r="I26" s="68"/>
      <c r="J26" s="68"/>
      <c r="K26" s="68"/>
      <c r="L26" s="68"/>
      <c r="M26" s="68"/>
      <c r="N26" s="68"/>
      <c r="O26" s="68"/>
      <c r="P26" s="63"/>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21.7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5" customHeight="1" x14ac:dyDescent="0.25">
      <c r="A31" s="565"/>
      <c r="C31" s="568" t="s">
        <v>434</v>
      </c>
      <c r="D31" s="569"/>
      <c r="E31" s="569"/>
      <c r="F31" s="569"/>
      <c r="G31" s="569"/>
      <c r="H31" s="570"/>
      <c r="I31" s="568" t="s">
        <v>435</v>
      </c>
      <c r="J31" s="569"/>
      <c r="K31" s="569"/>
      <c r="L31" s="569"/>
      <c r="M31" s="569"/>
      <c r="N31" s="569"/>
      <c r="O31" s="569"/>
      <c r="P31" s="569"/>
      <c r="Q31" s="569"/>
      <c r="R31" s="569"/>
      <c r="S31" s="569"/>
      <c r="T31" s="569"/>
      <c r="U31" s="41"/>
    </row>
    <row r="32" spans="1:21" ht="31.5" customHeight="1" x14ac:dyDescent="0.2">
      <c r="A32" s="566"/>
      <c r="B32" s="69"/>
      <c r="C32" s="571" t="s">
        <v>436</v>
      </c>
      <c r="D32" s="572"/>
      <c r="E32" s="572"/>
      <c r="F32" s="572"/>
      <c r="G32" s="572"/>
      <c r="H32" s="573"/>
      <c r="I32" s="571" t="s">
        <v>437</v>
      </c>
      <c r="J32" s="572"/>
      <c r="K32" s="572"/>
      <c r="L32" s="572"/>
      <c r="M32" s="572"/>
      <c r="N32" s="572"/>
      <c r="O32" s="572"/>
      <c r="P32" s="572"/>
      <c r="Q32" s="572"/>
      <c r="R32" s="572"/>
      <c r="S32" s="572"/>
      <c r="T32" s="572"/>
      <c r="U32" s="41"/>
    </row>
    <row r="33" spans="1:21" ht="15"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30" customHeight="1" x14ac:dyDescent="0.2">
      <c r="A34" s="566"/>
      <c r="B34" s="69"/>
      <c r="C34" s="583">
        <v>46094</v>
      </c>
      <c r="D34" s="584"/>
      <c r="E34" s="584"/>
      <c r="F34" s="584"/>
      <c r="G34" s="584"/>
      <c r="H34" s="585"/>
      <c r="I34" s="577" t="s">
        <v>440</v>
      </c>
      <c r="J34" s="578"/>
      <c r="K34" s="578"/>
      <c r="L34" s="578"/>
      <c r="M34" s="578"/>
      <c r="N34" s="578"/>
      <c r="O34" s="578"/>
      <c r="P34" s="578"/>
      <c r="Q34" s="578"/>
      <c r="R34" s="578"/>
      <c r="S34" s="578"/>
      <c r="T34" s="578"/>
      <c r="U34" s="41"/>
    </row>
    <row r="35" spans="1:21" ht="15" customHeight="1" x14ac:dyDescent="0.2">
      <c r="A35" s="566"/>
      <c r="B35" s="69"/>
      <c r="C35" s="586" t="s">
        <v>14</v>
      </c>
      <c r="D35" s="586"/>
      <c r="E35" s="586"/>
      <c r="F35" s="586"/>
      <c r="G35" s="586"/>
      <c r="H35" s="586"/>
      <c r="I35" s="579"/>
      <c r="J35" s="580"/>
      <c r="K35" s="580"/>
      <c r="L35" s="580"/>
      <c r="M35" s="580"/>
      <c r="N35" s="580"/>
      <c r="O35" s="580"/>
      <c r="P35" s="580"/>
      <c r="Q35" s="580"/>
      <c r="R35" s="580"/>
      <c r="S35" s="580"/>
      <c r="T35" s="580"/>
      <c r="U35" s="41"/>
    </row>
    <row r="36" spans="1:21" ht="27.75" customHeight="1" x14ac:dyDescent="0.2">
      <c r="A36" s="567"/>
      <c r="B36" s="69"/>
      <c r="C36" s="587" t="str">
        <f>'Tablero indicadores 2026'!G7</f>
        <v>Líder Funcional SG SST</v>
      </c>
      <c r="D36" s="584"/>
      <c r="E36" s="584"/>
      <c r="F36" s="584"/>
      <c r="G36" s="584"/>
      <c r="H36" s="585"/>
      <c r="I36" s="581"/>
      <c r="J36" s="582"/>
      <c r="K36" s="582"/>
      <c r="L36" s="582"/>
      <c r="M36" s="582"/>
      <c r="N36" s="582"/>
      <c r="O36" s="582"/>
      <c r="P36" s="582"/>
      <c r="Q36" s="582"/>
      <c r="R36" s="582"/>
      <c r="S36" s="582"/>
      <c r="T36" s="582"/>
      <c r="U36" s="41"/>
    </row>
    <row r="37" spans="1:21" ht="14.25" hidden="1" x14ac:dyDescent="0.2"/>
    <row r="38" spans="1:21" ht="14.25" hidden="1" x14ac:dyDescent="0.2"/>
    <row r="39" spans="1:21" ht="14.25" hidden="1" x14ac:dyDescent="0.2"/>
    <row r="40" spans="1:21" ht="14.25" hidden="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sheetData>
  <sheetProtection selectLockedCells="1"/>
  <dataConsolidate/>
  <mergeCells count="37">
    <mergeCell ref="A31:A36"/>
    <mergeCell ref="C31:H31"/>
    <mergeCell ref="I31:T31"/>
    <mergeCell ref="C32:H32"/>
    <mergeCell ref="I32:T32"/>
    <mergeCell ref="C33:H33"/>
    <mergeCell ref="I33:T33"/>
    <mergeCell ref="I34:T36"/>
    <mergeCell ref="C34:H34"/>
    <mergeCell ref="C35:H35"/>
    <mergeCell ref="C36:H36"/>
    <mergeCell ref="A5:C5"/>
    <mergeCell ref="E5:T5"/>
    <mergeCell ref="A7:C7"/>
    <mergeCell ref="E7:P7"/>
    <mergeCell ref="A9:C9"/>
    <mergeCell ref="E9:P9"/>
    <mergeCell ref="A24:C24"/>
    <mergeCell ref="A26:C26"/>
    <mergeCell ref="A28:T28"/>
    <mergeCell ref="A11:C11"/>
    <mergeCell ref="E11:P11"/>
    <mergeCell ref="A13:C13"/>
    <mergeCell ref="E13:P13"/>
    <mergeCell ref="A17:C17"/>
    <mergeCell ref="R17:T26"/>
    <mergeCell ref="A19:C19"/>
    <mergeCell ref="A20:C20"/>
    <mergeCell ref="A22:C22"/>
    <mergeCell ref="A23:C23"/>
    <mergeCell ref="N1:U3"/>
    <mergeCell ref="A1:M1"/>
    <mergeCell ref="A2:M2"/>
    <mergeCell ref="A3:B3"/>
    <mergeCell ref="D3:F3"/>
    <mergeCell ref="G3:J3"/>
    <mergeCell ref="L3:M3"/>
  </mergeCells>
  <conditionalFormatting sqref="F26">
    <cfRule type="colorScale" priority="3">
      <colorScale>
        <cfvo type="min"/>
        <cfvo type="percentile" val="50"/>
        <cfvo type="max"/>
        <color rgb="FFF8696B"/>
        <color rgb="FFFFEB84"/>
        <color rgb="FF63BE7B"/>
      </colorScale>
    </cfRule>
    <cfRule type="colorScale" priority="5">
      <colorScale>
        <cfvo type="min"/>
        <cfvo type="max"/>
        <color rgb="FFFFEF9C"/>
        <color rgb="FF63BE7B"/>
      </colorScale>
    </cfRule>
  </conditionalFormatting>
  <conditionalFormatting sqref="G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87D34-B217-446F-A006-CA03AB424FD9}">
  <sheetPr codeName="Hoja3">
    <tabColor theme="9" tint="0.59999389629810485"/>
  </sheetPr>
  <dimension ref="A1:U57"/>
  <sheetViews>
    <sheetView showGridLines="0" view="pageBreakPreview" zoomScale="85" zoomScaleNormal="40" zoomScaleSheetLayoutView="85" zoomScalePageLayoutView="82" workbookViewId="0">
      <selection activeCell="C36" sqref="C36:H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8.7109375" style="38" customWidth="1"/>
    <col min="6" max="6" width="11.85546875" style="38" customWidth="1"/>
    <col min="7" max="10" width="8.7109375" style="38" customWidth="1"/>
    <col min="11" max="11" width="16.42578125" style="38" customWidth="1"/>
    <col min="12" max="12" width="8.7109375" style="38" customWidth="1"/>
    <col min="13" max="13" width="11.140625" style="38" bestFit="1" customWidth="1"/>
    <col min="14" max="14" width="8.7109375" style="38" customWidth="1"/>
    <col min="15" max="15" width="10.85546875" style="38" bestFit="1" customWidth="1"/>
    <col min="16" max="16" width="9.570312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2026'!B8</f>
        <v>2. Objetivos y metas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t="e">
        <f>'Tablero indicadores 2026'!A49:V50</f>
        <v>#VALUE!</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2026'!H8</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2026'!I7</f>
        <v>Cumplimiento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441</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7"/>
      <c r="F19" s="58">
        <v>1</v>
      </c>
      <c r="G19" s="57"/>
      <c r="H19" s="57"/>
      <c r="I19" s="57"/>
      <c r="J19" s="57"/>
      <c r="K19" s="57"/>
      <c r="L19" s="57"/>
      <c r="M19" s="57"/>
      <c r="N19" s="57"/>
      <c r="O19" s="57"/>
      <c r="P19" s="58"/>
      <c r="Q19" s="55"/>
      <c r="R19" s="547"/>
      <c r="S19" s="548"/>
      <c r="T19" s="548"/>
      <c r="U19" s="41"/>
    </row>
    <row r="20" spans="1:21" ht="14.25" x14ac:dyDescent="0.2">
      <c r="A20" s="551" t="s">
        <v>430</v>
      </c>
      <c r="B20" s="552"/>
      <c r="C20" s="553"/>
      <c r="E20" s="59"/>
      <c r="F20" s="59">
        <v>1</v>
      </c>
      <c r="G20" s="59"/>
      <c r="H20" s="59"/>
      <c r="I20" s="59"/>
      <c r="J20" s="59"/>
      <c r="K20" s="59"/>
      <c r="L20" s="59"/>
      <c r="M20" s="59"/>
      <c r="N20" s="59"/>
      <c r="O20" s="59"/>
      <c r="P20" s="59"/>
      <c r="Q20" s="55"/>
      <c r="R20" s="547"/>
      <c r="S20" s="548"/>
      <c r="T20" s="548"/>
      <c r="U20" s="41"/>
    </row>
    <row r="21" spans="1:21" ht="5.0999999999999996" customHeight="1" x14ac:dyDescent="0.2">
      <c r="E21" s="60"/>
      <c r="F21" s="61"/>
      <c r="G21" s="61"/>
      <c r="H21" s="60"/>
      <c r="I21" s="60"/>
      <c r="J21" s="61"/>
      <c r="K21" s="60"/>
      <c r="L21" s="60"/>
      <c r="M21" s="61"/>
      <c r="N21" s="60"/>
      <c r="O21" s="60"/>
      <c r="P21" s="61"/>
      <c r="Q21" s="55"/>
      <c r="R21" s="547"/>
      <c r="S21" s="548"/>
      <c r="T21" s="548"/>
      <c r="U21" s="41"/>
    </row>
    <row r="22" spans="1:21" ht="15" customHeight="1" x14ac:dyDescent="0.2">
      <c r="A22" s="527" t="s">
        <v>431</v>
      </c>
      <c r="B22" s="528"/>
      <c r="C22" s="529"/>
      <c r="E22" s="62"/>
      <c r="F22" s="63">
        <v>1</v>
      </c>
      <c r="G22" s="63"/>
      <c r="H22" s="62"/>
      <c r="I22" s="62"/>
      <c r="J22" s="63"/>
      <c r="K22" s="62"/>
      <c r="L22" s="62"/>
      <c r="M22" s="63"/>
      <c r="N22" s="62"/>
      <c r="O22" s="62"/>
      <c r="P22" s="63"/>
      <c r="Q22" s="63" t="e">
        <f>#REF!</f>
        <v>#REF!</v>
      </c>
      <c r="R22" s="547"/>
      <c r="S22" s="548"/>
      <c r="T22" s="548"/>
      <c r="U22" s="41"/>
    </row>
    <row r="23" spans="1:21" ht="5.0999999999999996" customHeight="1" x14ac:dyDescent="0.2">
      <c r="A23" s="554"/>
      <c r="B23" s="554"/>
      <c r="C23" s="554"/>
      <c r="E23" s="64"/>
      <c r="F23" s="65"/>
      <c r="G23" s="65"/>
      <c r="H23" s="64"/>
      <c r="I23" s="64"/>
      <c r="J23" s="65"/>
      <c r="K23" s="64"/>
      <c r="L23" s="64"/>
      <c r="M23" s="65"/>
      <c r="N23" s="64"/>
      <c r="O23" s="64"/>
      <c r="P23" s="65"/>
      <c r="Q23" s="55"/>
      <c r="R23" s="547"/>
      <c r="S23" s="548"/>
      <c r="T23" s="548"/>
      <c r="U23" s="41"/>
    </row>
    <row r="24" spans="1:21" ht="15" customHeight="1" x14ac:dyDescent="0.2">
      <c r="A24" s="527" t="s">
        <v>432</v>
      </c>
      <c r="B24" s="528"/>
      <c r="C24" s="529"/>
      <c r="E24" s="62"/>
      <c r="F24" s="63">
        <v>0</v>
      </c>
      <c r="G24" s="63"/>
      <c r="H24" s="62"/>
      <c r="I24" s="62"/>
      <c r="J24" s="63"/>
      <c r="K24" s="62"/>
      <c r="L24" s="62"/>
      <c r="M24" s="63"/>
      <c r="N24" s="62"/>
      <c r="O24" s="62"/>
      <c r="P24" s="63"/>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7"/>
      <c r="F26" s="63">
        <f>F19/F20</f>
        <v>1</v>
      </c>
      <c r="G26" s="68"/>
      <c r="H26" s="68"/>
      <c r="I26" s="68"/>
      <c r="J26" s="68"/>
      <c r="K26" s="68"/>
      <c r="L26" s="68"/>
      <c r="M26" s="68"/>
      <c r="N26" s="68"/>
      <c r="O26" s="68"/>
      <c r="P26" s="63"/>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5" customHeight="1" x14ac:dyDescent="0.25">
      <c r="A31" s="565"/>
      <c r="C31" s="568" t="s">
        <v>434</v>
      </c>
      <c r="D31" s="569"/>
      <c r="E31" s="569"/>
      <c r="F31" s="569"/>
      <c r="G31" s="569"/>
      <c r="H31" s="570"/>
      <c r="I31" s="568" t="s">
        <v>435</v>
      </c>
      <c r="J31" s="569"/>
      <c r="K31" s="569"/>
      <c r="L31" s="569"/>
      <c r="M31" s="569"/>
      <c r="N31" s="569"/>
      <c r="O31" s="569"/>
      <c r="P31" s="569"/>
      <c r="Q31" s="569"/>
      <c r="R31" s="569"/>
      <c r="S31" s="569"/>
      <c r="T31" s="569"/>
      <c r="U31" s="41"/>
    </row>
    <row r="32" spans="1:21" ht="114" customHeight="1" x14ac:dyDescent="0.2">
      <c r="A32" s="566"/>
      <c r="B32" s="69"/>
      <c r="C32" s="571" t="s">
        <v>442</v>
      </c>
      <c r="D32" s="572"/>
      <c r="E32" s="572"/>
      <c r="F32" s="572"/>
      <c r="G32" s="572"/>
      <c r="H32" s="573"/>
      <c r="I32" s="571" t="s">
        <v>443</v>
      </c>
      <c r="J32" s="572"/>
      <c r="K32" s="572"/>
      <c r="L32" s="572"/>
      <c r="M32" s="572"/>
      <c r="N32" s="572"/>
      <c r="O32" s="572"/>
      <c r="P32" s="572"/>
      <c r="Q32" s="572"/>
      <c r="R32" s="572"/>
      <c r="S32" s="572"/>
      <c r="T32" s="572"/>
      <c r="U32" s="41"/>
    </row>
    <row r="33" spans="1:21" ht="15"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30" customHeight="1" x14ac:dyDescent="0.2">
      <c r="A34" s="566"/>
      <c r="B34" s="69"/>
      <c r="C34" s="583">
        <v>46059</v>
      </c>
      <c r="D34" s="584"/>
      <c r="E34" s="584"/>
      <c r="F34" s="584"/>
      <c r="G34" s="584"/>
      <c r="H34" s="585"/>
      <c r="I34" s="577" t="s">
        <v>444</v>
      </c>
      <c r="J34" s="578"/>
      <c r="K34" s="578"/>
      <c r="L34" s="578"/>
      <c r="M34" s="578"/>
      <c r="N34" s="578"/>
      <c r="O34" s="578"/>
      <c r="P34" s="578"/>
      <c r="Q34" s="578"/>
      <c r="R34" s="578"/>
      <c r="S34" s="578"/>
      <c r="T34" s="578"/>
      <c r="U34" s="41"/>
    </row>
    <row r="35" spans="1:21" ht="15" customHeight="1" x14ac:dyDescent="0.2">
      <c r="A35" s="566"/>
      <c r="B35" s="69"/>
      <c r="C35" s="586" t="s">
        <v>14</v>
      </c>
      <c r="D35" s="586"/>
      <c r="E35" s="586"/>
      <c r="F35" s="586"/>
      <c r="G35" s="586"/>
      <c r="H35" s="586"/>
      <c r="I35" s="579"/>
      <c r="J35" s="580"/>
      <c r="K35" s="580"/>
      <c r="L35" s="580"/>
      <c r="M35" s="580"/>
      <c r="N35" s="580"/>
      <c r="O35" s="580"/>
      <c r="P35" s="580"/>
      <c r="Q35" s="580"/>
      <c r="R35" s="580"/>
      <c r="S35" s="580"/>
      <c r="T35" s="580"/>
      <c r="U35" s="41"/>
    </row>
    <row r="36" spans="1:21" ht="27.75" customHeight="1" x14ac:dyDescent="0.2">
      <c r="A36" s="567"/>
      <c r="B36" s="69"/>
      <c r="C36" s="587" t="str">
        <f>'Tablero indicadores 2026'!G7</f>
        <v>Líder Funcional SG SST</v>
      </c>
      <c r="D36" s="584"/>
      <c r="E36" s="584"/>
      <c r="F36" s="584"/>
      <c r="G36" s="584"/>
      <c r="H36" s="585"/>
      <c r="I36" s="581"/>
      <c r="J36" s="582"/>
      <c r="K36" s="582"/>
      <c r="L36" s="582"/>
      <c r="M36" s="582"/>
      <c r="N36" s="582"/>
      <c r="O36" s="582"/>
      <c r="P36" s="582"/>
      <c r="Q36" s="582"/>
      <c r="R36" s="582"/>
      <c r="S36" s="582"/>
      <c r="T36" s="582"/>
      <c r="U36" s="41"/>
    </row>
    <row r="37" spans="1:21" ht="14.25" hidden="1" x14ac:dyDescent="0.2"/>
    <row r="38" spans="1:21" ht="14.25" hidden="1" x14ac:dyDescent="0.2"/>
    <row r="39" spans="1:21" ht="14.25" hidden="1" x14ac:dyDescent="0.2"/>
    <row r="40" spans="1:21" ht="14.25" hidden="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sheetData>
  <sheetProtection selectLockedCells="1"/>
  <dataConsolidate/>
  <mergeCells count="37">
    <mergeCell ref="A31:A36"/>
    <mergeCell ref="C31:H31"/>
    <mergeCell ref="I31:T31"/>
    <mergeCell ref="C32:H32"/>
    <mergeCell ref="I32:T32"/>
    <mergeCell ref="C33:H33"/>
    <mergeCell ref="I33:T33"/>
    <mergeCell ref="C34:H34"/>
    <mergeCell ref="I34:T36"/>
    <mergeCell ref="C35:H35"/>
    <mergeCell ref="C36:H36"/>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F26">
    <cfRule type="colorScale" priority="1">
      <colorScale>
        <cfvo type="min"/>
        <cfvo type="percentile" val="50"/>
        <cfvo type="max"/>
        <color rgb="FFF8696B"/>
        <color rgb="FFFFEB84"/>
        <color rgb="FF63BE7B"/>
      </colorScale>
    </cfRule>
    <cfRule type="colorScale" priority="3">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B66C4-BF8D-461C-BFBE-68D24AB0B366}">
  <sheetPr codeName="Hoja4">
    <tabColor rgb="FFFF0000"/>
  </sheetPr>
  <dimension ref="A1:U68"/>
  <sheetViews>
    <sheetView showGridLines="0" view="pageBreakPreview" topLeftCell="A7" zoomScale="70" zoomScaleNormal="40" zoomScaleSheetLayoutView="70" zoomScalePageLayoutView="82" workbookViewId="0">
      <selection activeCell="C34" sqref="C34"/>
    </sheetView>
  </sheetViews>
  <sheetFormatPr baseColWidth="10" defaultColWidth="11.42578125" defaultRowHeight="0" customHeight="1" zeroHeight="1" x14ac:dyDescent="0.2"/>
  <cols>
    <col min="1" max="1" width="13.7109375" style="38" customWidth="1"/>
    <col min="2" max="2" width="0.85546875" style="38" customWidth="1"/>
    <col min="3" max="3" width="8" style="38" customWidth="1"/>
    <col min="4" max="4" width="2.140625" style="38" customWidth="1"/>
    <col min="5" max="5" width="8.7109375" style="38" customWidth="1"/>
    <col min="6" max="6" width="11.85546875" style="38" customWidth="1"/>
    <col min="7" max="7" width="8.7109375" style="38" customWidth="1"/>
    <col min="8" max="8" width="9.28515625" style="38" customWidth="1"/>
    <col min="9" max="9" width="6.85546875" style="38" customWidth="1"/>
    <col min="10" max="10" width="6" style="38" customWidth="1"/>
    <col min="11" max="11" width="11.85546875" style="38" customWidth="1"/>
    <col min="12" max="12" width="8.7109375" style="38" customWidth="1"/>
    <col min="13" max="13" width="11.140625" style="38" bestFit="1" customWidth="1"/>
    <col min="14" max="14" width="8.7109375" style="38" customWidth="1"/>
    <col min="15" max="15" width="10.85546875" style="38" bestFit="1" customWidth="1"/>
    <col min="16" max="16" width="12"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2026'!B9</f>
        <v>3. Plan de trabajo anual</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2026'!L20</f>
        <v>0.9</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2026'!H9</f>
        <v>Mensual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2026'!I7</f>
        <v>Cumplimiento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445</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8"/>
      <c r="F19" s="58"/>
      <c r="G19" s="58"/>
      <c r="H19" s="58"/>
      <c r="I19" s="58"/>
      <c r="J19" s="58"/>
      <c r="K19" s="58"/>
      <c r="L19" s="58"/>
      <c r="M19" s="58"/>
      <c r="N19" s="58"/>
      <c r="O19" s="58"/>
      <c r="P19" s="58"/>
      <c r="Q19" s="55"/>
      <c r="R19" s="547"/>
      <c r="S19" s="548"/>
      <c r="T19" s="548"/>
      <c r="U19" s="41"/>
    </row>
    <row r="20" spans="1:21" ht="14.25" x14ac:dyDescent="0.2">
      <c r="A20" s="551" t="s">
        <v>430</v>
      </c>
      <c r="B20" s="552"/>
      <c r="C20" s="553"/>
      <c r="E20" s="59">
        <v>33</v>
      </c>
      <c r="F20" s="59">
        <v>60</v>
      </c>
      <c r="G20" s="59"/>
      <c r="H20" s="59"/>
      <c r="I20" s="59"/>
      <c r="J20" s="59"/>
      <c r="K20" s="59"/>
      <c r="L20" s="59"/>
      <c r="M20" s="59"/>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1</v>
      </c>
      <c r="F22" s="63">
        <v>1</v>
      </c>
      <c r="G22" s="63">
        <v>1</v>
      </c>
      <c r="H22" s="63">
        <v>1</v>
      </c>
      <c r="I22" s="63">
        <v>1</v>
      </c>
      <c r="J22" s="63">
        <v>1</v>
      </c>
      <c r="K22" s="63">
        <v>1</v>
      </c>
      <c r="L22" s="63">
        <v>1</v>
      </c>
      <c r="M22" s="63">
        <v>1</v>
      </c>
      <c r="N22" s="63">
        <v>1</v>
      </c>
      <c r="O22" s="63">
        <v>1</v>
      </c>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0</v>
      </c>
      <c r="F24" s="63">
        <v>0</v>
      </c>
      <c r="G24" s="63">
        <v>0</v>
      </c>
      <c r="H24" s="63">
        <v>0</v>
      </c>
      <c r="I24" s="63">
        <v>0</v>
      </c>
      <c r="J24" s="63">
        <v>0</v>
      </c>
      <c r="K24" s="63">
        <v>0</v>
      </c>
      <c r="L24" s="63">
        <v>0</v>
      </c>
      <c r="M24" s="63">
        <v>0</v>
      </c>
      <c r="N24" s="63">
        <v>0</v>
      </c>
      <c r="O24" s="63">
        <v>0</v>
      </c>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9">
        <f t="shared" ref="E26:J26" si="0">E19/E20</f>
        <v>0</v>
      </c>
      <c r="F26" s="63">
        <f>F19/F20</f>
        <v>0</v>
      </c>
      <c r="G26" s="63" t="e">
        <f>G19/G20</f>
        <v>#DIV/0!</v>
      </c>
      <c r="H26" s="79" t="e">
        <f>H19/H20</f>
        <v>#DIV/0!</v>
      </c>
      <c r="I26" s="63" t="e">
        <f>I19/I20</f>
        <v>#DIV/0!</v>
      </c>
      <c r="J26" s="79" t="e">
        <f t="shared" si="0"/>
        <v>#DIV/0!</v>
      </c>
      <c r="K26" s="79" t="e">
        <f t="shared" ref="K26:P26" si="1">K19/K20</f>
        <v>#DIV/0!</v>
      </c>
      <c r="L26" s="79" t="e">
        <f t="shared" si="1"/>
        <v>#DIV/0!</v>
      </c>
      <c r="M26" s="79" t="e">
        <f t="shared" si="1"/>
        <v>#DIV/0!</v>
      </c>
      <c r="N26" s="79" t="e">
        <f t="shared" si="1"/>
        <v>#DIV/0!</v>
      </c>
      <c r="O26" s="63" t="e">
        <f t="shared" si="1"/>
        <v>#DIV/0!</v>
      </c>
      <c r="P26" s="79" t="e">
        <f t="shared" si="1"/>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5" customHeight="1" x14ac:dyDescent="0.25">
      <c r="A31" s="565"/>
      <c r="C31" s="568" t="s">
        <v>434</v>
      </c>
      <c r="D31" s="569"/>
      <c r="E31" s="569"/>
      <c r="F31" s="569"/>
      <c r="G31" s="569"/>
      <c r="H31" s="570"/>
      <c r="I31" s="568" t="s">
        <v>435</v>
      </c>
      <c r="J31" s="569"/>
      <c r="K31" s="569"/>
      <c r="L31" s="569"/>
      <c r="M31" s="569"/>
      <c r="N31" s="569"/>
      <c r="O31" s="569"/>
      <c r="P31" s="569"/>
      <c r="Q31" s="569"/>
      <c r="R31" s="569"/>
      <c r="S31" s="569"/>
      <c r="T31" s="569"/>
      <c r="U31" s="41"/>
    </row>
    <row r="32" spans="1:21" ht="78" customHeight="1" x14ac:dyDescent="0.2">
      <c r="A32" s="566"/>
      <c r="B32" s="69"/>
      <c r="C32" s="571" t="s">
        <v>446</v>
      </c>
      <c r="D32" s="572"/>
      <c r="E32" s="572"/>
      <c r="F32" s="572"/>
      <c r="G32" s="572"/>
      <c r="H32" s="573"/>
      <c r="I32" s="571" t="s">
        <v>447</v>
      </c>
      <c r="J32" s="572"/>
      <c r="K32" s="572"/>
      <c r="L32" s="572"/>
      <c r="M32" s="572"/>
      <c r="N32" s="572"/>
      <c r="O32" s="572"/>
      <c r="P32" s="572"/>
      <c r="Q32" s="572"/>
      <c r="R32" s="572"/>
      <c r="S32" s="572"/>
      <c r="T32" s="572"/>
      <c r="U32" s="41"/>
    </row>
    <row r="33" spans="1:21" ht="15"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25.5" customHeight="1" x14ac:dyDescent="0.2">
      <c r="A34" s="566"/>
      <c r="B34" s="69"/>
      <c r="C34" s="590">
        <v>46056</v>
      </c>
      <c r="D34" s="590"/>
      <c r="E34" s="590"/>
      <c r="F34" s="590" t="s">
        <v>448</v>
      </c>
      <c r="G34" s="590"/>
      <c r="H34" s="590"/>
      <c r="I34" s="591" t="s">
        <v>449</v>
      </c>
      <c r="J34" s="592"/>
      <c r="K34" s="592"/>
      <c r="L34" s="592"/>
      <c r="M34" s="592"/>
      <c r="N34" s="592"/>
      <c r="O34" s="592"/>
      <c r="P34" s="592"/>
      <c r="Q34" s="592"/>
      <c r="R34" s="592"/>
      <c r="S34" s="592"/>
      <c r="T34" s="592"/>
      <c r="U34" s="41"/>
    </row>
    <row r="35" spans="1:21" ht="29.25" customHeight="1" x14ac:dyDescent="0.2">
      <c r="A35" s="566"/>
      <c r="B35" s="69"/>
      <c r="C35" s="583">
        <v>46080</v>
      </c>
      <c r="D35" s="588"/>
      <c r="E35" s="589"/>
      <c r="F35" s="590" t="s">
        <v>450</v>
      </c>
      <c r="G35" s="590"/>
      <c r="H35" s="590"/>
      <c r="I35" s="593"/>
      <c r="J35" s="594"/>
      <c r="K35" s="594"/>
      <c r="L35" s="594"/>
      <c r="M35" s="594"/>
      <c r="N35" s="594"/>
      <c r="O35" s="594"/>
      <c r="P35" s="594"/>
      <c r="Q35" s="594"/>
      <c r="R35" s="594"/>
      <c r="S35" s="594"/>
      <c r="T35" s="594"/>
      <c r="U35" s="41"/>
    </row>
    <row r="36" spans="1:21" ht="29.25" customHeight="1" x14ac:dyDescent="0.2">
      <c r="A36" s="566"/>
      <c r="B36" s="69"/>
      <c r="C36" s="583">
        <v>46112</v>
      </c>
      <c r="D36" s="588"/>
      <c r="E36" s="589"/>
      <c r="F36" s="590" t="s">
        <v>450</v>
      </c>
      <c r="G36" s="590"/>
      <c r="H36" s="590"/>
      <c r="I36" s="593"/>
      <c r="J36" s="594"/>
      <c r="K36" s="594"/>
      <c r="L36" s="594"/>
      <c r="M36" s="594"/>
      <c r="N36" s="594"/>
      <c r="O36" s="594"/>
      <c r="P36" s="594"/>
      <c r="Q36" s="594"/>
      <c r="R36" s="594"/>
      <c r="S36" s="594"/>
      <c r="T36" s="594"/>
      <c r="U36" s="41"/>
    </row>
    <row r="37" spans="1:21" ht="29.25" customHeight="1" x14ac:dyDescent="0.2">
      <c r="A37" s="566"/>
      <c r="B37" s="69"/>
      <c r="C37" s="583">
        <v>46142</v>
      </c>
      <c r="D37" s="588"/>
      <c r="E37" s="589"/>
      <c r="F37" s="590" t="s">
        <v>450</v>
      </c>
      <c r="G37" s="590"/>
      <c r="H37" s="590"/>
      <c r="I37" s="593"/>
      <c r="J37" s="594"/>
      <c r="K37" s="594"/>
      <c r="L37" s="594"/>
      <c r="M37" s="594"/>
      <c r="N37" s="594"/>
      <c r="O37" s="594"/>
      <c r="P37" s="594"/>
      <c r="Q37" s="594"/>
      <c r="R37" s="594"/>
      <c r="S37" s="594"/>
      <c r="T37" s="594"/>
      <c r="U37" s="41"/>
    </row>
    <row r="38" spans="1:21" ht="29.25" customHeight="1" x14ac:dyDescent="0.2">
      <c r="A38" s="566"/>
      <c r="B38" s="69"/>
      <c r="C38" s="583">
        <v>46171</v>
      </c>
      <c r="D38" s="588"/>
      <c r="E38" s="589"/>
      <c r="F38" s="590" t="s">
        <v>450</v>
      </c>
      <c r="G38" s="590"/>
      <c r="H38" s="590"/>
      <c r="I38" s="593"/>
      <c r="J38" s="594"/>
      <c r="K38" s="594"/>
      <c r="L38" s="594"/>
      <c r="M38" s="594"/>
      <c r="N38" s="594"/>
      <c r="O38" s="594"/>
      <c r="P38" s="594"/>
      <c r="Q38" s="594"/>
      <c r="R38" s="594"/>
      <c r="S38" s="594"/>
      <c r="T38" s="594"/>
      <c r="U38" s="41"/>
    </row>
    <row r="39" spans="1:21" ht="29.25" customHeight="1" x14ac:dyDescent="0.2">
      <c r="A39" s="566"/>
      <c r="B39" s="69"/>
      <c r="C39" s="583">
        <v>46203</v>
      </c>
      <c r="D39" s="588"/>
      <c r="E39" s="589"/>
      <c r="F39" s="590" t="s">
        <v>450</v>
      </c>
      <c r="G39" s="590"/>
      <c r="H39" s="590"/>
      <c r="I39" s="593"/>
      <c r="J39" s="594"/>
      <c r="K39" s="594"/>
      <c r="L39" s="594"/>
      <c r="M39" s="594"/>
      <c r="N39" s="594"/>
      <c r="O39" s="594"/>
      <c r="P39" s="594"/>
      <c r="Q39" s="594"/>
      <c r="R39" s="594"/>
      <c r="S39" s="594"/>
      <c r="T39" s="594"/>
      <c r="U39" s="41"/>
    </row>
    <row r="40" spans="1:21" ht="29.25" customHeight="1" x14ac:dyDescent="0.2">
      <c r="A40" s="566"/>
      <c r="B40" s="69"/>
      <c r="C40" s="583">
        <v>46234</v>
      </c>
      <c r="D40" s="588"/>
      <c r="E40" s="589"/>
      <c r="F40" s="590" t="s">
        <v>450</v>
      </c>
      <c r="G40" s="590"/>
      <c r="H40" s="590"/>
      <c r="I40" s="593"/>
      <c r="J40" s="594"/>
      <c r="K40" s="594"/>
      <c r="L40" s="594"/>
      <c r="M40" s="594"/>
      <c r="N40" s="594"/>
      <c r="O40" s="594"/>
      <c r="P40" s="594"/>
      <c r="Q40" s="594"/>
      <c r="R40" s="594"/>
      <c r="S40" s="594"/>
      <c r="T40" s="594"/>
      <c r="U40" s="41"/>
    </row>
    <row r="41" spans="1:21" ht="29.25" customHeight="1" x14ac:dyDescent="0.2">
      <c r="A41" s="566"/>
      <c r="B41" s="69"/>
      <c r="C41" s="583">
        <v>46265</v>
      </c>
      <c r="D41" s="588"/>
      <c r="E41" s="589"/>
      <c r="F41" s="590" t="s">
        <v>450</v>
      </c>
      <c r="G41" s="590"/>
      <c r="H41" s="590"/>
      <c r="I41" s="593"/>
      <c r="J41" s="594"/>
      <c r="K41" s="594"/>
      <c r="L41" s="594"/>
      <c r="M41" s="594"/>
      <c r="N41" s="594"/>
      <c r="O41" s="594"/>
      <c r="P41" s="594"/>
      <c r="Q41" s="594"/>
      <c r="R41" s="594"/>
      <c r="S41" s="594"/>
      <c r="T41" s="594"/>
      <c r="U41" s="41"/>
    </row>
    <row r="42" spans="1:21" ht="29.25" customHeight="1" x14ac:dyDescent="0.2">
      <c r="A42" s="566"/>
      <c r="B42" s="69"/>
      <c r="C42" s="583">
        <v>46295</v>
      </c>
      <c r="D42" s="588"/>
      <c r="E42" s="589"/>
      <c r="F42" s="590" t="s">
        <v>450</v>
      </c>
      <c r="G42" s="590"/>
      <c r="H42" s="590"/>
      <c r="I42" s="593"/>
      <c r="J42" s="594"/>
      <c r="K42" s="594"/>
      <c r="L42" s="594"/>
      <c r="M42" s="594"/>
      <c r="N42" s="594"/>
      <c r="O42" s="594"/>
      <c r="P42" s="594"/>
      <c r="Q42" s="594"/>
      <c r="R42" s="594"/>
      <c r="S42" s="594"/>
      <c r="T42" s="594"/>
      <c r="U42" s="41"/>
    </row>
    <row r="43" spans="1:21" ht="29.25" customHeight="1" x14ac:dyDescent="0.2">
      <c r="A43" s="566"/>
      <c r="B43" s="69"/>
      <c r="C43" s="583">
        <v>46325</v>
      </c>
      <c r="D43" s="588"/>
      <c r="E43" s="589"/>
      <c r="F43" s="590" t="s">
        <v>450</v>
      </c>
      <c r="G43" s="590"/>
      <c r="H43" s="590"/>
      <c r="I43" s="593"/>
      <c r="J43" s="594"/>
      <c r="K43" s="594"/>
      <c r="L43" s="594"/>
      <c r="M43" s="594"/>
      <c r="N43" s="594"/>
      <c r="O43" s="594"/>
      <c r="P43" s="594"/>
      <c r="Q43" s="594"/>
      <c r="R43" s="594"/>
      <c r="S43" s="594"/>
      <c r="T43" s="594"/>
      <c r="U43" s="41"/>
    </row>
    <row r="44" spans="1:21" ht="29.25" customHeight="1" x14ac:dyDescent="0.2">
      <c r="A44" s="566"/>
      <c r="B44" s="69"/>
      <c r="C44" s="583">
        <v>46356</v>
      </c>
      <c r="D44" s="588"/>
      <c r="E44" s="589"/>
      <c r="F44" s="590" t="s">
        <v>450</v>
      </c>
      <c r="G44" s="590"/>
      <c r="H44" s="590"/>
      <c r="I44" s="593"/>
      <c r="J44" s="594"/>
      <c r="K44" s="594"/>
      <c r="L44" s="594"/>
      <c r="M44" s="594"/>
      <c r="N44" s="594"/>
      <c r="O44" s="594"/>
      <c r="P44" s="594"/>
      <c r="Q44" s="594"/>
      <c r="R44" s="594"/>
      <c r="S44" s="594"/>
      <c r="T44" s="594"/>
      <c r="U44" s="41"/>
    </row>
    <row r="45" spans="1:21" ht="32.25" customHeight="1" x14ac:dyDescent="0.2">
      <c r="A45" s="566"/>
      <c r="B45" s="69"/>
      <c r="C45" s="583">
        <v>46360</v>
      </c>
      <c r="D45" s="588"/>
      <c r="E45" s="589"/>
      <c r="F45" s="590" t="s">
        <v>450</v>
      </c>
      <c r="G45" s="590"/>
      <c r="H45" s="590"/>
      <c r="I45" s="593"/>
      <c r="J45" s="594"/>
      <c r="K45" s="594"/>
      <c r="L45" s="594"/>
      <c r="M45" s="594"/>
      <c r="N45" s="594"/>
      <c r="O45" s="594"/>
      <c r="P45" s="594"/>
      <c r="Q45" s="594"/>
      <c r="R45" s="594"/>
      <c r="S45" s="594"/>
      <c r="T45" s="594"/>
      <c r="U45" s="41"/>
    </row>
    <row r="46" spans="1:21" ht="15" customHeight="1" x14ac:dyDescent="0.2">
      <c r="A46" s="566"/>
      <c r="B46" s="69"/>
      <c r="C46" s="586" t="s">
        <v>14</v>
      </c>
      <c r="D46" s="586"/>
      <c r="E46" s="586"/>
      <c r="F46" s="586"/>
      <c r="G46" s="586"/>
      <c r="H46" s="586"/>
      <c r="I46" s="593"/>
      <c r="J46" s="594"/>
      <c r="K46" s="594"/>
      <c r="L46" s="594"/>
      <c r="M46" s="594"/>
      <c r="N46" s="594"/>
      <c r="O46" s="594"/>
      <c r="P46" s="594"/>
      <c r="Q46" s="594"/>
      <c r="R46" s="594"/>
      <c r="S46" s="594"/>
      <c r="T46" s="594"/>
      <c r="U46" s="41"/>
    </row>
    <row r="47" spans="1:21" ht="30" customHeight="1" x14ac:dyDescent="0.2">
      <c r="A47" s="567"/>
      <c r="B47" s="69"/>
      <c r="C47" s="587" t="str">
        <f>'Tablero indicadores 2026'!G7</f>
        <v>Líder Funcional SG SST</v>
      </c>
      <c r="D47" s="584"/>
      <c r="E47" s="584"/>
      <c r="F47" s="584"/>
      <c r="G47" s="584"/>
      <c r="H47" s="585"/>
      <c r="I47" s="595"/>
      <c r="J47" s="596"/>
      <c r="K47" s="596"/>
      <c r="L47" s="596"/>
      <c r="M47" s="596"/>
      <c r="N47" s="596"/>
      <c r="O47" s="596"/>
      <c r="P47" s="596"/>
      <c r="Q47" s="596"/>
      <c r="R47" s="596"/>
      <c r="S47" s="596"/>
      <c r="T47" s="596"/>
      <c r="U47" s="41"/>
    </row>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68" ht="14.25" hidden="1" x14ac:dyDescent="0.2"/>
  </sheetData>
  <sheetProtection selectLockedCells="1"/>
  <dataConsolidate/>
  <mergeCells count="60">
    <mergeCell ref="I33:T33"/>
    <mergeCell ref="F35:H35"/>
    <mergeCell ref="F45:H45"/>
    <mergeCell ref="C45:E45"/>
    <mergeCell ref="A31:A47"/>
    <mergeCell ref="C31:H31"/>
    <mergeCell ref="C46:H46"/>
    <mergeCell ref="C47:H47"/>
    <mergeCell ref="I34:T47"/>
    <mergeCell ref="C34:E34"/>
    <mergeCell ref="F34:H34"/>
    <mergeCell ref="C35:E35"/>
    <mergeCell ref="I31:T31"/>
    <mergeCell ref="C32:H32"/>
    <mergeCell ref="I32:T32"/>
    <mergeCell ref="C33:H33"/>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 ref="C36:E36"/>
    <mergeCell ref="F36:H36"/>
    <mergeCell ref="F37:H37"/>
    <mergeCell ref="C37:E37"/>
    <mergeCell ref="C40:E40"/>
    <mergeCell ref="F40:H40"/>
    <mergeCell ref="C38:E38"/>
    <mergeCell ref="F38:H38"/>
    <mergeCell ref="C39:E39"/>
    <mergeCell ref="F39:H39"/>
    <mergeCell ref="C44:E44"/>
    <mergeCell ref="F44:H44"/>
    <mergeCell ref="C41:E41"/>
    <mergeCell ref="F41:H41"/>
    <mergeCell ref="C42:E42"/>
    <mergeCell ref="F42:H42"/>
    <mergeCell ref="C43:E43"/>
    <mergeCell ref="F43:H43"/>
  </mergeCells>
  <conditionalFormatting sqref="E26">
    <cfRule type="colorScale" priority="45">
      <colorScale>
        <cfvo type="min"/>
        <cfvo type="percentile" val="50"/>
        <cfvo type="max"/>
        <color rgb="FFF8696B"/>
        <color rgb="FFFFEB84"/>
        <color rgb="FF63BE7B"/>
      </colorScale>
    </cfRule>
    <cfRule type="colorScale" priority="46">
      <colorScale>
        <cfvo type="min"/>
        <cfvo type="max"/>
        <color rgb="FFFFEF9C"/>
        <color rgb="FF63BE7B"/>
      </colorScale>
    </cfRule>
  </conditionalFormatting>
  <conditionalFormatting sqref="F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G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H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I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J26">
    <cfRule type="colorScale" priority="35">
      <colorScale>
        <cfvo type="min"/>
        <cfvo type="percentile" val="50"/>
        <cfvo type="max"/>
        <color rgb="FFF8696B"/>
        <color rgb="FFFFEB84"/>
        <color rgb="FF63BE7B"/>
      </colorScale>
    </cfRule>
    <cfRule type="colorScale" priority="36">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L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ACE79-598C-4F6C-8720-FCAC3997C70A}">
  <sheetPr codeName="Hoja5">
    <tabColor theme="9" tint="0.59999389629810485"/>
  </sheetPr>
  <dimension ref="A1:U58"/>
  <sheetViews>
    <sheetView showGridLines="0" view="pageBreakPreview" topLeftCell="A28" zoomScale="70" zoomScaleNormal="40" zoomScaleSheetLayoutView="70" zoomScalePageLayoutView="82" workbookViewId="0">
      <selection activeCell="L24" sqref="L24"/>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8.7109375" style="38" customWidth="1"/>
    <col min="6" max="6" width="11.85546875" style="38" customWidth="1"/>
    <col min="7" max="10" width="8.7109375" style="38" customWidth="1"/>
    <col min="11" max="11" width="6.5703125" style="38" customWidth="1"/>
    <col min="12" max="12" width="8.7109375" style="38" customWidth="1"/>
    <col min="13" max="13" width="11.140625" style="38" bestFit="1" customWidth="1"/>
    <col min="14" max="14" width="8.7109375" style="38" customWidth="1"/>
    <col min="15" max="15" width="10.85546875" style="38" bestFit="1" customWidth="1"/>
    <col min="16" max="16" width="12.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2026'!B10</f>
        <v>4. Responsabilidades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2026'!W7</f>
        <v>0</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2026'!H10</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2026'!I7</f>
        <v>Cumplimiento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451</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8"/>
      <c r="F19" s="58"/>
      <c r="G19" s="58"/>
      <c r="H19" s="58"/>
      <c r="I19" s="57">
        <v>1</v>
      </c>
      <c r="J19" s="57"/>
      <c r="K19" s="57"/>
      <c r="L19" s="57"/>
      <c r="M19" s="57"/>
      <c r="N19" s="57"/>
      <c r="O19" s="57"/>
      <c r="P19" s="58"/>
      <c r="Q19" s="55"/>
      <c r="R19" s="547"/>
      <c r="S19" s="548"/>
      <c r="T19" s="548"/>
      <c r="U19" s="41"/>
    </row>
    <row r="20" spans="1:21" ht="14.25" x14ac:dyDescent="0.2">
      <c r="A20" s="551" t="s">
        <v>430</v>
      </c>
      <c r="B20" s="552"/>
      <c r="C20" s="553"/>
      <c r="E20" s="59"/>
      <c r="F20" s="59"/>
      <c r="G20" s="59"/>
      <c r="H20" s="59"/>
      <c r="I20" s="59">
        <v>1</v>
      </c>
      <c r="J20" s="59"/>
      <c r="K20" s="59"/>
      <c r="L20" s="59"/>
      <c r="M20" s="59"/>
      <c r="N20" s="59"/>
      <c r="O20" s="59"/>
      <c r="P20" s="59"/>
      <c r="Q20" s="55"/>
      <c r="R20" s="547"/>
      <c r="S20" s="548"/>
      <c r="T20" s="548"/>
      <c r="U20" s="41"/>
    </row>
    <row r="21" spans="1:21" ht="5.0999999999999996" customHeight="1" x14ac:dyDescent="0.2">
      <c r="E21" s="61"/>
      <c r="F21" s="61"/>
      <c r="G21" s="61"/>
      <c r="H21" s="61"/>
      <c r="I21" s="61"/>
      <c r="J21" s="61"/>
      <c r="K21" s="60"/>
      <c r="L21" s="60"/>
      <c r="M21" s="61"/>
      <c r="N21" s="60"/>
      <c r="O21" s="60"/>
      <c r="P21" s="61"/>
      <c r="Q21" s="55"/>
      <c r="R21" s="547"/>
      <c r="S21" s="548"/>
      <c r="T21" s="548"/>
      <c r="U21" s="41"/>
    </row>
    <row r="22" spans="1:21" ht="15" customHeight="1" x14ac:dyDescent="0.2">
      <c r="A22" s="527" t="s">
        <v>431</v>
      </c>
      <c r="B22" s="528"/>
      <c r="C22" s="529"/>
      <c r="E22" s="63"/>
      <c r="F22" s="63"/>
      <c r="G22" s="63"/>
      <c r="H22" s="63"/>
      <c r="I22" s="63">
        <v>1</v>
      </c>
      <c r="J22" s="63"/>
      <c r="K22" s="63"/>
      <c r="L22" s="63"/>
      <c r="M22" s="63"/>
      <c r="N22" s="63"/>
      <c r="O22" s="63"/>
      <c r="P22" s="63"/>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v>0</v>
      </c>
      <c r="J24" s="63"/>
      <c r="K24" s="63"/>
      <c r="L24" s="63"/>
      <c r="M24" s="63"/>
      <c r="N24" s="63"/>
      <c r="O24" s="63"/>
      <c r="P24" s="63"/>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f t="shared" ref="I26" si="0">I19/I20</f>
        <v>1</v>
      </c>
      <c r="J26" s="63"/>
      <c r="K26" s="63"/>
      <c r="L26" s="63"/>
      <c r="M26" s="63"/>
      <c r="N26" s="63"/>
      <c r="O26" s="63"/>
      <c r="P26" s="63"/>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9"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5" customHeight="1" x14ac:dyDescent="0.25">
      <c r="A31" s="565"/>
      <c r="C31" s="568" t="s">
        <v>434</v>
      </c>
      <c r="D31" s="569"/>
      <c r="E31" s="569"/>
      <c r="F31" s="569"/>
      <c r="G31" s="569"/>
      <c r="H31" s="570"/>
      <c r="I31" s="568" t="s">
        <v>435</v>
      </c>
      <c r="J31" s="569"/>
      <c r="K31" s="569"/>
      <c r="L31" s="569"/>
      <c r="M31" s="569"/>
      <c r="N31" s="569"/>
      <c r="O31" s="569"/>
      <c r="P31" s="569"/>
      <c r="Q31" s="569"/>
      <c r="R31" s="569"/>
      <c r="S31" s="569"/>
      <c r="T31" s="569"/>
      <c r="U31" s="41"/>
    </row>
    <row r="32" spans="1:21" ht="48.75" customHeight="1" x14ac:dyDescent="0.2">
      <c r="A32" s="566"/>
      <c r="B32" s="69"/>
      <c r="C32" s="571" t="s">
        <v>452</v>
      </c>
      <c r="D32" s="572"/>
      <c r="E32" s="572"/>
      <c r="F32" s="572"/>
      <c r="G32" s="572"/>
      <c r="H32" s="573"/>
      <c r="I32" s="571" t="s">
        <v>453</v>
      </c>
      <c r="J32" s="572"/>
      <c r="K32" s="572"/>
      <c r="L32" s="572"/>
      <c r="M32" s="572"/>
      <c r="N32" s="572"/>
      <c r="O32" s="572"/>
      <c r="P32" s="572"/>
      <c r="Q32" s="572"/>
      <c r="R32" s="572"/>
      <c r="S32" s="572"/>
      <c r="T32" s="572"/>
      <c r="U32" s="41"/>
    </row>
    <row r="33" spans="1:21" ht="15"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40.5" customHeight="1" x14ac:dyDescent="0.2">
      <c r="A34" s="566"/>
      <c r="B34" s="69"/>
      <c r="C34" s="590">
        <v>46083</v>
      </c>
      <c r="D34" s="590"/>
      <c r="E34" s="590"/>
      <c r="F34" s="590" t="s">
        <v>454</v>
      </c>
      <c r="G34" s="590"/>
      <c r="H34" s="590"/>
      <c r="I34" s="591" t="s">
        <v>455</v>
      </c>
      <c r="J34" s="592"/>
      <c r="K34" s="592"/>
      <c r="L34" s="592"/>
      <c r="M34" s="592"/>
      <c r="N34" s="592"/>
      <c r="O34" s="592"/>
      <c r="P34" s="592"/>
      <c r="Q34" s="592"/>
      <c r="R34" s="592"/>
      <c r="S34" s="592"/>
      <c r="T34" s="592"/>
      <c r="U34" s="41"/>
    </row>
    <row r="35" spans="1:21" ht="45" customHeight="1" x14ac:dyDescent="0.2">
      <c r="A35" s="566"/>
      <c r="B35" s="69"/>
      <c r="C35" s="583">
        <v>46171</v>
      </c>
      <c r="D35" s="588"/>
      <c r="E35" s="589"/>
      <c r="F35" s="590" t="s">
        <v>456</v>
      </c>
      <c r="G35" s="590"/>
      <c r="H35" s="590"/>
      <c r="I35" s="593"/>
      <c r="J35" s="594"/>
      <c r="K35" s="594"/>
      <c r="L35" s="594"/>
      <c r="M35" s="594"/>
      <c r="N35" s="594"/>
      <c r="O35" s="594"/>
      <c r="P35" s="594"/>
      <c r="Q35" s="594"/>
      <c r="R35" s="594"/>
      <c r="S35" s="594"/>
      <c r="T35" s="594"/>
      <c r="U35" s="41"/>
    </row>
    <row r="36" spans="1:21" ht="15" customHeight="1" x14ac:dyDescent="0.2">
      <c r="A36" s="566"/>
      <c r="B36" s="69"/>
      <c r="C36" s="574" t="s">
        <v>14</v>
      </c>
      <c r="D36" s="575"/>
      <c r="E36" s="575"/>
      <c r="F36" s="575"/>
      <c r="G36" s="575"/>
      <c r="H36" s="576"/>
      <c r="I36" s="593"/>
      <c r="J36" s="594"/>
      <c r="K36" s="594"/>
      <c r="L36" s="594"/>
      <c r="M36" s="594"/>
      <c r="N36" s="594"/>
      <c r="O36" s="594"/>
      <c r="P36" s="594"/>
      <c r="Q36" s="594"/>
      <c r="R36" s="594"/>
      <c r="S36" s="594"/>
      <c r="T36" s="594"/>
      <c r="U36" s="41"/>
    </row>
    <row r="37" spans="1:21" ht="27.75" customHeight="1" x14ac:dyDescent="0.2">
      <c r="A37" s="567"/>
      <c r="B37" s="69"/>
      <c r="C37" s="587" t="str">
        <f>'Tablero indicadores 2026'!G7</f>
        <v>Líder Funcional SG SST</v>
      </c>
      <c r="D37" s="584"/>
      <c r="E37" s="584"/>
      <c r="F37" s="584"/>
      <c r="G37" s="584"/>
      <c r="H37" s="585"/>
      <c r="I37" s="595"/>
      <c r="J37" s="596"/>
      <c r="K37" s="596"/>
      <c r="L37" s="596"/>
      <c r="M37" s="596"/>
      <c r="N37" s="596"/>
      <c r="O37" s="596"/>
      <c r="P37" s="596"/>
      <c r="Q37" s="596"/>
      <c r="R37" s="596"/>
      <c r="S37" s="596"/>
      <c r="T37" s="596"/>
      <c r="U37" s="41"/>
    </row>
    <row r="38" spans="1:21" ht="14.25" hidden="1" x14ac:dyDescent="0.2"/>
    <row r="39" spans="1:21" ht="14.25" hidden="1" x14ac:dyDescent="0.2"/>
    <row r="40" spans="1:21" ht="14.25" hidden="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sheetData>
  <sheetProtection selectLockedCells="1"/>
  <dataConsolidate/>
  <mergeCells count="40">
    <mergeCell ref="A31:A37"/>
    <mergeCell ref="C31:H31"/>
    <mergeCell ref="I31:T31"/>
    <mergeCell ref="C32:H32"/>
    <mergeCell ref="I32:T32"/>
    <mergeCell ref="C33:H33"/>
    <mergeCell ref="I33:T33"/>
    <mergeCell ref="C36:H36"/>
    <mergeCell ref="C37:H37"/>
    <mergeCell ref="C34:E34"/>
    <mergeCell ref="F34:H34"/>
    <mergeCell ref="C35:E35"/>
    <mergeCell ref="F35:H35"/>
    <mergeCell ref="I34:T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31">
      <colorScale>
        <cfvo type="min"/>
        <cfvo type="percentile" val="50"/>
        <cfvo type="max"/>
        <color rgb="FFF8696B"/>
        <color rgb="FFFFEB84"/>
        <color rgb="FF63BE7B"/>
      </colorScale>
    </cfRule>
    <cfRule type="colorScale" priority="32">
      <colorScale>
        <cfvo type="min"/>
        <cfvo type="max"/>
        <color rgb="FFFFEF9C"/>
        <color rgb="FF63BE7B"/>
      </colorScale>
    </cfRule>
  </conditionalFormatting>
  <conditionalFormatting sqref="F26">
    <cfRule type="colorScale" priority="29">
      <colorScale>
        <cfvo type="min"/>
        <cfvo type="percentile" val="50"/>
        <cfvo type="max"/>
        <color rgb="FFF8696B"/>
        <color rgb="FFFFEB84"/>
        <color rgb="FF63BE7B"/>
      </colorScale>
    </cfRule>
    <cfRule type="colorScale" priority="30">
      <colorScale>
        <cfvo type="min"/>
        <cfvo type="max"/>
        <color rgb="FFFFEF9C"/>
        <color rgb="FF63BE7B"/>
      </colorScale>
    </cfRule>
  </conditionalFormatting>
  <conditionalFormatting sqref="G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H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I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J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K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L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M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N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O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P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2D57E-C506-42A3-8164-FD2397B28DA4}">
  <sheetPr codeName="Hoja6">
    <tabColor theme="9" tint="0.59999389629810485"/>
  </sheetPr>
  <dimension ref="A1:U60"/>
  <sheetViews>
    <sheetView showGridLines="0" view="pageBreakPreview" zoomScale="70" zoomScaleNormal="40" zoomScaleSheetLayoutView="70" zoomScalePageLayoutView="82" workbookViewId="0">
      <selection activeCell="I34" sqref="I34"/>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10" width="11.140625" style="38" bestFit="1" customWidth="1"/>
    <col min="11" max="11" width="16.425781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2026'!B11</f>
        <v xml:space="preserve">5. Recursos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2026'!W7</f>
        <v>0</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
        <v>457</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2026'!I7</f>
        <v>Cumplimiento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458</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v>1</v>
      </c>
      <c r="F19" s="59"/>
      <c r="G19" s="59">
        <v>1</v>
      </c>
      <c r="H19" s="59"/>
      <c r="I19" s="59"/>
      <c r="J19" s="59">
        <v>1</v>
      </c>
      <c r="K19" s="59"/>
      <c r="L19" s="59"/>
      <c r="M19" s="59"/>
      <c r="N19" s="59"/>
      <c r="O19" s="59"/>
      <c r="P19" s="59"/>
      <c r="Q19" s="55"/>
      <c r="R19" s="547"/>
      <c r="S19" s="548"/>
      <c r="T19" s="548"/>
      <c r="U19" s="41"/>
    </row>
    <row r="20" spans="1:21" ht="14.25" x14ac:dyDescent="0.2">
      <c r="A20" s="551" t="s">
        <v>430</v>
      </c>
      <c r="B20" s="552"/>
      <c r="C20" s="553"/>
      <c r="E20" s="59">
        <v>1</v>
      </c>
      <c r="F20" s="59"/>
      <c r="G20" s="59">
        <v>1</v>
      </c>
      <c r="H20" s="59"/>
      <c r="I20" s="59"/>
      <c r="J20" s="59">
        <v>1</v>
      </c>
      <c r="K20" s="59"/>
      <c r="L20" s="59"/>
      <c r="M20" s="59">
        <v>1</v>
      </c>
      <c r="N20" s="59"/>
      <c r="O20" s="59"/>
      <c r="P20" s="59">
        <v>1</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1</v>
      </c>
      <c r="F22" s="63"/>
      <c r="G22" s="63">
        <v>1</v>
      </c>
      <c r="H22" s="63"/>
      <c r="I22" s="63"/>
      <c r="J22" s="63">
        <v>1</v>
      </c>
      <c r="K22" s="63"/>
      <c r="L22" s="63"/>
      <c r="M22" s="63">
        <v>1</v>
      </c>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0</v>
      </c>
      <c r="F24" s="63"/>
      <c r="G24" s="63">
        <v>0</v>
      </c>
      <c r="H24" s="63"/>
      <c r="I24" s="63"/>
      <c r="J24" s="63">
        <v>0</v>
      </c>
      <c r="K24" s="63"/>
      <c r="L24" s="63"/>
      <c r="M24" s="63">
        <v>0</v>
      </c>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f t="shared" ref="E26" si="0">E19/E20</f>
        <v>1</v>
      </c>
      <c r="F26" s="63"/>
      <c r="G26" s="63">
        <f t="shared" ref="G26" si="1">G19/G20</f>
        <v>1</v>
      </c>
      <c r="H26" s="63"/>
      <c r="I26" s="63"/>
      <c r="J26" s="63">
        <f t="shared" ref="J26" si="2">J19/J20</f>
        <v>1</v>
      </c>
      <c r="K26" s="63"/>
      <c r="L26" s="63"/>
      <c r="M26" s="63">
        <f t="shared" ref="M26" si="3">M19/M20</f>
        <v>0</v>
      </c>
      <c r="N26" s="63"/>
      <c r="O26" s="63"/>
      <c r="P26" s="63">
        <f t="shared" ref="P26" si="4">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1.2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5" customHeight="1" x14ac:dyDescent="0.25">
      <c r="A31" s="565"/>
      <c r="C31" s="568" t="s">
        <v>434</v>
      </c>
      <c r="D31" s="569"/>
      <c r="E31" s="569"/>
      <c r="F31" s="569"/>
      <c r="G31" s="569"/>
      <c r="H31" s="570"/>
      <c r="I31" s="568" t="s">
        <v>435</v>
      </c>
      <c r="J31" s="569"/>
      <c r="K31" s="569"/>
      <c r="L31" s="569"/>
      <c r="M31" s="569"/>
      <c r="N31" s="569"/>
      <c r="O31" s="569"/>
      <c r="P31" s="569"/>
      <c r="Q31" s="569"/>
      <c r="R31" s="569"/>
      <c r="S31" s="569"/>
      <c r="T31" s="569"/>
      <c r="U31" s="41"/>
    </row>
    <row r="32" spans="1:21" ht="48.75" customHeight="1" x14ac:dyDescent="0.2">
      <c r="A32" s="566"/>
      <c r="B32" s="69"/>
      <c r="C32" s="571" t="s">
        <v>459</v>
      </c>
      <c r="D32" s="572"/>
      <c r="E32" s="572"/>
      <c r="F32" s="572"/>
      <c r="G32" s="572"/>
      <c r="H32" s="573"/>
      <c r="I32" s="571" t="s">
        <v>460</v>
      </c>
      <c r="J32" s="572"/>
      <c r="K32" s="572"/>
      <c r="L32" s="572"/>
      <c r="M32" s="572"/>
      <c r="N32" s="572"/>
      <c r="O32" s="572"/>
      <c r="P32" s="572"/>
      <c r="Q32" s="572"/>
      <c r="R32" s="572"/>
      <c r="S32" s="572"/>
      <c r="T32" s="572"/>
      <c r="U32" s="41"/>
    </row>
    <row r="33" spans="1:21" ht="15"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27" customHeight="1" x14ac:dyDescent="0.2">
      <c r="A34" s="566"/>
      <c r="B34" s="69"/>
      <c r="C34" s="590">
        <v>46057</v>
      </c>
      <c r="D34" s="590"/>
      <c r="E34" s="590"/>
      <c r="F34" s="590" t="s">
        <v>461</v>
      </c>
      <c r="G34" s="590"/>
      <c r="H34" s="590"/>
      <c r="I34" s="591" t="s">
        <v>462</v>
      </c>
      <c r="J34" s="592"/>
      <c r="K34" s="592"/>
      <c r="L34" s="592"/>
      <c r="M34" s="592"/>
      <c r="N34" s="592"/>
      <c r="O34" s="592"/>
      <c r="P34" s="592"/>
      <c r="Q34" s="592"/>
      <c r="R34" s="592"/>
      <c r="S34" s="592"/>
      <c r="T34" s="592"/>
      <c r="U34" s="41"/>
    </row>
    <row r="35" spans="1:21" ht="27" customHeight="1" x14ac:dyDescent="0.2">
      <c r="A35" s="566"/>
      <c r="B35" s="69"/>
      <c r="C35" s="590">
        <v>46111</v>
      </c>
      <c r="D35" s="590"/>
      <c r="E35" s="590"/>
      <c r="F35" s="590" t="s">
        <v>463</v>
      </c>
      <c r="G35" s="590"/>
      <c r="H35" s="590"/>
      <c r="I35" s="593"/>
      <c r="J35" s="594"/>
      <c r="K35" s="594"/>
      <c r="L35" s="594"/>
      <c r="M35" s="594"/>
      <c r="N35" s="594"/>
      <c r="O35" s="594"/>
      <c r="P35" s="594"/>
      <c r="Q35" s="594"/>
      <c r="R35" s="594"/>
      <c r="S35" s="594"/>
      <c r="T35" s="594"/>
      <c r="U35" s="41"/>
    </row>
    <row r="36" spans="1:21" ht="27" customHeight="1" x14ac:dyDescent="0.2">
      <c r="A36" s="566"/>
      <c r="B36" s="69"/>
      <c r="C36" s="590">
        <v>46202</v>
      </c>
      <c r="D36" s="590"/>
      <c r="E36" s="590"/>
      <c r="F36" s="590" t="s">
        <v>463</v>
      </c>
      <c r="G36" s="590"/>
      <c r="H36" s="590"/>
      <c r="I36" s="593"/>
      <c r="J36" s="594"/>
      <c r="K36" s="594"/>
      <c r="L36" s="594"/>
      <c r="M36" s="594"/>
      <c r="N36" s="594"/>
      <c r="O36" s="594"/>
      <c r="P36" s="594"/>
      <c r="Q36" s="594"/>
      <c r="R36" s="594"/>
      <c r="S36" s="594"/>
      <c r="T36" s="594"/>
      <c r="U36" s="41"/>
    </row>
    <row r="37" spans="1:21" ht="27" customHeight="1" x14ac:dyDescent="0.2">
      <c r="A37" s="566"/>
      <c r="B37" s="69"/>
      <c r="C37" s="590">
        <v>46295</v>
      </c>
      <c r="D37" s="590"/>
      <c r="E37" s="590"/>
      <c r="F37" s="590" t="s">
        <v>463</v>
      </c>
      <c r="G37" s="590"/>
      <c r="H37" s="590"/>
      <c r="I37" s="593"/>
      <c r="J37" s="594"/>
      <c r="K37" s="594"/>
      <c r="L37" s="594"/>
      <c r="M37" s="594"/>
      <c r="N37" s="594"/>
      <c r="O37" s="594"/>
      <c r="P37" s="594"/>
      <c r="Q37" s="594"/>
      <c r="R37" s="594"/>
      <c r="S37" s="594"/>
      <c r="T37" s="594"/>
      <c r="U37" s="41"/>
    </row>
    <row r="38" spans="1:21" ht="40.5" customHeight="1" x14ac:dyDescent="0.2">
      <c r="A38" s="566"/>
      <c r="B38" s="69"/>
      <c r="C38" s="583">
        <v>46360</v>
      </c>
      <c r="D38" s="588"/>
      <c r="E38" s="589"/>
      <c r="F38" s="590" t="s">
        <v>463</v>
      </c>
      <c r="G38" s="590"/>
      <c r="H38" s="590"/>
      <c r="I38" s="593"/>
      <c r="J38" s="594"/>
      <c r="K38" s="594"/>
      <c r="L38" s="594"/>
      <c r="M38" s="594"/>
      <c r="N38" s="594"/>
      <c r="O38" s="594"/>
      <c r="P38" s="594"/>
      <c r="Q38" s="594"/>
      <c r="R38" s="594"/>
      <c r="S38" s="594"/>
      <c r="T38" s="594"/>
      <c r="U38" s="41"/>
    </row>
    <row r="39" spans="1:21" ht="15" customHeight="1" x14ac:dyDescent="0.2">
      <c r="A39" s="566"/>
      <c r="B39" s="69"/>
      <c r="C39" s="574" t="s">
        <v>14</v>
      </c>
      <c r="D39" s="575"/>
      <c r="E39" s="575"/>
      <c r="F39" s="575"/>
      <c r="G39" s="575"/>
      <c r="H39" s="576"/>
      <c r="I39" s="593"/>
      <c r="J39" s="594"/>
      <c r="K39" s="594"/>
      <c r="L39" s="594"/>
      <c r="M39" s="594"/>
      <c r="N39" s="594"/>
      <c r="O39" s="594"/>
      <c r="P39" s="594"/>
      <c r="Q39" s="594"/>
      <c r="R39" s="594"/>
      <c r="S39" s="594"/>
      <c r="T39" s="594"/>
      <c r="U39" s="41"/>
    </row>
    <row r="40" spans="1:21" ht="27.75" customHeight="1" x14ac:dyDescent="0.2">
      <c r="A40" s="567"/>
      <c r="B40" s="69"/>
      <c r="C40" s="587" t="str">
        <f>'Tablero indicadores 2026'!G7</f>
        <v>Líder Funcional SG SST</v>
      </c>
      <c r="D40" s="584"/>
      <c r="E40" s="584"/>
      <c r="F40" s="584"/>
      <c r="G40" s="584"/>
      <c r="H40" s="585"/>
      <c r="I40" s="595"/>
      <c r="J40" s="596"/>
      <c r="K40" s="596"/>
      <c r="L40" s="596"/>
      <c r="M40" s="596"/>
      <c r="N40" s="596"/>
      <c r="O40" s="596"/>
      <c r="P40" s="596"/>
      <c r="Q40" s="596"/>
      <c r="R40" s="596"/>
      <c r="S40" s="596"/>
      <c r="T40" s="596"/>
      <c r="U40" s="41"/>
    </row>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sheetData>
  <sheetProtection selectLockedCells="1"/>
  <dataConsolidate/>
  <mergeCells count="46">
    <mergeCell ref="F34:H34"/>
    <mergeCell ref="I34:T40"/>
    <mergeCell ref="A31:A40"/>
    <mergeCell ref="C31:H31"/>
    <mergeCell ref="I31:T31"/>
    <mergeCell ref="C32:H32"/>
    <mergeCell ref="I32:T32"/>
    <mergeCell ref="C33:H33"/>
    <mergeCell ref="I33:T33"/>
    <mergeCell ref="C38:E38"/>
    <mergeCell ref="F38:H38"/>
    <mergeCell ref="C35:E35"/>
    <mergeCell ref="F35:H35"/>
    <mergeCell ref="C39:H39"/>
    <mergeCell ref="C40:H40"/>
    <mergeCell ref="C34:E34"/>
    <mergeCell ref="A24:C24"/>
    <mergeCell ref="A26:C26"/>
    <mergeCell ref="A28:T28"/>
    <mergeCell ref="R17:T26"/>
    <mergeCell ref="A19:C19"/>
    <mergeCell ref="A20:C20"/>
    <mergeCell ref="A22:C22"/>
    <mergeCell ref="A23:C23"/>
    <mergeCell ref="N1:U3"/>
    <mergeCell ref="A2:M2"/>
    <mergeCell ref="A3:B3"/>
    <mergeCell ref="D3:F3"/>
    <mergeCell ref="G3:J3"/>
    <mergeCell ref="L3:M3"/>
    <mergeCell ref="C36:E36"/>
    <mergeCell ref="F36:H36"/>
    <mergeCell ref="C37:E37"/>
    <mergeCell ref="F37:H37"/>
    <mergeCell ref="A1:M1"/>
    <mergeCell ref="A11:C11"/>
    <mergeCell ref="E11:P11"/>
    <mergeCell ref="A13:C13"/>
    <mergeCell ref="E13:P13"/>
    <mergeCell ref="A17:C17"/>
    <mergeCell ref="A5:C5"/>
    <mergeCell ref="E5:T5"/>
    <mergeCell ref="A7:C7"/>
    <mergeCell ref="E7:P7"/>
    <mergeCell ref="A9:C9"/>
    <mergeCell ref="E9:P9"/>
  </mergeCells>
  <conditionalFormatting sqref="E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F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G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H26:I26 K26:L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J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M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N26:O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P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3EA2-9C02-4916-8AAF-63262F90B159}">
  <sheetPr codeName="Hoja7">
    <tabColor theme="9" tint="0.59999389629810485"/>
  </sheetPr>
  <dimension ref="A1:U57"/>
  <sheetViews>
    <sheetView showGridLines="0" view="pageBreakPreview" topLeftCell="A5" zoomScale="70" zoomScaleNormal="40" zoomScaleSheetLayoutView="70" zoomScalePageLayoutView="82" workbookViewId="0">
      <selection activeCell="I35" sqref="I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 style="38" customWidth="1"/>
    <col min="10" max="10" width="6.42578125" style="38" customWidth="1"/>
    <col min="11" max="11" width="11.28515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62.25" customHeight="1" x14ac:dyDescent="0.25">
      <c r="A5" s="535" t="s">
        <v>409</v>
      </c>
      <c r="B5" s="536"/>
      <c r="C5" s="555"/>
      <c r="E5" s="597" t="str">
        <f>'Tablero indicadores 2026'!B12</f>
        <v>6. Metodologia para identificación de peligros, evaluación y valoración de riesgos e Identificación de peligros y evaluación y valoración de reisgos con riesgos con participación de todos los niveles de la empresa.</v>
      </c>
      <c r="F5" s="598"/>
      <c r="G5" s="598"/>
      <c r="H5" s="598"/>
      <c r="I5" s="598"/>
      <c r="J5" s="598"/>
      <c r="K5" s="598"/>
      <c r="L5" s="598"/>
      <c r="M5" s="598"/>
      <c r="N5" s="598"/>
      <c r="O5" s="598"/>
      <c r="P5" s="598"/>
      <c r="Q5" s="598"/>
      <c r="R5" s="598"/>
      <c r="S5" s="598"/>
      <c r="T5" s="598"/>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2026'!W7</f>
        <v>0</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2026'!H10</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2026'!I7</f>
        <v>Cumplimiento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464</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59">
        <v>1</v>
      </c>
      <c r="J19" s="76"/>
      <c r="K19" s="58"/>
      <c r="L19" s="76"/>
      <c r="M19" s="76"/>
      <c r="N19" s="59"/>
      <c r="O19" s="76"/>
      <c r="P19" s="75"/>
      <c r="Q19" s="55"/>
      <c r="R19" s="547"/>
      <c r="S19" s="548"/>
      <c r="T19" s="548"/>
      <c r="U19" s="41"/>
    </row>
    <row r="20" spans="1:21" ht="14.25" x14ac:dyDescent="0.2">
      <c r="A20" s="551" t="s">
        <v>430</v>
      </c>
      <c r="B20" s="552"/>
      <c r="C20" s="553"/>
      <c r="E20" s="59"/>
      <c r="F20" s="59"/>
      <c r="G20" s="59"/>
      <c r="H20" s="59"/>
      <c r="I20" s="59">
        <v>1</v>
      </c>
      <c r="J20" s="59"/>
      <c r="K20" s="59"/>
      <c r="L20" s="59"/>
      <c r="M20" s="59"/>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v>1</v>
      </c>
      <c r="J22" s="63"/>
      <c r="K22" s="63"/>
      <c r="L22" s="63"/>
      <c r="M22" s="63"/>
      <c r="N22" s="63"/>
      <c r="O22" s="63"/>
      <c r="P22" s="63"/>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v>0</v>
      </c>
      <c r="J24" s="63"/>
      <c r="K24" s="63"/>
      <c r="L24" s="63"/>
      <c r="M24" s="63"/>
      <c r="N24" s="63"/>
      <c r="O24" s="63"/>
      <c r="P24" s="63"/>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63">
        <f t="shared" ref="I26" si="0">I19/I20</f>
        <v>1</v>
      </c>
      <c r="J26" s="74"/>
      <c r="K26" s="63"/>
      <c r="L26" s="74"/>
      <c r="M26" s="74"/>
      <c r="N26" s="63"/>
      <c r="O26" s="63"/>
      <c r="P26" s="74"/>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4.25" x14ac:dyDescent="0.2">
      <c r="A30" s="39"/>
      <c r="B30" s="39"/>
      <c r="C30" s="39"/>
      <c r="D30" s="39"/>
      <c r="E30" s="39"/>
      <c r="F30" s="39"/>
      <c r="G30" s="39"/>
      <c r="H30" s="39"/>
      <c r="I30" s="39"/>
      <c r="J30" s="39"/>
      <c r="K30" s="39"/>
      <c r="L30" s="39"/>
      <c r="M30" s="39"/>
      <c r="N30" s="39"/>
      <c r="O30" s="39"/>
      <c r="P30" s="39"/>
      <c r="Q30" s="39"/>
      <c r="R30" s="39"/>
      <c r="S30" s="39"/>
      <c r="T30" s="39"/>
      <c r="U30" s="40"/>
    </row>
    <row r="31" spans="1:21" ht="15" customHeight="1" x14ac:dyDescent="0.25">
      <c r="A31" s="565"/>
      <c r="C31" s="568" t="s">
        <v>434</v>
      </c>
      <c r="D31" s="569"/>
      <c r="E31" s="569"/>
      <c r="F31" s="569"/>
      <c r="G31" s="569"/>
      <c r="H31" s="570"/>
      <c r="I31" s="568" t="s">
        <v>435</v>
      </c>
      <c r="J31" s="569"/>
      <c r="K31" s="569"/>
      <c r="L31" s="569"/>
      <c r="M31" s="569"/>
      <c r="N31" s="569"/>
      <c r="O31" s="569"/>
      <c r="P31" s="569"/>
      <c r="Q31" s="569"/>
      <c r="R31" s="569"/>
      <c r="S31" s="569"/>
      <c r="T31" s="569"/>
      <c r="U31" s="41"/>
    </row>
    <row r="32" spans="1:21" ht="99.75" customHeight="1" x14ac:dyDescent="0.2">
      <c r="A32" s="566"/>
      <c r="C32" s="571" t="s">
        <v>465</v>
      </c>
      <c r="D32" s="572"/>
      <c r="E32" s="572"/>
      <c r="F32" s="572"/>
      <c r="G32" s="572"/>
      <c r="H32" s="573"/>
      <c r="I32" s="571" t="s">
        <v>466</v>
      </c>
      <c r="J32" s="572"/>
      <c r="K32" s="572"/>
      <c r="L32" s="572"/>
      <c r="M32" s="572"/>
      <c r="N32" s="572"/>
      <c r="O32" s="572"/>
      <c r="P32" s="572"/>
      <c r="Q32" s="572"/>
      <c r="R32" s="572"/>
      <c r="S32" s="572"/>
      <c r="T32" s="572"/>
      <c r="U32" s="41"/>
    </row>
    <row r="33" spans="1:21" ht="42" customHeight="1" x14ac:dyDescent="0.2">
      <c r="A33" s="566"/>
      <c r="B33" s="69"/>
      <c r="C33" s="571" t="s">
        <v>467</v>
      </c>
      <c r="D33" s="572"/>
      <c r="E33" s="572"/>
      <c r="F33" s="572"/>
      <c r="G33" s="572"/>
      <c r="H33" s="573"/>
      <c r="I33" s="571" t="s">
        <v>468</v>
      </c>
      <c r="J33" s="572"/>
      <c r="K33" s="572"/>
      <c r="L33" s="572"/>
      <c r="M33" s="572"/>
      <c r="N33" s="572"/>
      <c r="O33" s="572"/>
      <c r="P33" s="572"/>
      <c r="Q33" s="572"/>
      <c r="R33" s="572"/>
      <c r="S33" s="572"/>
      <c r="T33" s="572"/>
      <c r="U33" s="41"/>
    </row>
    <row r="34" spans="1:21" ht="1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27" customHeight="1" x14ac:dyDescent="0.2">
      <c r="A35" s="566"/>
      <c r="B35" s="69"/>
      <c r="C35" s="590">
        <v>46300</v>
      </c>
      <c r="D35" s="590"/>
      <c r="E35" s="590"/>
      <c r="F35" s="590" t="s">
        <v>469</v>
      </c>
      <c r="G35" s="590"/>
      <c r="H35" s="590"/>
      <c r="I35" s="591" t="s">
        <v>470</v>
      </c>
      <c r="J35" s="592"/>
      <c r="K35" s="592"/>
      <c r="L35" s="592"/>
      <c r="M35" s="592"/>
      <c r="N35" s="592"/>
      <c r="O35" s="592"/>
      <c r="P35" s="592"/>
      <c r="Q35" s="592"/>
      <c r="R35" s="592"/>
      <c r="S35" s="592"/>
      <c r="T35" s="592"/>
      <c r="U35" s="41"/>
    </row>
    <row r="36" spans="1:21" ht="54" customHeight="1" x14ac:dyDescent="0.2">
      <c r="A36" s="566"/>
      <c r="B36" s="69"/>
      <c r="C36" s="590">
        <v>46330</v>
      </c>
      <c r="D36" s="590"/>
      <c r="E36" s="590"/>
      <c r="F36" s="590" t="s">
        <v>471</v>
      </c>
      <c r="G36" s="590"/>
      <c r="H36" s="590"/>
      <c r="I36" s="593"/>
      <c r="J36" s="594"/>
      <c r="K36" s="594"/>
      <c r="L36" s="594"/>
      <c r="M36" s="594"/>
      <c r="N36" s="594"/>
      <c r="O36" s="594"/>
      <c r="P36" s="594"/>
      <c r="Q36" s="594"/>
      <c r="R36" s="594"/>
      <c r="S36" s="594"/>
      <c r="T36" s="594"/>
      <c r="U36" s="41"/>
    </row>
    <row r="37" spans="1:21" ht="15" customHeight="1" x14ac:dyDescent="0.2">
      <c r="A37" s="566"/>
      <c r="B37" s="69"/>
      <c r="C37" s="574" t="s">
        <v>14</v>
      </c>
      <c r="D37" s="575"/>
      <c r="E37" s="575"/>
      <c r="F37" s="575"/>
      <c r="G37" s="575"/>
      <c r="H37" s="576"/>
      <c r="I37" s="593"/>
      <c r="J37" s="594"/>
      <c r="K37" s="594"/>
      <c r="L37" s="594"/>
      <c r="M37" s="594"/>
      <c r="N37" s="594"/>
      <c r="O37" s="594"/>
      <c r="P37" s="594"/>
      <c r="Q37" s="594"/>
      <c r="R37" s="594"/>
      <c r="S37" s="594"/>
      <c r="T37" s="594"/>
      <c r="U37" s="41"/>
    </row>
    <row r="38" spans="1:21" ht="27.75" customHeight="1" x14ac:dyDescent="0.2">
      <c r="A38" s="567"/>
      <c r="B38" s="69"/>
      <c r="C38" s="587" t="str">
        <f>'Tablero indicadores 2026'!G7</f>
        <v>Líder Funcional SG SST</v>
      </c>
      <c r="D38" s="584"/>
      <c r="E38" s="584"/>
      <c r="F38" s="584"/>
      <c r="G38" s="584"/>
      <c r="H38" s="585"/>
      <c r="I38" s="595"/>
      <c r="J38" s="596"/>
      <c r="K38" s="596"/>
      <c r="L38" s="596"/>
      <c r="M38" s="596"/>
      <c r="N38" s="596"/>
      <c r="O38" s="596"/>
      <c r="P38" s="596"/>
      <c r="Q38" s="596"/>
      <c r="R38" s="596"/>
      <c r="S38" s="596"/>
      <c r="T38" s="596"/>
      <c r="U38" s="41"/>
    </row>
    <row r="39" spans="1:21" ht="14.25" hidden="1" x14ac:dyDescent="0.2"/>
    <row r="40" spans="1:21" ht="14.25" hidden="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sheetData>
  <sheetProtection selectLockedCells="1"/>
  <dataConsolidate/>
  <mergeCells count="42">
    <mergeCell ref="C32:H32"/>
    <mergeCell ref="I32:T32"/>
    <mergeCell ref="I35:T38"/>
    <mergeCell ref="A31:A38"/>
    <mergeCell ref="C31:H31"/>
    <mergeCell ref="I31:T31"/>
    <mergeCell ref="C33:H33"/>
    <mergeCell ref="I33:T33"/>
    <mergeCell ref="C34:H34"/>
    <mergeCell ref="I34:T34"/>
    <mergeCell ref="C35:E35"/>
    <mergeCell ref="F35:H35"/>
    <mergeCell ref="C36:E36"/>
    <mergeCell ref="F36:H36"/>
    <mergeCell ref="C37:H37"/>
    <mergeCell ref="C38:H38"/>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I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K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0B71-D283-4094-B648-B5450D5E4036}">
  <sheetPr codeName="Hoja8">
    <tabColor theme="9" tint="0.59999389629810485"/>
  </sheetPr>
  <dimension ref="A1:U70"/>
  <sheetViews>
    <sheetView showGridLines="0" view="pageBreakPreview" topLeftCell="A9" zoomScale="70" zoomScaleNormal="40" zoomScaleSheetLayoutView="70" zoomScalePageLayoutView="82" workbookViewId="0">
      <selection activeCell="C34" sqref="C34:E4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10" width="11.140625" style="38" bestFit="1" customWidth="1"/>
    <col min="11" max="11" width="9.8554687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2026'!B13</f>
        <v xml:space="preserve">7. Conformación y funcionamiento del copasst y capacitación de los integrantes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2026'!W7</f>
        <v>0</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2026'!H13</f>
        <v xml:space="preserve">Mensual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2026'!I7</f>
        <v>Cumplimiento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472</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8">
        <v>1</v>
      </c>
      <c r="F19" s="58">
        <v>1</v>
      </c>
      <c r="G19" s="58">
        <v>1</v>
      </c>
      <c r="H19" s="58">
        <v>1</v>
      </c>
      <c r="I19" s="58">
        <v>1</v>
      </c>
      <c r="J19" s="58">
        <v>1</v>
      </c>
      <c r="K19" s="58"/>
      <c r="L19" s="58"/>
      <c r="M19" s="58"/>
      <c r="N19" s="58"/>
      <c r="O19" s="58"/>
      <c r="P19" s="75"/>
      <c r="Q19" s="55"/>
      <c r="R19" s="547"/>
      <c r="S19" s="548"/>
      <c r="T19" s="548"/>
      <c r="U19" s="41"/>
    </row>
    <row r="20" spans="1:21" ht="14.25" x14ac:dyDescent="0.2">
      <c r="A20" s="551" t="s">
        <v>430</v>
      </c>
      <c r="B20" s="552"/>
      <c r="C20" s="553"/>
      <c r="E20" s="59">
        <v>1</v>
      </c>
      <c r="F20" s="59">
        <v>1</v>
      </c>
      <c r="G20" s="59">
        <v>1</v>
      </c>
      <c r="H20" s="59">
        <v>1</v>
      </c>
      <c r="I20" s="59">
        <v>1</v>
      </c>
      <c r="J20" s="59">
        <v>1</v>
      </c>
      <c r="K20" s="59">
        <v>1</v>
      </c>
      <c r="L20" s="59">
        <v>1</v>
      </c>
      <c r="M20" s="59">
        <v>1</v>
      </c>
      <c r="N20" s="59">
        <v>1</v>
      </c>
      <c r="O20" s="59">
        <v>1</v>
      </c>
      <c r="P20" s="59">
        <v>1</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1</v>
      </c>
      <c r="F22" s="63">
        <v>1</v>
      </c>
      <c r="G22" s="63">
        <v>1</v>
      </c>
      <c r="H22" s="63">
        <v>1</v>
      </c>
      <c r="I22" s="63">
        <v>1</v>
      </c>
      <c r="J22" s="63">
        <v>1</v>
      </c>
      <c r="K22" s="63">
        <v>1</v>
      </c>
      <c r="L22" s="63">
        <v>1</v>
      </c>
      <c r="M22" s="63">
        <v>1</v>
      </c>
      <c r="N22" s="63">
        <v>1</v>
      </c>
      <c r="O22" s="63">
        <v>1</v>
      </c>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0</v>
      </c>
      <c r="F24" s="63">
        <v>0</v>
      </c>
      <c r="G24" s="63">
        <v>0</v>
      </c>
      <c r="H24" s="63">
        <v>0</v>
      </c>
      <c r="I24" s="63">
        <v>0</v>
      </c>
      <c r="J24" s="63">
        <v>0</v>
      </c>
      <c r="K24" s="63">
        <v>0</v>
      </c>
      <c r="L24" s="63">
        <v>0</v>
      </c>
      <c r="M24" s="63">
        <v>0</v>
      </c>
      <c r="N24" s="63">
        <v>0</v>
      </c>
      <c r="O24" s="63">
        <v>0</v>
      </c>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f t="shared" ref="E26:K26" si="0">E19/E20</f>
        <v>1</v>
      </c>
      <c r="F26" s="63">
        <f t="shared" si="0"/>
        <v>1</v>
      </c>
      <c r="G26" s="63">
        <f t="shared" si="0"/>
        <v>1</v>
      </c>
      <c r="H26" s="63">
        <f t="shared" si="0"/>
        <v>1</v>
      </c>
      <c r="I26" s="63">
        <f t="shared" si="0"/>
        <v>1</v>
      </c>
      <c r="J26" s="63">
        <f t="shared" si="0"/>
        <v>1</v>
      </c>
      <c r="K26" s="63">
        <f t="shared" si="0"/>
        <v>0</v>
      </c>
      <c r="L26" s="63">
        <f t="shared" ref="L26:M26" si="1">L19/L20</f>
        <v>0</v>
      </c>
      <c r="M26" s="63">
        <f t="shared" si="1"/>
        <v>0</v>
      </c>
      <c r="N26" s="63">
        <f t="shared" ref="N26:O26" si="2">N19/N20</f>
        <v>0</v>
      </c>
      <c r="O26" s="63">
        <f t="shared" si="2"/>
        <v>0</v>
      </c>
      <c r="P26" s="63">
        <f t="shared" ref="P26" si="3">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27.75" customHeight="1" thickBot="1" x14ac:dyDescent="0.3">
      <c r="A31" s="565"/>
      <c r="C31" s="568" t="s">
        <v>434</v>
      </c>
      <c r="D31" s="569"/>
      <c r="E31" s="569"/>
      <c r="F31" s="569"/>
      <c r="G31" s="569"/>
      <c r="H31" s="570"/>
      <c r="I31" s="568" t="s">
        <v>435</v>
      </c>
      <c r="J31" s="569"/>
      <c r="K31" s="569"/>
      <c r="L31" s="569"/>
      <c r="M31" s="569"/>
      <c r="N31" s="569"/>
      <c r="O31" s="569"/>
      <c r="P31" s="569"/>
      <c r="Q31" s="569"/>
      <c r="R31" s="569"/>
      <c r="S31" s="569"/>
      <c r="T31" s="569"/>
      <c r="U31" s="52"/>
    </row>
    <row r="32" spans="1:21" ht="66" customHeight="1" x14ac:dyDescent="0.2">
      <c r="A32" s="566"/>
      <c r="C32" s="571" t="s">
        <v>473</v>
      </c>
      <c r="D32" s="572"/>
      <c r="E32" s="572"/>
      <c r="F32" s="572"/>
      <c r="G32" s="572"/>
      <c r="H32" s="573"/>
      <c r="I32" s="571" t="s">
        <v>474</v>
      </c>
      <c r="J32" s="572"/>
      <c r="K32" s="572"/>
      <c r="L32" s="572"/>
      <c r="M32" s="572"/>
      <c r="N32" s="572"/>
      <c r="O32" s="572"/>
      <c r="P32" s="572"/>
      <c r="Q32" s="572"/>
      <c r="R32" s="572"/>
      <c r="S32" s="572"/>
      <c r="T32" s="572"/>
      <c r="U32" s="40"/>
    </row>
    <row r="33" spans="1:21" ht="12.75"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21.75" customHeight="1" x14ac:dyDescent="0.2">
      <c r="A34" s="566"/>
      <c r="B34" s="69"/>
      <c r="C34" s="590">
        <v>46052</v>
      </c>
      <c r="D34" s="590"/>
      <c r="E34" s="590"/>
      <c r="F34" s="590" t="s">
        <v>475</v>
      </c>
      <c r="G34" s="590"/>
      <c r="H34" s="590"/>
      <c r="I34" s="527" t="s">
        <v>476</v>
      </c>
      <c r="J34" s="528"/>
      <c r="K34" s="528"/>
      <c r="L34" s="528"/>
      <c r="M34" s="528"/>
      <c r="N34" s="528"/>
      <c r="O34" s="528"/>
      <c r="P34" s="528"/>
      <c r="Q34" s="528"/>
      <c r="R34" s="528"/>
      <c r="S34" s="528"/>
      <c r="T34" s="528"/>
      <c r="U34" s="41"/>
    </row>
    <row r="35" spans="1:21" ht="47.25" customHeight="1" x14ac:dyDescent="0.2">
      <c r="A35" s="566"/>
      <c r="B35" s="69"/>
      <c r="C35" s="590">
        <v>46080</v>
      </c>
      <c r="D35" s="590"/>
      <c r="E35" s="590"/>
      <c r="F35" s="590" t="s">
        <v>477</v>
      </c>
      <c r="G35" s="590"/>
      <c r="H35" s="590"/>
      <c r="I35" s="527"/>
      <c r="J35" s="528"/>
      <c r="K35" s="528"/>
      <c r="L35" s="528"/>
      <c r="M35" s="528"/>
      <c r="N35" s="528"/>
      <c r="O35" s="528"/>
      <c r="P35" s="528"/>
      <c r="Q35" s="528"/>
      <c r="R35" s="528"/>
      <c r="S35" s="528"/>
      <c r="T35" s="528"/>
      <c r="U35" s="41"/>
    </row>
    <row r="36" spans="1:21" ht="41.25" customHeight="1" x14ac:dyDescent="0.2">
      <c r="A36" s="566"/>
      <c r="B36" s="69"/>
      <c r="C36" s="590">
        <v>46112</v>
      </c>
      <c r="D36" s="590"/>
      <c r="E36" s="590"/>
      <c r="F36" s="590" t="s">
        <v>478</v>
      </c>
      <c r="G36" s="590"/>
      <c r="H36" s="590"/>
      <c r="I36" s="527"/>
      <c r="J36" s="528"/>
      <c r="K36" s="528"/>
      <c r="L36" s="528"/>
      <c r="M36" s="528"/>
      <c r="N36" s="528"/>
      <c r="O36" s="528"/>
      <c r="P36" s="528"/>
      <c r="Q36" s="528"/>
      <c r="R36" s="528"/>
      <c r="S36" s="528"/>
      <c r="T36" s="528"/>
      <c r="U36" s="41"/>
    </row>
    <row r="37" spans="1:21" ht="12.75" customHeight="1" x14ac:dyDescent="0.2">
      <c r="A37" s="566"/>
      <c r="B37" s="69"/>
      <c r="C37" s="590">
        <v>46142</v>
      </c>
      <c r="D37" s="590"/>
      <c r="E37" s="590"/>
      <c r="F37" s="590" t="s">
        <v>478</v>
      </c>
      <c r="G37" s="590"/>
      <c r="H37" s="590"/>
      <c r="I37" s="527"/>
      <c r="J37" s="528"/>
      <c r="K37" s="528"/>
      <c r="L37" s="528"/>
      <c r="M37" s="528"/>
      <c r="N37" s="528"/>
      <c r="O37" s="528"/>
      <c r="P37" s="528"/>
      <c r="Q37" s="528"/>
      <c r="R37" s="528"/>
      <c r="S37" s="528"/>
      <c r="T37" s="528"/>
      <c r="U37" s="41"/>
    </row>
    <row r="38" spans="1:21" ht="12.75" customHeight="1" x14ac:dyDescent="0.2">
      <c r="A38" s="566"/>
      <c r="B38" s="69"/>
      <c r="C38" s="590">
        <v>46171</v>
      </c>
      <c r="D38" s="590"/>
      <c r="E38" s="590"/>
      <c r="F38" s="590" t="s">
        <v>478</v>
      </c>
      <c r="G38" s="590"/>
      <c r="H38" s="590"/>
      <c r="I38" s="527"/>
      <c r="J38" s="528"/>
      <c r="K38" s="528"/>
      <c r="L38" s="528"/>
      <c r="M38" s="528"/>
      <c r="N38" s="528"/>
      <c r="O38" s="528"/>
      <c r="P38" s="528"/>
      <c r="Q38" s="528"/>
      <c r="R38" s="528"/>
      <c r="S38" s="528"/>
      <c r="T38" s="528"/>
      <c r="U38" s="41"/>
    </row>
    <row r="39" spans="1:21" ht="12.75" customHeight="1" x14ac:dyDescent="0.2">
      <c r="A39" s="566"/>
      <c r="B39" s="69"/>
      <c r="C39" s="590">
        <v>46203</v>
      </c>
      <c r="D39" s="590"/>
      <c r="E39" s="590"/>
      <c r="F39" s="590" t="s">
        <v>478</v>
      </c>
      <c r="G39" s="590"/>
      <c r="H39" s="590"/>
      <c r="I39" s="527"/>
      <c r="J39" s="528"/>
      <c r="K39" s="528"/>
      <c r="L39" s="528"/>
      <c r="M39" s="528"/>
      <c r="N39" s="528"/>
      <c r="O39" s="528"/>
      <c r="P39" s="528"/>
      <c r="Q39" s="528"/>
      <c r="R39" s="528"/>
      <c r="S39" s="528"/>
      <c r="T39" s="528"/>
      <c r="U39" s="41"/>
    </row>
    <row r="40" spans="1:21" ht="12.75" customHeight="1" x14ac:dyDescent="0.2">
      <c r="A40" s="566"/>
      <c r="B40" s="69"/>
      <c r="C40" s="590">
        <v>46234</v>
      </c>
      <c r="D40" s="590"/>
      <c r="E40" s="590"/>
      <c r="F40" s="590" t="s">
        <v>478</v>
      </c>
      <c r="G40" s="590"/>
      <c r="H40" s="590"/>
      <c r="I40" s="527"/>
      <c r="J40" s="528"/>
      <c r="K40" s="528"/>
      <c r="L40" s="528"/>
      <c r="M40" s="528"/>
      <c r="N40" s="528"/>
      <c r="O40" s="528"/>
      <c r="P40" s="528"/>
      <c r="Q40" s="528"/>
      <c r="R40" s="528"/>
      <c r="S40" s="528"/>
      <c r="T40" s="528"/>
      <c r="U40" s="41"/>
    </row>
    <row r="41" spans="1:21" ht="12.75" customHeight="1" x14ac:dyDescent="0.2">
      <c r="A41" s="566"/>
      <c r="B41" s="69"/>
      <c r="C41" s="590">
        <v>46265</v>
      </c>
      <c r="D41" s="590"/>
      <c r="E41" s="590"/>
      <c r="F41" s="590" t="s">
        <v>478</v>
      </c>
      <c r="G41" s="590"/>
      <c r="H41" s="590"/>
      <c r="I41" s="527"/>
      <c r="J41" s="528"/>
      <c r="K41" s="528"/>
      <c r="L41" s="528"/>
      <c r="M41" s="528"/>
      <c r="N41" s="528"/>
      <c r="O41" s="528"/>
      <c r="P41" s="528"/>
      <c r="Q41" s="528"/>
      <c r="R41" s="528"/>
      <c r="S41" s="528"/>
      <c r="T41" s="528"/>
      <c r="U41" s="41"/>
    </row>
    <row r="42" spans="1:21" ht="12.75" customHeight="1" x14ac:dyDescent="0.2">
      <c r="A42" s="566"/>
      <c r="B42" s="69"/>
      <c r="C42" s="590">
        <v>46295</v>
      </c>
      <c r="D42" s="590"/>
      <c r="E42" s="590"/>
      <c r="F42" s="590" t="s">
        <v>478</v>
      </c>
      <c r="G42" s="590"/>
      <c r="H42" s="590"/>
      <c r="I42" s="527"/>
      <c r="J42" s="528"/>
      <c r="K42" s="528"/>
      <c r="L42" s="528"/>
      <c r="M42" s="528"/>
      <c r="N42" s="528"/>
      <c r="O42" s="528"/>
      <c r="P42" s="528"/>
      <c r="Q42" s="528"/>
      <c r="R42" s="528"/>
      <c r="S42" s="528"/>
      <c r="T42" s="528"/>
      <c r="U42" s="41"/>
    </row>
    <row r="43" spans="1:21" ht="12.75" customHeight="1" x14ac:dyDescent="0.2">
      <c r="A43" s="566"/>
      <c r="B43" s="69"/>
      <c r="C43" s="590">
        <v>46325</v>
      </c>
      <c r="D43" s="590"/>
      <c r="E43" s="590"/>
      <c r="F43" s="590" t="s">
        <v>478</v>
      </c>
      <c r="G43" s="590"/>
      <c r="H43" s="590"/>
      <c r="I43" s="527"/>
      <c r="J43" s="528"/>
      <c r="K43" s="528"/>
      <c r="L43" s="528"/>
      <c r="M43" s="528"/>
      <c r="N43" s="528"/>
      <c r="O43" s="528"/>
      <c r="P43" s="528"/>
      <c r="Q43" s="528"/>
      <c r="R43" s="528"/>
      <c r="S43" s="528"/>
      <c r="T43" s="528"/>
      <c r="U43" s="41"/>
    </row>
    <row r="44" spans="1:21" ht="12.75" customHeight="1" x14ac:dyDescent="0.2">
      <c r="A44" s="566"/>
      <c r="B44" s="69"/>
      <c r="C44" s="590">
        <v>46356</v>
      </c>
      <c r="D44" s="590"/>
      <c r="E44" s="590"/>
      <c r="F44" s="590" t="s">
        <v>478</v>
      </c>
      <c r="G44" s="590"/>
      <c r="H44" s="590"/>
      <c r="I44" s="527"/>
      <c r="J44" s="528"/>
      <c r="K44" s="528"/>
      <c r="L44" s="528"/>
      <c r="M44" s="528"/>
      <c r="N44" s="528"/>
      <c r="O44" s="528"/>
      <c r="P44" s="528"/>
      <c r="Q44" s="528"/>
      <c r="R44" s="528"/>
      <c r="S44" s="528"/>
      <c r="T44" s="528"/>
      <c r="U44" s="41"/>
    </row>
    <row r="45" spans="1:21" ht="12.75" customHeight="1" x14ac:dyDescent="0.2">
      <c r="A45" s="566"/>
      <c r="B45" s="69"/>
      <c r="C45" s="590">
        <v>46387</v>
      </c>
      <c r="D45" s="590"/>
      <c r="E45" s="590"/>
      <c r="F45" s="590"/>
      <c r="G45" s="590"/>
      <c r="H45" s="590"/>
      <c r="I45" s="599"/>
      <c r="J45" s="600"/>
      <c r="K45" s="600"/>
      <c r="L45" s="600"/>
      <c r="M45" s="600"/>
      <c r="N45" s="600"/>
      <c r="O45" s="600"/>
      <c r="P45" s="600"/>
      <c r="Q45" s="600"/>
      <c r="R45" s="600"/>
      <c r="S45" s="600"/>
      <c r="T45" s="600"/>
      <c r="U45" s="41"/>
    </row>
    <row r="46" spans="1:21" ht="20.25" customHeight="1" thickBot="1" x14ac:dyDescent="0.25">
      <c r="A46" s="566"/>
      <c r="B46" s="69"/>
      <c r="C46" s="574" t="s">
        <v>14</v>
      </c>
      <c r="D46" s="575"/>
      <c r="E46" s="575"/>
      <c r="F46" s="575"/>
      <c r="G46" s="575"/>
      <c r="H46" s="576"/>
      <c r="I46" s="199"/>
      <c r="J46" s="200"/>
      <c r="K46" s="200"/>
      <c r="L46" s="200"/>
      <c r="M46" s="200"/>
      <c r="N46" s="200"/>
      <c r="O46" s="200"/>
      <c r="P46" s="200"/>
      <c r="Q46" s="200"/>
      <c r="R46" s="200"/>
      <c r="S46" s="200"/>
      <c r="T46" s="200"/>
      <c r="U46" s="52"/>
    </row>
    <row r="47" spans="1:21" ht="14.25" x14ac:dyDescent="0.2">
      <c r="A47" s="567"/>
      <c r="B47" s="69"/>
      <c r="C47" s="587" t="str">
        <f>'Tablero indicadores 2026'!G7</f>
        <v>Líder Funcional SG SST</v>
      </c>
      <c r="D47" s="584"/>
      <c r="E47" s="584"/>
      <c r="F47" s="584"/>
      <c r="G47" s="584"/>
      <c r="H47" s="585"/>
      <c r="I47" s="201"/>
      <c r="J47" s="202"/>
      <c r="K47" s="202"/>
      <c r="L47" s="202"/>
      <c r="M47" s="202"/>
      <c r="N47" s="202"/>
      <c r="O47" s="202"/>
      <c r="P47" s="202"/>
      <c r="Q47" s="202"/>
      <c r="R47" s="202"/>
      <c r="S47" s="202"/>
      <c r="T47" s="202"/>
    </row>
    <row r="48" spans="1:21" ht="12" hidden="1" customHeight="1" x14ac:dyDescent="0.2"/>
    <row r="49" ht="14.25" hidden="1" customHeight="1" x14ac:dyDescent="0.2"/>
    <row r="50" ht="15" hidden="1" customHeight="1" x14ac:dyDescent="0.2"/>
    <row r="51" ht="14.25" hidden="1" customHeight="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68" ht="14.25" hidden="1" x14ac:dyDescent="0.2"/>
    <row r="69" ht="14.25" hidden="1" x14ac:dyDescent="0.2"/>
    <row r="70" ht="14.25" hidden="1" x14ac:dyDescent="0.2"/>
  </sheetData>
  <sheetProtection selectLockedCells="1"/>
  <dataConsolidate/>
  <mergeCells count="71">
    <mergeCell ref="A1:M1"/>
    <mergeCell ref="N1:U3"/>
    <mergeCell ref="A2:M2"/>
    <mergeCell ref="A3:B3"/>
    <mergeCell ref="D3:F3"/>
    <mergeCell ref="G3:J3"/>
    <mergeCell ref="L3:M3"/>
    <mergeCell ref="A11:C11"/>
    <mergeCell ref="E11:P11"/>
    <mergeCell ref="A13:C13"/>
    <mergeCell ref="E13:P13"/>
    <mergeCell ref="A17:C17"/>
    <mergeCell ref="A5:C5"/>
    <mergeCell ref="E5:T5"/>
    <mergeCell ref="A7:C7"/>
    <mergeCell ref="E7:P7"/>
    <mergeCell ref="A9:C9"/>
    <mergeCell ref="E9:P9"/>
    <mergeCell ref="A24:C24"/>
    <mergeCell ref="A26:C26"/>
    <mergeCell ref="A28:T28"/>
    <mergeCell ref="R17:T26"/>
    <mergeCell ref="A19:C19"/>
    <mergeCell ref="A20:C20"/>
    <mergeCell ref="A22:C22"/>
    <mergeCell ref="A23:C23"/>
    <mergeCell ref="A31:A47"/>
    <mergeCell ref="C31:H31"/>
    <mergeCell ref="I31:T31"/>
    <mergeCell ref="C32:H32"/>
    <mergeCell ref="I32:T32"/>
    <mergeCell ref="C33:H33"/>
    <mergeCell ref="I33:T33"/>
    <mergeCell ref="C41:E41"/>
    <mergeCell ref="F41:H41"/>
    <mergeCell ref="C46:H46"/>
    <mergeCell ref="C47:H47"/>
    <mergeCell ref="F39:H39"/>
    <mergeCell ref="C40:E40"/>
    <mergeCell ref="F40:H40"/>
    <mergeCell ref="C34:E34"/>
    <mergeCell ref="F34:H34"/>
    <mergeCell ref="C45:E45"/>
    <mergeCell ref="C39:E39"/>
    <mergeCell ref="C35:E35"/>
    <mergeCell ref="F35:H35"/>
    <mergeCell ref="C37:E37"/>
    <mergeCell ref="F37:H37"/>
    <mergeCell ref="C38:E38"/>
    <mergeCell ref="F38:H38"/>
    <mergeCell ref="I34:T34"/>
    <mergeCell ref="I35:T35"/>
    <mergeCell ref="I37:T37"/>
    <mergeCell ref="I38:T38"/>
    <mergeCell ref="I39:T39"/>
    <mergeCell ref="I45:T45"/>
    <mergeCell ref="C36:E36"/>
    <mergeCell ref="F36:H36"/>
    <mergeCell ref="I36:T36"/>
    <mergeCell ref="I40:T40"/>
    <mergeCell ref="I41:T41"/>
    <mergeCell ref="I42:T42"/>
    <mergeCell ref="I43:T43"/>
    <mergeCell ref="I44:T44"/>
    <mergeCell ref="F42:H42"/>
    <mergeCell ref="F43:H43"/>
    <mergeCell ref="F44:H44"/>
    <mergeCell ref="F45:H45"/>
    <mergeCell ref="C42:E42"/>
    <mergeCell ref="C43:E43"/>
    <mergeCell ref="C44:E44"/>
  </mergeCells>
  <conditionalFormatting sqref="E26:J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K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L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298A-786E-41AE-B5D7-6843F87DEEC3}">
  <sheetPr codeName="Hoja9">
    <tabColor theme="9" tint="0.59999389629810485"/>
  </sheetPr>
  <dimension ref="A1:U57"/>
  <sheetViews>
    <sheetView showGridLines="0" view="pageBreakPreview" zoomScale="70" zoomScaleNormal="40" zoomScaleSheetLayoutView="70" zoomScalePageLayoutView="82" workbookViewId="0">
      <selection activeCell="C34" sqref="C34:E34"/>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10" width="11.140625" style="38" bestFit="1" customWidth="1"/>
    <col min="11" max="11" width="16.425781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2026'!B14</f>
        <v xml:space="preserve">8. Documentación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2026'!W7</f>
        <v>0</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2026'!H10</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2026'!I7</f>
        <v>Cumplimiento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479</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76"/>
      <c r="K19" s="58"/>
      <c r="L19" s="76"/>
      <c r="M19" s="76"/>
      <c r="N19" s="76"/>
      <c r="O19" s="76"/>
      <c r="P19" s="58"/>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1</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74"/>
      <c r="K26" s="63"/>
      <c r="L26" s="74"/>
      <c r="M26" s="74"/>
      <c r="N26" s="74"/>
      <c r="O26" s="74"/>
      <c r="P26" s="63">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3.5" customHeight="1" thickBot="1" x14ac:dyDescent="0.3">
      <c r="A31" s="565"/>
      <c r="C31" s="568" t="s">
        <v>434</v>
      </c>
      <c r="D31" s="569"/>
      <c r="E31" s="569"/>
      <c r="F31" s="569"/>
      <c r="G31" s="569"/>
      <c r="H31" s="570"/>
      <c r="I31" s="568" t="s">
        <v>435</v>
      </c>
      <c r="J31" s="569"/>
      <c r="K31" s="569"/>
      <c r="L31" s="569"/>
      <c r="M31" s="569"/>
      <c r="N31" s="569"/>
      <c r="O31" s="569"/>
      <c r="P31" s="569"/>
      <c r="Q31" s="569"/>
      <c r="R31" s="569"/>
      <c r="S31" s="569"/>
      <c r="T31" s="569"/>
      <c r="U31" s="52"/>
    </row>
    <row r="32" spans="1:21" ht="63.75" customHeight="1" x14ac:dyDescent="0.2">
      <c r="A32" s="566"/>
      <c r="C32" s="571" t="s">
        <v>480</v>
      </c>
      <c r="D32" s="572"/>
      <c r="E32" s="572"/>
      <c r="F32" s="572"/>
      <c r="G32" s="572"/>
      <c r="H32" s="573"/>
      <c r="I32" s="571" t="s">
        <v>481</v>
      </c>
      <c r="J32" s="572"/>
      <c r="K32" s="572"/>
      <c r="L32" s="572"/>
      <c r="M32" s="572"/>
      <c r="N32" s="572"/>
      <c r="O32" s="572"/>
      <c r="P32" s="572"/>
      <c r="Q32" s="572"/>
      <c r="R32" s="572"/>
      <c r="S32" s="572"/>
      <c r="T32" s="572"/>
      <c r="U32" s="40"/>
    </row>
    <row r="33" spans="1:21" ht="13.5"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58.5" customHeight="1" x14ac:dyDescent="0.2">
      <c r="A34" s="566"/>
      <c r="B34" s="69"/>
      <c r="C34" s="590">
        <v>46360</v>
      </c>
      <c r="D34" s="590"/>
      <c r="E34" s="590"/>
      <c r="F34" s="590" t="s">
        <v>482</v>
      </c>
      <c r="G34" s="590"/>
      <c r="H34" s="590"/>
      <c r="I34" s="601" t="s">
        <v>483</v>
      </c>
      <c r="J34" s="602"/>
      <c r="K34" s="602"/>
      <c r="L34" s="602"/>
      <c r="M34" s="602"/>
      <c r="N34" s="602"/>
      <c r="O34" s="602"/>
      <c r="P34" s="602"/>
      <c r="Q34" s="602"/>
      <c r="R34" s="602"/>
      <c r="S34" s="602"/>
      <c r="T34" s="602"/>
      <c r="U34" s="41"/>
    </row>
    <row r="35" spans="1:21" ht="13.5" customHeight="1" x14ac:dyDescent="0.2">
      <c r="A35" s="566"/>
      <c r="B35" s="69"/>
      <c r="C35" s="574" t="s">
        <v>14</v>
      </c>
      <c r="D35" s="575"/>
      <c r="E35" s="575"/>
      <c r="F35" s="575"/>
      <c r="G35" s="575"/>
      <c r="H35" s="576"/>
      <c r="I35" s="603"/>
      <c r="J35" s="554"/>
      <c r="K35" s="554"/>
      <c r="L35" s="554"/>
      <c r="M35" s="554"/>
      <c r="N35" s="554"/>
      <c r="O35" s="554"/>
      <c r="P35" s="554"/>
      <c r="Q35" s="554"/>
      <c r="R35" s="554"/>
      <c r="S35" s="554"/>
      <c r="T35" s="554"/>
    </row>
    <row r="36" spans="1:21" ht="13.5" customHeight="1" x14ac:dyDescent="0.2">
      <c r="A36" s="567"/>
      <c r="B36" s="69"/>
      <c r="C36" s="587" t="str">
        <f>'Tablero indicadores 2026'!G7</f>
        <v>Líder Funcional SG SST</v>
      </c>
      <c r="D36" s="584"/>
      <c r="E36" s="584"/>
      <c r="F36" s="584"/>
      <c r="G36" s="584"/>
      <c r="H36" s="585"/>
      <c r="I36" s="604"/>
      <c r="J36" s="605"/>
      <c r="K36" s="605"/>
      <c r="L36" s="605"/>
      <c r="M36" s="605"/>
      <c r="N36" s="605"/>
      <c r="O36" s="605"/>
      <c r="P36" s="605"/>
      <c r="Q36" s="605"/>
      <c r="R36" s="605"/>
      <c r="S36" s="605"/>
      <c r="T36" s="605"/>
    </row>
    <row r="37" spans="1:21" ht="14.25" hidden="1" customHeight="1" x14ac:dyDescent="0.2"/>
    <row r="38" spans="1:21" ht="15" hidden="1" customHeight="1" x14ac:dyDescent="0.2"/>
    <row r="39" spans="1:21" ht="15" hidden="1" customHeight="1" x14ac:dyDescent="0.2"/>
    <row r="40" spans="1:21" ht="15" hidden="1" customHeight="1" x14ac:dyDescent="0.2"/>
    <row r="41" spans="1:21" ht="15" hidden="1" customHeight="1" x14ac:dyDescent="0.2"/>
    <row r="42" spans="1:21" ht="15" hidden="1" customHeight="1" x14ac:dyDescent="0.2"/>
    <row r="43" spans="1:21" ht="15" hidden="1" customHeight="1" x14ac:dyDescent="0.2"/>
    <row r="44" spans="1:21" ht="15" hidden="1" customHeight="1" x14ac:dyDescent="0.2"/>
    <row r="45" spans="1:21" ht="15" hidden="1" customHeight="1" x14ac:dyDescent="0.2"/>
    <row r="46" spans="1:21" ht="15" hidden="1" customHeight="1" x14ac:dyDescent="0.2"/>
    <row r="47" spans="1:21" ht="15" hidden="1" customHeight="1" x14ac:dyDescent="0.2"/>
    <row r="48" spans="1:21" ht="14.25" hidden="1" customHeight="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sheetData>
  <sheetProtection selectLockedCells="1"/>
  <dataConsolidate/>
  <mergeCells count="38">
    <mergeCell ref="A1:M1"/>
    <mergeCell ref="N1:U3"/>
    <mergeCell ref="A2:M2"/>
    <mergeCell ref="A3:B3"/>
    <mergeCell ref="D3:F3"/>
    <mergeCell ref="G3:J3"/>
    <mergeCell ref="L3:M3"/>
    <mergeCell ref="A11:C11"/>
    <mergeCell ref="E11:P11"/>
    <mergeCell ref="A13:C13"/>
    <mergeCell ref="E13:P13"/>
    <mergeCell ref="A17:C17"/>
    <mergeCell ref="A5:C5"/>
    <mergeCell ref="E5:T5"/>
    <mergeCell ref="A7:C7"/>
    <mergeCell ref="E7:P7"/>
    <mergeCell ref="A9:C9"/>
    <mergeCell ref="E9:P9"/>
    <mergeCell ref="A24:C24"/>
    <mergeCell ref="A26:C26"/>
    <mergeCell ref="A28:T28"/>
    <mergeCell ref="R17:T26"/>
    <mergeCell ref="A19:C19"/>
    <mergeCell ref="A20:C20"/>
    <mergeCell ref="A22:C22"/>
    <mergeCell ref="A23:C23"/>
    <mergeCell ref="C35:H35"/>
    <mergeCell ref="C36:H36"/>
    <mergeCell ref="I34:T36"/>
    <mergeCell ref="A31:A36"/>
    <mergeCell ref="C31:H31"/>
    <mergeCell ref="I31:T31"/>
    <mergeCell ref="C32:H32"/>
    <mergeCell ref="I32:T32"/>
    <mergeCell ref="C33:H33"/>
    <mergeCell ref="I33:T33"/>
    <mergeCell ref="C34:E34"/>
    <mergeCell ref="F34:H34"/>
  </mergeCells>
  <conditionalFormatting sqref="K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1637B-0EA9-4CF4-A91E-20ACAA4B2AC2}">
  <sheetPr codeName="Hoja10">
    <tabColor theme="9" tint="0.59999389629810485"/>
  </sheetPr>
  <dimension ref="A1:U60"/>
  <sheetViews>
    <sheetView showGridLines="0" view="pageBreakPreview" zoomScale="70" zoomScaleNormal="40" zoomScaleSheetLayoutView="70" zoomScalePageLayoutView="82" workbookViewId="0">
      <selection activeCell="C34" sqref="C34:E34"/>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10" width="11.140625" style="38" bestFit="1" customWidth="1"/>
    <col min="11" max="11" width="10.8554687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2026'!B15</f>
        <v xml:space="preserve">9. Diagnostico de condiciones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2026'!W7</f>
        <v>0</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2026'!H10</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2026'!I7</f>
        <v>Cumplimiento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484</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76"/>
      <c r="K19" s="58"/>
      <c r="L19" s="76"/>
      <c r="M19" s="76"/>
      <c r="N19" s="76"/>
      <c r="O19" s="76"/>
      <c r="P19" s="58"/>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1</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74"/>
      <c r="K26" s="63"/>
      <c r="L26" s="74"/>
      <c r="M26" s="74"/>
      <c r="N26" s="74"/>
      <c r="O26" s="74"/>
      <c r="P26" s="63">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8"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8" customHeight="1" x14ac:dyDescent="0.25">
      <c r="A31" s="565"/>
      <c r="C31" s="568" t="s">
        <v>434</v>
      </c>
      <c r="D31" s="569"/>
      <c r="E31" s="569"/>
      <c r="F31" s="569"/>
      <c r="G31" s="569"/>
      <c r="H31" s="570"/>
      <c r="I31" s="568" t="s">
        <v>435</v>
      </c>
      <c r="J31" s="569"/>
      <c r="K31" s="569"/>
      <c r="L31" s="569"/>
      <c r="M31" s="569"/>
      <c r="N31" s="569"/>
      <c r="O31" s="569"/>
      <c r="P31" s="569"/>
      <c r="Q31" s="569"/>
      <c r="R31" s="569"/>
      <c r="S31" s="569"/>
      <c r="T31" s="569"/>
      <c r="U31" s="41"/>
    </row>
    <row r="32" spans="1:21" ht="33.75" customHeight="1" x14ac:dyDescent="0.2">
      <c r="A32" s="566"/>
      <c r="C32" s="571" t="s">
        <v>85</v>
      </c>
      <c r="D32" s="572"/>
      <c r="E32" s="572"/>
      <c r="F32" s="572"/>
      <c r="G32" s="572"/>
      <c r="H32" s="573"/>
      <c r="I32" s="571" t="s">
        <v>485</v>
      </c>
      <c r="J32" s="572"/>
      <c r="K32" s="572"/>
      <c r="L32" s="572"/>
      <c r="M32" s="572"/>
      <c r="N32" s="572"/>
      <c r="O32" s="572"/>
      <c r="P32" s="572"/>
      <c r="Q32" s="572"/>
      <c r="R32" s="572"/>
      <c r="S32" s="572"/>
      <c r="T32" s="572"/>
      <c r="U32" s="41"/>
    </row>
    <row r="33" spans="1:21" ht="18"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57.75" customHeight="1" x14ac:dyDescent="0.2">
      <c r="A34" s="566"/>
      <c r="B34" s="69"/>
      <c r="C34" s="590">
        <v>46360</v>
      </c>
      <c r="D34" s="590"/>
      <c r="E34" s="590"/>
      <c r="F34" s="590" t="s">
        <v>482</v>
      </c>
      <c r="G34" s="590"/>
      <c r="H34" s="590"/>
      <c r="I34" s="601" t="s">
        <v>486</v>
      </c>
      <c r="J34" s="602"/>
      <c r="K34" s="602"/>
      <c r="L34" s="602"/>
      <c r="M34" s="602"/>
      <c r="N34" s="602"/>
      <c r="O34" s="602"/>
      <c r="P34" s="602"/>
      <c r="Q34" s="602"/>
      <c r="R34" s="602"/>
      <c r="S34" s="602"/>
      <c r="T34" s="602"/>
      <c r="U34" s="41"/>
    </row>
    <row r="35" spans="1:21" ht="18" customHeight="1" x14ac:dyDescent="0.2">
      <c r="A35" s="566"/>
      <c r="B35" s="69"/>
      <c r="C35" s="574" t="s">
        <v>14</v>
      </c>
      <c r="D35" s="575"/>
      <c r="E35" s="575"/>
      <c r="F35" s="575"/>
      <c r="G35" s="575"/>
      <c r="H35" s="576"/>
      <c r="I35" s="603"/>
      <c r="J35" s="554"/>
      <c r="K35" s="554"/>
      <c r="L35" s="554"/>
      <c r="M35" s="554"/>
      <c r="N35" s="554"/>
      <c r="O35" s="554"/>
      <c r="P35" s="554"/>
      <c r="Q35" s="554"/>
      <c r="R35" s="554"/>
      <c r="S35" s="554"/>
      <c r="T35" s="554"/>
      <c r="U35" s="41"/>
    </row>
    <row r="36" spans="1:21" ht="18" customHeight="1" x14ac:dyDescent="0.2">
      <c r="A36" s="567"/>
      <c r="B36" s="69"/>
      <c r="C36" s="587" t="str">
        <f>'Tablero indicadores 2026'!G7</f>
        <v>Líder Funcional SG SST</v>
      </c>
      <c r="D36" s="584"/>
      <c r="E36" s="584"/>
      <c r="F36" s="584"/>
      <c r="G36" s="584"/>
      <c r="H36" s="585"/>
      <c r="I36" s="604"/>
      <c r="J36" s="605"/>
      <c r="K36" s="605"/>
      <c r="L36" s="605"/>
      <c r="M36" s="605"/>
      <c r="N36" s="605"/>
      <c r="O36" s="605"/>
      <c r="P36" s="605"/>
      <c r="Q36" s="605"/>
      <c r="R36" s="605"/>
      <c r="S36" s="605"/>
      <c r="T36" s="605"/>
      <c r="U36" s="41"/>
    </row>
    <row r="37" spans="1:21" ht="14.25" x14ac:dyDescent="0.2"/>
    <row r="38" spans="1:21" ht="12" hidden="1" customHeight="1" x14ac:dyDescent="0.2"/>
    <row r="39" spans="1:21" ht="14.25" hidden="1" x14ac:dyDescent="0.2"/>
    <row r="40" spans="1:21" ht="14.25" hidden="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sheetData>
  <sheetProtection selectLockedCells="1"/>
  <dataConsolidate/>
  <mergeCells count="38">
    <mergeCell ref="A1:M1"/>
    <mergeCell ref="N1:U3"/>
    <mergeCell ref="A2:M2"/>
    <mergeCell ref="A3:B3"/>
    <mergeCell ref="D3:F3"/>
    <mergeCell ref="G3:J3"/>
    <mergeCell ref="L3:M3"/>
    <mergeCell ref="A11:C11"/>
    <mergeCell ref="E11:P11"/>
    <mergeCell ref="A13:C13"/>
    <mergeCell ref="E13:P13"/>
    <mergeCell ref="A17:C17"/>
    <mergeCell ref="A5:C5"/>
    <mergeCell ref="E5:T5"/>
    <mergeCell ref="A7:C7"/>
    <mergeCell ref="E7:P7"/>
    <mergeCell ref="A9:C9"/>
    <mergeCell ref="E9:P9"/>
    <mergeCell ref="A24:C24"/>
    <mergeCell ref="A26:C26"/>
    <mergeCell ref="A28:T28"/>
    <mergeCell ref="R17:T26"/>
    <mergeCell ref="A19:C19"/>
    <mergeCell ref="A20:C20"/>
    <mergeCell ref="A22:C22"/>
    <mergeCell ref="A23:C23"/>
    <mergeCell ref="A31:A36"/>
    <mergeCell ref="C31:H31"/>
    <mergeCell ref="I31:T31"/>
    <mergeCell ref="C32:H32"/>
    <mergeCell ref="I32:T32"/>
    <mergeCell ref="C33:H33"/>
    <mergeCell ref="I33:T33"/>
    <mergeCell ref="C34:E34"/>
    <mergeCell ref="F34:H34"/>
    <mergeCell ref="I34:T36"/>
    <mergeCell ref="C35:H35"/>
    <mergeCell ref="C36:H36"/>
  </mergeCells>
  <conditionalFormatting sqref="K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9104-E373-4607-AC3D-A008D0B630C8}">
  <sheetPr codeName="Hoja11">
    <tabColor theme="9" tint="0.59999389629810485"/>
  </sheetPr>
  <dimension ref="A1:U63"/>
  <sheetViews>
    <sheetView showGridLines="0" view="pageBreakPreview" zoomScale="70" zoomScaleNormal="40" zoomScaleSheetLayoutView="70" zoomScalePageLayoutView="82" workbookViewId="0">
      <selection activeCell="L19" sqref="L19"/>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2026'!B16</f>
        <v>10. Plan de emergencias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2026'!W7</f>
        <v>0</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2026'!H10</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2026'!I16</f>
        <v>Número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487</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59">
        <v>9</v>
      </c>
      <c r="K19" s="58"/>
      <c r="L19" s="76"/>
      <c r="M19" s="76"/>
      <c r="N19" s="76"/>
      <c r="O19" s="58"/>
      <c r="P19" s="75"/>
      <c r="Q19" s="55"/>
      <c r="R19" s="547"/>
      <c r="S19" s="548"/>
      <c r="T19" s="548"/>
      <c r="U19" s="41"/>
    </row>
    <row r="20" spans="1:21" ht="14.25" x14ac:dyDescent="0.2">
      <c r="A20" s="551" t="s">
        <v>430</v>
      </c>
      <c r="B20" s="552"/>
      <c r="C20" s="553"/>
      <c r="E20" s="59"/>
      <c r="F20" s="59"/>
      <c r="G20" s="59"/>
      <c r="H20" s="59"/>
      <c r="I20" s="59"/>
      <c r="J20" s="59">
        <v>12</v>
      </c>
      <c r="K20" s="59"/>
      <c r="L20" s="59"/>
      <c r="M20" s="59"/>
      <c r="N20" s="59"/>
      <c r="O20" s="59">
        <v>8</v>
      </c>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v>1</v>
      </c>
      <c r="P22" s="63"/>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v>0</v>
      </c>
      <c r="P24" s="63"/>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63">
        <f t="shared" ref="J26" si="0">J19/J20</f>
        <v>0.75</v>
      </c>
      <c r="K26" s="63"/>
      <c r="L26" s="74"/>
      <c r="M26" s="74"/>
      <c r="N26" s="74"/>
      <c r="O26" s="63">
        <f t="shared" ref="O26" si="1">O19/O20</f>
        <v>0</v>
      </c>
      <c r="P26" s="74"/>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2.7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2.75" customHeight="1" x14ac:dyDescent="0.25">
      <c r="A31" s="565"/>
      <c r="C31" s="568" t="s">
        <v>434</v>
      </c>
      <c r="D31" s="569"/>
      <c r="E31" s="569"/>
      <c r="F31" s="569"/>
      <c r="G31" s="569"/>
      <c r="H31" s="570"/>
      <c r="I31" s="568" t="s">
        <v>435</v>
      </c>
      <c r="J31" s="569"/>
      <c r="K31" s="569"/>
      <c r="L31" s="569"/>
      <c r="M31" s="569"/>
      <c r="N31" s="569"/>
      <c r="O31" s="569"/>
      <c r="P31" s="569"/>
      <c r="Q31" s="569"/>
      <c r="R31" s="569"/>
      <c r="S31" s="569"/>
      <c r="T31" s="569"/>
      <c r="U31" s="41"/>
    </row>
    <row r="32" spans="1:21" ht="123" customHeight="1" x14ac:dyDescent="0.2">
      <c r="A32" s="566"/>
      <c r="C32" s="571" t="s">
        <v>488</v>
      </c>
      <c r="D32" s="572"/>
      <c r="E32" s="572"/>
      <c r="F32" s="572"/>
      <c r="G32" s="572"/>
      <c r="H32" s="573"/>
      <c r="I32" s="571" t="s">
        <v>489</v>
      </c>
      <c r="J32" s="572"/>
      <c r="K32" s="572"/>
      <c r="L32" s="572"/>
      <c r="M32" s="572"/>
      <c r="N32" s="572"/>
      <c r="O32" s="572"/>
      <c r="P32" s="572"/>
      <c r="Q32" s="572"/>
      <c r="R32" s="572"/>
      <c r="S32" s="572"/>
      <c r="T32" s="572"/>
      <c r="U32" s="41"/>
    </row>
    <row r="33" spans="1:21" ht="12.75"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12.75" customHeight="1" x14ac:dyDescent="0.2">
      <c r="A34" s="566"/>
      <c r="B34" s="69"/>
      <c r="C34" s="590">
        <v>46178</v>
      </c>
      <c r="D34" s="590"/>
      <c r="E34" s="590"/>
      <c r="F34" s="590" t="s">
        <v>490</v>
      </c>
      <c r="G34" s="590"/>
      <c r="H34" s="590"/>
      <c r="I34" s="203"/>
      <c r="J34" s="204"/>
      <c r="K34" s="204"/>
      <c r="L34" s="204"/>
      <c r="M34" s="204"/>
      <c r="N34" s="204"/>
      <c r="O34" s="204"/>
      <c r="P34" s="204"/>
      <c r="Q34" s="204"/>
      <c r="R34" s="204"/>
      <c r="S34" s="204"/>
      <c r="T34" s="204"/>
      <c r="U34" s="41"/>
    </row>
    <row r="35" spans="1:21" ht="12.75" customHeight="1" x14ac:dyDescent="0.2">
      <c r="A35" s="566"/>
      <c r="B35" s="69"/>
      <c r="C35" s="590">
        <v>46304</v>
      </c>
      <c r="D35" s="590"/>
      <c r="E35" s="590"/>
      <c r="F35" s="590" t="s">
        <v>491</v>
      </c>
      <c r="G35" s="590"/>
      <c r="H35" s="590"/>
      <c r="I35" s="601" t="s">
        <v>492</v>
      </c>
      <c r="J35" s="602"/>
      <c r="K35" s="602"/>
      <c r="L35" s="602"/>
      <c r="M35" s="602"/>
      <c r="N35" s="602"/>
      <c r="O35" s="602"/>
      <c r="P35" s="602"/>
      <c r="Q35" s="602"/>
      <c r="R35" s="602"/>
      <c r="S35" s="602"/>
      <c r="T35" s="602"/>
      <c r="U35" s="41"/>
    </row>
    <row r="36" spans="1:21" ht="12.75" customHeight="1" x14ac:dyDescent="0.2">
      <c r="A36" s="566"/>
      <c r="B36" s="69"/>
      <c r="C36" s="574" t="s">
        <v>14</v>
      </c>
      <c r="D36" s="575"/>
      <c r="E36" s="575"/>
      <c r="F36" s="575"/>
      <c r="G36" s="575"/>
      <c r="H36" s="576"/>
      <c r="I36" s="603"/>
      <c r="J36" s="554"/>
      <c r="K36" s="554"/>
      <c r="L36" s="554"/>
      <c r="M36" s="554"/>
      <c r="N36" s="554"/>
      <c r="O36" s="554"/>
      <c r="P36" s="554"/>
      <c r="Q36" s="554"/>
      <c r="R36" s="554"/>
      <c r="S36" s="554"/>
      <c r="T36" s="554"/>
      <c r="U36" s="41"/>
    </row>
    <row r="37" spans="1:21" ht="12.75" customHeight="1" thickBot="1" x14ac:dyDescent="0.25">
      <c r="A37" s="567"/>
      <c r="B37" s="69"/>
      <c r="C37" s="587" t="str">
        <f>'Tablero indicadores 2026'!G7</f>
        <v>Líder Funcional SG SST</v>
      </c>
      <c r="D37" s="584"/>
      <c r="E37" s="584"/>
      <c r="F37" s="584"/>
      <c r="G37" s="584"/>
      <c r="H37" s="585"/>
      <c r="I37" s="604"/>
      <c r="J37" s="605"/>
      <c r="K37" s="605"/>
      <c r="L37" s="605"/>
      <c r="M37" s="605"/>
      <c r="N37" s="605"/>
      <c r="O37" s="605"/>
      <c r="P37" s="605"/>
      <c r="Q37" s="605"/>
      <c r="R37" s="605"/>
      <c r="S37" s="605"/>
      <c r="T37" s="605"/>
      <c r="U37" s="41"/>
    </row>
    <row r="38" spans="1:21" ht="3.75" customHeight="1" x14ac:dyDescent="0.2">
      <c r="A38" s="39"/>
      <c r="B38" s="39"/>
      <c r="C38" s="39"/>
      <c r="D38" s="39"/>
      <c r="E38" s="39"/>
      <c r="F38" s="39"/>
      <c r="G38" s="39"/>
      <c r="H38" s="39"/>
      <c r="I38" s="39"/>
      <c r="J38" s="39"/>
      <c r="K38" s="39"/>
      <c r="L38" s="39"/>
      <c r="M38" s="39"/>
      <c r="N38" s="39"/>
      <c r="O38" s="39"/>
      <c r="P38" s="39"/>
      <c r="Q38" s="39"/>
      <c r="R38" s="39"/>
      <c r="S38" s="39"/>
      <c r="T38" s="39"/>
      <c r="U38" s="40"/>
    </row>
    <row r="39" spans="1:21" ht="4.5" customHeight="1" thickBot="1" x14ac:dyDescent="0.25">
      <c r="A39" s="51"/>
      <c r="B39" s="51"/>
      <c r="C39" s="51"/>
      <c r="D39" s="51"/>
      <c r="E39" s="51"/>
      <c r="F39" s="51"/>
      <c r="G39" s="51"/>
      <c r="H39" s="51"/>
      <c r="I39" s="51"/>
      <c r="J39" s="51"/>
      <c r="K39" s="51"/>
      <c r="L39" s="51"/>
      <c r="M39" s="51"/>
      <c r="N39" s="51"/>
      <c r="O39" s="51"/>
      <c r="P39" s="51"/>
      <c r="Q39" s="51"/>
      <c r="R39" s="51"/>
      <c r="S39" s="51"/>
      <c r="T39" s="51"/>
      <c r="U39" s="52"/>
    </row>
    <row r="40" spans="1:21" ht="14.25" x14ac:dyDescent="0.2"/>
    <row r="41" spans="1:21" ht="12" hidden="1" customHeight="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sheetData>
  <sheetProtection selectLockedCells="1"/>
  <dataConsolidate/>
  <mergeCells count="40">
    <mergeCell ref="A31:A37"/>
    <mergeCell ref="C31:H31"/>
    <mergeCell ref="I31:T31"/>
    <mergeCell ref="C32:H32"/>
    <mergeCell ref="I32:T32"/>
    <mergeCell ref="C33:H33"/>
    <mergeCell ref="I33:T33"/>
    <mergeCell ref="C35:E35"/>
    <mergeCell ref="F35:H35"/>
    <mergeCell ref="I35:T37"/>
    <mergeCell ref="C36:H36"/>
    <mergeCell ref="C37:H37"/>
    <mergeCell ref="C34:E34"/>
    <mergeCell ref="F34:H34"/>
    <mergeCell ref="A1:M1"/>
    <mergeCell ref="N1:U3"/>
    <mergeCell ref="A2:M2"/>
    <mergeCell ref="A3:B3"/>
    <mergeCell ref="D3:F3"/>
    <mergeCell ref="G3:J3"/>
    <mergeCell ref="L3:M3"/>
    <mergeCell ref="A11:C11"/>
    <mergeCell ref="E11:P11"/>
    <mergeCell ref="A13:C13"/>
    <mergeCell ref="E13:P13"/>
    <mergeCell ref="A17:C17"/>
    <mergeCell ref="A5:C5"/>
    <mergeCell ref="E5:T5"/>
    <mergeCell ref="A7:C7"/>
    <mergeCell ref="E7:P7"/>
    <mergeCell ref="A9:C9"/>
    <mergeCell ref="E9:P9"/>
    <mergeCell ref="A24:C24"/>
    <mergeCell ref="A26:C26"/>
    <mergeCell ref="A28:T28"/>
    <mergeCell ref="R17:T26"/>
    <mergeCell ref="A19:C19"/>
    <mergeCell ref="A20:C20"/>
    <mergeCell ref="A22:C22"/>
    <mergeCell ref="A23:C23"/>
  </mergeCells>
  <conditionalFormatting sqref="J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K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76DD-3AF8-428F-87BB-D938703125A8}">
  <sheetPr codeName="Hoja12">
    <tabColor theme="9" tint="0.59999389629810485"/>
  </sheetPr>
  <dimension ref="A1:U74"/>
  <sheetViews>
    <sheetView showGridLines="0" view="pageBreakPreview" topLeftCell="A9" zoomScale="70" zoomScaleNormal="40" zoomScaleSheetLayoutView="70" zoomScalePageLayoutView="82" workbookViewId="0">
      <selection activeCell="R17" sqref="R17:T2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2026'!B17</f>
        <v>11. Plan de Capacitación en SST</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2026'!W7</f>
        <v>0</v>
      </c>
      <c r="U7" s="41"/>
    </row>
    <row r="8" spans="1:21" ht="5.0999999999999996" customHeight="1" x14ac:dyDescent="0.2">
      <c r="A8" s="42"/>
      <c r="B8" s="42"/>
      <c r="C8" s="42"/>
      <c r="U8" s="41"/>
    </row>
    <row r="9" spans="1:21" ht="34.5" customHeight="1" x14ac:dyDescent="0.2">
      <c r="A9" s="558" t="s">
        <v>20</v>
      </c>
      <c r="B9" s="559"/>
      <c r="C9" s="564"/>
      <c r="E9" s="538" t="s">
        <v>42</v>
      </c>
      <c r="F9" s="539"/>
      <c r="G9" s="539"/>
      <c r="H9" s="539"/>
      <c r="I9" s="539"/>
      <c r="J9" s="539"/>
      <c r="K9" s="539"/>
      <c r="L9" s="539"/>
      <c r="M9" s="539"/>
      <c r="N9" s="539"/>
      <c r="O9" s="539"/>
      <c r="P9" s="540"/>
      <c r="R9" s="46" t="s">
        <v>410</v>
      </c>
      <c r="T9" s="47" t="str">
        <f>'Tablero indicadores 2026'!H17</f>
        <v>Mensual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2026'!I7</f>
        <v>Cumplimiento</v>
      </c>
      <c r="F11" s="539"/>
      <c r="G11" s="539"/>
      <c r="H11" s="539"/>
      <c r="I11" s="539"/>
      <c r="J11" s="539"/>
      <c r="K11" s="539"/>
      <c r="L11" s="539"/>
      <c r="M11" s="539"/>
      <c r="N11" s="539"/>
      <c r="O11" s="539"/>
      <c r="P11" s="540"/>
      <c r="R11" s="46" t="s">
        <v>412</v>
      </c>
      <c r="T11" s="47" t="str">
        <f>'Tablero indicadores 2026'!A7</f>
        <v>ESTRUCTURA</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493</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v>5</v>
      </c>
      <c r="F19" s="59">
        <v>18</v>
      </c>
      <c r="G19" s="59">
        <v>22</v>
      </c>
      <c r="H19" s="59">
        <v>42</v>
      </c>
      <c r="I19" s="59">
        <v>17</v>
      </c>
      <c r="J19" s="59">
        <v>20</v>
      </c>
      <c r="K19" s="58">
        <v>16</v>
      </c>
      <c r="L19" s="58"/>
      <c r="M19" s="59"/>
      <c r="N19" s="59"/>
      <c r="O19" s="58"/>
      <c r="P19" s="59"/>
      <c r="Q19" s="55"/>
      <c r="R19" s="547"/>
      <c r="S19" s="548"/>
      <c r="T19" s="548"/>
      <c r="U19" s="41"/>
    </row>
    <row r="20" spans="1:21" ht="14.25" x14ac:dyDescent="0.2">
      <c r="A20" s="551" t="s">
        <v>430</v>
      </c>
      <c r="B20" s="552"/>
      <c r="C20" s="553"/>
      <c r="E20" s="59">
        <v>5</v>
      </c>
      <c r="F20" s="59">
        <v>18</v>
      </c>
      <c r="G20" s="59">
        <v>22</v>
      </c>
      <c r="H20" s="59">
        <v>42</v>
      </c>
      <c r="I20" s="59">
        <v>21</v>
      </c>
      <c r="J20" s="59">
        <v>25</v>
      </c>
      <c r="K20" s="59">
        <v>16</v>
      </c>
      <c r="L20" s="59">
        <v>20</v>
      </c>
      <c r="M20" s="59">
        <v>24</v>
      </c>
      <c r="N20" s="59">
        <v>15</v>
      </c>
      <c r="O20" s="59">
        <v>9</v>
      </c>
      <c r="P20" s="59">
        <v>6</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1</v>
      </c>
      <c r="F22" s="63">
        <v>1</v>
      </c>
      <c r="G22" s="63">
        <v>1</v>
      </c>
      <c r="H22" s="63">
        <v>1</v>
      </c>
      <c r="I22" s="63">
        <v>1</v>
      </c>
      <c r="J22" s="63">
        <v>1</v>
      </c>
      <c r="K22" s="63">
        <v>1</v>
      </c>
      <c r="L22" s="63">
        <v>1</v>
      </c>
      <c r="M22" s="63">
        <v>1</v>
      </c>
      <c r="N22" s="63">
        <v>1</v>
      </c>
      <c r="O22" s="63">
        <v>1</v>
      </c>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0</v>
      </c>
      <c r="F24" s="63">
        <v>0</v>
      </c>
      <c r="G24" s="63">
        <v>0</v>
      </c>
      <c r="H24" s="63">
        <v>0</v>
      </c>
      <c r="I24" s="63">
        <v>0</v>
      </c>
      <c r="J24" s="63">
        <v>0</v>
      </c>
      <c r="K24" s="63">
        <v>0</v>
      </c>
      <c r="L24" s="63">
        <v>0</v>
      </c>
      <c r="M24" s="63">
        <v>0</v>
      </c>
      <c r="N24" s="63">
        <v>0</v>
      </c>
      <c r="O24" s="63">
        <v>0</v>
      </c>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f t="shared" ref="E26:F26" si="0">E19/E20</f>
        <v>1</v>
      </c>
      <c r="F26" s="63">
        <f t="shared" si="0"/>
        <v>1</v>
      </c>
      <c r="G26" s="63">
        <f t="shared" ref="G26:H26" si="1">G19/G20</f>
        <v>1</v>
      </c>
      <c r="H26" s="63">
        <f t="shared" si="1"/>
        <v>1</v>
      </c>
      <c r="I26" s="63">
        <f t="shared" ref="I26" si="2">I19/I20</f>
        <v>0.80952380952380953</v>
      </c>
      <c r="J26" s="63">
        <f t="shared" ref="J26:K26" si="3">J19/J20</f>
        <v>0.8</v>
      </c>
      <c r="K26" s="63">
        <f t="shared" si="3"/>
        <v>1</v>
      </c>
      <c r="L26" s="63">
        <f t="shared" ref="L26:O26" si="4">L19/L20</f>
        <v>0</v>
      </c>
      <c r="M26" s="63">
        <f t="shared" si="4"/>
        <v>0</v>
      </c>
      <c r="N26" s="63">
        <f t="shared" si="4"/>
        <v>0</v>
      </c>
      <c r="O26" s="63">
        <f t="shared" si="4"/>
        <v>0</v>
      </c>
      <c r="P26" s="63">
        <f t="shared" ref="P26" si="5">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2"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2" customHeight="1" x14ac:dyDescent="0.2">
      <c r="U31" s="41"/>
    </row>
    <row r="32" spans="1:21" ht="12"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60" customHeight="1" x14ac:dyDescent="0.2">
      <c r="A33" s="566"/>
      <c r="C33" s="571" t="s">
        <v>494</v>
      </c>
      <c r="D33" s="572"/>
      <c r="E33" s="572"/>
      <c r="F33" s="572"/>
      <c r="G33" s="572"/>
      <c r="H33" s="573"/>
      <c r="I33" s="571" t="s">
        <v>495</v>
      </c>
      <c r="J33" s="572"/>
      <c r="K33" s="572"/>
      <c r="L33" s="572"/>
      <c r="M33" s="572"/>
      <c r="N33" s="572"/>
      <c r="O33" s="572"/>
      <c r="P33" s="572"/>
      <c r="Q33" s="572"/>
      <c r="R33" s="572"/>
      <c r="S33" s="572"/>
      <c r="T33" s="572"/>
      <c r="U33" s="41"/>
    </row>
    <row r="34" spans="1:21" ht="21.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27.75" customHeight="1" x14ac:dyDescent="0.2">
      <c r="A35" s="566"/>
      <c r="B35" s="69"/>
      <c r="C35" s="590">
        <v>46056</v>
      </c>
      <c r="D35" s="590"/>
      <c r="E35" s="590"/>
      <c r="F35" s="590" t="s">
        <v>496</v>
      </c>
      <c r="G35" s="590"/>
      <c r="H35" s="590"/>
      <c r="I35" s="527" t="s">
        <v>497</v>
      </c>
      <c r="J35" s="528"/>
      <c r="K35" s="528"/>
      <c r="L35" s="528"/>
      <c r="M35" s="528"/>
      <c r="N35" s="528"/>
      <c r="O35" s="528"/>
      <c r="P35" s="528"/>
      <c r="Q35" s="528"/>
      <c r="R35" s="528"/>
      <c r="S35" s="528"/>
      <c r="T35" s="528"/>
      <c r="U35" s="41"/>
    </row>
    <row r="36" spans="1:21" ht="27.75" customHeight="1" x14ac:dyDescent="0.2">
      <c r="A36" s="566"/>
      <c r="B36" s="69"/>
      <c r="C36" s="583">
        <v>46080</v>
      </c>
      <c r="D36" s="588"/>
      <c r="E36" s="589"/>
      <c r="F36" s="590" t="s">
        <v>496</v>
      </c>
      <c r="G36" s="590"/>
      <c r="H36" s="590"/>
      <c r="I36" s="527" t="s">
        <v>497</v>
      </c>
      <c r="J36" s="528"/>
      <c r="K36" s="528"/>
      <c r="L36" s="528"/>
      <c r="M36" s="528"/>
      <c r="N36" s="528"/>
      <c r="O36" s="528"/>
      <c r="P36" s="528"/>
      <c r="Q36" s="528"/>
      <c r="R36" s="528"/>
      <c r="S36" s="528"/>
      <c r="T36" s="528"/>
      <c r="U36" s="41"/>
    </row>
    <row r="37" spans="1:21" ht="27.75" customHeight="1" x14ac:dyDescent="0.2">
      <c r="A37" s="566"/>
      <c r="B37" s="69"/>
      <c r="C37" s="583">
        <v>46112</v>
      </c>
      <c r="D37" s="588"/>
      <c r="E37" s="589"/>
      <c r="F37" s="590" t="s">
        <v>496</v>
      </c>
      <c r="G37" s="590"/>
      <c r="H37" s="590"/>
      <c r="I37" s="527" t="s">
        <v>497</v>
      </c>
      <c r="J37" s="528"/>
      <c r="K37" s="528"/>
      <c r="L37" s="528"/>
      <c r="M37" s="528"/>
      <c r="N37" s="528"/>
      <c r="O37" s="528"/>
      <c r="P37" s="528"/>
      <c r="Q37" s="528"/>
      <c r="R37" s="528"/>
      <c r="S37" s="528"/>
      <c r="T37" s="528"/>
      <c r="U37" s="41"/>
    </row>
    <row r="38" spans="1:21" ht="27.75" customHeight="1" x14ac:dyDescent="0.2">
      <c r="A38" s="566"/>
      <c r="B38" s="69"/>
      <c r="C38" s="583">
        <v>46142</v>
      </c>
      <c r="D38" s="588"/>
      <c r="E38" s="589"/>
      <c r="F38" s="590" t="s">
        <v>496</v>
      </c>
      <c r="G38" s="590"/>
      <c r="H38" s="590"/>
      <c r="I38" s="527" t="s">
        <v>497</v>
      </c>
      <c r="J38" s="528"/>
      <c r="K38" s="528"/>
      <c r="L38" s="528"/>
      <c r="M38" s="528"/>
      <c r="N38" s="528"/>
      <c r="O38" s="528"/>
      <c r="P38" s="528"/>
      <c r="Q38" s="528"/>
      <c r="R38" s="528"/>
      <c r="S38" s="528"/>
      <c r="T38" s="528"/>
      <c r="U38" s="41"/>
    </row>
    <row r="39" spans="1:21" ht="27.75" customHeight="1" x14ac:dyDescent="0.2">
      <c r="A39" s="566"/>
      <c r="B39" s="69"/>
      <c r="C39" s="583">
        <v>46171</v>
      </c>
      <c r="D39" s="588"/>
      <c r="E39" s="589"/>
      <c r="F39" s="590" t="s">
        <v>496</v>
      </c>
      <c r="G39" s="590"/>
      <c r="H39" s="590"/>
      <c r="I39" s="527" t="s">
        <v>497</v>
      </c>
      <c r="J39" s="528"/>
      <c r="K39" s="528"/>
      <c r="L39" s="528"/>
      <c r="M39" s="528"/>
      <c r="N39" s="528"/>
      <c r="O39" s="528"/>
      <c r="P39" s="528"/>
      <c r="Q39" s="528"/>
      <c r="R39" s="528"/>
      <c r="S39" s="528"/>
      <c r="T39" s="528"/>
      <c r="U39" s="41"/>
    </row>
    <row r="40" spans="1:21" ht="27.75" customHeight="1" x14ac:dyDescent="0.2">
      <c r="A40" s="566"/>
      <c r="B40" s="69"/>
      <c r="C40" s="583">
        <v>46203</v>
      </c>
      <c r="D40" s="588"/>
      <c r="E40" s="589"/>
      <c r="F40" s="590" t="s">
        <v>496</v>
      </c>
      <c r="G40" s="590"/>
      <c r="H40" s="590"/>
      <c r="I40" s="527" t="s">
        <v>497</v>
      </c>
      <c r="J40" s="528"/>
      <c r="K40" s="528"/>
      <c r="L40" s="528"/>
      <c r="M40" s="528"/>
      <c r="N40" s="528"/>
      <c r="O40" s="528"/>
      <c r="P40" s="528"/>
      <c r="Q40" s="528"/>
      <c r="R40" s="528"/>
      <c r="S40" s="528"/>
      <c r="T40" s="528"/>
      <c r="U40" s="41"/>
    </row>
    <row r="41" spans="1:21" ht="27.75" customHeight="1" x14ac:dyDescent="0.2">
      <c r="A41" s="566"/>
      <c r="B41" s="69"/>
      <c r="C41" s="583">
        <v>46234</v>
      </c>
      <c r="D41" s="588"/>
      <c r="E41" s="589"/>
      <c r="F41" s="590" t="s">
        <v>496</v>
      </c>
      <c r="G41" s="590"/>
      <c r="H41" s="590"/>
      <c r="I41" s="527"/>
      <c r="J41" s="528"/>
      <c r="K41" s="528"/>
      <c r="L41" s="528"/>
      <c r="M41" s="528"/>
      <c r="N41" s="528"/>
      <c r="O41" s="528"/>
      <c r="P41" s="528"/>
      <c r="Q41" s="528"/>
      <c r="R41" s="528"/>
      <c r="S41" s="528"/>
      <c r="T41" s="528"/>
      <c r="U41" s="41"/>
    </row>
    <row r="42" spans="1:21" ht="27.75" customHeight="1" x14ac:dyDescent="0.2">
      <c r="A42" s="566"/>
      <c r="B42" s="69"/>
      <c r="C42" s="583">
        <v>46265</v>
      </c>
      <c r="D42" s="588"/>
      <c r="E42" s="589"/>
      <c r="F42" s="590" t="s">
        <v>496</v>
      </c>
      <c r="G42" s="590"/>
      <c r="H42" s="590"/>
      <c r="I42" s="527"/>
      <c r="J42" s="528"/>
      <c r="K42" s="528"/>
      <c r="L42" s="528"/>
      <c r="M42" s="528"/>
      <c r="N42" s="528"/>
      <c r="O42" s="528"/>
      <c r="P42" s="528"/>
      <c r="Q42" s="528"/>
      <c r="R42" s="528"/>
      <c r="S42" s="528"/>
      <c r="T42" s="528"/>
      <c r="U42" s="41"/>
    </row>
    <row r="43" spans="1:21" ht="27.75" customHeight="1" x14ac:dyDescent="0.2">
      <c r="A43" s="566"/>
      <c r="B43" s="69"/>
      <c r="C43" s="583">
        <v>46295</v>
      </c>
      <c r="D43" s="588"/>
      <c r="E43" s="589"/>
      <c r="F43" s="590" t="s">
        <v>496</v>
      </c>
      <c r="G43" s="590"/>
      <c r="H43" s="590"/>
      <c r="I43" s="527"/>
      <c r="J43" s="528"/>
      <c r="K43" s="528"/>
      <c r="L43" s="528"/>
      <c r="M43" s="528"/>
      <c r="N43" s="528"/>
      <c r="O43" s="528"/>
      <c r="P43" s="528"/>
      <c r="Q43" s="528"/>
      <c r="R43" s="528"/>
      <c r="S43" s="528"/>
      <c r="T43" s="528"/>
      <c r="U43" s="41"/>
    </row>
    <row r="44" spans="1:21" ht="27.75" customHeight="1" x14ac:dyDescent="0.2">
      <c r="A44" s="566"/>
      <c r="B44" s="69"/>
      <c r="C44" s="583">
        <v>46325</v>
      </c>
      <c r="D44" s="588"/>
      <c r="E44" s="589"/>
      <c r="F44" s="590" t="s">
        <v>496</v>
      </c>
      <c r="G44" s="590"/>
      <c r="H44" s="590"/>
      <c r="I44" s="527"/>
      <c r="J44" s="528"/>
      <c r="K44" s="528"/>
      <c r="L44" s="528"/>
      <c r="M44" s="528"/>
      <c r="N44" s="528"/>
      <c r="O44" s="528"/>
      <c r="P44" s="528"/>
      <c r="Q44" s="528"/>
      <c r="R44" s="528"/>
      <c r="S44" s="528"/>
      <c r="T44" s="528"/>
      <c r="U44" s="41"/>
    </row>
    <row r="45" spans="1:21" ht="27.75" customHeight="1" x14ac:dyDescent="0.2">
      <c r="A45" s="566"/>
      <c r="B45" s="69"/>
      <c r="C45" s="583">
        <v>46356</v>
      </c>
      <c r="D45" s="588"/>
      <c r="E45" s="589"/>
      <c r="F45" s="590" t="s">
        <v>496</v>
      </c>
      <c r="G45" s="590"/>
      <c r="H45" s="590"/>
      <c r="I45" s="527"/>
      <c r="J45" s="528"/>
      <c r="K45" s="528"/>
      <c r="L45" s="528"/>
      <c r="M45" s="528"/>
      <c r="N45" s="528"/>
      <c r="O45" s="528"/>
      <c r="P45" s="528"/>
      <c r="Q45" s="528"/>
      <c r="R45" s="528"/>
      <c r="S45" s="528"/>
      <c r="T45" s="528"/>
      <c r="U45" s="41"/>
    </row>
    <row r="46" spans="1:21" ht="33.75" customHeight="1" x14ac:dyDescent="0.2">
      <c r="A46" s="566"/>
      <c r="B46" s="69"/>
      <c r="C46" s="583">
        <v>46360</v>
      </c>
      <c r="D46" s="588"/>
      <c r="E46" s="589"/>
      <c r="F46" s="590" t="s">
        <v>496</v>
      </c>
      <c r="G46" s="590"/>
      <c r="H46" s="590"/>
      <c r="I46" s="599"/>
      <c r="J46" s="600"/>
      <c r="K46" s="600"/>
      <c r="L46" s="600"/>
      <c r="M46" s="600"/>
      <c r="N46" s="600"/>
      <c r="O46" s="600"/>
      <c r="P46" s="600"/>
      <c r="Q46" s="600"/>
      <c r="R46" s="600"/>
      <c r="S46" s="600"/>
      <c r="T46" s="600"/>
      <c r="U46" s="41"/>
    </row>
    <row r="47" spans="1:21" ht="12" customHeight="1" x14ac:dyDescent="0.2">
      <c r="A47" s="566"/>
      <c r="B47" s="69"/>
      <c r="C47" s="574" t="s">
        <v>14</v>
      </c>
      <c r="D47" s="575"/>
      <c r="E47" s="575"/>
      <c r="F47" s="575"/>
      <c r="G47" s="575"/>
      <c r="H47" s="576"/>
      <c r="I47" s="601" t="s">
        <v>498</v>
      </c>
      <c r="J47" s="602"/>
      <c r="K47" s="602"/>
      <c r="L47" s="602"/>
      <c r="M47" s="602"/>
      <c r="N47" s="602"/>
      <c r="O47" s="602"/>
      <c r="P47" s="602"/>
      <c r="Q47" s="602"/>
      <c r="R47" s="602"/>
      <c r="S47" s="602"/>
      <c r="T47" s="602"/>
      <c r="U47" s="41"/>
    </row>
    <row r="48" spans="1:21" ht="12" customHeight="1" thickBot="1" x14ac:dyDescent="0.25">
      <c r="A48" s="567"/>
      <c r="B48" s="69"/>
      <c r="C48" s="587" t="str">
        <f>'Tablero indicadores 2026'!G8</f>
        <v>Líder Funcional SG SST</v>
      </c>
      <c r="D48" s="584"/>
      <c r="E48" s="584"/>
      <c r="F48" s="584"/>
      <c r="G48" s="584"/>
      <c r="H48" s="585"/>
      <c r="I48" s="606"/>
      <c r="J48" s="607"/>
      <c r="K48" s="607"/>
      <c r="L48" s="607"/>
      <c r="M48" s="607"/>
      <c r="N48" s="607"/>
      <c r="O48" s="607"/>
      <c r="P48" s="607"/>
      <c r="Q48" s="607"/>
      <c r="R48" s="607"/>
      <c r="S48" s="607"/>
      <c r="T48" s="607"/>
      <c r="U48" s="41"/>
    </row>
    <row r="49" spans="1:21" ht="12.75" customHeight="1" x14ac:dyDescent="0.2">
      <c r="A49" s="39"/>
      <c r="B49" s="39"/>
      <c r="C49" s="39"/>
      <c r="D49" s="39"/>
      <c r="E49" s="39"/>
      <c r="F49" s="39"/>
      <c r="G49" s="39"/>
      <c r="H49" s="39"/>
      <c r="I49" s="39"/>
      <c r="J49" s="39"/>
      <c r="K49" s="39"/>
      <c r="L49" s="39"/>
      <c r="M49" s="39"/>
      <c r="N49" s="39"/>
      <c r="O49" s="39"/>
      <c r="P49" s="39"/>
      <c r="Q49" s="39"/>
      <c r="R49" s="39"/>
      <c r="S49" s="39"/>
      <c r="T49" s="39"/>
      <c r="U49" s="40"/>
    </row>
    <row r="50" spans="1:21" ht="4.5" customHeight="1" thickBot="1" x14ac:dyDescent="0.25">
      <c r="A50" s="51"/>
      <c r="B50" s="51"/>
      <c r="C50" s="51"/>
      <c r="D50" s="51"/>
      <c r="E50" s="51"/>
      <c r="F50" s="51"/>
      <c r="G50" s="51"/>
      <c r="H50" s="51"/>
      <c r="I50" s="51"/>
      <c r="J50" s="51"/>
      <c r="K50" s="51"/>
      <c r="L50" s="51"/>
      <c r="M50" s="51"/>
      <c r="N50" s="51"/>
      <c r="O50" s="51"/>
      <c r="P50" s="51"/>
      <c r="Q50" s="51"/>
      <c r="R50" s="51"/>
      <c r="S50" s="51"/>
      <c r="T50" s="51"/>
      <c r="U50" s="52"/>
    </row>
    <row r="51" spans="1:21" ht="14.25" x14ac:dyDescent="0.2">
      <c r="E51" s="205"/>
    </row>
    <row r="52" spans="1:21" ht="12" hidden="1" customHeight="1" x14ac:dyDescent="0.2"/>
    <row r="53" spans="1:21" ht="14.25" hidden="1" x14ac:dyDescent="0.2"/>
    <row r="54" spans="1:21" ht="14.25" hidden="1" x14ac:dyDescent="0.2"/>
    <row r="55" spans="1:21" ht="14.25" hidden="1" x14ac:dyDescent="0.2"/>
    <row r="56" spans="1:21" ht="14.25" hidden="1" x14ac:dyDescent="0.2"/>
    <row r="57" spans="1:21" ht="14.25" hidden="1" x14ac:dyDescent="0.2"/>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sheetData>
  <sheetProtection selectLockedCells="1"/>
  <dataConsolidate/>
  <mergeCells count="72">
    <mergeCell ref="I47:T48"/>
    <mergeCell ref="I46:T46"/>
    <mergeCell ref="I35:T35"/>
    <mergeCell ref="I36:T36"/>
    <mergeCell ref="I37:T37"/>
    <mergeCell ref="I38:T38"/>
    <mergeCell ref="I39:T39"/>
    <mergeCell ref="I40:T40"/>
    <mergeCell ref="I41:T41"/>
    <mergeCell ref="I42:T42"/>
    <mergeCell ref="I43:T43"/>
    <mergeCell ref="I45:T45"/>
    <mergeCell ref="C47:H47"/>
    <mergeCell ref="C48:H48"/>
    <mergeCell ref="C40:E40"/>
    <mergeCell ref="F40:H40"/>
    <mergeCell ref="C36:E36"/>
    <mergeCell ref="C43:E43"/>
    <mergeCell ref="F43:H43"/>
    <mergeCell ref="C37:E37"/>
    <mergeCell ref="F37:H37"/>
    <mergeCell ref="C38:E38"/>
    <mergeCell ref="F38:H38"/>
    <mergeCell ref="C42:E42"/>
    <mergeCell ref="F42:H42"/>
    <mergeCell ref="C34:H34"/>
    <mergeCell ref="I34:T34"/>
    <mergeCell ref="C46:E46"/>
    <mergeCell ref="F46:H46"/>
    <mergeCell ref="C35:E35"/>
    <mergeCell ref="F35:H35"/>
    <mergeCell ref="C41:E41"/>
    <mergeCell ref="F41:H41"/>
    <mergeCell ref="F36:H36"/>
    <mergeCell ref="C39:E39"/>
    <mergeCell ref="F39:H39"/>
    <mergeCell ref="C44:E44"/>
    <mergeCell ref="F44:H44"/>
    <mergeCell ref="I44:T44"/>
    <mergeCell ref="C45:E45"/>
    <mergeCell ref="F45:H45"/>
    <mergeCell ref="A32:A48"/>
    <mergeCell ref="C32:H32"/>
    <mergeCell ref="I32:T32"/>
    <mergeCell ref="A13:C13"/>
    <mergeCell ref="E13:P13"/>
    <mergeCell ref="A17:C17"/>
    <mergeCell ref="A24:C24"/>
    <mergeCell ref="A26:C26"/>
    <mergeCell ref="A28:T28"/>
    <mergeCell ref="R17:T26"/>
    <mergeCell ref="A19:C19"/>
    <mergeCell ref="A20:C20"/>
    <mergeCell ref="A22:C22"/>
    <mergeCell ref="A23:C23"/>
    <mergeCell ref="C33:H33"/>
    <mergeCell ref="I33:T33"/>
    <mergeCell ref="A5:C5"/>
    <mergeCell ref="E5:T5"/>
    <mergeCell ref="A7:C7"/>
    <mergeCell ref="A1:M1"/>
    <mergeCell ref="N1:U3"/>
    <mergeCell ref="A2:M2"/>
    <mergeCell ref="A3:B3"/>
    <mergeCell ref="D3:F3"/>
    <mergeCell ref="G3:J3"/>
    <mergeCell ref="L3:M3"/>
    <mergeCell ref="A11:C11"/>
    <mergeCell ref="E11:P11"/>
    <mergeCell ref="E7:P7"/>
    <mergeCell ref="A9:C9"/>
    <mergeCell ref="E9:P9"/>
  </mergeCells>
  <conditionalFormatting sqref="E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F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G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H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I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J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K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L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M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N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O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P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9289C-4B93-419F-A910-B7D5B8DA3556}">
  <sheetPr codeName="Hoja13">
    <tabColor rgb="FFFF0000"/>
  </sheetPr>
  <dimension ref="A1:U62"/>
  <sheetViews>
    <sheetView showGridLines="0" view="pageBreakPreview" zoomScale="70" zoomScaleNormal="40" zoomScaleSheetLayoutView="70" zoomScalePageLayoutView="82" workbookViewId="0">
      <selection activeCell="R17" sqref="R17"/>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4.285156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2026'!B19</f>
        <v xml:space="preserve">1. Evaluacion Inicial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2026'!L19</f>
        <v>0.9</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2026'!H19</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2026'!I19</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499</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59"/>
      <c r="K19" s="58"/>
      <c r="L19" s="76"/>
      <c r="M19" s="76"/>
      <c r="N19" s="76"/>
      <c r="O19" s="58"/>
      <c r="P19" s="77"/>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100</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63"/>
      <c r="K26" s="63"/>
      <c r="L26" s="74"/>
      <c r="M26" s="74"/>
      <c r="N26" s="74"/>
      <c r="O26" s="63"/>
      <c r="P26" s="78">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8.7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8.75" customHeight="1" x14ac:dyDescent="0.2">
      <c r="U31" s="41"/>
    </row>
    <row r="32" spans="1:21" ht="18.7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61.5" customHeight="1" x14ac:dyDescent="0.2">
      <c r="A33" s="566"/>
      <c r="C33" s="571" t="s">
        <v>500</v>
      </c>
      <c r="D33" s="572"/>
      <c r="E33" s="572"/>
      <c r="F33" s="572"/>
      <c r="G33" s="572"/>
      <c r="H33" s="573"/>
      <c r="I33" s="571" t="s">
        <v>501</v>
      </c>
      <c r="J33" s="572"/>
      <c r="K33" s="572"/>
      <c r="L33" s="572"/>
      <c r="M33" s="572"/>
      <c r="N33" s="572"/>
      <c r="O33" s="572"/>
      <c r="P33" s="572"/>
      <c r="Q33" s="572"/>
      <c r="R33" s="572"/>
      <c r="S33" s="572"/>
      <c r="T33" s="572"/>
      <c r="U33" s="41"/>
    </row>
    <row r="34" spans="1:21" ht="18.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57.75" customHeight="1" x14ac:dyDescent="0.2">
      <c r="A35" s="566"/>
      <c r="B35" s="69"/>
      <c r="C35" s="590">
        <v>45997</v>
      </c>
      <c r="D35" s="590"/>
      <c r="E35" s="590"/>
      <c r="F35" s="590" t="s">
        <v>502</v>
      </c>
      <c r="G35" s="590"/>
      <c r="H35" s="590"/>
      <c r="I35" s="608" t="s">
        <v>503</v>
      </c>
      <c r="J35" s="609"/>
      <c r="K35" s="609"/>
      <c r="L35" s="609"/>
      <c r="M35" s="609"/>
      <c r="N35" s="609"/>
      <c r="O35" s="609"/>
      <c r="P35" s="609"/>
      <c r="Q35" s="609"/>
      <c r="R35" s="609"/>
      <c r="S35" s="609"/>
      <c r="T35" s="609"/>
      <c r="U35" s="41"/>
    </row>
    <row r="36" spans="1:21" ht="21.75" customHeight="1" thickBot="1" x14ac:dyDescent="0.25">
      <c r="A36" s="566"/>
      <c r="B36" s="69"/>
      <c r="C36" s="590">
        <v>46024</v>
      </c>
      <c r="D36" s="590"/>
      <c r="E36" s="590"/>
      <c r="F36" s="590" t="s">
        <v>504</v>
      </c>
      <c r="G36" s="590"/>
      <c r="H36" s="590"/>
      <c r="I36" s="527"/>
      <c r="J36" s="528"/>
      <c r="K36" s="528"/>
      <c r="L36" s="528"/>
      <c r="M36" s="528"/>
      <c r="N36" s="528"/>
      <c r="O36" s="528"/>
      <c r="P36" s="528"/>
      <c r="Q36" s="528"/>
      <c r="R36" s="528"/>
      <c r="S36" s="528"/>
      <c r="T36" s="528"/>
      <c r="U36" s="41"/>
    </row>
    <row r="37" spans="1:21" ht="32.25" customHeight="1" x14ac:dyDescent="0.2">
      <c r="A37" s="566"/>
      <c r="B37" s="69"/>
      <c r="C37" s="574" t="s">
        <v>14</v>
      </c>
      <c r="D37" s="575"/>
      <c r="E37" s="575"/>
      <c r="F37" s="575"/>
      <c r="G37" s="575"/>
      <c r="H37" s="576"/>
      <c r="I37" s="601" t="s">
        <v>505</v>
      </c>
      <c r="J37" s="602"/>
      <c r="K37" s="602"/>
      <c r="L37" s="602"/>
      <c r="M37" s="602"/>
      <c r="N37" s="602"/>
      <c r="O37" s="602"/>
      <c r="P37" s="602"/>
      <c r="Q37" s="602"/>
      <c r="R37" s="602"/>
      <c r="S37" s="602"/>
      <c r="T37" s="602"/>
      <c r="U37" s="40"/>
    </row>
    <row r="38" spans="1:21" ht="20.25" customHeight="1" thickBot="1" x14ac:dyDescent="0.25">
      <c r="A38" s="567"/>
      <c r="B38" s="69"/>
      <c r="C38" s="587" t="str">
        <f>'Tablero indicadores 2026'!G8</f>
        <v>Líder Funcional SG SST</v>
      </c>
      <c r="D38" s="584"/>
      <c r="E38" s="584"/>
      <c r="F38" s="584"/>
      <c r="G38" s="584"/>
      <c r="H38" s="585"/>
      <c r="I38" s="606"/>
      <c r="J38" s="607"/>
      <c r="K38" s="607"/>
      <c r="L38" s="607"/>
      <c r="M38" s="607"/>
      <c r="N38" s="607"/>
      <c r="O38" s="607"/>
      <c r="P38" s="607"/>
      <c r="Q38" s="607"/>
      <c r="R38" s="607"/>
      <c r="S38" s="607"/>
      <c r="T38" s="607"/>
      <c r="U38" s="52"/>
    </row>
    <row r="39" spans="1:21" ht="14.25" x14ac:dyDescent="0.2"/>
    <row r="40" spans="1:21" ht="12" hidden="1" customHeight="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sheetData>
  <sheetProtection selectLockedCells="1"/>
  <dataConsolidate/>
  <mergeCells count="42">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 ref="A32:A38"/>
    <mergeCell ref="C32:H32"/>
    <mergeCell ref="I32:T32"/>
    <mergeCell ref="C33:H33"/>
    <mergeCell ref="I33:T33"/>
    <mergeCell ref="C34:H34"/>
    <mergeCell ref="I34:T34"/>
    <mergeCell ref="C36:E36"/>
    <mergeCell ref="F36:H36"/>
    <mergeCell ref="I36:T36"/>
    <mergeCell ref="C37:H37"/>
    <mergeCell ref="I37:T38"/>
    <mergeCell ref="C38:H38"/>
    <mergeCell ref="C35:E35"/>
    <mergeCell ref="F35:H35"/>
    <mergeCell ref="I35:T35"/>
  </mergeCells>
  <conditionalFormatting sqref="J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K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O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03F0C-A61E-4B60-A107-F21F62E04819}">
  <sheetPr codeName="Hoja14">
    <tabColor rgb="FFFF0000"/>
  </sheetPr>
  <dimension ref="A1:U64"/>
  <sheetViews>
    <sheetView showGridLines="0" view="pageBreakPreview" topLeftCell="A28" zoomScale="70" zoomScaleNormal="40" zoomScaleSheetLayoutView="70" zoomScalePageLayoutView="82" workbookViewId="0">
      <selection activeCell="C35" sqref="C35:E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2026'!B20</f>
        <v>2. Ejecución del plan de trabajo</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2026'!L20</f>
        <v>0.9</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2026'!H20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2026'!I20</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506</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59"/>
      <c r="K19" s="58"/>
      <c r="L19" s="76"/>
      <c r="M19" s="76"/>
      <c r="N19" s="76"/>
      <c r="O19" s="58"/>
      <c r="P19" s="59"/>
      <c r="Q19" s="55"/>
      <c r="R19" s="547"/>
      <c r="S19" s="548"/>
      <c r="T19" s="548"/>
      <c r="U19" s="41"/>
    </row>
    <row r="20" spans="1:21" ht="14.25" x14ac:dyDescent="0.2">
      <c r="A20" s="551" t="s">
        <v>430</v>
      </c>
      <c r="B20" s="552"/>
      <c r="C20" s="553"/>
      <c r="E20" s="59"/>
      <c r="F20" s="59"/>
      <c r="G20" s="59"/>
      <c r="H20" s="59"/>
      <c r="I20" s="59"/>
      <c r="J20" s="59">
        <v>353</v>
      </c>
      <c r="K20" s="59"/>
      <c r="L20" s="59"/>
      <c r="M20" s="59"/>
      <c r="N20" s="59"/>
      <c r="O20" s="59"/>
      <c r="P20" s="59">
        <v>390</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79">
        <f t="shared" ref="J26" si="0">J19/J20</f>
        <v>0</v>
      </c>
      <c r="K26" s="63"/>
      <c r="L26" s="74"/>
      <c r="M26" s="74"/>
      <c r="N26" s="74"/>
      <c r="O26" s="63"/>
      <c r="P26" s="79">
        <f t="shared" ref="P26" si="1">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2"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8.7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61.5" customHeight="1" x14ac:dyDescent="0.2">
      <c r="A33" s="566"/>
      <c r="C33" s="571" t="s">
        <v>446</v>
      </c>
      <c r="D33" s="572"/>
      <c r="E33" s="572"/>
      <c r="F33" s="572"/>
      <c r="G33" s="572"/>
      <c r="H33" s="573"/>
      <c r="I33" s="571" t="s">
        <v>507</v>
      </c>
      <c r="J33" s="572"/>
      <c r="K33" s="572"/>
      <c r="L33" s="572"/>
      <c r="M33" s="572"/>
      <c r="N33" s="572"/>
      <c r="O33" s="572"/>
      <c r="P33" s="572"/>
      <c r="Q33" s="572"/>
      <c r="R33" s="572"/>
      <c r="S33" s="572"/>
      <c r="T33" s="572"/>
      <c r="U33" s="41"/>
    </row>
    <row r="34" spans="1:21" ht="18.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57.75" customHeight="1" x14ac:dyDescent="0.2">
      <c r="A35" s="566"/>
      <c r="B35" s="69"/>
      <c r="C35" s="590">
        <v>46360</v>
      </c>
      <c r="D35" s="590"/>
      <c r="E35" s="590"/>
      <c r="F35" s="590" t="s">
        <v>508</v>
      </c>
      <c r="G35" s="590"/>
      <c r="H35" s="590"/>
      <c r="I35" s="608" t="s">
        <v>509</v>
      </c>
      <c r="J35" s="609"/>
      <c r="K35" s="609"/>
      <c r="L35" s="609"/>
      <c r="M35" s="609"/>
      <c r="N35" s="609"/>
      <c r="O35" s="609"/>
      <c r="P35" s="609"/>
      <c r="Q35" s="609"/>
      <c r="R35" s="609"/>
      <c r="S35" s="609"/>
      <c r="T35" s="609"/>
      <c r="U35" s="41"/>
    </row>
    <row r="36" spans="1:21" ht="32.25" customHeight="1" x14ac:dyDescent="0.2">
      <c r="A36" s="566"/>
      <c r="B36" s="69"/>
      <c r="C36" s="574" t="s">
        <v>14</v>
      </c>
      <c r="D36" s="575"/>
      <c r="E36" s="575"/>
      <c r="F36" s="575"/>
      <c r="G36" s="575"/>
      <c r="H36" s="576"/>
      <c r="I36" s="601" t="s">
        <v>510</v>
      </c>
      <c r="J36" s="602"/>
      <c r="K36" s="602"/>
      <c r="L36" s="602"/>
      <c r="M36" s="602"/>
      <c r="N36" s="602"/>
      <c r="O36" s="602"/>
      <c r="P36" s="602"/>
      <c r="Q36" s="602"/>
      <c r="R36" s="602"/>
      <c r="S36" s="602"/>
      <c r="T36" s="602"/>
      <c r="U36" s="40"/>
    </row>
    <row r="37" spans="1:21" ht="20.25" customHeight="1" thickBot="1" x14ac:dyDescent="0.25">
      <c r="A37" s="567"/>
      <c r="B37" s="69"/>
      <c r="C37" s="587" t="str">
        <f>'Tablero indicadores 2026'!G8</f>
        <v>Líder Funcional SG SST</v>
      </c>
      <c r="D37" s="584"/>
      <c r="E37" s="584"/>
      <c r="F37" s="584"/>
      <c r="G37" s="584"/>
      <c r="H37" s="585"/>
      <c r="I37" s="606"/>
      <c r="J37" s="607"/>
      <c r="K37" s="607"/>
      <c r="L37" s="607"/>
      <c r="M37" s="607"/>
      <c r="N37" s="607"/>
      <c r="O37" s="607"/>
      <c r="P37" s="607"/>
      <c r="Q37" s="607"/>
      <c r="R37" s="607"/>
      <c r="S37" s="607"/>
      <c r="T37" s="607"/>
      <c r="U37" s="52"/>
    </row>
    <row r="38" spans="1:21" ht="5.25" customHeight="1" thickBot="1" x14ac:dyDescent="0.25">
      <c r="A38" s="206"/>
      <c r="B38" s="69"/>
      <c r="C38" s="207"/>
      <c r="D38" s="207"/>
      <c r="E38" s="207"/>
      <c r="F38" s="207"/>
      <c r="G38" s="207"/>
      <c r="H38" s="207"/>
      <c r="I38" s="208"/>
      <c r="J38" s="208"/>
      <c r="K38" s="208"/>
      <c r="L38" s="208"/>
      <c r="M38" s="208"/>
      <c r="N38" s="208"/>
      <c r="O38" s="208"/>
      <c r="P38" s="208"/>
      <c r="Q38" s="208"/>
      <c r="R38" s="208"/>
      <c r="S38" s="208"/>
      <c r="T38" s="208"/>
      <c r="U38" s="41"/>
    </row>
    <row r="39" spans="1:21" ht="18.75" customHeight="1" x14ac:dyDescent="0.2">
      <c r="A39" s="39"/>
      <c r="B39" s="39"/>
      <c r="C39" s="39"/>
      <c r="D39" s="39"/>
      <c r="E39" s="39"/>
      <c r="F39" s="39"/>
      <c r="G39" s="39"/>
      <c r="H39" s="39"/>
      <c r="I39" s="39"/>
      <c r="J39" s="39"/>
      <c r="K39" s="39"/>
      <c r="L39" s="39"/>
      <c r="M39" s="39"/>
      <c r="N39" s="39"/>
      <c r="O39" s="39"/>
      <c r="P39" s="39"/>
      <c r="Q39" s="39"/>
      <c r="R39" s="39"/>
      <c r="S39" s="39"/>
      <c r="T39" s="39"/>
      <c r="U39" s="40"/>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39">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 ref="A32:A37"/>
    <mergeCell ref="C32:H32"/>
    <mergeCell ref="I32:T32"/>
    <mergeCell ref="C33:H33"/>
    <mergeCell ref="I33:T33"/>
    <mergeCell ref="C34:H34"/>
    <mergeCell ref="I34:T34"/>
    <mergeCell ref="C35:E35"/>
    <mergeCell ref="F35:H35"/>
    <mergeCell ref="I35:T35"/>
    <mergeCell ref="C36:H36"/>
    <mergeCell ref="I36:T37"/>
    <mergeCell ref="C37:H37"/>
  </mergeCells>
  <conditionalFormatting sqref="J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K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O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9B959-E98C-42E5-AEF3-BA29A183CE7B}">
  <sheetPr>
    <tabColor rgb="FFFF0000"/>
  </sheetPr>
  <dimension ref="A1:U64"/>
  <sheetViews>
    <sheetView showGridLines="0" view="pageBreakPreview" topLeftCell="A8" zoomScale="70" zoomScaleNormal="40" zoomScaleSheetLayoutView="70" zoomScalePageLayoutView="82" workbookViewId="0">
      <selection activeCell="J19" sqref="J19"/>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2026'!B21</f>
        <v xml:space="preserve">3. Ejecución del plan de capacitaciòn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2026'!L20</f>
        <v>0.9</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2026'!H21</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2026'!I20</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511</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59">
        <v>133</v>
      </c>
      <c r="K19" s="58"/>
      <c r="L19" s="76"/>
      <c r="M19" s="76"/>
      <c r="N19" s="76"/>
      <c r="O19" s="58"/>
      <c r="P19" s="59"/>
      <c r="Q19" s="55"/>
      <c r="R19" s="547"/>
      <c r="S19" s="548"/>
      <c r="T19" s="548"/>
      <c r="U19" s="41"/>
    </row>
    <row r="20" spans="1:21" ht="14.25" x14ac:dyDescent="0.2">
      <c r="A20" s="551" t="s">
        <v>430</v>
      </c>
      <c r="B20" s="552"/>
      <c r="C20" s="553"/>
      <c r="E20" s="59"/>
      <c r="F20" s="59"/>
      <c r="G20" s="59"/>
      <c r="H20" s="59"/>
      <c r="I20" s="59"/>
      <c r="J20" s="59">
        <v>133</v>
      </c>
      <c r="K20" s="59"/>
      <c r="L20" s="59"/>
      <c r="M20" s="59"/>
      <c r="N20" s="59"/>
      <c r="O20" s="59"/>
      <c r="P20" s="59">
        <v>25</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63">
        <f t="shared" ref="J26" si="0">J19/J20</f>
        <v>1</v>
      </c>
      <c r="K26" s="63"/>
      <c r="L26" s="74"/>
      <c r="M26" s="74"/>
      <c r="N26" s="74"/>
      <c r="O26" s="63"/>
      <c r="P26" s="63">
        <f t="shared" ref="P26" si="1">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2"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8.7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61.5" customHeight="1" x14ac:dyDescent="0.2">
      <c r="A33" s="566"/>
      <c r="C33" s="571" t="s">
        <v>494</v>
      </c>
      <c r="D33" s="572"/>
      <c r="E33" s="572"/>
      <c r="F33" s="572"/>
      <c r="G33" s="572"/>
      <c r="H33" s="573"/>
      <c r="I33" s="571" t="s">
        <v>495</v>
      </c>
      <c r="J33" s="572"/>
      <c r="K33" s="572"/>
      <c r="L33" s="572"/>
      <c r="M33" s="572"/>
      <c r="N33" s="572"/>
      <c r="O33" s="572"/>
      <c r="P33" s="572"/>
      <c r="Q33" s="572"/>
      <c r="R33" s="572"/>
      <c r="S33" s="572"/>
      <c r="T33" s="572"/>
      <c r="U33" s="41"/>
    </row>
    <row r="34" spans="1:21" ht="18.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57.75" customHeight="1" x14ac:dyDescent="0.2">
      <c r="A35" s="566"/>
      <c r="B35" s="69"/>
      <c r="C35" s="590">
        <v>46360</v>
      </c>
      <c r="D35" s="590"/>
      <c r="E35" s="590"/>
      <c r="F35" s="590" t="s">
        <v>512</v>
      </c>
      <c r="G35" s="590"/>
      <c r="H35" s="590"/>
      <c r="I35" s="608" t="s">
        <v>513</v>
      </c>
      <c r="J35" s="609"/>
      <c r="K35" s="609"/>
      <c r="L35" s="609"/>
      <c r="M35" s="609"/>
      <c r="N35" s="609"/>
      <c r="O35" s="609"/>
      <c r="P35" s="609"/>
      <c r="Q35" s="609"/>
      <c r="R35" s="609"/>
      <c r="S35" s="609"/>
      <c r="T35" s="609"/>
      <c r="U35" s="41"/>
    </row>
    <row r="36" spans="1:21" ht="32.25" customHeight="1" x14ac:dyDescent="0.2">
      <c r="A36" s="566"/>
      <c r="B36" s="69"/>
      <c r="C36" s="574" t="s">
        <v>14</v>
      </c>
      <c r="D36" s="575"/>
      <c r="E36" s="575"/>
      <c r="F36" s="575"/>
      <c r="G36" s="575"/>
      <c r="H36" s="576"/>
      <c r="I36" s="601" t="s">
        <v>514</v>
      </c>
      <c r="J36" s="602"/>
      <c r="K36" s="602"/>
      <c r="L36" s="602"/>
      <c r="M36" s="602"/>
      <c r="N36" s="602"/>
      <c r="O36" s="602"/>
      <c r="P36" s="602"/>
      <c r="Q36" s="602"/>
      <c r="R36" s="602"/>
      <c r="S36" s="602"/>
      <c r="T36" s="602"/>
      <c r="U36" s="40"/>
    </row>
    <row r="37" spans="1:21" ht="20.25" customHeight="1" thickBot="1" x14ac:dyDescent="0.25">
      <c r="A37" s="567"/>
      <c r="B37" s="69"/>
      <c r="C37" s="587" t="str">
        <f>'Tablero indicadores 2026'!G8</f>
        <v>Líder Funcional SG SST</v>
      </c>
      <c r="D37" s="584"/>
      <c r="E37" s="584"/>
      <c r="F37" s="584"/>
      <c r="G37" s="584"/>
      <c r="H37" s="585"/>
      <c r="I37" s="606"/>
      <c r="J37" s="607"/>
      <c r="K37" s="607"/>
      <c r="L37" s="607"/>
      <c r="M37" s="607"/>
      <c r="N37" s="607"/>
      <c r="O37" s="607"/>
      <c r="P37" s="607"/>
      <c r="Q37" s="607"/>
      <c r="R37" s="607"/>
      <c r="S37" s="607"/>
      <c r="T37" s="607"/>
      <c r="U37" s="52"/>
    </row>
    <row r="38" spans="1:21" ht="5.25" customHeight="1" thickBot="1" x14ac:dyDescent="0.25">
      <c r="A38" s="206"/>
      <c r="B38" s="69"/>
      <c r="C38" s="207"/>
      <c r="D38" s="207"/>
      <c r="E38" s="207"/>
      <c r="F38" s="207"/>
      <c r="G38" s="207"/>
      <c r="H38" s="207"/>
      <c r="I38" s="208"/>
      <c r="J38" s="208"/>
      <c r="K38" s="208"/>
      <c r="L38" s="208"/>
      <c r="M38" s="208"/>
      <c r="N38" s="208"/>
      <c r="O38" s="208"/>
      <c r="P38" s="208"/>
      <c r="Q38" s="208"/>
      <c r="R38" s="208"/>
      <c r="S38" s="208"/>
      <c r="T38" s="208"/>
      <c r="U38" s="41"/>
    </row>
    <row r="39" spans="1:21" ht="18.75" customHeight="1" x14ac:dyDescent="0.2">
      <c r="A39" s="39"/>
      <c r="B39" s="39"/>
      <c r="C39" s="39"/>
      <c r="D39" s="39"/>
      <c r="E39" s="39"/>
      <c r="F39" s="39"/>
      <c r="G39" s="39"/>
      <c r="H39" s="39"/>
      <c r="I39" s="39"/>
      <c r="J39" s="39"/>
      <c r="K39" s="39"/>
      <c r="L39" s="39"/>
      <c r="M39" s="39"/>
      <c r="N39" s="39"/>
      <c r="O39" s="39"/>
      <c r="P39" s="39"/>
      <c r="Q39" s="39"/>
      <c r="R39" s="39"/>
      <c r="S39" s="39"/>
      <c r="T39" s="39"/>
      <c r="U39" s="40"/>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39">
    <mergeCell ref="A1:M1"/>
    <mergeCell ref="N1:U3"/>
    <mergeCell ref="A2:M2"/>
    <mergeCell ref="A3:B3"/>
    <mergeCell ref="D3:F3"/>
    <mergeCell ref="G3:J3"/>
    <mergeCell ref="L3:M3"/>
    <mergeCell ref="A5:C5"/>
    <mergeCell ref="E5:T5"/>
    <mergeCell ref="A7:C7"/>
    <mergeCell ref="E7:P7"/>
    <mergeCell ref="A9:C9"/>
    <mergeCell ref="E9:P9"/>
    <mergeCell ref="A11:C11"/>
    <mergeCell ref="E11:P11"/>
    <mergeCell ref="A13:C13"/>
    <mergeCell ref="E13:P13"/>
    <mergeCell ref="A17:C17"/>
    <mergeCell ref="A24:C24"/>
    <mergeCell ref="A26:C26"/>
    <mergeCell ref="A28:T28"/>
    <mergeCell ref="A32:A37"/>
    <mergeCell ref="C32:H32"/>
    <mergeCell ref="I32:T32"/>
    <mergeCell ref="C33:H33"/>
    <mergeCell ref="I33:T33"/>
    <mergeCell ref="C34:H34"/>
    <mergeCell ref="I34:T34"/>
    <mergeCell ref="R17:T26"/>
    <mergeCell ref="A19:C19"/>
    <mergeCell ref="A20:C20"/>
    <mergeCell ref="A22:C22"/>
    <mergeCell ref="A23:C23"/>
    <mergeCell ref="C35:E35"/>
    <mergeCell ref="F35:H35"/>
    <mergeCell ref="I35:T35"/>
    <mergeCell ref="C36:H36"/>
    <mergeCell ref="I36:T37"/>
    <mergeCell ref="C37:H37"/>
  </mergeCells>
  <conditionalFormatting sqref="J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K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O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C945F-9576-41C3-BDF5-2034B2334753}">
  <sheetPr codeName="Hoja16">
    <tabColor rgb="FFFF0000"/>
  </sheetPr>
  <dimension ref="A1:U65"/>
  <sheetViews>
    <sheetView showGridLines="0" view="pageBreakPreview" topLeftCell="A28" zoomScale="70" zoomScaleNormal="40" zoomScaleSheetLayoutView="70" zoomScalePageLayoutView="82" workbookViewId="0">
      <selection activeCell="C35" sqref="C35:E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2026'!B22</f>
        <v xml:space="preserve">4. Intervención de peligros identificados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2026'!L20</f>
        <v>0.9</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
        <v>515</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2026'!I20</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516</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59"/>
      <c r="K19" s="58"/>
      <c r="L19" s="76"/>
      <c r="M19" s="76"/>
      <c r="N19" s="76"/>
      <c r="O19" s="58"/>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7</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63"/>
      <c r="K26" s="63"/>
      <c r="L26" s="74"/>
      <c r="M26" s="74"/>
      <c r="N26" s="74"/>
      <c r="O26" s="63"/>
      <c r="P26" s="63">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6"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69.75" customHeight="1" x14ac:dyDescent="0.2">
      <c r="A33" s="566"/>
      <c r="C33" s="571" t="s">
        <v>468</v>
      </c>
      <c r="D33" s="572"/>
      <c r="E33" s="572"/>
      <c r="F33" s="572"/>
      <c r="G33" s="572"/>
      <c r="H33" s="573"/>
      <c r="I33" s="571" t="s">
        <v>517</v>
      </c>
      <c r="J33" s="572"/>
      <c r="K33" s="572"/>
      <c r="L33" s="572"/>
      <c r="M33" s="572"/>
      <c r="N33" s="572"/>
      <c r="O33" s="572"/>
      <c r="P33" s="572"/>
      <c r="Q33" s="572"/>
      <c r="R33" s="572"/>
      <c r="S33" s="572"/>
      <c r="T33" s="572"/>
      <c r="U33" s="41"/>
    </row>
    <row r="34" spans="1:21" ht="30.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30.75" customHeight="1" x14ac:dyDescent="0.2">
      <c r="A35" s="566"/>
      <c r="B35" s="69"/>
      <c r="C35" s="590">
        <v>46325</v>
      </c>
      <c r="D35" s="590"/>
      <c r="E35" s="590"/>
      <c r="F35" s="590" t="s">
        <v>518</v>
      </c>
      <c r="G35" s="590"/>
      <c r="H35" s="590"/>
      <c r="I35" s="610" t="s">
        <v>519</v>
      </c>
      <c r="J35" s="611"/>
      <c r="K35" s="611"/>
      <c r="L35" s="611"/>
      <c r="M35" s="611"/>
      <c r="N35" s="611"/>
      <c r="O35" s="611"/>
      <c r="P35" s="611"/>
      <c r="Q35" s="611"/>
      <c r="R35" s="611"/>
      <c r="S35" s="611"/>
      <c r="T35" s="611"/>
      <c r="U35" s="41"/>
    </row>
    <row r="36" spans="1:21" ht="19.5" customHeight="1" x14ac:dyDescent="0.2">
      <c r="A36" s="566"/>
      <c r="B36" s="69"/>
      <c r="C36" s="574" t="s">
        <v>14</v>
      </c>
      <c r="D36" s="575"/>
      <c r="E36" s="575"/>
      <c r="F36" s="575"/>
      <c r="G36" s="575"/>
      <c r="H36" s="576"/>
      <c r="I36" s="612"/>
      <c r="J36" s="613"/>
      <c r="K36" s="613"/>
      <c r="L36" s="613"/>
      <c r="M36" s="613"/>
      <c r="N36" s="613"/>
      <c r="O36" s="613"/>
      <c r="P36" s="613"/>
      <c r="Q36" s="613"/>
      <c r="R36" s="613"/>
      <c r="S36" s="613"/>
      <c r="T36" s="613"/>
      <c r="U36" s="41"/>
    </row>
    <row r="37" spans="1:21" ht="21" customHeight="1" thickBot="1" x14ac:dyDescent="0.25">
      <c r="A37" s="567"/>
      <c r="B37" s="69"/>
      <c r="C37" s="587" t="str">
        <f>'Tablero indicadores 2026'!G8</f>
        <v>Líder Funcional SG SST</v>
      </c>
      <c r="D37" s="584"/>
      <c r="E37" s="584"/>
      <c r="F37" s="584"/>
      <c r="G37" s="584"/>
      <c r="H37" s="585"/>
      <c r="I37" s="614"/>
      <c r="J37" s="615"/>
      <c r="K37" s="615"/>
      <c r="L37" s="615"/>
      <c r="M37" s="615"/>
      <c r="N37" s="615"/>
      <c r="O37" s="615"/>
      <c r="P37" s="615"/>
      <c r="Q37" s="615"/>
      <c r="R37" s="615"/>
      <c r="S37" s="615"/>
      <c r="T37" s="615"/>
      <c r="U37" s="41"/>
    </row>
    <row r="38" spans="1:21" ht="6" customHeight="1" x14ac:dyDescent="0.2">
      <c r="A38" s="206"/>
      <c r="B38" s="69"/>
      <c r="C38" s="207"/>
      <c r="D38" s="207"/>
      <c r="E38" s="207"/>
      <c r="F38" s="207"/>
      <c r="G38" s="207"/>
      <c r="H38" s="207"/>
      <c r="I38" s="208" t="s">
        <v>520</v>
      </c>
      <c r="J38" s="208"/>
      <c r="K38" s="208"/>
      <c r="L38" s="208"/>
      <c r="M38" s="208"/>
      <c r="N38" s="208"/>
      <c r="O38" s="208"/>
      <c r="P38" s="208"/>
      <c r="Q38" s="208"/>
      <c r="R38" s="208"/>
      <c r="S38" s="208"/>
      <c r="T38" s="208"/>
      <c r="U38" s="41"/>
    </row>
    <row r="39" spans="1:21" ht="6" customHeight="1" thickBot="1" x14ac:dyDescent="0.25">
      <c r="A39" s="206"/>
      <c r="B39" s="69"/>
      <c r="C39" s="207"/>
      <c r="D39" s="207"/>
      <c r="E39" s="207"/>
      <c r="F39" s="207"/>
      <c r="G39" s="207"/>
      <c r="H39" s="207"/>
      <c r="I39" s="208"/>
      <c r="J39" s="208"/>
      <c r="K39" s="208"/>
      <c r="L39" s="208"/>
      <c r="M39" s="208"/>
      <c r="N39" s="208"/>
      <c r="O39" s="208"/>
      <c r="P39" s="208"/>
      <c r="Q39" s="208"/>
      <c r="R39" s="208"/>
      <c r="S39" s="208"/>
      <c r="T39" s="208"/>
      <c r="U39" s="41"/>
    </row>
    <row r="40" spans="1:21" ht="22.5" customHeight="1" x14ac:dyDescent="0.2">
      <c r="A40" s="39"/>
      <c r="B40" s="39"/>
      <c r="C40" s="39"/>
      <c r="D40" s="39"/>
      <c r="E40" s="39"/>
      <c r="F40" s="39"/>
      <c r="G40" s="39"/>
      <c r="H40" s="39"/>
      <c r="I40" s="39"/>
      <c r="J40" s="39"/>
      <c r="K40" s="39"/>
      <c r="L40" s="39"/>
      <c r="M40" s="39"/>
      <c r="N40" s="39"/>
      <c r="O40" s="39"/>
      <c r="P40" s="39"/>
      <c r="Q40" s="39"/>
      <c r="R40" s="39"/>
      <c r="S40" s="39"/>
      <c r="T40" s="39"/>
      <c r="U40" s="40"/>
    </row>
    <row r="41" spans="1:21" ht="4.5" customHeight="1" thickBot="1" x14ac:dyDescent="0.25">
      <c r="A41" s="51"/>
      <c r="B41" s="51"/>
      <c r="C41" s="51"/>
      <c r="D41" s="51"/>
      <c r="E41" s="51"/>
      <c r="F41" s="51"/>
      <c r="G41" s="51"/>
      <c r="H41" s="51"/>
      <c r="I41" s="51"/>
      <c r="J41" s="51"/>
      <c r="K41" s="51"/>
      <c r="L41" s="51"/>
      <c r="M41" s="51"/>
      <c r="N41" s="51"/>
      <c r="O41" s="51"/>
      <c r="P41" s="51"/>
      <c r="Q41" s="51"/>
      <c r="R41" s="51"/>
      <c r="S41" s="51"/>
      <c r="T41" s="51"/>
      <c r="U41" s="52"/>
    </row>
    <row r="42" spans="1:21" ht="14.25" x14ac:dyDescent="0.2"/>
    <row r="43" spans="1:21" ht="12" hidden="1" customHeight="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sheetData>
  <sheetProtection selectLockedCells="1"/>
  <dataConsolidate/>
  <mergeCells count="38">
    <mergeCell ref="A32:A37"/>
    <mergeCell ref="C32:H32"/>
    <mergeCell ref="I32:T32"/>
    <mergeCell ref="C33:H33"/>
    <mergeCell ref="I33:T33"/>
    <mergeCell ref="C34:H34"/>
    <mergeCell ref="I34:T34"/>
    <mergeCell ref="C35:E35"/>
    <mergeCell ref="F35:H35"/>
    <mergeCell ref="C36:H36"/>
    <mergeCell ref="C37:H37"/>
    <mergeCell ref="I35:T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J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K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O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AAC9E-BB33-4A21-9ADD-4C61623D65E8}">
  <sheetPr codeName="Hoja17">
    <tabColor theme="4" tint="0.39997558519241921"/>
  </sheetPr>
  <dimension ref="A1:U63"/>
  <sheetViews>
    <sheetView showGridLines="0" view="pageBreakPreview" topLeftCell="A28" zoomScale="70" zoomScaleNormal="40" zoomScaleSheetLayoutView="70" zoomScalePageLayoutView="82" workbookViewId="0">
      <selection activeCell="C35" sqref="C35:E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2026'!B23</f>
        <v xml:space="preserve">5. Condiciones de salud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2026'!L20</f>
        <v>0.9</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2026'!H23</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2026'!I42</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521</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59"/>
      <c r="K19" s="58"/>
      <c r="L19" s="76"/>
      <c r="M19" s="76"/>
      <c r="N19" s="59"/>
      <c r="O19" s="58"/>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1</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63"/>
      <c r="K26" s="63"/>
      <c r="L26" s="74"/>
      <c r="M26" s="74"/>
      <c r="N26" s="63"/>
      <c r="O26" s="63"/>
      <c r="P26" s="63">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7.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87" customHeight="1" x14ac:dyDescent="0.2">
      <c r="A33" s="566"/>
      <c r="C33" s="571" t="s">
        <v>522</v>
      </c>
      <c r="D33" s="572"/>
      <c r="E33" s="572"/>
      <c r="F33" s="572"/>
      <c r="G33" s="572"/>
      <c r="H33" s="573"/>
      <c r="I33" s="571" t="s">
        <v>523</v>
      </c>
      <c r="J33" s="572"/>
      <c r="K33" s="572"/>
      <c r="L33" s="572"/>
      <c r="M33" s="572"/>
      <c r="N33" s="572"/>
      <c r="O33" s="572"/>
      <c r="P33" s="572"/>
      <c r="Q33" s="572"/>
      <c r="R33" s="572"/>
      <c r="S33" s="572"/>
      <c r="T33" s="572"/>
      <c r="U33" s="41"/>
    </row>
    <row r="34" spans="1:21" ht="30.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30.75" customHeight="1" x14ac:dyDescent="0.2">
      <c r="A35" s="566"/>
      <c r="B35" s="69"/>
      <c r="C35" s="590">
        <v>46358</v>
      </c>
      <c r="D35" s="590"/>
      <c r="E35" s="590"/>
      <c r="F35" s="590" t="s">
        <v>524</v>
      </c>
      <c r="G35" s="590"/>
      <c r="H35" s="590"/>
      <c r="I35" s="610" t="s">
        <v>525</v>
      </c>
      <c r="J35" s="611"/>
      <c r="K35" s="611"/>
      <c r="L35" s="611"/>
      <c r="M35" s="611"/>
      <c r="N35" s="611"/>
      <c r="O35" s="611"/>
      <c r="P35" s="611"/>
      <c r="Q35" s="611"/>
      <c r="R35" s="611"/>
      <c r="S35" s="611"/>
      <c r="T35" s="611"/>
      <c r="U35" s="41"/>
    </row>
    <row r="36" spans="1:21" ht="19.5" customHeight="1" x14ac:dyDescent="0.2">
      <c r="A36" s="566"/>
      <c r="B36" s="69"/>
      <c r="C36" s="574" t="s">
        <v>14</v>
      </c>
      <c r="D36" s="575"/>
      <c r="E36" s="575"/>
      <c r="F36" s="575"/>
      <c r="G36" s="575"/>
      <c r="H36" s="576"/>
      <c r="I36" s="612"/>
      <c r="J36" s="613"/>
      <c r="K36" s="613"/>
      <c r="L36" s="613"/>
      <c r="M36" s="613"/>
      <c r="N36" s="613"/>
      <c r="O36" s="613"/>
      <c r="P36" s="613"/>
      <c r="Q36" s="613"/>
      <c r="R36" s="613"/>
      <c r="S36" s="613"/>
      <c r="T36" s="613"/>
      <c r="U36" s="41"/>
    </row>
    <row r="37" spans="1:21" ht="21" customHeight="1" thickBot="1" x14ac:dyDescent="0.25">
      <c r="A37" s="567"/>
      <c r="B37" s="69"/>
      <c r="C37" s="587" t="str">
        <f>'Tablero indicadores 2026'!G8</f>
        <v>Líder Funcional SG SST</v>
      </c>
      <c r="D37" s="584"/>
      <c r="E37" s="584"/>
      <c r="F37" s="584"/>
      <c r="G37" s="584"/>
      <c r="H37" s="585"/>
      <c r="I37" s="614"/>
      <c r="J37" s="615"/>
      <c r="K37" s="615"/>
      <c r="L37" s="615"/>
      <c r="M37" s="615"/>
      <c r="N37" s="615"/>
      <c r="O37" s="615"/>
      <c r="P37" s="615"/>
      <c r="Q37" s="615"/>
      <c r="R37" s="615"/>
      <c r="S37" s="615"/>
      <c r="T37" s="615"/>
      <c r="U37" s="41"/>
    </row>
    <row r="38" spans="1:21" ht="6" customHeight="1" x14ac:dyDescent="0.2">
      <c r="A38" s="206"/>
      <c r="B38" s="69"/>
      <c r="C38" s="207"/>
      <c r="D38" s="207"/>
      <c r="E38" s="207"/>
      <c r="F38" s="207"/>
      <c r="G38" s="207"/>
      <c r="H38" s="207"/>
      <c r="I38" s="208"/>
      <c r="J38" s="208"/>
      <c r="K38" s="208"/>
      <c r="L38" s="208"/>
      <c r="M38" s="208"/>
      <c r="N38" s="208"/>
      <c r="O38" s="208"/>
      <c r="P38" s="208"/>
      <c r="Q38" s="208"/>
      <c r="R38" s="208"/>
      <c r="S38" s="208"/>
      <c r="T38" s="208"/>
      <c r="U38" s="41"/>
    </row>
    <row r="39" spans="1:21" ht="12" customHeight="1" thickBot="1" x14ac:dyDescent="0.25">
      <c r="A39" s="51"/>
      <c r="B39" s="51"/>
      <c r="C39" s="51"/>
      <c r="D39" s="51"/>
      <c r="E39" s="51"/>
      <c r="F39" s="51"/>
      <c r="G39" s="51"/>
      <c r="H39" s="51"/>
      <c r="I39" s="51"/>
      <c r="J39" s="51"/>
      <c r="K39" s="51"/>
      <c r="L39" s="51"/>
      <c r="M39" s="51"/>
      <c r="N39" s="51"/>
      <c r="O39" s="51"/>
      <c r="P39" s="51"/>
      <c r="Q39" s="51"/>
      <c r="R39" s="51"/>
      <c r="S39" s="51"/>
      <c r="T39" s="51"/>
      <c r="U39" s="52"/>
    </row>
    <row r="40" spans="1:21" ht="14.25" x14ac:dyDescent="0.2"/>
    <row r="41" spans="1:21" ht="12" hidden="1" customHeight="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sheetData>
  <sheetProtection selectLockedCells="1"/>
  <dataConsolidate/>
  <mergeCells count="38">
    <mergeCell ref="A32:A37"/>
    <mergeCell ref="C32:H32"/>
    <mergeCell ref="I32:T32"/>
    <mergeCell ref="C33:H33"/>
    <mergeCell ref="I33:T33"/>
    <mergeCell ref="C34:H34"/>
    <mergeCell ref="I34:T34"/>
    <mergeCell ref="C35:E35"/>
    <mergeCell ref="F35:H35"/>
    <mergeCell ref="I35:T37"/>
    <mergeCell ref="C36:H36"/>
    <mergeCell ref="C37:H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J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N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O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BDB8-65EB-4CD0-9BD8-2503522F6E30}">
  <sheetPr codeName="Hoja18">
    <tabColor rgb="FFFF0000"/>
  </sheetPr>
  <dimension ref="A1:U65"/>
  <sheetViews>
    <sheetView showGridLines="0" view="pageBreakPreview" topLeftCell="A9" zoomScale="70" zoomScaleNormal="40" zoomScaleSheetLayoutView="70" zoomScalePageLayoutView="82" workbookViewId="0">
      <selection activeCell="C33" sqref="C33:H33"/>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2026'!B24</f>
        <v>6. Acciones preventivas, correctivas  y de mejora</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2026'!L20</f>
        <v>0.9</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2026'!H20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2026'!I20</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526</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59">
        <v>13</v>
      </c>
      <c r="K19" s="58"/>
      <c r="L19" s="76"/>
      <c r="M19" s="76"/>
      <c r="N19" s="76"/>
      <c r="O19" s="58"/>
      <c r="P19" s="59"/>
      <c r="Q19" s="55"/>
      <c r="R19" s="547"/>
      <c r="S19" s="548"/>
      <c r="T19" s="548"/>
      <c r="U19" s="41"/>
    </row>
    <row r="20" spans="1:21" ht="14.25" x14ac:dyDescent="0.2">
      <c r="A20" s="551" t="s">
        <v>430</v>
      </c>
      <c r="B20" s="552"/>
      <c r="C20" s="553"/>
      <c r="E20" s="59"/>
      <c r="F20" s="59"/>
      <c r="G20" s="59"/>
      <c r="H20" s="59"/>
      <c r="I20" s="59"/>
      <c r="J20" s="59">
        <v>13</v>
      </c>
      <c r="K20" s="59"/>
      <c r="L20" s="59"/>
      <c r="M20" s="59"/>
      <c r="N20" s="59"/>
      <c r="O20" s="59"/>
      <c r="P20" s="59">
        <v>13</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63">
        <f t="shared" ref="J26" si="0">J19/J20</f>
        <v>1</v>
      </c>
      <c r="K26" s="63"/>
      <c r="L26" s="74"/>
      <c r="M26" s="74"/>
      <c r="N26" s="74"/>
      <c r="O26" s="63"/>
      <c r="P26" s="63">
        <f t="shared" ref="P26" si="1">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7.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0.7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87" customHeight="1" x14ac:dyDescent="0.2">
      <c r="A33" s="566"/>
      <c r="C33" s="571" t="s">
        <v>527</v>
      </c>
      <c r="D33" s="572"/>
      <c r="E33" s="572"/>
      <c r="F33" s="572"/>
      <c r="G33" s="572"/>
      <c r="H33" s="573"/>
      <c r="I33" s="571" t="s">
        <v>528</v>
      </c>
      <c r="J33" s="572"/>
      <c r="K33" s="572"/>
      <c r="L33" s="572"/>
      <c r="M33" s="572"/>
      <c r="N33" s="572"/>
      <c r="O33" s="572"/>
      <c r="P33" s="572"/>
      <c r="Q33" s="572"/>
      <c r="R33" s="572"/>
      <c r="S33" s="572"/>
      <c r="T33" s="572"/>
      <c r="U33" s="41"/>
    </row>
    <row r="34" spans="1:21" ht="30.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30.75" customHeight="1" x14ac:dyDescent="0.2">
      <c r="A35" s="566"/>
      <c r="B35" s="69"/>
      <c r="C35" s="590">
        <v>46353</v>
      </c>
      <c r="D35" s="590"/>
      <c r="E35" s="590"/>
      <c r="F35" s="590" t="s">
        <v>529</v>
      </c>
      <c r="G35" s="590"/>
      <c r="H35" s="590"/>
      <c r="I35" s="610" t="s">
        <v>530</v>
      </c>
      <c r="J35" s="611"/>
      <c r="K35" s="611"/>
      <c r="L35" s="611"/>
      <c r="M35" s="611"/>
      <c r="N35" s="611"/>
      <c r="O35" s="611"/>
      <c r="P35" s="611"/>
      <c r="Q35" s="611"/>
      <c r="R35" s="611"/>
      <c r="S35" s="611"/>
      <c r="T35" s="611"/>
      <c r="U35" s="41"/>
    </row>
    <row r="36" spans="1:21" ht="19.5" customHeight="1" x14ac:dyDescent="0.2">
      <c r="A36" s="566"/>
      <c r="B36" s="69"/>
      <c r="C36" s="574" t="s">
        <v>14</v>
      </c>
      <c r="D36" s="575"/>
      <c r="E36" s="575"/>
      <c r="F36" s="575"/>
      <c r="G36" s="575"/>
      <c r="H36" s="576"/>
      <c r="I36" s="612"/>
      <c r="J36" s="613"/>
      <c r="K36" s="613"/>
      <c r="L36" s="613"/>
      <c r="M36" s="613"/>
      <c r="N36" s="613"/>
      <c r="O36" s="613"/>
      <c r="P36" s="613"/>
      <c r="Q36" s="613"/>
      <c r="R36" s="613"/>
      <c r="S36" s="613"/>
      <c r="T36" s="613"/>
      <c r="U36" s="41"/>
    </row>
    <row r="37" spans="1:21" ht="21" customHeight="1" thickBot="1" x14ac:dyDescent="0.25">
      <c r="A37" s="567"/>
      <c r="B37" s="69"/>
      <c r="C37" s="587" t="str">
        <f>'Tablero indicadores 2026'!G8</f>
        <v>Líder Funcional SG SST</v>
      </c>
      <c r="D37" s="584"/>
      <c r="E37" s="584"/>
      <c r="F37" s="584"/>
      <c r="G37" s="584"/>
      <c r="H37" s="585"/>
      <c r="I37" s="614"/>
      <c r="J37" s="615"/>
      <c r="K37" s="615"/>
      <c r="L37" s="615"/>
      <c r="M37" s="615"/>
      <c r="N37" s="615"/>
      <c r="O37" s="615"/>
      <c r="P37" s="615"/>
      <c r="Q37" s="615"/>
      <c r="R37" s="615"/>
      <c r="S37" s="615"/>
      <c r="T37" s="615"/>
      <c r="U37" s="41"/>
    </row>
    <row r="38" spans="1:21" ht="6" customHeight="1" x14ac:dyDescent="0.2">
      <c r="A38" s="206"/>
      <c r="B38" s="69"/>
      <c r="C38" s="207"/>
      <c r="D38" s="207"/>
      <c r="E38" s="207"/>
      <c r="F38" s="207"/>
      <c r="G38" s="207"/>
      <c r="H38" s="207"/>
      <c r="I38" s="208"/>
      <c r="J38" s="208"/>
      <c r="K38" s="208"/>
      <c r="L38" s="208"/>
      <c r="M38" s="208"/>
      <c r="N38" s="208"/>
      <c r="O38" s="208"/>
      <c r="P38" s="208"/>
      <c r="Q38" s="208"/>
      <c r="R38" s="208"/>
      <c r="S38" s="208"/>
      <c r="T38" s="208"/>
      <c r="U38" s="41"/>
    </row>
    <row r="39" spans="1:21" ht="12" customHeight="1" thickBot="1" x14ac:dyDescent="0.25">
      <c r="A39" s="51"/>
      <c r="B39" s="51"/>
      <c r="C39" s="51"/>
      <c r="D39" s="51"/>
      <c r="E39" s="51"/>
      <c r="F39" s="51"/>
      <c r="G39" s="51"/>
      <c r="H39" s="51"/>
      <c r="I39" s="51"/>
      <c r="J39" s="51"/>
      <c r="K39" s="51"/>
      <c r="L39" s="51"/>
      <c r="M39" s="51"/>
      <c r="N39" s="51"/>
      <c r="O39" s="51"/>
      <c r="P39" s="51"/>
      <c r="Q39" s="51"/>
      <c r="R39" s="51"/>
      <c r="S39" s="51"/>
      <c r="T39" s="51"/>
      <c r="U39" s="52"/>
    </row>
    <row r="40" spans="1:21" ht="16.5" customHeight="1" x14ac:dyDescent="0.2">
      <c r="A40" s="39"/>
      <c r="B40" s="39"/>
      <c r="C40" s="39"/>
      <c r="D40" s="39"/>
      <c r="E40" s="39"/>
      <c r="F40" s="39"/>
      <c r="G40" s="39"/>
      <c r="H40" s="39"/>
      <c r="I40" s="39"/>
      <c r="J40" s="39"/>
      <c r="K40" s="39"/>
      <c r="L40" s="39"/>
      <c r="M40" s="39"/>
      <c r="N40" s="39"/>
      <c r="O40" s="39"/>
      <c r="P40" s="39"/>
      <c r="Q40" s="39"/>
      <c r="R40" s="39"/>
      <c r="S40" s="39"/>
      <c r="T40" s="39"/>
      <c r="U40" s="40"/>
    </row>
    <row r="41" spans="1:21" ht="4.5" customHeight="1" thickBot="1" x14ac:dyDescent="0.25">
      <c r="A41" s="51"/>
      <c r="B41" s="51"/>
      <c r="C41" s="51"/>
      <c r="D41" s="51"/>
      <c r="E41" s="51"/>
      <c r="F41" s="51"/>
      <c r="G41" s="51"/>
      <c r="H41" s="51"/>
      <c r="I41" s="51"/>
      <c r="J41" s="51"/>
      <c r="K41" s="51"/>
      <c r="L41" s="51"/>
      <c r="M41" s="51"/>
      <c r="N41" s="51"/>
      <c r="O41" s="51"/>
      <c r="P41" s="51"/>
      <c r="Q41" s="51"/>
      <c r="R41" s="51"/>
      <c r="S41" s="51"/>
      <c r="T41" s="51"/>
      <c r="U41" s="52"/>
    </row>
    <row r="42" spans="1:21" ht="14.25" x14ac:dyDescent="0.2"/>
    <row r="43" spans="1:21" ht="12" hidden="1" customHeight="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sheetData>
  <sheetProtection selectLockedCells="1"/>
  <dataConsolidate/>
  <mergeCells count="38">
    <mergeCell ref="A32:A37"/>
    <mergeCell ref="C32:H32"/>
    <mergeCell ref="I32:T32"/>
    <mergeCell ref="C33:H33"/>
    <mergeCell ref="I33:T33"/>
    <mergeCell ref="C34:H34"/>
    <mergeCell ref="I34:T34"/>
    <mergeCell ref="C35:E35"/>
    <mergeCell ref="F35:H35"/>
    <mergeCell ref="I35:T37"/>
    <mergeCell ref="C36:H36"/>
    <mergeCell ref="C37:H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J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K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O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AD368-D9E4-418A-8BB1-5C8D64CB34EA}">
  <sheetPr codeName="Hoja19">
    <tabColor theme="4" tint="0.39997558519241921"/>
  </sheetPr>
  <dimension ref="A1:U64"/>
  <sheetViews>
    <sheetView showGridLines="0" view="pageBreakPreview" topLeftCell="A28" zoomScale="70" zoomScaleNormal="40" zoomScaleSheetLayoutView="70" zoomScalePageLayoutView="82" workbookViewId="0">
      <selection activeCell="C35" sqref="C35:E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2026'!B25</f>
        <v xml:space="preserve">7. Mediciones ambientales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2026'!L20</f>
        <v>0.9</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2026'!H25</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2026'!I20</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531</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59"/>
      <c r="K19" s="59"/>
      <c r="L19" s="59"/>
      <c r="M19" s="76"/>
      <c r="N19" s="76"/>
      <c r="O19" s="58"/>
      <c r="P19" s="59"/>
      <c r="Q19" s="55"/>
      <c r="R19" s="547"/>
      <c r="S19" s="548"/>
      <c r="T19" s="548"/>
      <c r="U19" s="41"/>
    </row>
    <row r="20" spans="1:21" ht="14.25" x14ac:dyDescent="0.2">
      <c r="A20" s="551" t="s">
        <v>430</v>
      </c>
      <c r="B20" s="552"/>
      <c r="C20" s="553"/>
      <c r="E20" s="59"/>
      <c r="F20" s="59"/>
      <c r="G20" s="59"/>
      <c r="H20" s="59"/>
      <c r="I20" s="59"/>
      <c r="J20" s="59"/>
      <c r="K20" s="59"/>
      <c r="L20" s="59">
        <v>1</v>
      </c>
      <c r="M20" s="59"/>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v>1</v>
      </c>
      <c r="M22" s="63"/>
      <c r="N22" s="63"/>
      <c r="O22" s="63"/>
      <c r="P22" s="63"/>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v>0</v>
      </c>
      <c r="M24" s="63"/>
      <c r="N24" s="63"/>
      <c r="O24" s="63"/>
      <c r="P24" s="63"/>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63"/>
      <c r="K26" s="63"/>
      <c r="L26" s="63">
        <f t="shared" ref="L26" si="0">L19/L20</f>
        <v>0</v>
      </c>
      <c r="M26" s="74"/>
      <c r="N26" s="74"/>
      <c r="O26" s="63"/>
      <c r="P26" s="63"/>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9.7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5.2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20.2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31.5" customHeight="1" x14ac:dyDescent="0.2">
      <c r="A33" s="566"/>
      <c r="C33" s="571" t="s">
        <v>532</v>
      </c>
      <c r="D33" s="572"/>
      <c r="E33" s="572"/>
      <c r="F33" s="572"/>
      <c r="G33" s="572"/>
      <c r="H33" s="573"/>
      <c r="I33" s="571" t="s">
        <v>533</v>
      </c>
      <c r="J33" s="572"/>
      <c r="K33" s="572"/>
      <c r="L33" s="572"/>
      <c r="M33" s="572"/>
      <c r="N33" s="572"/>
      <c r="O33" s="572"/>
      <c r="P33" s="572"/>
      <c r="Q33" s="572"/>
      <c r="R33" s="572"/>
      <c r="S33" s="572"/>
      <c r="T33" s="572"/>
      <c r="U33" s="41"/>
    </row>
    <row r="34" spans="1:21" ht="31.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30.75" customHeight="1" x14ac:dyDescent="0.2">
      <c r="A35" s="566"/>
      <c r="B35" s="69"/>
      <c r="C35" s="590">
        <v>46210</v>
      </c>
      <c r="D35" s="590"/>
      <c r="E35" s="590"/>
      <c r="F35" s="590" t="s">
        <v>534</v>
      </c>
      <c r="G35" s="590"/>
      <c r="H35" s="590"/>
      <c r="I35" s="610" t="s">
        <v>535</v>
      </c>
      <c r="J35" s="611"/>
      <c r="K35" s="611"/>
      <c r="L35" s="611"/>
      <c r="M35" s="611"/>
      <c r="N35" s="611"/>
      <c r="O35" s="611"/>
      <c r="P35" s="611"/>
      <c r="Q35" s="611"/>
      <c r="R35" s="611"/>
      <c r="S35" s="611"/>
      <c r="T35" s="611"/>
      <c r="U35" s="41"/>
    </row>
    <row r="36" spans="1:21" ht="22.5" customHeight="1" x14ac:dyDescent="0.2">
      <c r="A36" s="566"/>
      <c r="B36" s="69"/>
      <c r="C36" s="574" t="s">
        <v>14</v>
      </c>
      <c r="D36" s="575"/>
      <c r="E36" s="575"/>
      <c r="F36" s="575"/>
      <c r="G36" s="575"/>
      <c r="H36" s="576"/>
      <c r="I36" s="612"/>
      <c r="J36" s="613"/>
      <c r="K36" s="613"/>
      <c r="L36" s="613"/>
      <c r="M36" s="613"/>
      <c r="N36" s="613"/>
      <c r="O36" s="613"/>
      <c r="P36" s="613"/>
      <c r="Q36" s="613"/>
      <c r="R36" s="613"/>
      <c r="S36" s="613"/>
      <c r="T36" s="613"/>
      <c r="U36" s="41"/>
    </row>
    <row r="37" spans="1:21" ht="22.5" customHeight="1" thickBot="1" x14ac:dyDescent="0.25">
      <c r="A37" s="567"/>
      <c r="B37" s="69"/>
      <c r="C37" s="587" t="str">
        <f>'Tablero indicadores 2026'!G8</f>
        <v>Líder Funcional SG SST</v>
      </c>
      <c r="D37" s="584"/>
      <c r="E37" s="584"/>
      <c r="F37" s="584"/>
      <c r="G37" s="584"/>
      <c r="H37" s="585"/>
      <c r="I37" s="614"/>
      <c r="J37" s="615"/>
      <c r="K37" s="615"/>
      <c r="L37" s="615"/>
      <c r="M37" s="615"/>
      <c r="N37" s="615"/>
      <c r="O37" s="615"/>
      <c r="P37" s="615"/>
      <c r="Q37" s="615"/>
      <c r="R37" s="615"/>
      <c r="S37" s="615"/>
      <c r="T37" s="615"/>
      <c r="U37" s="41"/>
    </row>
    <row r="38" spans="1:21" ht="5.25" customHeight="1" thickBot="1" x14ac:dyDescent="0.25">
      <c r="A38" s="206"/>
      <c r="B38" s="69"/>
      <c r="C38" s="207"/>
      <c r="D38" s="207"/>
      <c r="E38" s="207"/>
      <c r="F38" s="207"/>
      <c r="G38" s="207"/>
      <c r="H38" s="207"/>
      <c r="I38" s="208"/>
      <c r="J38" s="208"/>
      <c r="K38" s="208"/>
      <c r="L38" s="208"/>
      <c r="M38" s="208"/>
      <c r="N38" s="208"/>
      <c r="O38" s="208"/>
      <c r="P38" s="208"/>
      <c r="Q38" s="208"/>
      <c r="R38" s="208"/>
      <c r="S38" s="208"/>
      <c r="T38" s="208"/>
      <c r="U38" s="41"/>
    </row>
    <row r="39" spans="1:21" ht="14.25" customHeight="1" x14ac:dyDescent="0.2">
      <c r="A39" s="39"/>
      <c r="B39" s="39"/>
      <c r="C39" s="39"/>
      <c r="D39" s="39"/>
      <c r="E39" s="39"/>
      <c r="F39" s="39"/>
      <c r="G39" s="39"/>
      <c r="H39" s="39"/>
      <c r="I39" s="39"/>
      <c r="J39" s="39"/>
      <c r="K39" s="39"/>
      <c r="L39" s="39"/>
      <c r="M39" s="39"/>
      <c r="N39" s="39"/>
      <c r="O39" s="39"/>
      <c r="P39" s="39"/>
      <c r="Q39" s="39"/>
      <c r="R39" s="39"/>
      <c r="S39" s="39"/>
      <c r="T39" s="39"/>
      <c r="U39" s="40"/>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38">
    <mergeCell ref="A32:A37"/>
    <mergeCell ref="C32:H32"/>
    <mergeCell ref="I32:T32"/>
    <mergeCell ref="C33:H33"/>
    <mergeCell ref="I33:T33"/>
    <mergeCell ref="C34:H34"/>
    <mergeCell ref="I34:T34"/>
    <mergeCell ref="C35:E35"/>
    <mergeCell ref="F35:H35"/>
    <mergeCell ref="I35:T37"/>
    <mergeCell ref="C36:H36"/>
    <mergeCell ref="C37:H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J26:K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L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O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4A392-9B43-4D1E-B45E-6E14AEC6FB73}">
  <sheetPr codeName="Hoja20">
    <tabColor rgb="FFFF0000"/>
  </sheetPr>
  <dimension ref="A1:U73"/>
  <sheetViews>
    <sheetView showGridLines="0" view="pageBreakPreview" topLeftCell="A9" zoomScale="85" zoomScaleNormal="40" zoomScaleSheetLayoutView="85" zoomScalePageLayoutView="82" workbookViewId="0">
      <selection activeCell="O22" sqref="O22"/>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2026'!B26</f>
        <v>8. Vigilancia epidemiológica</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v>0.95</v>
      </c>
      <c r="U7" s="41"/>
    </row>
    <row r="8" spans="1:21" ht="5.0999999999999996" customHeight="1" x14ac:dyDescent="0.2">
      <c r="A8" s="42"/>
      <c r="B8" s="42"/>
      <c r="C8" s="42"/>
      <c r="U8" s="41"/>
    </row>
    <row r="9" spans="1:21" ht="34.5" customHeight="1" x14ac:dyDescent="0.2">
      <c r="A9" s="558" t="s">
        <v>20</v>
      </c>
      <c r="B9" s="559"/>
      <c r="C9" s="564"/>
      <c r="E9" s="538" t="s">
        <v>151</v>
      </c>
      <c r="F9" s="539"/>
      <c r="G9" s="539"/>
      <c r="H9" s="539"/>
      <c r="I9" s="539"/>
      <c r="J9" s="539"/>
      <c r="K9" s="539"/>
      <c r="L9" s="539"/>
      <c r="M9" s="539"/>
      <c r="N9" s="539"/>
      <c r="O9" s="539"/>
      <c r="P9" s="540"/>
      <c r="R9" s="46" t="s">
        <v>410</v>
      </c>
      <c r="T9" s="47" t="str">
        <f>'Tablero indicadores 2026'!H20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2026'!I20</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536</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75"/>
      <c r="G19" s="75"/>
      <c r="H19" s="76"/>
      <c r="I19" s="76"/>
      <c r="J19" s="59">
        <v>34</v>
      </c>
      <c r="K19" s="58"/>
      <c r="L19" s="76"/>
      <c r="M19" s="76"/>
      <c r="N19" s="76"/>
      <c r="O19" s="58"/>
      <c r="P19" s="59"/>
      <c r="Q19" s="55"/>
      <c r="R19" s="547"/>
      <c r="S19" s="548"/>
      <c r="T19" s="548"/>
      <c r="U19" s="41"/>
    </row>
    <row r="20" spans="1:21" ht="14.25" x14ac:dyDescent="0.2">
      <c r="A20" s="551" t="s">
        <v>430</v>
      </c>
      <c r="B20" s="552"/>
      <c r="C20" s="553"/>
      <c r="E20" s="59"/>
      <c r="F20" s="59"/>
      <c r="G20" s="59"/>
      <c r="H20" s="59"/>
      <c r="I20" s="59"/>
      <c r="J20" s="59">
        <v>34</v>
      </c>
      <c r="K20" s="59"/>
      <c r="L20" s="59"/>
      <c r="M20" s="59"/>
      <c r="N20" s="59"/>
      <c r="O20" s="59"/>
      <c r="P20" s="59">
        <v>23</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74"/>
      <c r="G26" s="74"/>
      <c r="H26" s="74"/>
      <c r="I26" s="74"/>
      <c r="J26" s="63">
        <f t="shared" ref="J26" si="0">J19/J20</f>
        <v>1</v>
      </c>
      <c r="K26" s="63"/>
      <c r="L26" s="74"/>
      <c r="M26" s="74"/>
      <c r="N26" s="74"/>
      <c r="O26" s="63"/>
      <c r="P26" s="63">
        <f t="shared" ref="P26" si="1">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9.7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2"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67.5" customHeight="1" x14ac:dyDescent="0.2">
      <c r="A33" s="566"/>
      <c r="C33" s="571" t="s">
        <v>537</v>
      </c>
      <c r="D33" s="572"/>
      <c r="E33" s="572"/>
      <c r="F33" s="572"/>
      <c r="G33" s="572"/>
      <c r="H33" s="573"/>
      <c r="I33" s="571" t="s">
        <v>538</v>
      </c>
      <c r="J33" s="572"/>
      <c r="K33" s="572"/>
      <c r="L33" s="572"/>
      <c r="M33" s="572"/>
      <c r="N33" s="572"/>
      <c r="O33" s="572"/>
      <c r="P33" s="572"/>
      <c r="Q33" s="572"/>
      <c r="R33" s="572"/>
      <c r="S33" s="572"/>
      <c r="T33" s="572"/>
      <c r="U33" s="41"/>
    </row>
    <row r="34" spans="1:21" ht="12" customHeight="1" x14ac:dyDescent="0.2">
      <c r="A34" s="566"/>
      <c r="B34" s="69"/>
      <c r="C34" s="574" t="s">
        <v>438</v>
      </c>
      <c r="D34" s="575"/>
      <c r="E34" s="575"/>
      <c r="F34" s="575"/>
      <c r="G34" s="575"/>
      <c r="H34" s="576"/>
      <c r="I34" s="616" t="s">
        <v>439</v>
      </c>
      <c r="J34" s="617"/>
      <c r="K34" s="617"/>
      <c r="L34" s="617"/>
      <c r="M34" s="617"/>
      <c r="N34" s="617"/>
      <c r="O34" s="617"/>
      <c r="P34" s="617"/>
      <c r="Q34" s="617"/>
      <c r="R34" s="617"/>
      <c r="S34" s="617"/>
      <c r="T34" s="617"/>
      <c r="U34" s="41"/>
    </row>
    <row r="35" spans="1:21" ht="74.25" customHeight="1" x14ac:dyDescent="0.2">
      <c r="A35" s="566"/>
      <c r="B35" s="69"/>
      <c r="C35" s="590">
        <v>46080</v>
      </c>
      <c r="D35" s="590"/>
      <c r="E35" s="590"/>
      <c r="F35" s="590" t="s">
        <v>539</v>
      </c>
      <c r="G35" s="590"/>
      <c r="H35" s="590"/>
      <c r="I35" s="608" t="s">
        <v>540</v>
      </c>
      <c r="J35" s="609"/>
      <c r="K35" s="609"/>
      <c r="L35" s="609"/>
      <c r="M35" s="609"/>
      <c r="N35" s="609"/>
      <c r="O35" s="609"/>
      <c r="P35" s="609"/>
      <c r="Q35" s="609"/>
      <c r="R35" s="609"/>
      <c r="S35" s="609"/>
      <c r="T35" s="609"/>
      <c r="U35" s="618"/>
    </row>
    <row r="36" spans="1:21" ht="50.25" customHeight="1" x14ac:dyDescent="0.2">
      <c r="A36" s="566"/>
      <c r="B36" s="69"/>
      <c r="C36" s="583">
        <v>46112</v>
      </c>
      <c r="D36" s="588"/>
      <c r="E36" s="589"/>
      <c r="F36" s="590" t="s">
        <v>539</v>
      </c>
      <c r="G36" s="590"/>
      <c r="H36" s="590"/>
      <c r="I36" s="619" t="s">
        <v>541</v>
      </c>
      <c r="J36" s="609"/>
      <c r="K36" s="609"/>
      <c r="L36" s="609"/>
      <c r="M36" s="609"/>
      <c r="N36" s="609"/>
      <c r="O36" s="609"/>
      <c r="P36" s="609"/>
      <c r="Q36" s="609"/>
      <c r="R36" s="609"/>
      <c r="S36" s="609"/>
      <c r="T36" s="609"/>
      <c r="U36" s="618"/>
    </row>
    <row r="37" spans="1:21" ht="106.5" customHeight="1" x14ac:dyDescent="0.2">
      <c r="A37" s="566"/>
      <c r="B37" s="69"/>
      <c r="C37" s="583">
        <v>46142</v>
      </c>
      <c r="D37" s="588"/>
      <c r="E37" s="589"/>
      <c r="F37" s="590" t="s">
        <v>539</v>
      </c>
      <c r="G37" s="590"/>
      <c r="H37" s="590"/>
      <c r="I37" s="619" t="s">
        <v>542</v>
      </c>
      <c r="J37" s="619"/>
      <c r="K37" s="619"/>
      <c r="L37" s="619"/>
      <c r="M37" s="619"/>
      <c r="N37" s="619"/>
      <c r="O37" s="619"/>
      <c r="P37" s="619"/>
      <c r="Q37" s="619"/>
      <c r="R37" s="619"/>
      <c r="S37" s="619"/>
      <c r="T37" s="619"/>
      <c r="U37" s="619"/>
    </row>
    <row r="38" spans="1:21" ht="60" customHeight="1" x14ac:dyDescent="0.2">
      <c r="A38" s="566"/>
      <c r="B38" s="69"/>
      <c r="C38" s="583">
        <v>46171</v>
      </c>
      <c r="D38" s="588"/>
      <c r="E38" s="589"/>
      <c r="F38" s="590" t="s">
        <v>539</v>
      </c>
      <c r="G38" s="590"/>
      <c r="H38" s="590"/>
      <c r="I38" s="619" t="s">
        <v>543</v>
      </c>
      <c r="J38" s="619"/>
      <c r="K38" s="619"/>
      <c r="L38" s="619"/>
      <c r="M38" s="619"/>
      <c r="N38" s="619"/>
      <c r="O38" s="619"/>
      <c r="P38" s="619"/>
      <c r="Q38" s="619"/>
      <c r="R38" s="619"/>
      <c r="S38" s="619"/>
      <c r="T38" s="619"/>
      <c r="U38" s="619"/>
    </row>
    <row r="39" spans="1:21" ht="60" customHeight="1" x14ac:dyDescent="0.2">
      <c r="A39" s="566"/>
      <c r="B39" s="69"/>
      <c r="C39" s="583">
        <v>46203</v>
      </c>
      <c r="D39" s="588"/>
      <c r="E39" s="589"/>
      <c r="F39" s="590" t="s">
        <v>539</v>
      </c>
      <c r="G39" s="590"/>
      <c r="H39" s="590"/>
      <c r="I39" s="620" t="s">
        <v>544</v>
      </c>
      <c r="J39" s="621"/>
      <c r="K39" s="621"/>
      <c r="L39" s="621"/>
      <c r="M39" s="621"/>
      <c r="N39" s="621"/>
      <c r="O39" s="621"/>
      <c r="P39" s="621"/>
      <c r="Q39" s="621"/>
      <c r="R39" s="621"/>
      <c r="S39" s="621"/>
      <c r="T39" s="621"/>
      <c r="U39" s="621"/>
    </row>
    <row r="40" spans="1:21" ht="83.25" customHeight="1" x14ac:dyDescent="0.2">
      <c r="A40" s="566"/>
      <c r="B40" s="69"/>
      <c r="C40" s="583">
        <v>46234</v>
      </c>
      <c r="D40" s="588"/>
      <c r="E40" s="589"/>
      <c r="F40" s="590" t="s">
        <v>539</v>
      </c>
      <c r="G40" s="590"/>
      <c r="H40" s="590"/>
      <c r="I40" s="620"/>
      <c r="J40" s="621"/>
      <c r="K40" s="621"/>
      <c r="L40" s="621"/>
      <c r="M40" s="621"/>
      <c r="N40" s="621"/>
      <c r="O40" s="621"/>
      <c r="P40" s="621"/>
      <c r="Q40" s="621"/>
      <c r="R40" s="621"/>
      <c r="S40" s="621"/>
      <c r="T40" s="621"/>
      <c r="U40" s="621"/>
    </row>
    <row r="41" spans="1:21" ht="57.75" customHeight="1" x14ac:dyDescent="0.2">
      <c r="A41" s="566"/>
      <c r="B41" s="69"/>
      <c r="C41" s="583">
        <v>46265</v>
      </c>
      <c r="D41" s="588"/>
      <c r="E41" s="589"/>
      <c r="F41" s="590" t="s">
        <v>539</v>
      </c>
      <c r="G41" s="590"/>
      <c r="H41" s="590"/>
      <c r="I41" s="619"/>
      <c r="J41" s="619"/>
      <c r="K41" s="619"/>
      <c r="L41" s="619"/>
      <c r="M41" s="619"/>
      <c r="N41" s="619"/>
      <c r="O41" s="619"/>
      <c r="P41" s="619"/>
      <c r="Q41" s="619"/>
      <c r="R41" s="619"/>
      <c r="S41" s="619"/>
      <c r="T41" s="619"/>
      <c r="U41" s="619"/>
    </row>
    <row r="42" spans="1:21" ht="84.75" customHeight="1" x14ac:dyDescent="0.2">
      <c r="A42" s="566"/>
      <c r="B42" s="69"/>
      <c r="C42" s="583">
        <v>46295</v>
      </c>
      <c r="D42" s="588"/>
      <c r="E42" s="589"/>
      <c r="F42" s="590" t="s">
        <v>539</v>
      </c>
      <c r="G42" s="590"/>
      <c r="H42" s="590"/>
      <c r="I42" s="619"/>
      <c r="J42" s="619"/>
      <c r="K42" s="619"/>
      <c r="L42" s="619"/>
      <c r="M42" s="619"/>
      <c r="N42" s="619"/>
      <c r="O42" s="619"/>
      <c r="P42" s="619"/>
      <c r="Q42" s="619"/>
      <c r="R42" s="619"/>
      <c r="S42" s="619"/>
      <c r="T42" s="619"/>
      <c r="U42" s="619"/>
    </row>
    <row r="43" spans="1:21" ht="42" customHeight="1" x14ac:dyDescent="0.2">
      <c r="A43" s="566"/>
      <c r="B43" s="69"/>
      <c r="C43" s="583">
        <v>46325</v>
      </c>
      <c r="D43" s="588"/>
      <c r="E43" s="589"/>
      <c r="F43" s="590" t="s">
        <v>539</v>
      </c>
      <c r="G43" s="590"/>
      <c r="H43" s="590"/>
      <c r="I43" s="619"/>
      <c r="J43" s="619"/>
      <c r="K43" s="619"/>
      <c r="L43" s="619"/>
      <c r="M43" s="619"/>
      <c r="N43" s="619"/>
      <c r="O43" s="619"/>
      <c r="P43" s="619"/>
      <c r="Q43" s="619"/>
      <c r="R43" s="619"/>
      <c r="S43" s="619"/>
      <c r="T43" s="619"/>
      <c r="U43" s="619"/>
    </row>
    <row r="44" spans="1:21" ht="33" customHeight="1" x14ac:dyDescent="0.2">
      <c r="A44" s="566"/>
      <c r="B44" s="69"/>
      <c r="C44" s="583">
        <v>46356</v>
      </c>
      <c r="D44" s="588"/>
      <c r="E44" s="589"/>
      <c r="F44" s="590" t="s">
        <v>539</v>
      </c>
      <c r="G44" s="590"/>
      <c r="H44" s="590"/>
      <c r="I44" s="619"/>
      <c r="J44" s="619"/>
      <c r="K44" s="619"/>
      <c r="L44" s="619"/>
      <c r="M44" s="619"/>
      <c r="N44" s="619"/>
      <c r="O44" s="619"/>
      <c r="P44" s="619"/>
      <c r="Q44" s="619"/>
      <c r="R44" s="619"/>
      <c r="S44" s="619"/>
      <c r="T44" s="619"/>
      <c r="U44" s="619"/>
    </row>
    <row r="45" spans="1:21" ht="24" customHeight="1" x14ac:dyDescent="0.2">
      <c r="A45" s="566"/>
      <c r="B45" s="69"/>
      <c r="C45" s="583">
        <v>46360</v>
      </c>
      <c r="D45" s="588"/>
      <c r="E45" s="589"/>
      <c r="F45" s="590" t="s">
        <v>539</v>
      </c>
      <c r="G45" s="590"/>
      <c r="H45" s="590"/>
      <c r="I45" s="608"/>
      <c r="J45" s="609"/>
      <c r="K45" s="609"/>
      <c r="L45" s="609"/>
      <c r="M45" s="609"/>
      <c r="N45" s="609"/>
      <c r="O45" s="609"/>
      <c r="P45" s="609"/>
      <c r="Q45" s="609"/>
      <c r="R45" s="609"/>
      <c r="S45" s="609"/>
      <c r="T45" s="618"/>
      <c r="U45" s="41"/>
    </row>
    <row r="46" spans="1:21" ht="12" customHeight="1" x14ac:dyDescent="0.2">
      <c r="A46" s="566"/>
      <c r="B46" s="69"/>
      <c r="C46" s="574" t="s">
        <v>14</v>
      </c>
      <c r="D46" s="575"/>
      <c r="E46" s="575"/>
      <c r="F46" s="575"/>
      <c r="G46" s="575"/>
      <c r="H46" s="576"/>
      <c r="I46" s="209"/>
      <c r="J46" s="210"/>
      <c r="K46" s="210"/>
      <c r="L46" s="210"/>
      <c r="M46" s="210"/>
      <c r="N46" s="210"/>
      <c r="O46" s="210"/>
      <c r="P46" s="210"/>
      <c r="Q46" s="210"/>
      <c r="R46" s="210"/>
      <c r="S46" s="210"/>
      <c r="T46" s="210"/>
      <c r="U46" s="41"/>
    </row>
    <row r="47" spans="1:21" ht="12" customHeight="1" thickBot="1" x14ac:dyDescent="0.25">
      <c r="A47" s="567"/>
      <c r="B47" s="69"/>
      <c r="C47" s="587" t="str">
        <f>'Tablero indicadores 2026'!G8</f>
        <v>Líder Funcional SG SST</v>
      </c>
      <c r="D47" s="584"/>
      <c r="E47" s="584"/>
      <c r="F47" s="584"/>
      <c r="G47" s="584"/>
      <c r="H47" s="585"/>
      <c r="I47" s="211"/>
      <c r="J47" s="212"/>
      <c r="K47" s="212"/>
      <c r="L47" s="212"/>
      <c r="M47" s="212"/>
      <c r="N47" s="212"/>
      <c r="O47" s="212"/>
      <c r="P47" s="212"/>
      <c r="Q47" s="212"/>
      <c r="R47" s="212"/>
      <c r="S47" s="212"/>
      <c r="T47" s="212"/>
      <c r="U47" s="41"/>
    </row>
    <row r="48" spans="1:21" ht="12" customHeight="1" x14ac:dyDescent="0.2">
      <c r="A48" s="39"/>
      <c r="B48" s="39"/>
      <c r="C48" s="39"/>
      <c r="D48" s="39"/>
      <c r="E48" s="39"/>
      <c r="F48" s="39"/>
      <c r="G48" s="39"/>
      <c r="H48" s="39"/>
      <c r="I48" s="39"/>
      <c r="J48" s="39"/>
      <c r="K48" s="39"/>
      <c r="L48" s="39"/>
      <c r="M48" s="39"/>
      <c r="N48" s="39"/>
      <c r="O48" s="39"/>
      <c r="P48" s="39"/>
      <c r="Q48" s="39"/>
      <c r="R48" s="39"/>
      <c r="S48" s="39"/>
      <c r="T48" s="39"/>
      <c r="U48" s="40"/>
    </row>
    <row r="49" spans="1:21" ht="14.25" customHeight="1" thickBot="1" x14ac:dyDescent="0.25">
      <c r="A49" s="51"/>
      <c r="B49" s="51"/>
      <c r="C49" s="51"/>
      <c r="D49" s="51"/>
      <c r="E49" s="51"/>
      <c r="F49" s="51"/>
      <c r="G49" s="51"/>
      <c r="H49" s="51"/>
      <c r="I49" s="51"/>
      <c r="J49" s="51"/>
      <c r="K49" s="51"/>
      <c r="L49" s="51"/>
      <c r="M49" s="51"/>
      <c r="N49" s="51"/>
      <c r="O49" s="51"/>
      <c r="P49" s="51"/>
      <c r="Q49" s="51"/>
      <c r="R49" s="51"/>
      <c r="S49" s="51"/>
      <c r="T49" s="51"/>
      <c r="U49" s="52"/>
    </row>
    <row r="50" spans="1:21" ht="14.25" x14ac:dyDescent="0.2"/>
    <row r="51" spans="1:21" ht="12" hidden="1" customHeight="1" x14ac:dyDescent="0.2"/>
    <row r="52" spans="1:21" ht="14.25" hidden="1" x14ac:dyDescent="0.2"/>
    <row r="53" spans="1:21" ht="14.25" hidden="1" x14ac:dyDescent="0.2"/>
    <row r="54" spans="1:21" ht="14.25" hidden="1" x14ac:dyDescent="0.2"/>
    <row r="55" spans="1:21" ht="14.25" hidden="1" x14ac:dyDescent="0.2"/>
    <row r="56" spans="1:21" ht="14.25" hidden="1" x14ac:dyDescent="0.2"/>
    <row r="57" spans="1:21" ht="14.25" hidden="1" x14ac:dyDescent="0.2"/>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sheetData>
  <sheetProtection selectLockedCells="1"/>
  <dataConsolidate/>
  <mergeCells count="68">
    <mergeCell ref="I36:U36"/>
    <mergeCell ref="I37:U37"/>
    <mergeCell ref="I38:U38"/>
    <mergeCell ref="I44:U44"/>
    <mergeCell ref="I45:T45"/>
    <mergeCell ref="I39:U39"/>
    <mergeCell ref="I40:U40"/>
    <mergeCell ref="I41:U41"/>
    <mergeCell ref="I42:U42"/>
    <mergeCell ref="I43:U43"/>
    <mergeCell ref="C44:E44"/>
    <mergeCell ref="F44:H44"/>
    <mergeCell ref="C36:E36"/>
    <mergeCell ref="F36:H36"/>
    <mergeCell ref="C38:E38"/>
    <mergeCell ref="F38:H38"/>
    <mergeCell ref="C39:E39"/>
    <mergeCell ref="F39:H39"/>
    <mergeCell ref="C37:E37"/>
    <mergeCell ref="F37:H37"/>
    <mergeCell ref="C43:E43"/>
    <mergeCell ref="F43:H43"/>
    <mergeCell ref="C40:E40"/>
    <mergeCell ref="F40:H40"/>
    <mergeCell ref="C42:E42"/>
    <mergeCell ref="F42:H42"/>
    <mergeCell ref="C41:E41"/>
    <mergeCell ref="F41:H41"/>
    <mergeCell ref="A32:A47"/>
    <mergeCell ref="C32:H32"/>
    <mergeCell ref="I32:T32"/>
    <mergeCell ref="C33:H33"/>
    <mergeCell ref="I33:T33"/>
    <mergeCell ref="C34:H34"/>
    <mergeCell ref="I34:T34"/>
    <mergeCell ref="C45:E45"/>
    <mergeCell ref="F45:H45"/>
    <mergeCell ref="C46:H46"/>
    <mergeCell ref="C47:H47"/>
    <mergeCell ref="C35:E35"/>
    <mergeCell ref="F35:H35"/>
    <mergeCell ref="I35:U35"/>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J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K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O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A31C7-4027-48DE-B4E8-A424DC030787}">
  <sheetPr codeName="Hoja21">
    <tabColor theme="4" tint="0.39997558519241921"/>
  </sheetPr>
  <dimension ref="A1:U63"/>
  <sheetViews>
    <sheetView showGridLines="0" view="pageBreakPreview" zoomScale="70" zoomScaleNormal="40" zoomScaleSheetLayoutView="70" zoomScalePageLayoutView="82" workbookViewId="0">
      <selection activeCell="C36" sqref="C36:E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2026'!B27</f>
        <v xml:space="preserve">9. Investigación de accidentes, incidentes y enfermedades laborales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2026'!L20</f>
        <v>0.9</v>
      </c>
      <c r="U7" s="41"/>
    </row>
    <row r="8" spans="1:21" ht="5.0999999999999996" customHeight="1" x14ac:dyDescent="0.2">
      <c r="A8" s="42"/>
      <c r="B8" s="42"/>
      <c r="C8" s="42"/>
      <c r="U8" s="41"/>
    </row>
    <row r="9" spans="1:21" ht="34.5" customHeight="1" x14ac:dyDescent="0.2">
      <c r="A9" s="558" t="s">
        <v>20</v>
      </c>
      <c r="B9" s="559"/>
      <c r="C9" s="564"/>
      <c r="E9" s="538" t="s">
        <v>157</v>
      </c>
      <c r="F9" s="539"/>
      <c r="G9" s="539"/>
      <c r="H9" s="539"/>
      <c r="I9" s="539"/>
      <c r="J9" s="539"/>
      <c r="K9" s="539"/>
      <c r="L9" s="539"/>
      <c r="M9" s="539"/>
      <c r="N9" s="539"/>
      <c r="O9" s="539"/>
      <c r="P9" s="540"/>
      <c r="R9" s="46" t="s">
        <v>410</v>
      </c>
      <c r="T9" s="47" t="str">
        <f>'Tablero indicadores 2026'!H20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2026'!I20</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545</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59">
        <v>2</v>
      </c>
      <c r="K19" s="59"/>
      <c r="L19" s="76"/>
      <c r="M19" s="59"/>
      <c r="N19" s="59"/>
      <c r="O19" s="58"/>
      <c r="P19" s="59"/>
      <c r="Q19" s="55"/>
      <c r="R19" s="547"/>
      <c r="S19" s="548"/>
      <c r="T19" s="548"/>
      <c r="U19" s="41"/>
    </row>
    <row r="20" spans="1:21" ht="14.25" x14ac:dyDescent="0.2">
      <c r="A20" s="551" t="s">
        <v>430</v>
      </c>
      <c r="B20" s="552"/>
      <c r="C20" s="553"/>
      <c r="E20" s="59"/>
      <c r="F20" s="59"/>
      <c r="G20" s="59"/>
      <c r="H20" s="59"/>
      <c r="I20" s="59"/>
      <c r="J20" s="59">
        <v>2</v>
      </c>
      <c r="K20" s="59"/>
      <c r="L20" s="59"/>
      <c r="M20" s="59"/>
      <c r="N20" s="59"/>
      <c r="O20" s="59"/>
      <c r="P20" s="59">
        <v>0</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63">
        <f t="shared" ref="J26" si="0">J19/J20</f>
        <v>1</v>
      </c>
      <c r="K26" s="63"/>
      <c r="L26" s="74"/>
      <c r="M26" s="63"/>
      <c r="N26" s="63"/>
      <c r="O26" s="63"/>
      <c r="P26" s="63" t="e">
        <f t="shared" ref="P26" si="1">P19/P20</f>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12"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81" customHeight="1" x14ac:dyDescent="0.2">
      <c r="A33" s="566"/>
      <c r="C33" s="571" t="s">
        <v>546</v>
      </c>
      <c r="D33" s="572"/>
      <c r="E33" s="572"/>
      <c r="F33" s="572"/>
      <c r="G33" s="572"/>
      <c r="H33" s="573"/>
      <c r="I33" s="571" t="s">
        <v>547</v>
      </c>
      <c r="J33" s="572"/>
      <c r="K33" s="572"/>
      <c r="L33" s="572"/>
      <c r="M33" s="572"/>
      <c r="N33" s="572"/>
      <c r="O33" s="572"/>
      <c r="P33" s="572"/>
      <c r="Q33" s="572"/>
      <c r="R33" s="572"/>
      <c r="S33" s="572"/>
      <c r="T33" s="572"/>
      <c r="U33" s="41"/>
    </row>
    <row r="34" spans="1:21" ht="15" customHeight="1" x14ac:dyDescent="0.2">
      <c r="A34" s="566"/>
      <c r="B34" s="69"/>
      <c r="C34" s="574" t="s">
        <v>438</v>
      </c>
      <c r="D34" s="575"/>
      <c r="E34" s="575"/>
      <c r="F34" s="575"/>
      <c r="G34" s="575"/>
      <c r="H34" s="576"/>
      <c r="I34" s="616" t="s">
        <v>439</v>
      </c>
      <c r="J34" s="617"/>
      <c r="K34" s="617"/>
      <c r="L34" s="617"/>
      <c r="M34" s="617"/>
      <c r="N34" s="617"/>
      <c r="O34" s="617"/>
      <c r="P34" s="617"/>
      <c r="Q34" s="617"/>
      <c r="R34" s="617"/>
      <c r="S34" s="617"/>
      <c r="T34" s="617"/>
      <c r="U34" s="41"/>
    </row>
    <row r="35" spans="1:21" ht="15" customHeight="1" x14ac:dyDescent="0.2">
      <c r="A35" s="566"/>
      <c r="B35" s="69"/>
      <c r="C35" s="590">
        <v>46203</v>
      </c>
      <c r="D35" s="590"/>
      <c r="E35" s="590"/>
      <c r="F35" s="590" t="s">
        <v>548</v>
      </c>
      <c r="G35" s="590"/>
      <c r="H35" s="590"/>
      <c r="I35" s="622" t="s">
        <v>549</v>
      </c>
      <c r="J35" s="622"/>
      <c r="K35" s="622"/>
      <c r="L35" s="622"/>
      <c r="M35" s="622"/>
      <c r="N35" s="622"/>
      <c r="O35" s="622"/>
      <c r="P35" s="622"/>
      <c r="Q35" s="622"/>
      <c r="R35" s="622"/>
      <c r="S35" s="622"/>
      <c r="T35" s="622"/>
      <c r="U35" s="622"/>
    </row>
    <row r="36" spans="1:21" ht="15" customHeight="1" x14ac:dyDescent="0.2">
      <c r="A36" s="566"/>
      <c r="B36" s="69"/>
      <c r="C36" s="590">
        <v>46358</v>
      </c>
      <c r="D36" s="590"/>
      <c r="E36" s="590"/>
      <c r="F36" s="590" t="s">
        <v>548</v>
      </c>
      <c r="G36" s="590"/>
      <c r="H36" s="590"/>
      <c r="I36" s="622"/>
      <c r="J36" s="622"/>
      <c r="K36" s="622"/>
      <c r="L36" s="622"/>
      <c r="M36" s="622"/>
      <c r="N36" s="622"/>
      <c r="O36" s="622"/>
      <c r="P36" s="622"/>
      <c r="Q36" s="622"/>
      <c r="R36" s="622"/>
      <c r="S36" s="622"/>
      <c r="T36" s="622"/>
      <c r="U36" s="622"/>
    </row>
    <row r="37" spans="1:21" ht="15" customHeight="1" x14ac:dyDescent="0.2">
      <c r="A37" s="566"/>
      <c r="B37" s="69"/>
      <c r="C37" s="574" t="s">
        <v>14</v>
      </c>
      <c r="D37" s="575"/>
      <c r="E37" s="575"/>
      <c r="F37" s="575"/>
      <c r="G37" s="575"/>
      <c r="H37" s="576"/>
      <c r="I37" s="622"/>
      <c r="J37" s="622"/>
      <c r="K37" s="622"/>
      <c r="L37" s="622"/>
      <c r="M37" s="622"/>
      <c r="N37" s="622"/>
      <c r="O37" s="622"/>
      <c r="P37" s="622"/>
      <c r="Q37" s="622"/>
      <c r="R37" s="622"/>
      <c r="S37" s="622"/>
      <c r="T37" s="622"/>
      <c r="U37" s="622"/>
    </row>
    <row r="38" spans="1:21" ht="15" customHeight="1" x14ac:dyDescent="0.2">
      <c r="A38" s="567"/>
      <c r="B38" s="69"/>
      <c r="C38" s="587" t="str">
        <f>'Tablero indicadores 2026'!G8</f>
        <v>Líder Funcional SG SST</v>
      </c>
      <c r="D38" s="584"/>
      <c r="E38" s="584"/>
      <c r="F38" s="584"/>
      <c r="G38" s="584"/>
      <c r="H38" s="585"/>
      <c r="I38" s="622"/>
      <c r="J38" s="622"/>
      <c r="K38" s="622"/>
      <c r="L38" s="622"/>
      <c r="M38" s="622"/>
      <c r="N38" s="622"/>
      <c r="O38" s="622"/>
      <c r="P38" s="622"/>
      <c r="Q38" s="622"/>
      <c r="R38" s="622"/>
      <c r="S38" s="622"/>
      <c r="T38" s="622"/>
      <c r="U38" s="622"/>
    </row>
    <row r="39" spans="1:21" ht="12.75" customHeight="1" thickBot="1" x14ac:dyDescent="0.25">
      <c r="A39" s="51"/>
      <c r="B39" s="51"/>
      <c r="C39" s="51"/>
      <c r="D39" s="51"/>
      <c r="E39" s="51"/>
      <c r="F39" s="51"/>
      <c r="G39" s="51"/>
      <c r="H39" s="51"/>
      <c r="I39" s="51"/>
      <c r="J39" s="51"/>
      <c r="K39" s="51"/>
      <c r="L39" s="51"/>
      <c r="M39" s="51"/>
      <c r="N39" s="51"/>
      <c r="O39" s="51"/>
      <c r="P39" s="51"/>
      <c r="Q39" s="51"/>
      <c r="R39" s="51"/>
      <c r="S39" s="51"/>
      <c r="T39" s="51"/>
      <c r="U39" s="52"/>
    </row>
    <row r="40" spans="1:21" ht="14.25" customHeight="1" x14ac:dyDescent="0.2"/>
    <row r="41" spans="1:21" ht="12" hidden="1" customHeight="1" x14ac:dyDescent="0.2"/>
    <row r="42" spans="1:21" ht="15" hidden="1" customHeight="1" thickBot="1" x14ac:dyDescent="0.25"/>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sheetData>
  <sheetProtection selectLockedCells="1"/>
  <dataConsolidate/>
  <mergeCells count="40">
    <mergeCell ref="C35:E35"/>
    <mergeCell ref="F35:H35"/>
    <mergeCell ref="A32:A38"/>
    <mergeCell ref="C32:H32"/>
    <mergeCell ref="C36:E36"/>
    <mergeCell ref="F36:H36"/>
    <mergeCell ref="I35:U38"/>
    <mergeCell ref="A24:C24"/>
    <mergeCell ref="A26:C26"/>
    <mergeCell ref="A28:T28"/>
    <mergeCell ref="R17:T26"/>
    <mergeCell ref="A19:C19"/>
    <mergeCell ref="A20:C20"/>
    <mergeCell ref="A22:C22"/>
    <mergeCell ref="A23:C23"/>
    <mergeCell ref="I32:T32"/>
    <mergeCell ref="C33:H33"/>
    <mergeCell ref="I33:T33"/>
    <mergeCell ref="C34:H34"/>
    <mergeCell ref="I34:T34"/>
    <mergeCell ref="C37:H37"/>
    <mergeCell ref="C38:H38"/>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J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K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M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N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O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P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372B-7FEA-44AA-B5C9-97B5716012EB}">
  <sheetPr>
    <tabColor theme="4" tint="0.39997558519241921"/>
  </sheetPr>
  <dimension ref="A1:U66"/>
  <sheetViews>
    <sheetView showGridLines="0" view="pageBreakPreview" topLeftCell="A7" zoomScale="70" zoomScaleNormal="40" zoomScaleSheetLayoutView="70" zoomScalePageLayoutView="82" workbookViewId="0">
      <selection activeCell="C35" sqref="C35:E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2026'!B28</f>
        <v>10. Plan de accidentalidad</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2026'!L20</f>
        <v>0.9</v>
      </c>
      <c r="U7" s="41"/>
    </row>
    <row r="8" spans="1:21" ht="5.0999999999999996" customHeight="1" x14ac:dyDescent="0.2">
      <c r="A8" s="42"/>
      <c r="B8" s="42"/>
      <c r="C8" s="42"/>
      <c r="U8" s="41"/>
    </row>
    <row r="9" spans="1:21" ht="34.5" customHeight="1" x14ac:dyDescent="0.2">
      <c r="A9" s="558" t="s">
        <v>20</v>
      </c>
      <c r="B9" s="559"/>
      <c r="C9" s="564"/>
      <c r="E9" s="538" t="s">
        <v>163</v>
      </c>
      <c r="F9" s="539"/>
      <c r="G9" s="539"/>
      <c r="H9" s="539"/>
      <c r="I9" s="539"/>
      <c r="J9" s="539"/>
      <c r="K9" s="539"/>
      <c r="L9" s="539"/>
      <c r="M9" s="539"/>
      <c r="N9" s="539"/>
      <c r="O9" s="539"/>
      <c r="P9" s="540"/>
      <c r="R9" s="46" t="s">
        <v>410</v>
      </c>
      <c r="T9" s="47" t="str">
        <f>'Tablero indicadores 2026'!H20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2026'!I20</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550</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75"/>
      <c r="H19" s="76"/>
      <c r="I19" s="76"/>
      <c r="J19" s="59">
        <v>2</v>
      </c>
      <c r="K19" s="58"/>
      <c r="L19" s="76"/>
      <c r="M19" s="76"/>
      <c r="N19" s="59"/>
      <c r="O19" s="58"/>
      <c r="P19" s="59"/>
      <c r="Q19" s="55"/>
      <c r="R19" s="547"/>
      <c r="S19" s="548"/>
      <c r="T19" s="548"/>
      <c r="U19" s="41"/>
    </row>
    <row r="20" spans="1:21" ht="14.25" x14ac:dyDescent="0.2">
      <c r="A20" s="551" t="s">
        <v>430</v>
      </c>
      <c r="B20" s="552"/>
      <c r="C20" s="553"/>
      <c r="E20" s="59"/>
      <c r="F20" s="59"/>
      <c r="G20" s="59"/>
      <c r="H20" s="59"/>
      <c r="I20" s="59"/>
      <c r="J20" s="59">
        <v>2</v>
      </c>
      <c r="K20" s="59"/>
      <c r="L20" s="59"/>
      <c r="M20" s="59"/>
      <c r="N20" s="59"/>
      <c r="O20" s="59"/>
      <c r="P20" s="59">
        <v>0</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74"/>
      <c r="H26" s="74"/>
      <c r="I26" s="74"/>
      <c r="J26" s="63">
        <f t="shared" ref="J26" si="0">J19/J20</f>
        <v>1</v>
      </c>
      <c r="K26" s="63"/>
      <c r="L26" s="74"/>
      <c r="M26" s="74"/>
      <c r="N26" s="63"/>
      <c r="O26" s="63"/>
      <c r="P26" s="63" t="e">
        <f t="shared" ref="P26" si="1">P19/P20</f>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4.5" customHeight="1" x14ac:dyDescent="0.2">
      <c r="U31" s="41"/>
    </row>
    <row r="32" spans="1:21" ht="12.7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93.75" customHeight="1" x14ac:dyDescent="0.2">
      <c r="A33" s="566"/>
      <c r="C33" s="571" t="s">
        <v>162</v>
      </c>
      <c r="D33" s="572"/>
      <c r="E33" s="572"/>
      <c r="F33" s="572"/>
      <c r="G33" s="572"/>
      <c r="H33" s="573"/>
      <c r="I33" s="571" t="s">
        <v>551</v>
      </c>
      <c r="J33" s="572"/>
      <c r="K33" s="572"/>
      <c r="L33" s="572"/>
      <c r="M33" s="572"/>
      <c r="N33" s="572"/>
      <c r="O33" s="572"/>
      <c r="P33" s="572"/>
      <c r="Q33" s="572"/>
      <c r="R33" s="572"/>
      <c r="S33" s="572"/>
      <c r="T33" s="572"/>
      <c r="U33" s="41"/>
    </row>
    <row r="34" spans="1:21" ht="24" customHeight="1" x14ac:dyDescent="0.2">
      <c r="A34" s="566"/>
      <c r="B34" s="69"/>
      <c r="C34" s="574" t="s">
        <v>438</v>
      </c>
      <c r="D34" s="575"/>
      <c r="E34" s="575"/>
      <c r="F34" s="575"/>
      <c r="G34" s="575"/>
      <c r="H34" s="576"/>
      <c r="I34" s="616" t="s">
        <v>439</v>
      </c>
      <c r="J34" s="617"/>
      <c r="K34" s="617"/>
      <c r="L34" s="617"/>
      <c r="M34" s="617"/>
      <c r="N34" s="617"/>
      <c r="O34" s="617"/>
      <c r="P34" s="617"/>
      <c r="Q34" s="617"/>
      <c r="R34" s="617"/>
      <c r="S34" s="617"/>
      <c r="T34" s="617"/>
      <c r="U34" s="41"/>
    </row>
    <row r="35" spans="1:21" ht="49.5" customHeight="1" x14ac:dyDescent="0.2">
      <c r="A35" s="566"/>
      <c r="B35" s="69"/>
      <c r="C35" s="590">
        <v>46203</v>
      </c>
      <c r="D35" s="590"/>
      <c r="E35" s="590"/>
      <c r="F35" s="590" t="s">
        <v>552</v>
      </c>
      <c r="G35" s="590"/>
      <c r="H35" s="590"/>
      <c r="I35" s="622" t="s">
        <v>553</v>
      </c>
      <c r="J35" s="622"/>
      <c r="K35" s="622"/>
      <c r="L35" s="622"/>
      <c r="M35" s="622"/>
      <c r="N35" s="622"/>
      <c r="O35" s="622"/>
      <c r="P35" s="622"/>
      <c r="Q35" s="622"/>
      <c r="R35" s="622"/>
      <c r="S35" s="622"/>
      <c r="T35" s="622"/>
      <c r="U35" s="622"/>
    </row>
    <row r="36" spans="1:21" ht="54" customHeight="1" x14ac:dyDescent="0.2">
      <c r="A36" s="566"/>
      <c r="B36" s="69"/>
      <c r="C36" s="590">
        <v>46358</v>
      </c>
      <c r="D36" s="590"/>
      <c r="E36" s="590"/>
      <c r="F36" s="590" t="s">
        <v>552</v>
      </c>
      <c r="G36" s="590"/>
      <c r="H36" s="590"/>
      <c r="I36" s="622"/>
      <c r="J36" s="622"/>
      <c r="K36" s="622"/>
      <c r="L36" s="622"/>
      <c r="M36" s="622"/>
      <c r="N36" s="622"/>
      <c r="O36" s="622"/>
      <c r="P36" s="622"/>
      <c r="Q36" s="622"/>
      <c r="R36" s="622"/>
      <c r="S36" s="622"/>
      <c r="T36" s="622"/>
      <c r="U36" s="622"/>
    </row>
    <row r="37" spans="1:21" ht="15" customHeight="1" x14ac:dyDescent="0.2">
      <c r="A37" s="566"/>
      <c r="B37" s="69"/>
      <c r="C37" s="574" t="s">
        <v>14</v>
      </c>
      <c r="D37" s="575"/>
      <c r="E37" s="575"/>
      <c r="F37" s="575"/>
      <c r="G37" s="575"/>
      <c r="H37" s="576"/>
      <c r="I37" s="622"/>
      <c r="J37" s="622"/>
      <c r="K37" s="622"/>
      <c r="L37" s="622"/>
      <c r="M37" s="622"/>
      <c r="N37" s="622"/>
      <c r="O37" s="622"/>
      <c r="P37" s="622"/>
      <c r="Q37" s="622"/>
      <c r="R37" s="622"/>
      <c r="S37" s="622"/>
      <c r="T37" s="622"/>
      <c r="U37" s="622"/>
    </row>
    <row r="38" spans="1:21" ht="37.5" customHeight="1" x14ac:dyDescent="0.2">
      <c r="A38" s="567"/>
      <c r="B38" s="69"/>
      <c r="C38" s="587" t="str">
        <f>'Tablero indicadores 2026'!G8</f>
        <v>Líder Funcional SG SST</v>
      </c>
      <c r="D38" s="584"/>
      <c r="E38" s="584"/>
      <c r="F38" s="584"/>
      <c r="G38" s="584"/>
      <c r="H38" s="585"/>
      <c r="I38" s="622"/>
      <c r="J38" s="622"/>
      <c r="K38" s="622"/>
      <c r="L38" s="622"/>
      <c r="M38" s="622"/>
      <c r="N38" s="622"/>
      <c r="O38" s="622"/>
      <c r="P38" s="622"/>
      <c r="Q38" s="622"/>
      <c r="R38" s="622"/>
      <c r="S38" s="622"/>
      <c r="T38" s="622"/>
      <c r="U38" s="622"/>
    </row>
    <row r="39" spans="1:21" ht="21" customHeight="1" x14ac:dyDescent="0.2">
      <c r="A39" s="206"/>
      <c r="B39" s="69"/>
      <c r="C39" s="207"/>
      <c r="D39" s="207"/>
      <c r="E39" s="207"/>
      <c r="F39" s="207"/>
      <c r="G39" s="207"/>
      <c r="H39" s="207"/>
      <c r="I39" s="208"/>
      <c r="J39" s="208"/>
      <c r="K39" s="208"/>
      <c r="L39" s="208"/>
      <c r="M39" s="208"/>
      <c r="N39" s="208"/>
      <c r="O39" s="208"/>
      <c r="P39" s="208"/>
      <c r="Q39" s="208"/>
      <c r="R39" s="208"/>
      <c r="S39" s="208"/>
      <c r="T39" s="208"/>
      <c r="U39" s="41"/>
    </row>
    <row r="40" spans="1:21" ht="15" customHeight="1" thickBot="1" x14ac:dyDescent="0.25">
      <c r="A40" s="206"/>
      <c r="B40" s="69"/>
      <c r="C40" s="207"/>
      <c r="D40" s="207"/>
      <c r="E40" s="207"/>
      <c r="F40" s="207"/>
      <c r="G40" s="207"/>
      <c r="H40" s="207"/>
      <c r="I40" s="208"/>
      <c r="J40" s="208"/>
      <c r="K40" s="208"/>
      <c r="L40" s="208"/>
      <c r="M40" s="208"/>
      <c r="N40" s="208"/>
      <c r="O40" s="208"/>
      <c r="P40" s="208"/>
      <c r="Q40" s="208"/>
      <c r="R40" s="208"/>
      <c r="S40" s="208"/>
      <c r="T40" s="208"/>
      <c r="U40" s="41"/>
    </row>
    <row r="41" spans="1:21" ht="14.25" customHeight="1" x14ac:dyDescent="0.2">
      <c r="A41" s="39"/>
      <c r="B41" s="39"/>
      <c r="C41" s="39"/>
      <c r="D41" s="39"/>
      <c r="E41" s="39"/>
      <c r="F41" s="39"/>
      <c r="G41" s="39"/>
      <c r="H41" s="39"/>
      <c r="I41" s="39"/>
      <c r="J41" s="39"/>
      <c r="K41" s="39"/>
      <c r="L41" s="39"/>
      <c r="M41" s="39"/>
      <c r="N41" s="39"/>
      <c r="O41" s="39"/>
      <c r="P41" s="39"/>
      <c r="Q41" s="39"/>
      <c r="R41" s="39"/>
      <c r="S41" s="39"/>
      <c r="T41" s="39"/>
      <c r="U41" s="40"/>
    </row>
    <row r="42" spans="1:21" ht="4.5" customHeight="1" thickBot="1" x14ac:dyDescent="0.25">
      <c r="A42" s="51"/>
      <c r="B42" s="51"/>
      <c r="C42" s="51"/>
      <c r="D42" s="51"/>
      <c r="E42" s="51"/>
      <c r="F42" s="51"/>
      <c r="G42" s="51"/>
      <c r="H42" s="51"/>
      <c r="I42" s="51"/>
      <c r="J42" s="51"/>
      <c r="K42" s="51"/>
      <c r="L42" s="51"/>
      <c r="M42" s="51"/>
      <c r="N42" s="51"/>
      <c r="O42" s="51"/>
      <c r="P42" s="51"/>
      <c r="Q42" s="51"/>
      <c r="R42" s="51"/>
      <c r="S42" s="51"/>
      <c r="T42" s="51"/>
      <c r="U42" s="52"/>
    </row>
    <row r="43" spans="1:21" ht="14.25" x14ac:dyDescent="0.2"/>
    <row r="44" spans="1:21" ht="12" hidden="1" customHeight="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sheetData>
  <sheetProtection selectLockedCells="1"/>
  <dataConsolidate/>
  <mergeCells count="40">
    <mergeCell ref="A1:M1"/>
    <mergeCell ref="N1:U3"/>
    <mergeCell ref="A2:M2"/>
    <mergeCell ref="A3:B3"/>
    <mergeCell ref="D3:F3"/>
    <mergeCell ref="G3:J3"/>
    <mergeCell ref="L3:M3"/>
    <mergeCell ref="A11:C11"/>
    <mergeCell ref="E11:P11"/>
    <mergeCell ref="A13:C13"/>
    <mergeCell ref="E13:P13"/>
    <mergeCell ref="A17:C17"/>
    <mergeCell ref="A5:C5"/>
    <mergeCell ref="E5:T5"/>
    <mergeCell ref="A7:C7"/>
    <mergeCell ref="E7:P7"/>
    <mergeCell ref="A9:C9"/>
    <mergeCell ref="E9:P9"/>
    <mergeCell ref="A24:C24"/>
    <mergeCell ref="A26:C26"/>
    <mergeCell ref="A28:T28"/>
    <mergeCell ref="R17:T26"/>
    <mergeCell ref="A19:C19"/>
    <mergeCell ref="A20:C20"/>
    <mergeCell ref="A22:C22"/>
    <mergeCell ref="A23:C23"/>
    <mergeCell ref="A32:A38"/>
    <mergeCell ref="C32:H32"/>
    <mergeCell ref="I32:T32"/>
    <mergeCell ref="C33:H33"/>
    <mergeCell ref="I33:T33"/>
    <mergeCell ref="C34:H34"/>
    <mergeCell ref="I34:T34"/>
    <mergeCell ref="C35:E35"/>
    <mergeCell ref="F35:H35"/>
    <mergeCell ref="I35:U38"/>
    <mergeCell ref="C36:E36"/>
    <mergeCell ref="F36:H36"/>
    <mergeCell ref="C37:H37"/>
    <mergeCell ref="C38:H38"/>
  </mergeCells>
  <conditionalFormatting sqref="J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K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N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O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P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legacy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ED098-2F5F-43A2-8F81-6C83348F0212}">
  <sheetPr codeName="Hoja22">
    <tabColor theme="4" tint="0.39997558519241921"/>
  </sheetPr>
  <dimension ref="A1:U74"/>
  <sheetViews>
    <sheetView showGridLines="0" view="pageBreakPreview" topLeftCell="C28" zoomScale="70" zoomScaleNormal="40" zoomScaleSheetLayoutView="70" zoomScalePageLayoutView="82" workbookViewId="0">
      <selection activeCell="C34" sqref="C34:E4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2026'!B29</f>
        <v xml:space="preserve">11. Estadisticas de EL, AT, IT y ausentismo laboral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t="str">
        <f>'Tablero indicadores 2026'!L29</f>
        <v>SI</v>
      </c>
      <c r="U7" s="41"/>
    </row>
    <row r="8" spans="1:21" ht="5.0999999999999996" customHeight="1" x14ac:dyDescent="0.2">
      <c r="A8" s="42"/>
      <c r="B8" s="42"/>
      <c r="C8" s="42"/>
      <c r="U8" s="41"/>
    </row>
    <row r="9" spans="1:21" ht="34.5" customHeight="1" x14ac:dyDescent="0.2">
      <c r="A9" s="558" t="s">
        <v>20</v>
      </c>
      <c r="B9" s="559"/>
      <c r="C9" s="564"/>
      <c r="E9" s="538" t="str">
        <f>'Tablero indicadores 2026'!M7</f>
        <v>SI/NO</v>
      </c>
      <c r="F9" s="539"/>
      <c r="G9" s="539"/>
      <c r="H9" s="539"/>
      <c r="I9" s="539"/>
      <c r="J9" s="539"/>
      <c r="K9" s="539"/>
      <c r="L9" s="539"/>
      <c r="M9" s="539"/>
      <c r="N9" s="539"/>
      <c r="O9" s="539"/>
      <c r="P9" s="540"/>
      <c r="R9" s="46" t="s">
        <v>410</v>
      </c>
      <c r="T9" s="47" t="str">
        <f>'Tablero indicadores 2026'!H29</f>
        <v>Trimestral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2026'!I29</f>
        <v>Cumplimiento</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554</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59">
        <v>1</v>
      </c>
      <c r="H19" s="76"/>
      <c r="I19" s="76"/>
      <c r="J19" s="59">
        <v>1</v>
      </c>
      <c r="K19" s="59"/>
      <c r="L19" s="76"/>
      <c r="M19" s="59"/>
      <c r="N19" s="76"/>
      <c r="O19" s="58"/>
      <c r="P19" s="59"/>
      <c r="Q19" s="55"/>
      <c r="R19" s="547"/>
      <c r="S19" s="548"/>
      <c r="T19" s="548"/>
      <c r="U19" s="41"/>
    </row>
    <row r="20" spans="1:21" ht="14.25" x14ac:dyDescent="0.2">
      <c r="A20" s="551" t="s">
        <v>430</v>
      </c>
      <c r="B20" s="552"/>
      <c r="C20" s="553"/>
      <c r="E20" s="59"/>
      <c r="F20" s="59"/>
      <c r="G20" s="59">
        <v>1</v>
      </c>
      <c r="H20" s="59"/>
      <c r="I20" s="59"/>
      <c r="J20" s="59">
        <v>1</v>
      </c>
      <c r="K20" s="59"/>
      <c r="L20" s="59"/>
      <c r="M20" s="59">
        <v>1</v>
      </c>
      <c r="N20" s="59"/>
      <c r="O20" s="59"/>
      <c r="P20" s="59">
        <v>1</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v>1</v>
      </c>
      <c r="H22" s="63"/>
      <c r="I22" s="63"/>
      <c r="J22" s="63">
        <v>1</v>
      </c>
      <c r="K22" s="63"/>
      <c r="L22" s="63"/>
      <c r="M22" s="63">
        <v>1</v>
      </c>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v>0</v>
      </c>
      <c r="H24" s="63"/>
      <c r="I24" s="63"/>
      <c r="J24" s="63">
        <v>0</v>
      </c>
      <c r="K24" s="63"/>
      <c r="L24" s="63"/>
      <c r="M24" s="63">
        <v>0</v>
      </c>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63">
        <f t="shared" ref="G26" si="0">G19/G20</f>
        <v>1</v>
      </c>
      <c r="H26" s="74"/>
      <c r="I26" s="74"/>
      <c r="J26" s="63">
        <f t="shared" ref="J26" si="1">J19/J20</f>
        <v>1</v>
      </c>
      <c r="K26" s="63"/>
      <c r="L26" s="74"/>
      <c r="M26" s="63">
        <f t="shared" ref="M26" si="2">M19/M20</f>
        <v>0</v>
      </c>
      <c r="N26" s="74"/>
      <c r="O26" s="63"/>
      <c r="P26" s="63">
        <f t="shared" ref="P26" si="3">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5" customHeight="1" x14ac:dyDescent="0.25">
      <c r="A31" s="565"/>
      <c r="C31" s="568" t="s">
        <v>434</v>
      </c>
      <c r="D31" s="569"/>
      <c r="E31" s="569"/>
      <c r="F31" s="569"/>
      <c r="G31" s="569"/>
      <c r="H31" s="570"/>
      <c r="I31" s="568" t="s">
        <v>435</v>
      </c>
      <c r="J31" s="569"/>
      <c r="K31" s="569"/>
      <c r="L31" s="569"/>
      <c r="M31" s="569"/>
      <c r="N31" s="569"/>
      <c r="O31" s="569"/>
      <c r="P31" s="569"/>
      <c r="Q31" s="569"/>
      <c r="R31" s="569"/>
      <c r="S31" s="569"/>
      <c r="T31" s="569"/>
      <c r="U31" s="41"/>
    </row>
    <row r="32" spans="1:21" ht="69" customHeight="1" x14ac:dyDescent="0.2">
      <c r="A32" s="566"/>
      <c r="B32" s="69"/>
      <c r="C32" s="571" t="s">
        <v>555</v>
      </c>
      <c r="D32" s="572"/>
      <c r="E32" s="572"/>
      <c r="F32" s="572"/>
      <c r="G32" s="572"/>
      <c r="H32" s="573"/>
      <c r="I32" s="571" t="s">
        <v>556</v>
      </c>
      <c r="J32" s="572"/>
      <c r="K32" s="572"/>
      <c r="L32" s="572"/>
      <c r="M32" s="572"/>
      <c r="N32" s="572"/>
      <c r="O32" s="572"/>
      <c r="P32" s="572"/>
      <c r="Q32" s="572"/>
      <c r="R32" s="572"/>
      <c r="S32" s="572"/>
      <c r="T32" s="572"/>
      <c r="U32" s="41"/>
    </row>
    <row r="33" spans="1:21" ht="15"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15" customHeight="1" x14ac:dyDescent="0.2">
      <c r="A34" s="566"/>
      <c r="B34" s="69"/>
      <c r="C34" s="590">
        <v>46052</v>
      </c>
      <c r="D34" s="590"/>
      <c r="E34" s="590"/>
      <c r="F34" s="583" t="s">
        <v>557</v>
      </c>
      <c r="G34" s="588"/>
      <c r="H34" s="589"/>
      <c r="I34" s="527" t="s">
        <v>558</v>
      </c>
      <c r="J34" s="528"/>
      <c r="K34" s="528"/>
      <c r="L34" s="528"/>
      <c r="M34" s="528"/>
      <c r="N34" s="528"/>
      <c r="O34" s="528"/>
      <c r="P34" s="528"/>
      <c r="Q34" s="528"/>
      <c r="R34" s="528"/>
      <c r="S34" s="528"/>
      <c r="T34" s="528"/>
      <c r="U34" s="41"/>
    </row>
    <row r="35" spans="1:21" ht="15" customHeight="1" x14ac:dyDescent="0.2">
      <c r="A35" s="566"/>
      <c r="B35" s="69"/>
      <c r="C35" s="590">
        <v>46080</v>
      </c>
      <c r="D35" s="590"/>
      <c r="E35" s="590"/>
      <c r="F35" s="583" t="s">
        <v>557</v>
      </c>
      <c r="G35" s="588"/>
      <c r="H35" s="589"/>
      <c r="I35" s="527" t="s">
        <v>558</v>
      </c>
      <c r="J35" s="528"/>
      <c r="K35" s="528"/>
      <c r="L35" s="528"/>
      <c r="M35" s="528"/>
      <c r="N35" s="528"/>
      <c r="O35" s="528"/>
      <c r="P35" s="528"/>
      <c r="Q35" s="528"/>
      <c r="R35" s="528"/>
      <c r="S35" s="528"/>
      <c r="T35" s="528"/>
      <c r="U35" s="41"/>
    </row>
    <row r="36" spans="1:21" ht="15" customHeight="1" x14ac:dyDescent="0.2">
      <c r="A36" s="566"/>
      <c r="B36" s="69"/>
      <c r="C36" s="590">
        <v>46112</v>
      </c>
      <c r="D36" s="590"/>
      <c r="E36" s="590"/>
      <c r="F36" s="583" t="s">
        <v>557</v>
      </c>
      <c r="G36" s="588"/>
      <c r="H36" s="589"/>
      <c r="I36" s="527" t="s">
        <v>558</v>
      </c>
      <c r="J36" s="528"/>
      <c r="K36" s="528"/>
      <c r="L36" s="528"/>
      <c r="M36" s="528"/>
      <c r="N36" s="528"/>
      <c r="O36" s="528"/>
      <c r="P36" s="528"/>
      <c r="Q36" s="528"/>
      <c r="R36" s="528"/>
      <c r="S36" s="528"/>
      <c r="T36" s="528"/>
      <c r="U36" s="41"/>
    </row>
    <row r="37" spans="1:21" ht="15" customHeight="1" x14ac:dyDescent="0.2">
      <c r="A37" s="566"/>
      <c r="B37" s="69"/>
      <c r="C37" s="590">
        <v>46142</v>
      </c>
      <c r="D37" s="590"/>
      <c r="E37" s="590"/>
      <c r="F37" s="583" t="s">
        <v>557</v>
      </c>
      <c r="G37" s="588"/>
      <c r="H37" s="589"/>
      <c r="I37" s="527" t="s">
        <v>558</v>
      </c>
      <c r="J37" s="528"/>
      <c r="K37" s="528"/>
      <c r="L37" s="528"/>
      <c r="M37" s="528"/>
      <c r="N37" s="528"/>
      <c r="O37" s="528"/>
      <c r="P37" s="528"/>
      <c r="Q37" s="528"/>
      <c r="R37" s="528"/>
      <c r="S37" s="528"/>
      <c r="T37" s="528"/>
      <c r="U37" s="41"/>
    </row>
    <row r="38" spans="1:21" ht="15" customHeight="1" x14ac:dyDescent="0.2">
      <c r="A38" s="566"/>
      <c r="B38" s="69"/>
      <c r="C38" s="590">
        <v>46171</v>
      </c>
      <c r="D38" s="590"/>
      <c r="E38" s="590"/>
      <c r="F38" s="583" t="s">
        <v>557</v>
      </c>
      <c r="G38" s="588"/>
      <c r="H38" s="589"/>
      <c r="I38" s="527" t="s">
        <v>558</v>
      </c>
      <c r="J38" s="528"/>
      <c r="K38" s="528"/>
      <c r="L38" s="528"/>
      <c r="M38" s="528"/>
      <c r="N38" s="528"/>
      <c r="O38" s="528"/>
      <c r="P38" s="528"/>
      <c r="Q38" s="528"/>
      <c r="R38" s="528"/>
      <c r="S38" s="528"/>
      <c r="T38" s="528"/>
      <c r="U38" s="41"/>
    </row>
    <row r="39" spans="1:21" ht="15" customHeight="1" x14ac:dyDescent="0.2">
      <c r="A39" s="566"/>
      <c r="B39" s="69"/>
      <c r="C39" s="590">
        <v>46203</v>
      </c>
      <c r="D39" s="590"/>
      <c r="E39" s="590"/>
      <c r="F39" s="583" t="s">
        <v>557</v>
      </c>
      <c r="G39" s="588"/>
      <c r="H39" s="589"/>
      <c r="I39" s="527" t="s">
        <v>559</v>
      </c>
      <c r="J39" s="528"/>
      <c r="K39" s="528"/>
      <c r="L39" s="528"/>
      <c r="M39" s="528"/>
      <c r="N39" s="528"/>
      <c r="O39" s="528"/>
      <c r="P39" s="528"/>
      <c r="Q39" s="528"/>
      <c r="R39" s="528"/>
      <c r="S39" s="528"/>
      <c r="T39" s="528"/>
      <c r="U39" s="41"/>
    </row>
    <row r="40" spans="1:21" ht="15" customHeight="1" x14ac:dyDescent="0.2">
      <c r="A40" s="566"/>
      <c r="B40" s="69"/>
      <c r="C40" s="590">
        <v>46234</v>
      </c>
      <c r="D40" s="590"/>
      <c r="E40" s="590"/>
      <c r="F40" s="583" t="s">
        <v>557</v>
      </c>
      <c r="G40" s="588"/>
      <c r="H40" s="589"/>
      <c r="I40" s="527"/>
      <c r="J40" s="528"/>
      <c r="K40" s="528"/>
      <c r="L40" s="528"/>
      <c r="M40" s="528"/>
      <c r="N40" s="528"/>
      <c r="O40" s="528"/>
      <c r="P40" s="528"/>
      <c r="Q40" s="528"/>
      <c r="R40" s="528"/>
      <c r="S40" s="528"/>
      <c r="T40" s="528"/>
      <c r="U40" s="41"/>
    </row>
    <row r="41" spans="1:21" ht="15" customHeight="1" x14ac:dyDescent="0.2">
      <c r="A41" s="566"/>
      <c r="B41" s="69"/>
      <c r="C41" s="590">
        <v>46265</v>
      </c>
      <c r="D41" s="590"/>
      <c r="E41" s="590"/>
      <c r="F41" s="583" t="s">
        <v>557</v>
      </c>
      <c r="G41" s="588"/>
      <c r="H41" s="589"/>
      <c r="I41" s="527"/>
      <c r="J41" s="528"/>
      <c r="K41" s="528"/>
      <c r="L41" s="528"/>
      <c r="M41" s="528"/>
      <c r="N41" s="528"/>
      <c r="O41" s="528"/>
      <c r="P41" s="528"/>
      <c r="Q41" s="528"/>
      <c r="R41" s="528"/>
      <c r="S41" s="528"/>
      <c r="T41" s="528"/>
      <c r="U41" s="41"/>
    </row>
    <row r="42" spans="1:21" ht="15" customHeight="1" x14ac:dyDescent="0.2">
      <c r="A42" s="566"/>
      <c r="B42" s="69"/>
      <c r="C42" s="590">
        <v>46295</v>
      </c>
      <c r="D42" s="590"/>
      <c r="E42" s="590"/>
      <c r="F42" s="583" t="s">
        <v>557</v>
      </c>
      <c r="G42" s="588"/>
      <c r="H42" s="589"/>
      <c r="I42" s="527"/>
      <c r="J42" s="528"/>
      <c r="K42" s="528"/>
      <c r="L42" s="528"/>
      <c r="M42" s="528"/>
      <c r="N42" s="528"/>
      <c r="O42" s="528"/>
      <c r="P42" s="528"/>
      <c r="Q42" s="528"/>
      <c r="R42" s="528"/>
      <c r="S42" s="528"/>
      <c r="T42" s="528"/>
      <c r="U42" s="41"/>
    </row>
    <row r="43" spans="1:21" ht="15" customHeight="1" x14ac:dyDescent="0.2">
      <c r="A43" s="566"/>
      <c r="B43" s="69"/>
      <c r="C43" s="590">
        <v>46325</v>
      </c>
      <c r="D43" s="590"/>
      <c r="E43" s="590"/>
      <c r="F43" s="583" t="s">
        <v>557</v>
      </c>
      <c r="G43" s="588"/>
      <c r="H43" s="589"/>
      <c r="I43" s="527"/>
      <c r="J43" s="528"/>
      <c r="K43" s="528"/>
      <c r="L43" s="528"/>
      <c r="M43" s="528"/>
      <c r="N43" s="528"/>
      <c r="O43" s="528"/>
      <c r="P43" s="528"/>
      <c r="Q43" s="528"/>
      <c r="R43" s="528"/>
      <c r="S43" s="528"/>
      <c r="T43" s="528"/>
      <c r="U43" s="41"/>
    </row>
    <row r="44" spans="1:21" ht="15" customHeight="1" x14ac:dyDescent="0.2">
      <c r="A44" s="566"/>
      <c r="B44" s="69"/>
      <c r="C44" s="590">
        <v>46356</v>
      </c>
      <c r="D44" s="590"/>
      <c r="E44" s="590"/>
      <c r="F44" s="583" t="s">
        <v>557</v>
      </c>
      <c r="G44" s="588"/>
      <c r="H44" s="589"/>
      <c r="I44" s="527"/>
      <c r="J44" s="528"/>
      <c r="K44" s="528"/>
      <c r="L44" s="528"/>
      <c r="M44" s="528"/>
      <c r="N44" s="528"/>
      <c r="O44" s="528"/>
      <c r="P44" s="528"/>
      <c r="Q44" s="528"/>
      <c r="R44" s="528"/>
      <c r="S44" s="528"/>
      <c r="T44" s="528"/>
      <c r="U44" s="41"/>
    </row>
    <row r="45" spans="1:21" ht="15" customHeight="1" x14ac:dyDescent="0.2">
      <c r="A45" s="566"/>
      <c r="B45" s="69"/>
      <c r="C45" s="590">
        <v>46360</v>
      </c>
      <c r="D45" s="590"/>
      <c r="E45" s="590"/>
      <c r="F45" s="583" t="s">
        <v>557</v>
      </c>
      <c r="G45" s="588"/>
      <c r="H45" s="589"/>
      <c r="I45" s="527"/>
      <c r="J45" s="528"/>
      <c r="K45" s="528"/>
      <c r="L45" s="528"/>
      <c r="M45" s="528"/>
      <c r="N45" s="528"/>
      <c r="O45" s="528"/>
      <c r="P45" s="528"/>
      <c r="Q45" s="528"/>
      <c r="R45" s="528"/>
      <c r="S45" s="528"/>
      <c r="T45" s="528"/>
      <c r="U45" s="41"/>
    </row>
    <row r="46" spans="1:21" ht="15" customHeight="1" x14ac:dyDescent="0.2">
      <c r="A46" s="566"/>
      <c r="B46" s="69"/>
      <c r="C46" s="586" t="s">
        <v>14</v>
      </c>
      <c r="D46" s="586"/>
      <c r="E46" s="586"/>
      <c r="F46" s="586"/>
      <c r="G46" s="586"/>
      <c r="H46" s="586"/>
      <c r="I46" s="579"/>
      <c r="J46" s="580"/>
      <c r="K46" s="580"/>
      <c r="L46" s="580"/>
      <c r="M46" s="580"/>
      <c r="N46" s="580"/>
      <c r="O46" s="580"/>
      <c r="P46" s="580"/>
      <c r="Q46" s="580"/>
      <c r="R46" s="580"/>
      <c r="S46" s="580"/>
      <c r="T46" s="580"/>
      <c r="U46" s="41"/>
    </row>
    <row r="47" spans="1:21" ht="27.75" customHeight="1" x14ac:dyDescent="0.2">
      <c r="A47" s="567"/>
      <c r="B47" s="69"/>
      <c r="C47" s="587" t="str">
        <f>'Tablero indicadores 2026'!G7</f>
        <v>Líder Funcional SG SST</v>
      </c>
      <c r="D47" s="584"/>
      <c r="E47" s="584"/>
      <c r="F47" s="584"/>
      <c r="G47" s="584"/>
      <c r="H47" s="585"/>
      <c r="I47" s="581"/>
      <c r="J47" s="582"/>
      <c r="K47" s="582"/>
      <c r="L47" s="582"/>
      <c r="M47" s="582"/>
      <c r="N47" s="582"/>
      <c r="O47" s="582"/>
      <c r="P47" s="582"/>
      <c r="Q47" s="582"/>
      <c r="R47" s="582"/>
      <c r="S47" s="582"/>
      <c r="T47" s="582"/>
      <c r="U47" s="41"/>
    </row>
    <row r="48" spans="1:21" ht="5.25" customHeight="1" thickBot="1" x14ac:dyDescent="0.25">
      <c r="A48" s="70"/>
      <c r="B48" s="71"/>
      <c r="C48" s="72"/>
      <c r="D48" s="72"/>
      <c r="E48" s="72"/>
      <c r="F48" s="72"/>
      <c r="G48" s="72"/>
      <c r="H48" s="72"/>
      <c r="I48" s="73"/>
      <c r="J48" s="73"/>
      <c r="K48" s="73"/>
      <c r="L48" s="73"/>
      <c r="M48" s="73"/>
      <c r="N48" s="73"/>
      <c r="O48" s="73"/>
      <c r="P48" s="73"/>
      <c r="Q48" s="73"/>
      <c r="R48" s="73"/>
      <c r="S48" s="73"/>
      <c r="T48" s="73"/>
      <c r="U48" s="52"/>
    </row>
    <row r="49" spans="1:21" ht="5.0999999999999996" customHeight="1" x14ac:dyDescent="0.2">
      <c r="A49" s="39"/>
      <c r="B49" s="39"/>
      <c r="C49" s="39"/>
      <c r="D49" s="39"/>
      <c r="E49" s="39"/>
      <c r="F49" s="39"/>
      <c r="G49" s="39"/>
      <c r="H49" s="39"/>
      <c r="I49" s="39"/>
      <c r="J49" s="39"/>
      <c r="K49" s="39"/>
      <c r="L49" s="39"/>
      <c r="M49" s="39"/>
      <c r="N49" s="39"/>
      <c r="O49" s="39"/>
      <c r="P49" s="39"/>
      <c r="Q49" s="39"/>
      <c r="R49" s="39"/>
      <c r="S49" s="39"/>
      <c r="T49" s="39"/>
      <c r="U49" s="40"/>
    </row>
    <row r="50" spans="1:21" ht="4.5" customHeight="1" thickBot="1" x14ac:dyDescent="0.25">
      <c r="A50" s="51"/>
      <c r="B50" s="51"/>
      <c r="C50" s="51"/>
      <c r="D50" s="51"/>
      <c r="E50" s="51"/>
      <c r="F50" s="51"/>
      <c r="G50" s="51"/>
      <c r="H50" s="51"/>
      <c r="I50" s="51"/>
      <c r="J50" s="51"/>
      <c r="K50" s="51"/>
      <c r="L50" s="51"/>
      <c r="M50" s="51"/>
      <c r="N50" s="51"/>
      <c r="O50" s="51"/>
      <c r="P50" s="51"/>
      <c r="Q50" s="51"/>
      <c r="R50" s="51"/>
      <c r="S50" s="51"/>
      <c r="T50" s="51"/>
      <c r="U50" s="52"/>
    </row>
    <row r="51" spans="1:21" ht="14.25" customHeight="1" x14ac:dyDescent="0.2"/>
    <row r="52" spans="1:21" ht="12" hidden="1" customHeight="1" x14ac:dyDescent="0.2"/>
    <row r="53" spans="1:21" ht="14.25" hidden="1" x14ac:dyDescent="0.2"/>
    <row r="54" spans="1:21" ht="14.25" hidden="1" x14ac:dyDescent="0.2"/>
    <row r="55" spans="1:21" ht="14.25" hidden="1" x14ac:dyDescent="0.2"/>
    <row r="56" spans="1:21" ht="14.25" hidden="1" x14ac:dyDescent="0.2"/>
    <row r="57" spans="1:21" ht="14.25" hidden="1" x14ac:dyDescent="0.2"/>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sheetData>
  <sheetProtection selectLockedCells="1"/>
  <dataConsolidate/>
  <mergeCells count="72">
    <mergeCell ref="I43:T43"/>
    <mergeCell ref="I44:T44"/>
    <mergeCell ref="I45:T45"/>
    <mergeCell ref="I38:T38"/>
    <mergeCell ref="I39:T39"/>
    <mergeCell ref="I40:T40"/>
    <mergeCell ref="I41:T41"/>
    <mergeCell ref="I42:T42"/>
    <mergeCell ref="C36:E36"/>
    <mergeCell ref="I34:T34"/>
    <mergeCell ref="I35:T35"/>
    <mergeCell ref="I36:T36"/>
    <mergeCell ref="I37:T37"/>
    <mergeCell ref="F34:H34"/>
    <mergeCell ref="C35:E35"/>
    <mergeCell ref="F35:H35"/>
    <mergeCell ref="F36:H36"/>
    <mergeCell ref="F43:H43"/>
    <mergeCell ref="C44:E44"/>
    <mergeCell ref="F44:H44"/>
    <mergeCell ref="C37:E37"/>
    <mergeCell ref="F37:H37"/>
    <mergeCell ref="C38:E38"/>
    <mergeCell ref="F38:H38"/>
    <mergeCell ref="C39:E39"/>
    <mergeCell ref="F39:H39"/>
    <mergeCell ref="C40:E40"/>
    <mergeCell ref="F40:H40"/>
    <mergeCell ref="C41:E41"/>
    <mergeCell ref="F41:H41"/>
    <mergeCell ref="C42:E42"/>
    <mergeCell ref="F42:H42"/>
    <mergeCell ref="C43:E43"/>
    <mergeCell ref="I46:T47"/>
    <mergeCell ref="C46:H46"/>
    <mergeCell ref="C47:H47"/>
    <mergeCell ref="C45:E45"/>
    <mergeCell ref="F45:H45"/>
    <mergeCell ref="A24:C24"/>
    <mergeCell ref="A26:C26"/>
    <mergeCell ref="A28:T28"/>
    <mergeCell ref="A31:A47"/>
    <mergeCell ref="C31:H31"/>
    <mergeCell ref="I31:T31"/>
    <mergeCell ref="C32:H32"/>
    <mergeCell ref="I32:T32"/>
    <mergeCell ref="C33:H33"/>
    <mergeCell ref="I33:T33"/>
    <mergeCell ref="R17:T26"/>
    <mergeCell ref="A19:C19"/>
    <mergeCell ref="A20:C20"/>
    <mergeCell ref="A22:C22"/>
    <mergeCell ref="A23:C23"/>
    <mergeCell ref="C34:E34"/>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G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J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K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M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O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P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629F-5F9A-4BAB-9392-09BFFE0AF69A}">
  <sheetPr codeName="Hoja23">
    <tabColor rgb="FFFF0000"/>
  </sheetPr>
  <dimension ref="A1:U67"/>
  <sheetViews>
    <sheetView showGridLines="0" view="pageBreakPreview" topLeftCell="A13" zoomScale="70" zoomScaleNormal="40" zoomScaleSheetLayoutView="70" zoomScalePageLayoutView="82" workbookViewId="0">
      <selection activeCell="J19" sqref="J19"/>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4.8554687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2026'!B30</f>
        <v>12. Plan de emergencias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t="str">
        <f>'Tablero indicadores 2026'!L29</f>
        <v>SI</v>
      </c>
      <c r="U7" s="41"/>
    </row>
    <row r="8" spans="1:21" ht="5.0999999999999996" customHeight="1" x14ac:dyDescent="0.2">
      <c r="A8" s="42"/>
      <c r="B8" s="42"/>
      <c r="C8" s="42"/>
      <c r="U8" s="41"/>
    </row>
    <row r="9" spans="1:21" ht="34.5" customHeight="1" x14ac:dyDescent="0.2">
      <c r="A9" s="558" t="s">
        <v>20</v>
      </c>
      <c r="B9" s="559"/>
      <c r="C9" s="564"/>
      <c r="E9" s="538" t="s">
        <v>176</v>
      </c>
      <c r="F9" s="539"/>
      <c r="G9" s="539"/>
      <c r="H9" s="539"/>
      <c r="I9" s="539"/>
      <c r="J9" s="539"/>
      <c r="K9" s="539"/>
      <c r="L9" s="539"/>
      <c r="M9" s="539"/>
      <c r="N9" s="539"/>
      <c r="O9" s="539"/>
      <c r="P9" s="540"/>
      <c r="R9" s="46" t="s">
        <v>410</v>
      </c>
      <c r="T9" s="47" t="str">
        <f>'Tablero indicadores 2026'!H30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2026'!I30</f>
        <v>Número</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560</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59"/>
      <c r="H19" s="76"/>
      <c r="I19" s="76"/>
      <c r="J19" s="59">
        <v>9</v>
      </c>
      <c r="K19" s="58"/>
      <c r="L19" s="76"/>
      <c r="M19" s="59"/>
      <c r="N19" s="76"/>
      <c r="O19" s="58"/>
      <c r="P19" s="59"/>
      <c r="Q19" s="55"/>
      <c r="R19" s="547"/>
      <c r="S19" s="548"/>
      <c r="T19" s="548"/>
      <c r="U19" s="41"/>
    </row>
    <row r="20" spans="1:21" ht="14.25" x14ac:dyDescent="0.2">
      <c r="A20" s="551" t="s">
        <v>430</v>
      </c>
      <c r="B20" s="552"/>
      <c r="C20" s="553"/>
      <c r="E20" s="59"/>
      <c r="F20" s="59"/>
      <c r="G20" s="59"/>
      <c r="H20" s="59"/>
      <c r="I20" s="59"/>
      <c r="J20" s="59">
        <v>12</v>
      </c>
      <c r="K20" s="59"/>
      <c r="L20" s="59"/>
      <c r="M20" s="59"/>
      <c r="N20" s="59"/>
      <c r="O20" s="59"/>
      <c r="P20" s="59">
        <v>12</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63"/>
      <c r="H26" s="74"/>
      <c r="I26" s="74"/>
      <c r="J26" s="63">
        <f t="shared" ref="J26" si="0">J19/J20</f>
        <v>0.75</v>
      </c>
      <c r="K26" s="63"/>
      <c r="L26" s="74"/>
      <c r="M26" s="63"/>
      <c r="N26" s="74"/>
      <c r="O26" s="63"/>
      <c r="P26" s="63">
        <f t="shared" ref="P26" si="1">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5.2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7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153.75" customHeight="1" x14ac:dyDescent="0.2">
      <c r="A33" s="566"/>
      <c r="B33" s="69"/>
      <c r="C33" s="571" t="s">
        <v>561</v>
      </c>
      <c r="D33" s="572"/>
      <c r="E33" s="572"/>
      <c r="F33" s="572"/>
      <c r="G33" s="572"/>
      <c r="H33" s="573"/>
      <c r="I33" s="571" t="s">
        <v>489</v>
      </c>
      <c r="J33" s="572"/>
      <c r="K33" s="572"/>
      <c r="L33" s="572"/>
      <c r="M33" s="572"/>
      <c r="N33" s="572"/>
      <c r="O33" s="572"/>
      <c r="P33" s="572"/>
      <c r="Q33" s="572"/>
      <c r="R33" s="572"/>
      <c r="S33" s="572"/>
      <c r="T33" s="572"/>
      <c r="U33" s="41"/>
    </row>
    <row r="34" spans="1:21" ht="15"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102" customHeight="1" x14ac:dyDescent="0.2">
      <c r="A35" s="566"/>
      <c r="B35" s="69"/>
      <c r="C35" s="590">
        <v>46203</v>
      </c>
      <c r="D35" s="590"/>
      <c r="E35" s="590"/>
      <c r="F35" s="590" t="s">
        <v>562</v>
      </c>
      <c r="G35" s="590"/>
      <c r="H35" s="590"/>
      <c r="I35" s="527" t="s">
        <v>563</v>
      </c>
      <c r="J35" s="528"/>
      <c r="K35" s="528"/>
      <c r="L35" s="528"/>
      <c r="M35" s="528"/>
      <c r="N35" s="528"/>
      <c r="O35" s="528"/>
      <c r="P35" s="528"/>
      <c r="Q35" s="528"/>
      <c r="R35" s="528"/>
      <c r="S35" s="528"/>
      <c r="T35" s="528"/>
      <c r="U35" s="41"/>
    </row>
    <row r="36" spans="1:21" ht="65.25" customHeight="1" x14ac:dyDescent="0.2">
      <c r="A36" s="566"/>
      <c r="B36" s="69"/>
      <c r="C36" s="623">
        <v>46360</v>
      </c>
      <c r="D36" s="624"/>
      <c r="E36" s="625"/>
      <c r="F36" s="623" t="s">
        <v>564</v>
      </c>
      <c r="G36" s="624"/>
      <c r="H36" s="625"/>
      <c r="I36" s="527" t="s">
        <v>565</v>
      </c>
      <c r="J36" s="528"/>
      <c r="K36" s="528"/>
      <c r="L36" s="528"/>
      <c r="M36" s="528"/>
      <c r="N36" s="528"/>
      <c r="O36" s="528"/>
      <c r="P36" s="528"/>
      <c r="Q36" s="528"/>
      <c r="R36" s="528"/>
      <c r="S36" s="528"/>
      <c r="T36" s="528"/>
      <c r="U36" s="41"/>
    </row>
    <row r="37" spans="1:21" ht="48.75" customHeight="1" x14ac:dyDescent="0.2">
      <c r="A37" s="566"/>
      <c r="B37" s="69"/>
      <c r="C37" s="626"/>
      <c r="D37" s="627"/>
      <c r="E37" s="628"/>
      <c r="F37" s="626"/>
      <c r="G37" s="627"/>
      <c r="H37" s="628"/>
      <c r="I37" s="601" t="s">
        <v>566</v>
      </c>
      <c r="J37" s="602"/>
      <c r="K37" s="602"/>
      <c r="L37" s="602"/>
      <c r="M37" s="602"/>
      <c r="N37" s="602"/>
      <c r="O37" s="602"/>
      <c r="P37" s="602"/>
      <c r="Q37" s="602"/>
      <c r="R37" s="602"/>
      <c r="S37" s="602"/>
      <c r="T37" s="602"/>
      <c r="U37" s="41"/>
    </row>
    <row r="38" spans="1:21" ht="15" x14ac:dyDescent="0.2">
      <c r="A38" s="566"/>
      <c r="B38" s="69"/>
      <c r="C38" s="586" t="s">
        <v>14</v>
      </c>
      <c r="D38" s="586"/>
      <c r="E38" s="586"/>
      <c r="F38" s="586"/>
      <c r="G38" s="586"/>
      <c r="H38" s="586"/>
      <c r="I38" s="603"/>
      <c r="J38" s="554"/>
      <c r="K38" s="554"/>
      <c r="L38" s="554"/>
      <c r="M38" s="554"/>
      <c r="N38" s="554"/>
      <c r="O38" s="554"/>
      <c r="P38" s="554"/>
      <c r="Q38" s="554"/>
      <c r="R38" s="554"/>
      <c r="S38" s="554"/>
      <c r="T38" s="554"/>
      <c r="U38" s="41"/>
    </row>
    <row r="39" spans="1:21" ht="14.25" x14ac:dyDescent="0.2">
      <c r="A39" s="567"/>
      <c r="B39" s="69"/>
      <c r="C39" s="587" t="str">
        <f>'Tablero indicadores 2026'!G8</f>
        <v>Líder Funcional SG SST</v>
      </c>
      <c r="D39" s="584"/>
      <c r="E39" s="584"/>
      <c r="F39" s="584"/>
      <c r="G39" s="584"/>
      <c r="H39" s="585"/>
      <c r="I39" s="604"/>
      <c r="J39" s="605"/>
      <c r="K39" s="605"/>
      <c r="L39" s="605"/>
      <c r="M39" s="605"/>
      <c r="N39" s="605"/>
      <c r="O39" s="605"/>
      <c r="P39" s="605"/>
      <c r="Q39" s="605"/>
      <c r="R39" s="605"/>
      <c r="S39" s="605"/>
      <c r="T39" s="605"/>
      <c r="U39" s="41"/>
    </row>
    <row r="40" spans="1:21" ht="14.25" x14ac:dyDescent="0.2">
      <c r="A40" s="206"/>
      <c r="B40" s="69"/>
      <c r="C40" s="207"/>
      <c r="D40" s="207"/>
      <c r="E40" s="207"/>
      <c r="F40" s="207"/>
      <c r="G40" s="207"/>
      <c r="H40" s="207"/>
      <c r="I40" s="208"/>
      <c r="J40" s="208"/>
      <c r="K40" s="208"/>
      <c r="L40" s="208"/>
      <c r="M40" s="208"/>
      <c r="N40" s="208"/>
      <c r="O40" s="208"/>
      <c r="P40" s="208"/>
      <c r="Q40" s="208"/>
      <c r="R40" s="208"/>
      <c r="S40" s="208"/>
      <c r="T40" s="208"/>
      <c r="U40" s="41"/>
    </row>
    <row r="41" spans="1:21" ht="15" thickBot="1" x14ac:dyDescent="0.25">
      <c r="A41" s="206"/>
      <c r="B41" s="69"/>
      <c r="C41" s="207"/>
      <c r="D41" s="207"/>
      <c r="E41" s="207"/>
      <c r="F41" s="207"/>
      <c r="G41" s="207"/>
      <c r="H41" s="207"/>
      <c r="I41" s="208"/>
      <c r="J41" s="208"/>
      <c r="K41" s="208"/>
      <c r="L41" s="208"/>
      <c r="M41" s="208"/>
      <c r="N41" s="208"/>
      <c r="O41" s="208"/>
      <c r="P41" s="208"/>
      <c r="Q41" s="208"/>
      <c r="R41" s="208"/>
      <c r="S41" s="208"/>
      <c r="T41" s="208"/>
      <c r="U41" s="41"/>
    </row>
    <row r="42" spans="1:21" ht="14.25" x14ac:dyDescent="0.2">
      <c r="A42" s="39"/>
      <c r="B42" s="39"/>
      <c r="C42" s="39"/>
      <c r="D42" s="39"/>
      <c r="E42" s="39"/>
      <c r="F42" s="39"/>
      <c r="G42" s="39"/>
      <c r="H42" s="39"/>
      <c r="I42" s="39"/>
      <c r="J42" s="39"/>
      <c r="K42" s="39"/>
      <c r="L42" s="39"/>
      <c r="M42" s="39"/>
      <c r="N42" s="39"/>
      <c r="O42" s="39"/>
      <c r="P42" s="39"/>
      <c r="Q42" s="39"/>
      <c r="R42" s="39"/>
      <c r="S42" s="39"/>
      <c r="T42" s="39"/>
      <c r="U42" s="40"/>
    </row>
    <row r="43" spans="1:21" ht="15" thickBot="1" x14ac:dyDescent="0.25">
      <c r="A43" s="51"/>
      <c r="B43" s="51"/>
      <c r="C43" s="51"/>
      <c r="D43" s="51"/>
      <c r="E43" s="51"/>
      <c r="F43" s="51"/>
      <c r="G43" s="51"/>
      <c r="H43" s="51"/>
      <c r="I43" s="51"/>
      <c r="J43" s="51"/>
      <c r="K43" s="51"/>
      <c r="L43" s="51"/>
      <c r="M43" s="51"/>
      <c r="N43" s="51"/>
      <c r="O43" s="51"/>
      <c r="P43" s="51"/>
      <c r="Q43" s="51"/>
      <c r="R43" s="51"/>
      <c r="S43" s="51"/>
      <c r="T43" s="51"/>
      <c r="U43" s="52"/>
    </row>
    <row r="44" spans="1:21" ht="14.25" x14ac:dyDescent="0.2"/>
    <row r="45" spans="1:21" ht="14.25" x14ac:dyDescent="0.2"/>
    <row r="46" spans="1:21" ht="14.25" x14ac:dyDescent="0.2"/>
    <row r="47" spans="1:21" ht="14.25" x14ac:dyDescent="0.2"/>
    <row r="48" spans="1:21" ht="14.25"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sheetData>
  <sheetProtection selectLockedCells="1"/>
  <dataConsolidate/>
  <mergeCells count="42">
    <mergeCell ref="A32:A39"/>
    <mergeCell ref="C32:H32"/>
    <mergeCell ref="I32:T32"/>
    <mergeCell ref="C33:H33"/>
    <mergeCell ref="I33:T33"/>
    <mergeCell ref="C34:H34"/>
    <mergeCell ref="I34:T34"/>
    <mergeCell ref="C35:E35"/>
    <mergeCell ref="F35:H35"/>
    <mergeCell ref="I35:T35"/>
    <mergeCell ref="C38:H38"/>
    <mergeCell ref="C39:H39"/>
    <mergeCell ref="C36:E37"/>
    <mergeCell ref="F36:H37"/>
    <mergeCell ref="I36:T36"/>
    <mergeCell ref="I37:T39"/>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G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J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M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O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P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27E3D-04DC-4F99-88CC-20F54DF5FA1E}">
  <sheetPr codeName="Hoja24">
    <tabColor theme="4" tint="0.39997558519241921"/>
  </sheetPr>
  <dimension ref="A1:U64"/>
  <sheetViews>
    <sheetView showGridLines="0" view="pageBreakPreview" topLeftCell="A5" zoomScale="70" zoomScaleNormal="40" zoomScaleSheetLayoutView="70" zoomScalePageLayoutView="82" workbookViewId="0">
      <selection activeCell="M22" sqref="M22"/>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2026'!B31</f>
        <v>Simulacros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t="str">
        <f>'Tablero indicadores 2026'!L29</f>
        <v>SI</v>
      </c>
      <c r="U7" s="41"/>
    </row>
    <row r="8" spans="1:21" ht="5.0999999999999996" customHeight="1" x14ac:dyDescent="0.2">
      <c r="A8" s="42"/>
      <c r="B8" s="42"/>
      <c r="C8" s="42"/>
      <c r="U8" s="41"/>
    </row>
    <row r="9" spans="1:21" ht="34.5" customHeight="1" x14ac:dyDescent="0.2">
      <c r="A9" s="558" t="s">
        <v>20</v>
      </c>
      <c r="B9" s="559"/>
      <c r="C9" s="564"/>
      <c r="E9" s="538" t="s">
        <v>181</v>
      </c>
      <c r="F9" s="539"/>
      <c r="G9" s="539"/>
      <c r="H9" s="539"/>
      <c r="I9" s="539"/>
      <c r="J9" s="539"/>
      <c r="K9" s="539"/>
      <c r="L9" s="539"/>
      <c r="M9" s="539"/>
      <c r="N9" s="539"/>
      <c r="O9" s="539"/>
      <c r="P9" s="540"/>
      <c r="R9" s="46" t="s">
        <v>410</v>
      </c>
      <c r="T9" s="47" t="str">
        <f>'Tablero indicadores 2026'!H30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2026'!I31</f>
        <v>Porcentaje</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567</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59"/>
      <c r="H19" s="76"/>
      <c r="I19" s="76"/>
      <c r="J19" s="59"/>
      <c r="K19" s="58"/>
      <c r="L19" s="76"/>
      <c r="M19" s="59"/>
      <c r="N19" s="59"/>
      <c r="O19" s="59"/>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v>12</v>
      </c>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v>1</v>
      </c>
      <c r="P22" s="63"/>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v>0</v>
      </c>
      <c r="P24" s="63"/>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63"/>
      <c r="H26" s="74"/>
      <c r="I26" s="74"/>
      <c r="J26" s="63"/>
      <c r="K26" s="63"/>
      <c r="L26" s="74"/>
      <c r="M26" s="63"/>
      <c r="N26" s="63"/>
      <c r="O26" s="63">
        <f t="shared" ref="O26" si="0">O19/O20</f>
        <v>0</v>
      </c>
      <c r="P26" s="63"/>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U30" s="41"/>
    </row>
    <row r="31" spans="1:21" ht="4.5" customHeight="1" x14ac:dyDescent="0.25">
      <c r="A31" s="565"/>
      <c r="C31" s="568" t="s">
        <v>434</v>
      </c>
      <c r="D31" s="569"/>
      <c r="E31" s="569"/>
      <c r="F31" s="569"/>
      <c r="G31" s="569"/>
      <c r="H31" s="570"/>
      <c r="I31" s="568" t="s">
        <v>435</v>
      </c>
      <c r="J31" s="569"/>
      <c r="K31" s="569"/>
      <c r="L31" s="569"/>
      <c r="M31" s="569"/>
      <c r="N31" s="569"/>
      <c r="O31" s="569"/>
      <c r="P31" s="569"/>
      <c r="Q31" s="569"/>
      <c r="R31" s="569"/>
      <c r="S31" s="569"/>
      <c r="T31" s="569"/>
      <c r="U31" s="41"/>
    </row>
    <row r="32" spans="1:21" ht="93" customHeight="1" x14ac:dyDescent="0.2">
      <c r="A32" s="566"/>
      <c r="B32" s="69"/>
      <c r="C32" s="571" t="s">
        <v>561</v>
      </c>
      <c r="D32" s="572"/>
      <c r="E32" s="572"/>
      <c r="F32" s="572"/>
      <c r="G32" s="572"/>
      <c r="H32" s="573"/>
      <c r="I32" s="571" t="s">
        <v>568</v>
      </c>
      <c r="J32" s="572"/>
      <c r="K32" s="572"/>
      <c r="L32" s="572"/>
      <c r="M32" s="572"/>
      <c r="N32" s="572"/>
      <c r="O32" s="572"/>
      <c r="P32" s="572"/>
      <c r="Q32" s="572"/>
      <c r="R32" s="572"/>
      <c r="S32" s="572"/>
      <c r="T32" s="572"/>
      <c r="U32" s="41"/>
    </row>
    <row r="33" spans="1:21" ht="36" customHeight="1" x14ac:dyDescent="0.2">
      <c r="A33" s="566"/>
      <c r="B33" s="69"/>
      <c r="C33" s="574" t="s">
        <v>438</v>
      </c>
      <c r="D33" s="575"/>
      <c r="E33" s="575"/>
      <c r="F33" s="575"/>
      <c r="G33" s="575"/>
      <c r="H33" s="576"/>
      <c r="I33" s="574" t="s">
        <v>439</v>
      </c>
      <c r="J33" s="575"/>
      <c r="K33" s="575"/>
      <c r="L33" s="575"/>
      <c r="M33" s="575"/>
      <c r="N33" s="575"/>
      <c r="O33" s="575"/>
      <c r="P33" s="575"/>
      <c r="Q33" s="575"/>
      <c r="R33" s="575"/>
      <c r="S33" s="575"/>
      <c r="T33" s="575"/>
      <c r="U33" s="41"/>
    </row>
    <row r="34" spans="1:21" ht="93" customHeight="1" x14ac:dyDescent="0.2">
      <c r="A34" s="566"/>
      <c r="B34" s="69"/>
      <c r="C34" s="623">
        <v>46203</v>
      </c>
      <c r="D34" s="624"/>
      <c r="E34" s="625"/>
      <c r="F34" s="623" t="s">
        <v>564</v>
      </c>
      <c r="G34" s="624"/>
      <c r="H34" s="625"/>
      <c r="I34" s="610" t="s">
        <v>566</v>
      </c>
      <c r="J34" s="611"/>
      <c r="K34" s="611"/>
      <c r="L34" s="611"/>
      <c r="M34" s="611"/>
      <c r="N34" s="611"/>
      <c r="O34" s="611"/>
      <c r="P34" s="611"/>
      <c r="Q34" s="611"/>
      <c r="R34" s="611"/>
      <c r="S34" s="611"/>
      <c r="T34" s="611"/>
      <c r="U34" s="41"/>
    </row>
    <row r="35" spans="1:21" ht="93" customHeight="1" x14ac:dyDescent="0.2">
      <c r="A35" s="566"/>
      <c r="B35" s="69"/>
      <c r="C35" s="626"/>
      <c r="D35" s="627"/>
      <c r="E35" s="628"/>
      <c r="F35" s="626"/>
      <c r="G35" s="627"/>
      <c r="H35" s="628"/>
      <c r="I35" s="612"/>
      <c r="J35" s="613"/>
      <c r="K35" s="613"/>
      <c r="L35" s="613"/>
      <c r="M35" s="613"/>
      <c r="N35" s="613"/>
      <c r="O35" s="613"/>
      <c r="P35" s="613"/>
      <c r="Q35" s="613"/>
      <c r="R35" s="613"/>
      <c r="S35" s="613"/>
      <c r="T35" s="613"/>
      <c r="U35" s="41"/>
    </row>
    <row r="36" spans="1:21" ht="24.75" customHeight="1" x14ac:dyDescent="0.2">
      <c r="A36" s="566"/>
      <c r="B36" s="69"/>
      <c r="C36" s="586" t="s">
        <v>14</v>
      </c>
      <c r="D36" s="586"/>
      <c r="E36" s="586"/>
      <c r="F36" s="586"/>
      <c r="G36" s="586"/>
      <c r="H36" s="586"/>
      <c r="I36" s="612"/>
      <c r="J36" s="613"/>
      <c r="K36" s="613"/>
      <c r="L36" s="613"/>
      <c r="M36" s="613"/>
      <c r="N36" s="613"/>
      <c r="O36" s="613"/>
      <c r="P36" s="613"/>
      <c r="Q36" s="613"/>
      <c r="R36" s="613"/>
      <c r="S36" s="613"/>
      <c r="T36" s="613"/>
      <c r="U36" s="41"/>
    </row>
    <row r="37" spans="1:21" ht="20.25" customHeight="1" x14ac:dyDescent="0.2">
      <c r="A37" s="567"/>
      <c r="B37" s="69"/>
      <c r="C37" s="587" t="str">
        <f>'Tablero indicadores 2026'!G7</f>
        <v>Líder Funcional SG SST</v>
      </c>
      <c r="D37" s="584"/>
      <c r="E37" s="584"/>
      <c r="F37" s="584"/>
      <c r="G37" s="584"/>
      <c r="H37" s="585"/>
      <c r="I37" s="629"/>
      <c r="J37" s="630"/>
      <c r="K37" s="630"/>
      <c r="L37" s="630"/>
      <c r="M37" s="630"/>
      <c r="N37" s="630"/>
      <c r="O37" s="630"/>
      <c r="P37" s="630"/>
      <c r="Q37" s="630"/>
      <c r="R37" s="630"/>
      <c r="S37" s="630"/>
      <c r="T37" s="630"/>
      <c r="U37" s="41"/>
    </row>
    <row r="38" spans="1:21" ht="29.25" customHeight="1" thickBot="1" x14ac:dyDescent="0.25">
      <c r="A38" s="70"/>
      <c r="B38" s="71"/>
      <c r="C38" s="72"/>
      <c r="D38" s="72"/>
      <c r="E38" s="72"/>
      <c r="F38" s="72"/>
      <c r="G38" s="72"/>
      <c r="H38" s="72"/>
      <c r="I38" s="73"/>
      <c r="J38" s="73"/>
      <c r="K38" s="73"/>
      <c r="L38" s="73"/>
      <c r="M38" s="73"/>
      <c r="N38" s="73"/>
      <c r="O38" s="73"/>
      <c r="P38" s="73"/>
      <c r="Q38" s="73"/>
      <c r="R38" s="73"/>
      <c r="S38" s="73"/>
      <c r="T38" s="73"/>
      <c r="U38" s="52"/>
    </row>
    <row r="39" spans="1:21" ht="5.0999999999999996" customHeight="1" x14ac:dyDescent="0.2">
      <c r="A39" s="39"/>
      <c r="B39" s="39"/>
      <c r="C39" s="39"/>
      <c r="D39" s="39"/>
      <c r="E39" s="39"/>
      <c r="F39" s="39"/>
      <c r="G39" s="39"/>
      <c r="H39" s="39"/>
      <c r="I39" s="39"/>
      <c r="J39" s="39"/>
      <c r="K39" s="39"/>
      <c r="L39" s="39"/>
      <c r="M39" s="39"/>
      <c r="N39" s="39"/>
      <c r="O39" s="39"/>
      <c r="P39" s="39"/>
      <c r="Q39" s="39"/>
      <c r="R39" s="39"/>
      <c r="S39" s="39"/>
      <c r="T39" s="39"/>
      <c r="U39" s="40"/>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38">
    <mergeCell ref="I34:T37"/>
    <mergeCell ref="A31:A37"/>
    <mergeCell ref="C31:H31"/>
    <mergeCell ref="I31:T31"/>
    <mergeCell ref="C32:H32"/>
    <mergeCell ref="I32:T32"/>
    <mergeCell ref="C33:H33"/>
    <mergeCell ref="I33:T33"/>
    <mergeCell ref="C34:E35"/>
    <mergeCell ref="F34:H35"/>
    <mergeCell ref="C36:H36"/>
    <mergeCell ref="C37:H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G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J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K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O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P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D47D9-C2FD-4385-BEEB-C207E6B06EF8}">
  <sheetPr codeName="Hoja25">
    <tabColor theme="4" tint="0.39997558519241921"/>
  </sheetPr>
  <dimension ref="A1:U62"/>
  <sheetViews>
    <sheetView showGridLines="0" view="pageBreakPreview" topLeftCell="A13" zoomScale="70" zoomScaleNormal="40" zoomScaleSheetLayoutView="70" zoomScalePageLayoutView="82" workbookViewId="0">
      <selection activeCell="C35" sqref="C35:E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2026'!B32</f>
        <v>13. Conservaciòn de documentos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t="str">
        <f>'Tablero indicadores 2026'!L29</f>
        <v>SI</v>
      </c>
      <c r="U7" s="41"/>
    </row>
    <row r="8" spans="1:21" ht="5.0999999999999996" customHeight="1" x14ac:dyDescent="0.2">
      <c r="A8" s="42"/>
      <c r="B8" s="42"/>
      <c r="C8" s="42"/>
      <c r="U8" s="41"/>
    </row>
    <row r="9" spans="1:21" ht="34.5" customHeight="1" x14ac:dyDescent="0.2">
      <c r="A9" s="558" t="s">
        <v>20</v>
      </c>
      <c r="B9" s="559"/>
      <c r="C9" s="564"/>
      <c r="E9" s="538" t="s">
        <v>42</v>
      </c>
      <c r="F9" s="539"/>
      <c r="G9" s="539"/>
      <c r="H9" s="539"/>
      <c r="I9" s="539"/>
      <c r="J9" s="539"/>
      <c r="K9" s="539"/>
      <c r="L9" s="539"/>
      <c r="M9" s="539"/>
      <c r="N9" s="539"/>
      <c r="O9" s="539"/>
      <c r="P9" s="540"/>
      <c r="R9" s="46" t="s">
        <v>410</v>
      </c>
      <c r="T9" s="47" t="str">
        <f>'Tablero indicadores 2026'!H32</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2026'!I32</f>
        <v>Cumplimiento</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569</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59"/>
      <c r="H19" s="76"/>
      <c r="I19" s="76"/>
      <c r="J19" s="59"/>
      <c r="K19" s="58"/>
      <c r="L19" s="76"/>
      <c r="M19" s="59"/>
      <c r="N19" s="76"/>
      <c r="O19" s="58"/>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1</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63"/>
      <c r="H26" s="74"/>
      <c r="I26" s="74"/>
      <c r="J26" s="63"/>
      <c r="K26" s="63"/>
      <c r="L26" s="74"/>
      <c r="M26" s="63"/>
      <c r="N26" s="74"/>
      <c r="O26" s="63"/>
      <c r="P26" s="63">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6"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48.75" customHeight="1" x14ac:dyDescent="0.2">
      <c r="A33" s="566"/>
      <c r="B33" s="69"/>
      <c r="C33" s="571" t="s">
        <v>570</v>
      </c>
      <c r="D33" s="572"/>
      <c r="E33" s="572"/>
      <c r="F33" s="572"/>
      <c r="G33" s="572"/>
      <c r="H33" s="573"/>
      <c r="I33" s="571" t="s">
        <v>481</v>
      </c>
      <c r="J33" s="572"/>
      <c r="K33" s="572"/>
      <c r="L33" s="572"/>
      <c r="M33" s="572"/>
      <c r="N33" s="572"/>
      <c r="O33" s="572"/>
      <c r="P33" s="572"/>
      <c r="Q33" s="572"/>
      <c r="R33" s="572"/>
      <c r="S33" s="572"/>
      <c r="T33" s="572"/>
      <c r="U33" s="41"/>
    </row>
    <row r="34" spans="1:21" ht="15"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6" customHeight="1" x14ac:dyDescent="0.2">
      <c r="A35" s="566"/>
      <c r="B35" s="69"/>
      <c r="C35" s="623">
        <v>46358</v>
      </c>
      <c r="D35" s="624"/>
      <c r="E35" s="625"/>
      <c r="F35" s="623" t="s">
        <v>571</v>
      </c>
      <c r="G35" s="624"/>
      <c r="H35" s="625"/>
      <c r="I35" s="610" t="s">
        <v>571</v>
      </c>
      <c r="J35" s="611"/>
      <c r="K35" s="611"/>
      <c r="L35" s="611"/>
      <c r="M35" s="611"/>
      <c r="N35" s="611"/>
      <c r="O35" s="611"/>
      <c r="P35" s="611"/>
      <c r="Q35" s="611"/>
      <c r="R35" s="611"/>
      <c r="S35" s="611"/>
      <c r="T35" s="611"/>
      <c r="U35" s="41"/>
    </row>
    <row r="36" spans="1:21" ht="21.75" customHeight="1" x14ac:dyDescent="0.2">
      <c r="A36" s="566"/>
      <c r="B36" s="69"/>
      <c r="C36" s="626"/>
      <c r="D36" s="627"/>
      <c r="E36" s="628"/>
      <c r="F36" s="626"/>
      <c r="G36" s="627"/>
      <c r="H36" s="628"/>
      <c r="I36" s="612"/>
      <c r="J36" s="613"/>
      <c r="K36" s="613"/>
      <c r="L36" s="613"/>
      <c r="M36" s="613"/>
      <c r="N36" s="613"/>
      <c r="O36" s="613"/>
      <c r="P36" s="613"/>
      <c r="Q36" s="613"/>
      <c r="R36" s="613"/>
      <c r="S36" s="613"/>
      <c r="T36" s="613"/>
      <c r="U36" s="41"/>
    </row>
    <row r="37" spans="1:21" ht="15" x14ac:dyDescent="0.2">
      <c r="A37" s="566"/>
      <c r="B37" s="69"/>
      <c r="C37" s="586" t="s">
        <v>14</v>
      </c>
      <c r="D37" s="586"/>
      <c r="E37" s="586"/>
      <c r="F37" s="586"/>
      <c r="G37" s="586"/>
      <c r="H37" s="586"/>
      <c r="I37" s="612"/>
      <c r="J37" s="613"/>
      <c r="K37" s="613"/>
      <c r="L37" s="613"/>
      <c r="M37" s="613"/>
      <c r="N37" s="613"/>
      <c r="O37" s="613"/>
      <c r="P37" s="613"/>
      <c r="Q37" s="613"/>
      <c r="R37" s="613"/>
      <c r="S37" s="613"/>
      <c r="T37" s="613"/>
      <c r="U37" s="41"/>
    </row>
    <row r="38" spans="1:21" ht="14.25" x14ac:dyDescent="0.2">
      <c r="A38" s="567"/>
      <c r="B38" s="69"/>
      <c r="C38" s="587" t="str">
        <f>'Tablero indicadores 2026'!G8</f>
        <v>Líder Funcional SG SST</v>
      </c>
      <c r="D38" s="584"/>
      <c r="E38" s="584"/>
      <c r="F38" s="584"/>
      <c r="G38" s="584"/>
      <c r="H38" s="585"/>
      <c r="I38" s="629"/>
      <c r="J38" s="630"/>
      <c r="K38" s="630"/>
      <c r="L38" s="630"/>
      <c r="M38" s="630"/>
      <c r="N38" s="630"/>
      <c r="O38" s="630"/>
      <c r="P38" s="630"/>
      <c r="Q38" s="630"/>
      <c r="R38" s="630"/>
      <c r="S38" s="630"/>
      <c r="T38" s="630"/>
      <c r="U38" s="41"/>
    </row>
    <row r="39" spans="1:21" ht="14.25" x14ac:dyDescent="0.2"/>
    <row r="40" spans="1:21" ht="12" hidden="1" customHeight="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sheetData>
  <sheetProtection selectLockedCells="1"/>
  <dataConsolidate/>
  <mergeCells count="38">
    <mergeCell ref="A32:A38"/>
    <mergeCell ref="C32:H32"/>
    <mergeCell ref="I32:T32"/>
    <mergeCell ref="C33:H33"/>
    <mergeCell ref="I33:T33"/>
    <mergeCell ref="C34:H34"/>
    <mergeCell ref="I34:T34"/>
    <mergeCell ref="C35:E36"/>
    <mergeCell ref="F35:H36"/>
    <mergeCell ref="I35:T38"/>
    <mergeCell ref="C37:H37"/>
    <mergeCell ref="C38:H38"/>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G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J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M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O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P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3DE6-160E-4CAC-8B84-F39576A50DCD}">
  <sheetPr>
    <tabColor theme="4" tint="0.39997558519241921"/>
  </sheetPr>
  <dimension ref="A1:U62"/>
  <sheetViews>
    <sheetView showGridLines="0" view="pageBreakPreview" topLeftCell="B26" zoomScale="70" zoomScaleNormal="40" zoomScaleSheetLayoutView="70" zoomScalePageLayoutView="82" workbookViewId="0">
      <selection activeCell="M20" sqref="M20"/>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2026'!B33</f>
        <v xml:space="preserve">14.Riesgos de seguridad vial identeificados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v>0.9</v>
      </c>
      <c r="U7" s="41"/>
    </row>
    <row r="8" spans="1:21" ht="5.0999999999999996" customHeight="1" x14ac:dyDescent="0.2">
      <c r="A8" s="42"/>
      <c r="B8" s="42"/>
      <c r="C8" s="42"/>
      <c r="U8" s="41"/>
    </row>
    <row r="9" spans="1:21" ht="34.5" customHeight="1" x14ac:dyDescent="0.2">
      <c r="A9" s="558" t="s">
        <v>20</v>
      </c>
      <c r="B9" s="559"/>
      <c r="C9" s="564"/>
      <c r="E9" s="538" t="s">
        <v>572</v>
      </c>
      <c r="F9" s="539"/>
      <c r="G9" s="539"/>
      <c r="H9" s="539"/>
      <c r="I9" s="539"/>
      <c r="J9" s="539"/>
      <c r="K9" s="539"/>
      <c r="L9" s="539"/>
      <c r="M9" s="539"/>
      <c r="N9" s="539"/>
      <c r="O9" s="539"/>
      <c r="P9" s="540"/>
      <c r="R9" s="46" t="s">
        <v>410</v>
      </c>
      <c r="T9" s="47" t="str">
        <f>'Tablero indicadores 2026'!H32</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2026'!I32</f>
        <v>Cumplimiento</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573</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59"/>
      <c r="H19" s="76"/>
      <c r="I19" s="76"/>
      <c r="J19" s="59"/>
      <c r="K19" s="58"/>
      <c r="L19" s="76"/>
      <c r="M19" s="59"/>
      <c r="N19" s="76"/>
      <c r="O19" s="58"/>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35</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63"/>
      <c r="H26" s="74"/>
      <c r="I26" s="74"/>
      <c r="J26" s="63"/>
      <c r="K26" s="63"/>
      <c r="L26" s="74"/>
      <c r="M26" s="63"/>
      <c r="N26" s="74"/>
      <c r="O26" s="63"/>
      <c r="P26" s="63">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6"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48.75" customHeight="1" x14ac:dyDescent="0.2">
      <c r="A33" s="566"/>
      <c r="B33" s="69"/>
      <c r="C33" s="571" t="s">
        <v>574</v>
      </c>
      <c r="D33" s="572"/>
      <c r="E33" s="572"/>
      <c r="F33" s="572"/>
      <c r="G33" s="572"/>
      <c r="H33" s="573"/>
      <c r="I33" s="571" t="s">
        <v>575</v>
      </c>
      <c r="J33" s="572"/>
      <c r="K33" s="572"/>
      <c r="L33" s="572"/>
      <c r="M33" s="572"/>
      <c r="N33" s="572"/>
      <c r="O33" s="572"/>
      <c r="P33" s="572"/>
      <c r="Q33" s="572"/>
      <c r="R33" s="572"/>
      <c r="S33" s="572"/>
      <c r="T33" s="572"/>
      <c r="U33" s="41"/>
    </row>
    <row r="34" spans="1:21" ht="15"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6" customHeight="1" x14ac:dyDescent="0.2">
      <c r="A35" s="566"/>
      <c r="B35" s="69"/>
      <c r="C35" s="623">
        <v>46358</v>
      </c>
      <c r="D35" s="624"/>
      <c r="E35" s="625"/>
      <c r="F35" s="623" t="s">
        <v>576</v>
      </c>
      <c r="G35" s="624"/>
      <c r="H35" s="625"/>
      <c r="I35" s="610" t="s">
        <v>576</v>
      </c>
      <c r="J35" s="611"/>
      <c r="K35" s="611"/>
      <c r="L35" s="611"/>
      <c r="M35" s="611"/>
      <c r="N35" s="611"/>
      <c r="O35" s="611"/>
      <c r="P35" s="611"/>
      <c r="Q35" s="611"/>
      <c r="R35" s="611"/>
      <c r="S35" s="611"/>
      <c r="T35" s="611"/>
      <c r="U35" s="41"/>
    </row>
    <row r="36" spans="1:21" ht="21.75" customHeight="1" x14ac:dyDescent="0.2">
      <c r="A36" s="566"/>
      <c r="B36" s="69"/>
      <c r="C36" s="626"/>
      <c r="D36" s="627"/>
      <c r="E36" s="628"/>
      <c r="F36" s="626"/>
      <c r="G36" s="627"/>
      <c r="H36" s="628"/>
      <c r="I36" s="612"/>
      <c r="J36" s="613"/>
      <c r="K36" s="613"/>
      <c r="L36" s="613"/>
      <c r="M36" s="613"/>
      <c r="N36" s="613"/>
      <c r="O36" s="613"/>
      <c r="P36" s="613"/>
      <c r="Q36" s="613"/>
      <c r="R36" s="613"/>
      <c r="S36" s="613"/>
      <c r="T36" s="613"/>
      <c r="U36" s="41"/>
    </row>
    <row r="37" spans="1:21" ht="15" x14ac:dyDescent="0.2">
      <c r="A37" s="566"/>
      <c r="B37" s="69"/>
      <c r="C37" s="586" t="s">
        <v>14</v>
      </c>
      <c r="D37" s="586"/>
      <c r="E37" s="586"/>
      <c r="F37" s="586"/>
      <c r="G37" s="586"/>
      <c r="H37" s="586"/>
      <c r="I37" s="612"/>
      <c r="J37" s="613"/>
      <c r="K37" s="613"/>
      <c r="L37" s="613"/>
      <c r="M37" s="613"/>
      <c r="N37" s="613"/>
      <c r="O37" s="613"/>
      <c r="P37" s="613"/>
      <c r="Q37" s="613"/>
      <c r="R37" s="613"/>
      <c r="S37" s="613"/>
      <c r="T37" s="613"/>
      <c r="U37" s="41"/>
    </row>
    <row r="38" spans="1:21" ht="14.25" x14ac:dyDescent="0.2">
      <c r="A38" s="567"/>
      <c r="B38" s="69"/>
      <c r="C38" s="587" t="str">
        <f>'Tablero indicadores 2026'!G8</f>
        <v>Líder Funcional SG SST</v>
      </c>
      <c r="D38" s="584"/>
      <c r="E38" s="584"/>
      <c r="F38" s="584"/>
      <c r="G38" s="584"/>
      <c r="H38" s="585"/>
      <c r="I38" s="629"/>
      <c r="J38" s="630"/>
      <c r="K38" s="630"/>
      <c r="L38" s="630"/>
      <c r="M38" s="630"/>
      <c r="N38" s="630"/>
      <c r="O38" s="630"/>
      <c r="P38" s="630"/>
      <c r="Q38" s="630"/>
      <c r="R38" s="630"/>
      <c r="S38" s="630"/>
      <c r="T38" s="630"/>
      <c r="U38" s="41"/>
    </row>
    <row r="39" spans="1:21" ht="14.25" x14ac:dyDescent="0.2"/>
    <row r="40" spans="1:21" ht="12" hidden="1" customHeight="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sheetData>
  <sheetProtection selectLockedCells="1"/>
  <dataConsolidate/>
  <mergeCells count="38">
    <mergeCell ref="C35:E36"/>
    <mergeCell ref="F35:H36"/>
    <mergeCell ref="A32:A38"/>
    <mergeCell ref="C32:H32"/>
    <mergeCell ref="I35:T38"/>
    <mergeCell ref="C37:H37"/>
    <mergeCell ref="C38:H38"/>
    <mergeCell ref="I32:T32"/>
    <mergeCell ref="C33:H33"/>
    <mergeCell ref="I33:T33"/>
    <mergeCell ref="C34:H34"/>
    <mergeCell ref="I34:T34"/>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G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J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M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O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P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1E4F7-63C7-4888-977A-6F45201D741D}">
  <sheetPr>
    <tabColor theme="4" tint="0.39997558519241921"/>
  </sheetPr>
  <dimension ref="A1:U62"/>
  <sheetViews>
    <sheetView showGridLines="0" view="pageBreakPreview" zoomScale="70" zoomScaleNormal="40" zoomScaleSheetLayoutView="70" zoomScalePageLayoutView="82" workbookViewId="0">
      <selection activeCell="C35" sqref="C35:E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2026'!B34</f>
        <v xml:space="preserve">15. Gestión de riesgos viales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v>1</v>
      </c>
      <c r="U7" s="41"/>
    </row>
    <row r="8" spans="1:21" ht="5.0999999999999996" customHeight="1" x14ac:dyDescent="0.2">
      <c r="A8" s="42"/>
      <c r="B8" s="42"/>
      <c r="C8" s="42"/>
      <c r="U8" s="41"/>
    </row>
    <row r="9" spans="1:21" ht="34.5" customHeight="1" x14ac:dyDescent="0.2">
      <c r="A9" s="558" t="s">
        <v>20</v>
      </c>
      <c r="B9" s="559"/>
      <c r="C9" s="564"/>
      <c r="E9" s="538" t="s">
        <v>577</v>
      </c>
      <c r="F9" s="539"/>
      <c r="G9" s="539"/>
      <c r="H9" s="539"/>
      <c r="I9" s="539"/>
      <c r="J9" s="539"/>
      <c r="K9" s="539"/>
      <c r="L9" s="539"/>
      <c r="M9" s="539"/>
      <c r="N9" s="539"/>
      <c r="O9" s="539"/>
      <c r="P9" s="540"/>
      <c r="R9" s="46" t="s">
        <v>410</v>
      </c>
      <c r="T9" s="47" t="str">
        <f>'Tablero indicadores 2026'!H32</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2026'!I32</f>
        <v>Cumplimiento</v>
      </c>
      <c r="F11" s="539"/>
      <c r="G11" s="539"/>
      <c r="H11" s="539"/>
      <c r="I11" s="539"/>
      <c r="J11" s="539"/>
      <c r="K11" s="539"/>
      <c r="L11" s="539"/>
      <c r="M11" s="539"/>
      <c r="N11" s="539"/>
      <c r="O11" s="539"/>
      <c r="P11" s="540"/>
      <c r="R11" s="46" t="s">
        <v>412</v>
      </c>
      <c r="T11" s="47" t="str">
        <f>'Tablero indicadores 2026'!A19</f>
        <v>PROCESO</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578</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74"/>
      <c r="F19" s="75"/>
      <c r="G19" s="59"/>
      <c r="H19" s="76"/>
      <c r="I19" s="76"/>
      <c r="J19" s="59"/>
      <c r="K19" s="58"/>
      <c r="L19" s="76"/>
      <c r="M19" s="59"/>
      <c r="N19" s="76"/>
      <c r="O19" s="58"/>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35</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4"/>
      <c r="F26" s="74"/>
      <c r="G26" s="63"/>
      <c r="H26" s="74"/>
      <c r="I26" s="74"/>
      <c r="J26" s="63"/>
      <c r="K26" s="63"/>
      <c r="L26" s="74"/>
      <c r="M26" s="63"/>
      <c r="N26" s="74"/>
      <c r="O26" s="63"/>
      <c r="P26" s="63">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6"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48.75" customHeight="1" x14ac:dyDescent="0.2">
      <c r="A33" s="566"/>
      <c r="B33" s="69"/>
      <c r="C33" s="571" t="s">
        <v>574</v>
      </c>
      <c r="D33" s="572"/>
      <c r="E33" s="572"/>
      <c r="F33" s="572"/>
      <c r="G33" s="572"/>
      <c r="H33" s="573"/>
      <c r="I33" s="571" t="s">
        <v>575</v>
      </c>
      <c r="J33" s="572"/>
      <c r="K33" s="572"/>
      <c r="L33" s="572"/>
      <c r="M33" s="572"/>
      <c r="N33" s="572"/>
      <c r="O33" s="572"/>
      <c r="P33" s="572"/>
      <c r="Q33" s="572"/>
      <c r="R33" s="572"/>
      <c r="S33" s="572"/>
      <c r="T33" s="572"/>
      <c r="U33" s="41"/>
    </row>
    <row r="34" spans="1:21" ht="15"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6" customHeight="1" x14ac:dyDescent="0.2">
      <c r="A35" s="566"/>
      <c r="B35" s="69"/>
      <c r="C35" s="623">
        <v>46358</v>
      </c>
      <c r="D35" s="624"/>
      <c r="E35" s="625"/>
      <c r="F35" s="623" t="s">
        <v>576</v>
      </c>
      <c r="G35" s="624"/>
      <c r="H35" s="625"/>
      <c r="I35" s="610" t="s">
        <v>576</v>
      </c>
      <c r="J35" s="611"/>
      <c r="K35" s="611"/>
      <c r="L35" s="611"/>
      <c r="M35" s="611"/>
      <c r="N35" s="611"/>
      <c r="O35" s="611"/>
      <c r="P35" s="611"/>
      <c r="Q35" s="611"/>
      <c r="R35" s="611"/>
      <c r="S35" s="611"/>
      <c r="T35" s="611"/>
      <c r="U35" s="41"/>
    </row>
    <row r="36" spans="1:21" ht="21.75" customHeight="1" x14ac:dyDescent="0.2">
      <c r="A36" s="566"/>
      <c r="B36" s="69"/>
      <c r="C36" s="626"/>
      <c r="D36" s="627"/>
      <c r="E36" s="628"/>
      <c r="F36" s="626"/>
      <c r="G36" s="627"/>
      <c r="H36" s="628"/>
      <c r="I36" s="612"/>
      <c r="J36" s="613"/>
      <c r="K36" s="613"/>
      <c r="L36" s="613"/>
      <c r="M36" s="613"/>
      <c r="N36" s="613"/>
      <c r="O36" s="613"/>
      <c r="P36" s="613"/>
      <c r="Q36" s="613"/>
      <c r="R36" s="613"/>
      <c r="S36" s="613"/>
      <c r="T36" s="613"/>
      <c r="U36" s="41"/>
    </row>
    <row r="37" spans="1:21" ht="15" x14ac:dyDescent="0.2">
      <c r="A37" s="566"/>
      <c r="B37" s="69"/>
      <c r="C37" s="586" t="s">
        <v>14</v>
      </c>
      <c r="D37" s="586"/>
      <c r="E37" s="586"/>
      <c r="F37" s="586"/>
      <c r="G37" s="586"/>
      <c r="H37" s="586"/>
      <c r="I37" s="612"/>
      <c r="J37" s="613"/>
      <c r="K37" s="613"/>
      <c r="L37" s="613"/>
      <c r="M37" s="613"/>
      <c r="N37" s="613"/>
      <c r="O37" s="613"/>
      <c r="P37" s="613"/>
      <c r="Q37" s="613"/>
      <c r="R37" s="613"/>
      <c r="S37" s="613"/>
      <c r="T37" s="613"/>
      <c r="U37" s="41"/>
    </row>
    <row r="38" spans="1:21" ht="14.25" x14ac:dyDescent="0.2">
      <c r="A38" s="567"/>
      <c r="B38" s="69"/>
      <c r="C38" s="587" t="str">
        <f>'Tablero indicadores 2026'!G8</f>
        <v>Líder Funcional SG SST</v>
      </c>
      <c r="D38" s="584"/>
      <c r="E38" s="584"/>
      <c r="F38" s="584"/>
      <c r="G38" s="584"/>
      <c r="H38" s="585"/>
      <c r="I38" s="629"/>
      <c r="J38" s="630"/>
      <c r="K38" s="630"/>
      <c r="L38" s="630"/>
      <c r="M38" s="630"/>
      <c r="N38" s="630"/>
      <c r="O38" s="630"/>
      <c r="P38" s="630"/>
      <c r="Q38" s="630"/>
      <c r="R38" s="630"/>
      <c r="S38" s="630"/>
      <c r="T38" s="630"/>
      <c r="U38" s="41"/>
    </row>
    <row r="39" spans="1:21" ht="14.25" x14ac:dyDescent="0.2"/>
    <row r="40" spans="1:21" ht="12" hidden="1" customHeight="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sheetData>
  <sheetProtection selectLockedCells="1"/>
  <dataConsolidate/>
  <mergeCells count="38">
    <mergeCell ref="C35:E36"/>
    <mergeCell ref="F35:H36"/>
    <mergeCell ref="A32:A38"/>
    <mergeCell ref="C32:H32"/>
    <mergeCell ref="I35:T38"/>
    <mergeCell ref="C37:H37"/>
    <mergeCell ref="C38:H38"/>
    <mergeCell ref="I32:T32"/>
    <mergeCell ref="C33:H33"/>
    <mergeCell ref="I33:T33"/>
    <mergeCell ref="C34:H34"/>
    <mergeCell ref="I34:T34"/>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G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J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M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O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P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4FFA-7E12-4F7A-B95B-E5697B477169}">
  <sheetPr codeName="Hoja26">
    <tabColor theme="5" tint="0.39997558519241921"/>
  </sheetPr>
  <dimension ref="A1:U83"/>
  <sheetViews>
    <sheetView showGridLines="0" view="pageBreakPreview" zoomScale="70" zoomScaleNormal="40" zoomScaleSheetLayoutView="70" zoomScalePageLayoutView="82" workbookViewId="0">
      <selection activeCell="K19" sqref="K19"/>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2026'!B36</f>
        <v xml:space="preserve">1. Requisitos Legales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t="str">
        <f>'Tablero indicadores 2026'!L29</f>
        <v>SI</v>
      </c>
      <c r="U7" s="41"/>
    </row>
    <row r="8" spans="1:21" ht="5.0999999999999996" customHeight="1" x14ac:dyDescent="0.2">
      <c r="A8" s="42"/>
      <c r="B8" s="42"/>
      <c r="C8" s="42"/>
      <c r="U8" s="41"/>
    </row>
    <row r="9" spans="1:21" ht="34.5" customHeight="1" x14ac:dyDescent="0.2">
      <c r="A9" s="558" t="s">
        <v>20</v>
      </c>
      <c r="B9" s="559"/>
      <c r="C9" s="564"/>
      <c r="E9" s="538" t="s">
        <v>42</v>
      </c>
      <c r="F9" s="539"/>
      <c r="G9" s="539"/>
      <c r="H9" s="539"/>
      <c r="I9" s="539"/>
      <c r="J9" s="539"/>
      <c r="K9" s="539"/>
      <c r="L9" s="539"/>
      <c r="M9" s="539"/>
      <c r="N9" s="539"/>
      <c r="O9" s="539"/>
      <c r="P9" s="540"/>
      <c r="R9" s="46" t="s">
        <v>410</v>
      </c>
      <c r="T9" s="47" t="str">
        <f>'Tablero indicadores 2026'!H36</f>
        <v xml:space="preserve">Mensual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2026'!I36</f>
        <v>Cumplimiento</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579</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v>1</v>
      </c>
      <c r="F19" s="59">
        <v>1</v>
      </c>
      <c r="G19" s="59">
        <v>1</v>
      </c>
      <c r="H19" s="59">
        <v>1</v>
      </c>
      <c r="I19" s="59">
        <v>1</v>
      </c>
      <c r="J19" s="59">
        <v>1</v>
      </c>
      <c r="K19" s="59"/>
      <c r="L19" s="59"/>
      <c r="M19" s="59"/>
      <c r="N19" s="59"/>
      <c r="O19" s="59"/>
      <c r="P19" s="59"/>
      <c r="Q19" s="55"/>
      <c r="R19" s="547"/>
      <c r="S19" s="548"/>
      <c r="T19" s="548"/>
      <c r="U19" s="41"/>
    </row>
    <row r="20" spans="1:21" ht="14.25" x14ac:dyDescent="0.2">
      <c r="A20" s="551" t="s">
        <v>430</v>
      </c>
      <c r="B20" s="552"/>
      <c r="C20" s="553"/>
      <c r="E20" s="59">
        <v>1</v>
      </c>
      <c r="F20" s="59">
        <v>1</v>
      </c>
      <c r="G20" s="59">
        <v>1</v>
      </c>
      <c r="H20" s="59">
        <v>1</v>
      </c>
      <c r="I20" s="59">
        <v>1</v>
      </c>
      <c r="J20" s="59">
        <v>1</v>
      </c>
      <c r="K20" s="59">
        <v>1</v>
      </c>
      <c r="L20" s="59">
        <v>1</v>
      </c>
      <c r="M20" s="59">
        <v>1</v>
      </c>
      <c r="N20" s="59">
        <v>1</v>
      </c>
      <c r="O20" s="59">
        <v>1</v>
      </c>
      <c r="P20" s="59">
        <v>1</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1</v>
      </c>
      <c r="F22" s="63">
        <v>1</v>
      </c>
      <c r="G22" s="63">
        <v>1</v>
      </c>
      <c r="H22" s="63">
        <v>1</v>
      </c>
      <c r="I22" s="63">
        <v>1</v>
      </c>
      <c r="J22" s="63">
        <v>1</v>
      </c>
      <c r="K22" s="63">
        <v>1</v>
      </c>
      <c r="L22" s="63">
        <v>1</v>
      </c>
      <c r="M22" s="63">
        <v>1</v>
      </c>
      <c r="N22" s="63">
        <v>1</v>
      </c>
      <c r="O22" s="63">
        <v>1</v>
      </c>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0</v>
      </c>
      <c r="F24" s="63">
        <v>0</v>
      </c>
      <c r="G24" s="63">
        <v>0</v>
      </c>
      <c r="H24" s="63">
        <v>0</v>
      </c>
      <c r="I24" s="63">
        <v>0</v>
      </c>
      <c r="J24" s="63">
        <v>0</v>
      </c>
      <c r="K24" s="63">
        <v>0</v>
      </c>
      <c r="L24" s="63">
        <v>0</v>
      </c>
      <c r="M24" s="63">
        <v>0</v>
      </c>
      <c r="N24" s="63">
        <v>0</v>
      </c>
      <c r="O24" s="63">
        <v>0</v>
      </c>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f t="shared" ref="E26:O26" si="0">E19/E20</f>
        <v>1</v>
      </c>
      <c r="F26" s="63">
        <f t="shared" si="0"/>
        <v>1</v>
      </c>
      <c r="G26" s="63">
        <f t="shared" si="0"/>
        <v>1</v>
      </c>
      <c r="H26" s="63">
        <f t="shared" si="0"/>
        <v>1</v>
      </c>
      <c r="I26" s="63">
        <f t="shared" si="0"/>
        <v>1</v>
      </c>
      <c r="J26" s="63">
        <f t="shared" si="0"/>
        <v>1</v>
      </c>
      <c r="K26" s="63">
        <f t="shared" si="0"/>
        <v>0</v>
      </c>
      <c r="L26" s="63">
        <f t="shared" si="0"/>
        <v>0</v>
      </c>
      <c r="M26" s="63">
        <f t="shared" si="0"/>
        <v>0</v>
      </c>
      <c r="N26" s="63">
        <f t="shared" si="0"/>
        <v>0</v>
      </c>
      <c r="O26" s="63">
        <f t="shared" si="0"/>
        <v>0</v>
      </c>
      <c r="P26" s="63">
        <f t="shared" ref="P26" si="1">P19/P20</f>
        <v>0</v>
      </c>
      <c r="Q26" s="55"/>
      <c r="R26" s="549"/>
      <c r="S26" s="550"/>
      <c r="T26" s="550"/>
      <c r="U26" s="41"/>
    </row>
    <row r="27" spans="1:21" ht="4.5" customHeight="1" x14ac:dyDescent="0.2">
      <c r="J27" s="55"/>
      <c r="K27" s="55"/>
      <c r="L27" s="55"/>
      <c r="M27" s="55"/>
      <c r="N27" s="59"/>
      <c r="O27" s="59"/>
      <c r="P27" s="59"/>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2.25" customHeight="1" x14ac:dyDescent="0.2">
      <c r="U30" s="41"/>
    </row>
    <row r="31" spans="1:21" ht="12" customHeight="1" x14ac:dyDescent="0.2">
      <c r="U31" s="41"/>
    </row>
    <row r="32" spans="1:21" ht="21.7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116.25" customHeight="1" x14ac:dyDescent="0.2">
      <c r="A33" s="566"/>
      <c r="B33" s="69"/>
      <c r="C33" s="571" t="s">
        <v>580</v>
      </c>
      <c r="D33" s="572"/>
      <c r="E33" s="572"/>
      <c r="F33" s="572"/>
      <c r="G33" s="572"/>
      <c r="H33" s="573"/>
      <c r="I33" s="571" t="s">
        <v>581</v>
      </c>
      <c r="J33" s="572"/>
      <c r="K33" s="572"/>
      <c r="L33" s="572"/>
      <c r="M33" s="572"/>
      <c r="N33" s="572"/>
      <c r="O33" s="572"/>
      <c r="P33" s="572"/>
      <c r="Q33" s="572"/>
      <c r="R33" s="572"/>
      <c r="S33" s="572"/>
      <c r="T33" s="572"/>
      <c r="U33" s="41"/>
    </row>
    <row r="34" spans="1:21" ht="12"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12" customHeight="1" x14ac:dyDescent="0.2">
      <c r="A35" s="566"/>
      <c r="B35" s="69"/>
      <c r="C35" s="590">
        <v>46052</v>
      </c>
      <c r="D35" s="590"/>
      <c r="E35" s="590"/>
      <c r="F35" s="583" t="s">
        <v>582</v>
      </c>
      <c r="G35" s="588"/>
      <c r="H35" s="589"/>
      <c r="I35" s="527" t="s">
        <v>583</v>
      </c>
      <c r="J35" s="528"/>
      <c r="K35" s="528"/>
      <c r="L35" s="528"/>
      <c r="M35" s="528"/>
      <c r="N35" s="528"/>
      <c r="O35" s="528"/>
      <c r="P35" s="528"/>
      <c r="Q35" s="528"/>
      <c r="R35" s="528"/>
      <c r="S35" s="528"/>
      <c r="T35" s="528"/>
      <c r="U35" s="41"/>
    </row>
    <row r="36" spans="1:21" ht="12" customHeight="1" x14ac:dyDescent="0.2">
      <c r="A36" s="566"/>
      <c r="B36" s="69"/>
      <c r="C36" s="590">
        <v>46080</v>
      </c>
      <c r="D36" s="590"/>
      <c r="E36" s="590"/>
      <c r="F36" s="583" t="s">
        <v>582</v>
      </c>
      <c r="G36" s="588"/>
      <c r="H36" s="589"/>
      <c r="I36" s="527" t="s">
        <v>583</v>
      </c>
      <c r="J36" s="528"/>
      <c r="K36" s="528"/>
      <c r="L36" s="528"/>
      <c r="M36" s="528"/>
      <c r="N36" s="528"/>
      <c r="O36" s="528"/>
      <c r="P36" s="528"/>
      <c r="Q36" s="528"/>
      <c r="R36" s="528"/>
      <c r="S36" s="528"/>
      <c r="T36" s="528"/>
      <c r="U36" s="41"/>
    </row>
    <row r="37" spans="1:21" ht="12" customHeight="1" x14ac:dyDescent="0.2">
      <c r="A37" s="566"/>
      <c r="B37" s="69"/>
      <c r="C37" s="590">
        <v>46112</v>
      </c>
      <c r="D37" s="590"/>
      <c r="E37" s="590"/>
      <c r="F37" s="583" t="s">
        <v>582</v>
      </c>
      <c r="G37" s="588"/>
      <c r="H37" s="589"/>
      <c r="I37" s="527" t="s">
        <v>583</v>
      </c>
      <c r="J37" s="528"/>
      <c r="K37" s="528"/>
      <c r="L37" s="528"/>
      <c r="M37" s="528"/>
      <c r="N37" s="528"/>
      <c r="O37" s="528"/>
      <c r="P37" s="528"/>
      <c r="Q37" s="528"/>
      <c r="R37" s="528"/>
      <c r="S37" s="528"/>
      <c r="T37" s="528"/>
      <c r="U37" s="41"/>
    </row>
    <row r="38" spans="1:21" ht="12" customHeight="1" x14ac:dyDescent="0.2">
      <c r="A38" s="566"/>
      <c r="B38" s="69"/>
      <c r="C38" s="590">
        <v>46142</v>
      </c>
      <c r="D38" s="590"/>
      <c r="E38" s="590"/>
      <c r="F38" s="583" t="s">
        <v>582</v>
      </c>
      <c r="G38" s="588"/>
      <c r="H38" s="589"/>
      <c r="I38" s="527" t="s">
        <v>583</v>
      </c>
      <c r="J38" s="528"/>
      <c r="K38" s="528"/>
      <c r="L38" s="528"/>
      <c r="M38" s="528"/>
      <c r="N38" s="528"/>
      <c r="O38" s="528"/>
      <c r="P38" s="528"/>
      <c r="Q38" s="528"/>
      <c r="R38" s="528"/>
      <c r="S38" s="528"/>
      <c r="T38" s="528"/>
      <c r="U38" s="41"/>
    </row>
    <row r="39" spans="1:21" ht="12" customHeight="1" x14ac:dyDescent="0.2">
      <c r="A39" s="566"/>
      <c r="B39" s="69"/>
      <c r="C39" s="590">
        <v>46171</v>
      </c>
      <c r="D39" s="590"/>
      <c r="E39" s="590"/>
      <c r="F39" s="583" t="s">
        <v>582</v>
      </c>
      <c r="G39" s="588"/>
      <c r="H39" s="589"/>
      <c r="I39" s="527" t="s">
        <v>583</v>
      </c>
      <c r="J39" s="528"/>
      <c r="K39" s="528"/>
      <c r="L39" s="528"/>
      <c r="M39" s="528"/>
      <c r="N39" s="528"/>
      <c r="O39" s="528"/>
      <c r="P39" s="528"/>
      <c r="Q39" s="528"/>
      <c r="R39" s="528"/>
      <c r="S39" s="528"/>
      <c r="T39" s="528"/>
      <c r="U39" s="41"/>
    </row>
    <row r="40" spans="1:21" ht="12" customHeight="1" x14ac:dyDescent="0.2">
      <c r="A40" s="566"/>
      <c r="B40" s="69"/>
      <c r="C40" s="590">
        <v>46203</v>
      </c>
      <c r="D40" s="590"/>
      <c r="E40" s="590"/>
      <c r="F40" s="583" t="s">
        <v>582</v>
      </c>
      <c r="G40" s="588"/>
      <c r="H40" s="589"/>
      <c r="I40" s="527" t="s">
        <v>583</v>
      </c>
      <c r="J40" s="528"/>
      <c r="K40" s="528"/>
      <c r="L40" s="528"/>
      <c r="M40" s="528"/>
      <c r="N40" s="528"/>
      <c r="O40" s="528"/>
      <c r="P40" s="528"/>
      <c r="Q40" s="528"/>
      <c r="R40" s="528"/>
      <c r="S40" s="528"/>
      <c r="T40" s="528"/>
      <c r="U40" s="41"/>
    </row>
    <row r="41" spans="1:21" ht="12" customHeight="1" x14ac:dyDescent="0.2">
      <c r="A41" s="566"/>
      <c r="B41" s="69"/>
      <c r="C41" s="590">
        <v>46234</v>
      </c>
      <c r="D41" s="590"/>
      <c r="E41" s="590"/>
      <c r="F41" s="583" t="s">
        <v>582</v>
      </c>
      <c r="G41" s="588"/>
      <c r="H41" s="589"/>
      <c r="I41" s="527"/>
      <c r="J41" s="528"/>
      <c r="K41" s="528"/>
      <c r="L41" s="528"/>
      <c r="M41" s="528"/>
      <c r="N41" s="528"/>
      <c r="O41" s="528"/>
      <c r="P41" s="528"/>
      <c r="Q41" s="528"/>
      <c r="R41" s="528"/>
      <c r="S41" s="528"/>
      <c r="T41" s="528"/>
      <c r="U41" s="41"/>
    </row>
    <row r="42" spans="1:21" ht="12" customHeight="1" x14ac:dyDescent="0.2">
      <c r="A42" s="566"/>
      <c r="B42" s="69"/>
      <c r="C42" s="590">
        <v>46265</v>
      </c>
      <c r="D42" s="590"/>
      <c r="E42" s="590"/>
      <c r="F42" s="583" t="s">
        <v>582</v>
      </c>
      <c r="G42" s="588"/>
      <c r="H42" s="589"/>
      <c r="I42" s="527"/>
      <c r="J42" s="528"/>
      <c r="K42" s="528"/>
      <c r="L42" s="528"/>
      <c r="M42" s="528"/>
      <c r="N42" s="528"/>
      <c r="O42" s="528"/>
      <c r="P42" s="528"/>
      <c r="Q42" s="528"/>
      <c r="R42" s="528"/>
      <c r="S42" s="528"/>
      <c r="T42" s="528"/>
      <c r="U42" s="41"/>
    </row>
    <row r="43" spans="1:21" ht="12" customHeight="1" x14ac:dyDescent="0.2">
      <c r="A43" s="566"/>
      <c r="B43" s="69"/>
      <c r="C43" s="590">
        <v>46295</v>
      </c>
      <c r="D43" s="590"/>
      <c r="E43" s="590"/>
      <c r="F43" s="583" t="s">
        <v>582</v>
      </c>
      <c r="G43" s="588"/>
      <c r="H43" s="589"/>
      <c r="I43" s="527"/>
      <c r="J43" s="528"/>
      <c r="K43" s="528"/>
      <c r="L43" s="528"/>
      <c r="M43" s="528"/>
      <c r="N43" s="528"/>
      <c r="O43" s="528"/>
      <c r="P43" s="528"/>
      <c r="Q43" s="528"/>
      <c r="R43" s="528"/>
      <c r="S43" s="528"/>
      <c r="T43" s="528"/>
      <c r="U43" s="41"/>
    </row>
    <row r="44" spans="1:21" ht="12" customHeight="1" x14ac:dyDescent="0.2">
      <c r="A44" s="566"/>
      <c r="B44" s="69"/>
      <c r="C44" s="590">
        <v>46325</v>
      </c>
      <c r="D44" s="590"/>
      <c r="E44" s="590"/>
      <c r="F44" s="583" t="s">
        <v>582</v>
      </c>
      <c r="G44" s="588"/>
      <c r="H44" s="589"/>
      <c r="I44" s="527"/>
      <c r="J44" s="528"/>
      <c r="K44" s="528"/>
      <c r="L44" s="528"/>
      <c r="M44" s="528"/>
      <c r="N44" s="528"/>
      <c r="O44" s="528"/>
      <c r="P44" s="528"/>
      <c r="Q44" s="528"/>
      <c r="R44" s="528"/>
      <c r="S44" s="528"/>
      <c r="T44" s="528"/>
      <c r="U44" s="41"/>
    </row>
    <row r="45" spans="1:21" ht="12" customHeight="1" x14ac:dyDescent="0.2">
      <c r="A45" s="566"/>
      <c r="B45" s="69"/>
      <c r="C45" s="590">
        <v>46356</v>
      </c>
      <c r="D45" s="590"/>
      <c r="E45" s="590"/>
      <c r="F45" s="583" t="s">
        <v>582</v>
      </c>
      <c r="G45" s="588"/>
      <c r="H45" s="589"/>
      <c r="I45" s="527"/>
      <c r="J45" s="528"/>
      <c r="K45" s="528"/>
      <c r="L45" s="528"/>
      <c r="M45" s="528"/>
      <c r="N45" s="528"/>
      <c r="O45" s="528"/>
      <c r="P45" s="528"/>
      <c r="Q45" s="528"/>
      <c r="R45" s="528"/>
      <c r="S45" s="528"/>
      <c r="T45" s="528"/>
      <c r="U45" s="41"/>
    </row>
    <row r="46" spans="1:21" ht="12" customHeight="1" x14ac:dyDescent="0.2">
      <c r="A46" s="566"/>
      <c r="B46" s="69"/>
      <c r="C46" s="590">
        <v>46360</v>
      </c>
      <c r="D46" s="590"/>
      <c r="E46" s="590"/>
      <c r="F46" s="583"/>
      <c r="G46" s="588"/>
      <c r="H46" s="589"/>
      <c r="I46" s="527"/>
      <c r="J46" s="528"/>
      <c r="K46" s="528"/>
      <c r="L46" s="528"/>
      <c r="M46" s="528"/>
      <c r="N46" s="528"/>
      <c r="O46" s="528"/>
      <c r="P46" s="528"/>
      <c r="Q46" s="528"/>
      <c r="R46" s="528"/>
      <c r="S46" s="528"/>
      <c r="T46" s="528"/>
      <c r="U46" s="41"/>
    </row>
    <row r="47" spans="1:21" ht="24" customHeight="1" x14ac:dyDescent="0.2">
      <c r="A47" s="566"/>
      <c r="B47" s="69"/>
      <c r="C47" s="586" t="s">
        <v>14</v>
      </c>
      <c r="D47" s="586"/>
      <c r="E47" s="586"/>
      <c r="F47" s="586"/>
      <c r="G47" s="586"/>
      <c r="H47" s="586"/>
      <c r="I47" s="612"/>
      <c r="J47" s="613"/>
      <c r="K47" s="613"/>
      <c r="L47" s="613"/>
      <c r="M47" s="613"/>
      <c r="N47" s="613"/>
      <c r="O47" s="613"/>
      <c r="P47" s="613"/>
      <c r="Q47" s="613"/>
      <c r="R47" s="613"/>
      <c r="S47" s="613"/>
      <c r="T47" s="613"/>
      <c r="U47" s="41"/>
    </row>
    <row r="48" spans="1:21" ht="12" customHeight="1" x14ac:dyDescent="0.2">
      <c r="A48" s="567"/>
      <c r="B48" s="69"/>
      <c r="C48" s="587" t="str">
        <f>'Tablero indicadores 2026'!G8</f>
        <v>Líder Funcional SG SST</v>
      </c>
      <c r="D48" s="584"/>
      <c r="E48" s="584"/>
      <c r="F48" s="584"/>
      <c r="G48" s="584"/>
      <c r="H48" s="585"/>
      <c r="I48" s="629"/>
      <c r="J48" s="630"/>
      <c r="K48" s="630"/>
      <c r="L48" s="630"/>
      <c r="M48" s="630"/>
      <c r="N48" s="630"/>
      <c r="O48" s="630"/>
      <c r="P48" s="630"/>
      <c r="Q48" s="630"/>
      <c r="R48" s="630"/>
      <c r="S48" s="630"/>
      <c r="T48" s="630"/>
      <c r="U48" s="41"/>
    </row>
    <row r="49" spans="1:21" ht="12" customHeight="1" x14ac:dyDescent="0.2">
      <c r="U49" s="41"/>
    </row>
    <row r="50" spans="1:21" ht="12" customHeight="1" x14ac:dyDescent="0.2">
      <c r="U50" s="41"/>
    </row>
    <row r="51" spans="1:21" ht="4.5" customHeight="1" x14ac:dyDescent="0.2">
      <c r="U51" s="41"/>
    </row>
    <row r="52" spans="1:21" ht="4.5" customHeight="1" thickBot="1" x14ac:dyDescent="0.25">
      <c r="U52" s="41"/>
    </row>
    <row r="53" spans="1:21" ht="19.5" customHeight="1" x14ac:dyDescent="0.2">
      <c r="U53" s="40"/>
    </row>
    <row r="54" spans="1:21" ht="2.25" customHeight="1" thickBot="1" x14ac:dyDescent="0.25">
      <c r="A54" s="206"/>
      <c r="B54" s="69"/>
      <c r="C54" s="207"/>
      <c r="D54" s="207"/>
      <c r="E54" s="207"/>
      <c r="F54" s="207"/>
      <c r="G54" s="207"/>
      <c r="H54" s="207"/>
      <c r="I54" s="208"/>
      <c r="J54" s="208"/>
      <c r="K54" s="208"/>
      <c r="L54" s="208"/>
      <c r="M54" s="208"/>
      <c r="N54" s="208"/>
      <c r="O54" s="208"/>
      <c r="P54" s="208"/>
      <c r="Q54" s="208"/>
      <c r="R54" s="208"/>
      <c r="S54" s="208"/>
      <c r="T54" s="208"/>
      <c r="U54" s="52"/>
    </row>
    <row r="55" spans="1:21" ht="2.25" customHeight="1" x14ac:dyDescent="0.2">
      <c r="A55" s="206"/>
      <c r="B55" s="69"/>
      <c r="C55" s="207"/>
      <c r="D55" s="207"/>
      <c r="E55" s="207"/>
      <c r="F55" s="207"/>
      <c r="G55" s="207"/>
      <c r="H55" s="207"/>
      <c r="I55" s="208"/>
      <c r="J55" s="208"/>
      <c r="K55" s="208"/>
      <c r="L55" s="208"/>
      <c r="M55" s="208"/>
      <c r="N55" s="208"/>
      <c r="O55" s="208"/>
      <c r="P55" s="208"/>
      <c r="Q55" s="208"/>
      <c r="R55" s="208"/>
      <c r="S55" s="208"/>
      <c r="T55" s="208"/>
      <c r="U55" s="41"/>
    </row>
    <row r="56" spans="1:21" ht="2.25" customHeight="1" x14ac:dyDescent="0.2">
      <c r="A56" s="206"/>
      <c r="B56" s="69"/>
      <c r="C56" s="207"/>
      <c r="D56" s="207"/>
      <c r="E56" s="207"/>
      <c r="F56" s="207"/>
      <c r="G56" s="207"/>
      <c r="H56" s="207"/>
      <c r="I56" s="208"/>
      <c r="J56" s="208"/>
      <c r="K56" s="208"/>
      <c r="L56" s="208"/>
      <c r="M56" s="208"/>
      <c r="N56" s="208"/>
      <c r="O56" s="208"/>
      <c r="P56" s="208"/>
      <c r="Q56" s="208"/>
      <c r="R56" s="208"/>
      <c r="S56" s="208"/>
      <c r="T56" s="208"/>
      <c r="U56" s="41"/>
    </row>
    <row r="57" spans="1:21" ht="21" customHeight="1" thickBot="1" x14ac:dyDescent="0.25">
      <c r="A57" s="206"/>
      <c r="B57" s="69"/>
      <c r="C57" s="207"/>
      <c r="D57" s="207"/>
      <c r="E57" s="207"/>
      <c r="F57" s="207"/>
      <c r="G57" s="207"/>
      <c r="H57" s="207"/>
      <c r="I57" s="208"/>
      <c r="J57" s="208"/>
      <c r="K57" s="208"/>
      <c r="L57" s="208"/>
      <c r="M57" s="208"/>
      <c r="N57" s="208"/>
      <c r="O57" s="208"/>
      <c r="P57" s="208"/>
      <c r="Q57" s="208"/>
      <c r="R57" s="208"/>
      <c r="S57" s="208"/>
      <c r="T57" s="208"/>
      <c r="U57" s="41"/>
    </row>
    <row r="58" spans="1:21" ht="15" customHeight="1" x14ac:dyDescent="0.2">
      <c r="U58" s="40"/>
    </row>
    <row r="59" spans="1:21" ht="4.5" customHeight="1" thickBot="1" x14ac:dyDescent="0.25">
      <c r="A59" s="51"/>
      <c r="B59" s="51"/>
      <c r="C59" s="51"/>
      <c r="D59" s="51"/>
      <c r="E59" s="51"/>
      <c r="F59" s="51"/>
      <c r="G59" s="51"/>
      <c r="H59" s="51"/>
      <c r="I59" s="51"/>
      <c r="J59" s="51"/>
      <c r="K59" s="51"/>
      <c r="L59" s="51"/>
      <c r="M59" s="51"/>
      <c r="N59" s="51"/>
      <c r="O59" s="51"/>
      <c r="P59" s="51"/>
      <c r="Q59" s="51"/>
      <c r="R59" s="51"/>
      <c r="S59" s="51"/>
      <c r="T59" s="51"/>
      <c r="U59" s="52"/>
    </row>
    <row r="60" spans="1:21" ht="14.25" x14ac:dyDescent="0.2"/>
    <row r="61" spans="1:21" ht="12" hidden="1" customHeight="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row r="75" ht="14.25" hidden="1" x14ac:dyDescent="0.2"/>
    <row r="76" ht="14.25" hidden="1" x14ac:dyDescent="0.2"/>
    <row r="77" ht="14.25" hidden="1" x14ac:dyDescent="0.2"/>
    <row r="78" ht="14.25" hidden="1" x14ac:dyDescent="0.2"/>
    <row r="79" ht="14.25" hidden="1" x14ac:dyDescent="0.2"/>
    <row r="80" ht="14.25" hidden="1" x14ac:dyDescent="0.2"/>
    <row r="81" ht="14.25" hidden="1" x14ac:dyDescent="0.2"/>
    <row r="82" ht="14.25" hidden="1" x14ac:dyDescent="0.2"/>
    <row r="83" ht="14.25" hidden="1" x14ac:dyDescent="0.2"/>
  </sheetData>
  <sheetProtection selectLockedCells="1"/>
  <dataConsolidate/>
  <mergeCells count="72">
    <mergeCell ref="C45:E45"/>
    <mergeCell ref="F45:H45"/>
    <mergeCell ref="I45:T45"/>
    <mergeCell ref="C46:E46"/>
    <mergeCell ref="F46:H46"/>
    <mergeCell ref="I46:T46"/>
    <mergeCell ref="C43:E43"/>
    <mergeCell ref="F43:H43"/>
    <mergeCell ref="I43:T43"/>
    <mergeCell ref="C44:E44"/>
    <mergeCell ref="F44:H44"/>
    <mergeCell ref="I44:T44"/>
    <mergeCell ref="C41:E41"/>
    <mergeCell ref="F41:H41"/>
    <mergeCell ref="I41:T41"/>
    <mergeCell ref="C42:E42"/>
    <mergeCell ref="F42:H42"/>
    <mergeCell ref="I42:T42"/>
    <mergeCell ref="C39:E39"/>
    <mergeCell ref="F39:H39"/>
    <mergeCell ref="I39:T39"/>
    <mergeCell ref="C40:E40"/>
    <mergeCell ref="F40:H40"/>
    <mergeCell ref="I40:T40"/>
    <mergeCell ref="C37:E37"/>
    <mergeCell ref="F37:H37"/>
    <mergeCell ref="I37:T37"/>
    <mergeCell ref="C38:E38"/>
    <mergeCell ref="F38:H38"/>
    <mergeCell ref="I38:T38"/>
    <mergeCell ref="A32:A48"/>
    <mergeCell ref="C32:H32"/>
    <mergeCell ref="I32:T32"/>
    <mergeCell ref="C33:H33"/>
    <mergeCell ref="I33:T33"/>
    <mergeCell ref="C34:H34"/>
    <mergeCell ref="I34:T34"/>
    <mergeCell ref="I47:T48"/>
    <mergeCell ref="C47:H47"/>
    <mergeCell ref="C48:H48"/>
    <mergeCell ref="C35:E35"/>
    <mergeCell ref="F35:H35"/>
    <mergeCell ref="I35:T35"/>
    <mergeCell ref="C36:E36"/>
    <mergeCell ref="F36:H36"/>
    <mergeCell ref="I36:T36"/>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F2B4-C98C-490A-A55F-5D3375A46FA4}">
  <sheetPr codeName="Hoja27">
    <tabColor theme="5" tint="0.39997558519241921"/>
  </sheetPr>
  <dimension ref="A1:U61"/>
  <sheetViews>
    <sheetView showGridLines="0" view="pageBreakPreview" topLeftCell="A28" zoomScale="70" zoomScaleNormal="40" zoomScaleSheetLayoutView="70" zoomScalePageLayoutView="82" workbookViewId="0">
      <selection activeCell="C35" sqref="C35:E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2026'!B37</f>
        <v>2. Objetivos y metas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4.5" customHeight="1" x14ac:dyDescent="0.2">
      <c r="A9" s="558" t="s">
        <v>20</v>
      </c>
      <c r="B9" s="559"/>
      <c r="C9" s="564"/>
      <c r="E9" s="538" t="s">
        <v>210</v>
      </c>
      <c r="F9" s="539"/>
      <c r="G9" s="539"/>
      <c r="H9" s="539"/>
      <c r="I9" s="539"/>
      <c r="J9" s="539"/>
      <c r="K9" s="539"/>
      <c r="L9" s="539"/>
      <c r="M9" s="539"/>
      <c r="N9" s="539"/>
      <c r="O9" s="539"/>
      <c r="P9" s="540"/>
      <c r="R9" s="46" t="s">
        <v>410</v>
      </c>
      <c r="T9" s="47" t="str">
        <f>'Tablero indicadores 2026'!H37</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2026'!I36</f>
        <v>Cumplimiento</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584</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v>1</v>
      </c>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v>1</v>
      </c>
      <c r="K20" s="59"/>
      <c r="L20" s="59"/>
      <c r="M20" s="59"/>
      <c r="N20" s="59"/>
      <c r="O20" s="59"/>
      <c r="P20" s="59">
        <v>1</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f t="shared" ref="J26" si="0">J19/J20</f>
        <v>1</v>
      </c>
      <c r="K26" s="63"/>
      <c r="L26" s="63"/>
      <c r="M26" s="63"/>
      <c r="N26" s="63"/>
      <c r="O26" s="63"/>
      <c r="P26" s="63">
        <f t="shared" ref="P26" si="1">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3.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3.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97.5" customHeight="1" x14ac:dyDescent="0.2">
      <c r="A33" s="566"/>
      <c r="B33" s="69"/>
      <c r="C33" s="571" t="s">
        <v>585</v>
      </c>
      <c r="D33" s="572"/>
      <c r="E33" s="572"/>
      <c r="F33" s="572"/>
      <c r="G33" s="572"/>
      <c r="H33" s="573"/>
      <c r="I33" s="571" t="s">
        <v>586</v>
      </c>
      <c r="J33" s="572"/>
      <c r="K33" s="572"/>
      <c r="L33" s="572"/>
      <c r="M33" s="572"/>
      <c r="N33" s="572"/>
      <c r="O33" s="572"/>
      <c r="P33" s="572"/>
      <c r="Q33" s="572"/>
      <c r="R33" s="572"/>
      <c r="S33" s="572"/>
      <c r="T33" s="572"/>
      <c r="U33" s="41"/>
    </row>
    <row r="34" spans="1:21" ht="13.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13.5" customHeight="1" x14ac:dyDescent="0.2">
      <c r="A35" s="566"/>
      <c r="B35" s="69"/>
      <c r="C35" s="583">
        <v>46203</v>
      </c>
      <c r="D35" s="588"/>
      <c r="E35" s="589"/>
      <c r="F35" s="583" t="s">
        <v>587</v>
      </c>
      <c r="G35" s="588"/>
      <c r="H35" s="589"/>
      <c r="I35" s="601" t="s">
        <v>588</v>
      </c>
      <c r="J35" s="602"/>
      <c r="K35" s="602"/>
      <c r="L35" s="602"/>
      <c r="M35" s="602"/>
      <c r="N35" s="602"/>
      <c r="O35" s="602"/>
      <c r="P35" s="602"/>
      <c r="Q35" s="602"/>
      <c r="R35" s="602"/>
      <c r="S35" s="602"/>
      <c r="T35" s="602"/>
      <c r="U35" s="41"/>
    </row>
    <row r="36" spans="1:21" ht="14.25" customHeight="1" x14ac:dyDescent="0.2">
      <c r="A36" s="566"/>
      <c r="B36" s="69"/>
      <c r="C36" s="586" t="s">
        <v>14</v>
      </c>
      <c r="D36" s="586"/>
      <c r="E36" s="586"/>
      <c r="F36" s="586"/>
      <c r="G36" s="586"/>
      <c r="H36" s="586"/>
      <c r="I36" s="603"/>
      <c r="J36" s="554"/>
      <c r="K36" s="554"/>
      <c r="L36" s="554"/>
      <c r="M36" s="554"/>
      <c r="N36" s="554"/>
      <c r="O36" s="554"/>
      <c r="P36" s="554"/>
      <c r="Q36" s="554"/>
      <c r="R36" s="554"/>
      <c r="S36" s="554"/>
      <c r="T36" s="554"/>
      <c r="U36" s="40"/>
    </row>
    <row r="37" spans="1:21" ht="12" customHeight="1" thickBot="1" x14ac:dyDescent="0.25">
      <c r="A37" s="567"/>
      <c r="B37" s="69"/>
      <c r="C37" s="587" t="str">
        <f>'Tablero indicadores 2026'!G8</f>
        <v>Líder Funcional SG SST</v>
      </c>
      <c r="D37" s="584"/>
      <c r="E37" s="584"/>
      <c r="F37" s="584"/>
      <c r="G37" s="584"/>
      <c r="H37" s="585"/>
      <c r="I37" s="604"/>
      <c r="J37" s="605"/>
      <c r="K37" s="605"/>
      <c r="L37" s="605"/>
      <c r="M37" s="605"/>
      <c r="N37" s="605"/>
      <c r="O37" s="605"/>
      <c r="P37" s="605"/>
      <c r="Q37" s="605"/>
      <c r="R37" s="605"/>
      <c r="S37" s="605"/>
      <c r="T37" s="605"/>
      <c r="U37" s="52"/>
    </row>
    <row r="38" spans="1:21" ht="14.25" x14ac:dyDescent="0.2"/>
    <row r="39" spans="1:21" ht="12" hidden="1" customHeight="1" x14ac:dyDescent="0.2"/>
    <row r="40" spans="1:21" ht="14.25" hidden="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sheetData>
  <sheetProtection selectLockedCells="1"/>
  <dataConsolidate/>
  <mergeCells count="38">
    <mergeCell ref="A32:A37"/>
    <mergeCell ref="C32:H32"/>
    <mergeCell ref="I32:T32"/>
    <mergeCell ref="C33:H33"/>
    <mergeCell ref="I33:T33"/>
    <mergeCell ref="C34:H34"/>
    <mergeCell ref="I34:T34"/>
    <mergeCell ref="C36:H36"/>
    <mergeCell ref="C37:H37"/>
    <mergeCell ref="I35:T37"/>
    <mergeCell ref="C35:E35"/>
    <mergeCell ref="F35:H35"/>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I26 K26: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J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FDE05-BE54-4364-AF2B-20178835CE89}">
  <sheetPr codeName="Hoja28">
    <tabColor rgb="FFFF0000"/>
  </sheetPr>
  <dimension ref="A1:U64"/>
  <sheetViews>
    <sheetView showGridLines="0" view="pageBreakPreview" zoomScale="70" zoomScaleNormal="40" zoomScaleSheetLayoutView="70" zoomScalePageLayoutView="82" workbookViewId="0">
      <selection activeCell="J19" sqref="J19"/>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2026'!B38</f>
        <v>3. Ejecución del plan de trabajo</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4.5" customHeight="1" x14ac:dyDescent="0.2">
      <c r="A9" s="558" t="s">
        <v>20</v>
      </c>
      <c r="B9" s="559"/>
      <c r="C9" s="564"/>
      <c r="E9" s="538" t="s">
        <v>589</v>
      </c>
      <c r="F9" s="539"/>
      <c r="G9" s="539"/>
      <c r="H9" s="539"/>
      <c r="I9" s="539"/>
      <c r="J9" s="539"/>
      <c r="K9" s="539"/>
      <c r="L9" s="539"/>
      <c r="M9" s="539"/>
      <c r="N9" s="539"/>
      <c r="O9" s="539"/>
      <c r="P9" s="540"/>
      <c r="R9" s="46" t="s">
        <v>410</v>
      </c>
      <c r="T9" s="47" t="str">
        <f>'Tablero indicadores 2026'!H37</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2026'!I38</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590</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v>749</v>
      </c>
      <c r="K20" s="59"/>
      <c r="L20" s="59"/>
      <c r="M20" s="59"/>
      <c r="N20" s="59"/>
      <c r="O20" s="59"/>
      <c r="P20" s="59">
        <v>744</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79">
        <f t="shared" ref="J26" si="0">J19/J20</f>
        <v>0</v>
      </c>
      <c r="K26" s="63"/>
      <c r="L26" s="63"/>
      <c r="M26" s="63"/>
      <c r="N26" s="63"/>
      <c r="O26" s="63"/>
      <c r="P26" s="79">
        <f t="shared" ref="P26" si="1">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7.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6.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97.5" customHeight="1" x14ac:dyDescent="0.2">
      <c r="A33" s="566"/>
      <c r="B33" s="69"/>
      <c r="C33" s="571" t="s">
        <v>446</v>
      </c>
      <c r="D33" s="572"/>
      <c r="E33" s="572"/>
      <c r="F33" s="572"/>
      <c r="G33" s="572"/>
      <c r="H33" s="573"/>
      <c r="I33" s="571" t="s">
        <v>507</v>
      </c>
      <c r="J33" s="572"/>
      <c r="K33" s="572"/>
      <c r="L33" s="572"/>
      <c r="M33" s="572"/>
      <c r="N33" s="572"/>
      <c r="O33" s="572"/>
      <c r="P33" s="572"/>
      <c r="Q33" s="572"/>
      <c r="R33" s="572"/>
      <c r="S33" s="572"/>
      <c r="T33" s="572"/>
      <c r="U33" s="41"/>
    </row>
    <row r="34" spans="1:21" ht="12.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21.75" customHeight="1" x14ac:dyDescent="0.2">
      <c r="A35" s="566"/>
      <c r="B35" s="69"/>
      <c r="C35" s="583">
        <v>46203</v>
      </c>
      <c r="D35" s="588"/>
      <c r="E35" s="588"/>
      <c r="F35" s="588"/>
      <c r="G35" s="588"/>
      <c r="H35" s="589"/>
      <c r="I35" s="527" t="s">
        <v>591</v>
      </c>
      <c r="J35" s="528"/>
      <c r="K35" s="528"/>
      <c r="L35" s="528"/>
      <c r="M35" s="528"/>
      <c r="N35" s="528"/>
      <c r="O35" s="528"/>
      <c r="P35" s="528"/>
      <c r="Q35" s="528"/>
      <c r="R35" s="528"/>
      <c r="S35" s="528"/>
      <c r="T35" s="528"/>
      <c r="U35" s="41"/>
    </row>
    <row r="36" spans="1:21" ht="22.5" customHeight="1" x14ac:dyDescent="0.2">
      <c r="A36" s="566"/>
      <c r="B36" s="69"/>
      <c r="C36" s="583">
        <v>46387</v>
      </c>
      <c r="D36" s="588"/>
      <c r="E36" s="588"/>
      <c r="F36" s="588"/>
      <c r="G36" s="588"/>
      <c r="H36" s="589"/>
      <c r="I36" s="601" t="s">
        <v>592</v>
      </c>
      <c r="J36" s="602"/>
      <c r="K36" s="602"/>
      <c r="L36" s="602"/>
      <c r="M36" s="602"/>
      <c r="N36" s="602"/>
      <c r="O36" s="602"/>
      <c r="P36" s="602"/>
      <c r="Q36" s="602"/>
      <c r="R36" s="602"/>
      <c r="S36" s="602"/>
      <c r="T36" s="602"/>
      <c r="U36" s="41"/>
    </row>
    <row r="37" spans="1:21" ht="13.5" customHeight="1" x14ac:dyDescent="0.2">
      <c r="A37" s="566"/>
      <c r="B37" s="69"/>
      <c r="C37" s="586" t="s">
        <v>14</v>
      </c>
      <c r="D37" s="586"/>
      <c r="E37" s="586"/>
      <c r="F37" s="586"/>
      <c r="G37" s="586"/>
      <c r="H37" s="586"/>
      <c r="I37" s="603"/>
      <c r="J37" s="554"/>
      <c r="K37" s="554"/>
      <c r="L37" s="554"/>
      <c r="M37" s="554"/>
      <c r="N37" s="554"/>
      <c r="O37" s="554"/>
      <c r="P37" s="554"/>
      <c r="Q37" s="554"/>
      <c r="R37" s="554"/>
      <c r="S37" s="554"/>
      <c r="T37" s="554"/>
      <c r="U37" s="41"/>
    </row>
    <row r="38" spans="1:21" ht="13.5" customHeight="1" thickBot="1" x14ac:dyDescent="0.25">
      <c r="A38" s="567"/>
      <c r="B38" s="69"/>
      <c r="C38" s="587" t="str">
        <f>'Tablero indicadores 2026'!G8</f>
        <v>Líder Funcional SG SST</v>
      </c>
      <c r="D38" s="584"/>
      <c r="E38" s="584"/>
      <c r="F38" s="584"/>
      <c r="G38" s="584"/>
      <c r="H38" s="585"/>
      <c r="I38" s="213"/>
      <c r="J38" s="214"/>
      <c r="K38" s="214"/>
      <c r="L38" s="214"/>
      <c r="M38" s="214"/>
      <c r="N38" s="214"/>
      <c r="O38" s="214"/>
      <c r="P38" s="214"/>
      <c r="Q38" s="214"/>
      <c r="R38" s="214"/>
      <c r="S38" s="214"/>
      <c r="T38" s="214"/>
      <c r="U38" s="41"/>
    </row>
    <row r="39" spans="1:21" ht="9.75" customHeight="1" x14ac:dyDescent="0.2">
      <c r="A39" s="39"/>
      <c r="B39" s="39"/>
      <c r="C39" s="39"/>
      <c r="D39" s="39"/>
      <c r="E39" s="39"/>
      <c r="F39" s="39"/>
      <c r="G39" s="39"/>
      <c r="H39" s="39"/>
      <c r="I39" s="39"/>
      <c r="J39" s="39"/>
      <c r="K39" s="39"/>
      <c r="L39" s="39"/>
      <c r="M39" s="39"/>
      <c r="N39" s="39"/>
      <c r="O39" s="39"/>
      <c r="P39" s="39"/>
      <c r="Q39" s="39"/>
      <c r="R39" s="39"/>
      <c r="S39" s="39"/>
      <c r="T39" s="39"/>
      <c r="U39" s="40"/>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39">
    <mergeCell ref="A32:A38"/>
    <mergeCell ref="C32:H32"/>
    <mergeCell ref="I32:T32"/>
    <mergeCell ref="C33:H33"/>
    <mergeCell ref="I33:T33"/>
    <mergeCell ref="C34:H34"/>
    <mergeCell ref="I34:T34"/>
    <mergeCell ref="C37:H37"/>
    <mergeCell ref="C38:H38"/>
    <mergeCell ref="C36:H36"/>
    <mergeCell ref="C35:H35"/>
    <mergeCell ref="I35:T35"/>
    <mergeCell ref="I36:T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I26 K26: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J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CB188-BFAE-45CA-A617-97EF2CBE8D76}">
  <sheetPr codeName="Hoja29">
    <tabColor rgb="FFFF0000"/>
  </sheetPr>
  <dimension ref="A1:U65"/>
  <sheetViews>
    <sheetView showGridLines="0" view="pageBreakPreview" topLeftCell="A28" zoomScale="70" zoomScaleNormal="40" zoomScaleSheetLayoutView="70" zoomScalePageLayoutView="82" workbookViewId="0">
      <selection activeCell="C36" sqref="C36:H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2026'!B39</f>
        <v xml:space="preserve">4. Evaluaciòn no conformidades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4.5" customHeight="1" x14ac:dyDescent="0.2">
      <c r="A9" s="558" t="s">
        <v>20</v>
      </c>
      <c r="B9" s="559"/>
      <c r="C9" s="564"/>
      <c r="E9" s="538" t="s">
        <v>220</v>
      </c>
      <c r="F9" s="539"/>
      <c r="G9" s="539"/>
      <c r="H9" s="539"/>
      <c r="I9" s="539"/>
      <c r="J9" s="539"/>
      <c r="K9" s="539"/>
      <c r="L9" s="539"/>
      <c r="M9" s="539"/>
      <c r="N9" s="539"/>
      <c r="O9" s="539"/>
      <c r="P9" s="540"/>
      <c r="R9" s="46" t="s">
        <v>410</v>
      </c>
      <c r="T9" s="47" t="str">
        <f>'Tablero indicadores 2026'!H37</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2026'!I38</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593</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v>0</v>
      </c>
      <c r="K20" s="59"/>
      <c r="L20" s="59"/>
      <c r="M20" s="59"/>
      <c r="N20" s="59"/>
      <c r="O20" s="59"/>
      <c r="P20" s="59">
        <v>0</v>
      </c>
      <c r="Q20" s="55">
        <v>0</v>
      </c>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t="e">
        <f t="shared" ref="J26" si="0">J19/J20</f>
        <v>#DIV/0!</v>
      </c>
      <c r="K26" s="63"/>
      <c r="L26" s="63"/>
      <c r="M26" s="63"/>
      <c r="N26" s="63"/>
      <c r="O26" s="63"/>
      <c r="P26" s="63" t="e">
        <f t="shared" ref="P26" si="1">P19/P20</f>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0.7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7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46.5" customHeight="1" x14ac:dyDescent="0.2">
      <c r="A33" s="566"/>
      <c r="B33" s="69"/>
      <c r="C33" s="571" t="s">
        <v>219</v>
      </c>
      <c r="D33" s="572"/>
      <c r="E33" s="572"/>
      <c r="F33" s="572"/>
      <c r="G33" s="572"/>
      <c r="H33" s="573"/>
      <c r="I33" s="571" t="s">
        <v>594</v>
      </c>
      <c r="J33" s="572"/>
      <c r="K33" s="572"/>
      <c r="L33" s="572"/>
      <c r="M33" s="572"/>
      <c r="N33" s="572"/>
      <c r="O33" s="572"/>
      <c r="P33" s="572"/>
      <c r="Q33" s="572"/>
      <c r="R33" s="572"/>
      <c r="S33" s="572"/>
      <c r="T33" s="572"/>
      <c r="U33" s="41"/>
    </row>
    <row r="34" spans="1:21" ht="18.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15.75" customHeight="1" x14ac:dyDescent="0.2">
      <c r="A35" s="566"/>
      <c r="B35" s="69"/>
      <c r="C35" s="583">
        <v>46203</v>
      </c>
      <c r="D35" s="588"/>
      <c r="E35" s="588"/>
      <c r="F35" s="588"/>
      <c r="G35" s="588"/>
      <c r="H35" s="589"/>
      <c r="I35" s="527" t="s">
        <v>595</v>
      </c>
      <c r="J35" s="528"/>
      <c r="K35" s="528"/>
      <c r="L35" s="528"/>
      <c r="M35" s="528"/>
      <c r="N35" s="528"/>
      <c r="O35" s="528"/>
      <c r="P35" s="528"/>
      <c r="Q35" s="528"/>
      <c r="R35" s="528"/>
      <c r="S35" s="528"/>
      <c r="T35" s="528"/>
      <c r="U35" s="41"/>
    </row>
    <row r="36" spans="1:21" ht="27" customHeight="1" x14ac:dyDescent="0.2">
      <c r="A36" s="566"/>
      <c r="B36" s="69"/>
      <c r="C36" s="583">
        <v>46387</v>
      </c>
      <c r="D36" s="588"/>
      <c r="E36" s="588"/>
      <c r="F36" s="588"/>
      <c r="G36" s="588"/>
      <c r="H36" s="589"/>
      <c r="I36" s="601" t="s">
        <v>595</v>
      </c>
      <c r="J36" s="602"/>
      <c r="K36" s="602"/>
      <c r="L36" s="602"/>
      <c r="M36" s="602"/>
      <c r="N36" s="602"/>
      <c r="O36" s="602"/>
      <c r="P36" s="602"/>
      <c r="Q36" s="602"/>
      <c r="R36" s="602"/>
      <c r="S36" s="602"/>
      <c r="T36" s="602"/>
      <c r="U36" s="41"/>
    </row>
    <row r="37" spans="1:21" ht="21" customHeight="1" x14ac:dyDescent="0.2">
      <c r="A37" s="566"/>
      <c r="B37" s="69"/>
      <c r="C37" s="586" t="s">
        <v>14</v>
      </c>
      <c r="D37" s="586"/>
      <c r="E37" s="586"/>
      <c r="F37" s="586"/>
      <c r="G37" s="586"/>
      <c r="H37" s="586"/>
      <c r="I37" s="603"/>
      <c r="J37" s="554"/>
      <c r="K37" s="554"/>
      <c r="L37" s="554"/>
      <c r="M37" s="554"/>
      <c r="N37" s="554"/>
      <c r="O37" s="554"/>
      <c r="P37" s="554"/>
      <c r="Q37" s="554"/>
      <c r="R37" s="554"/>
      <c r="S37" s="554"/>
      <c r="T37" s="554"/>
      <c r="U37" s="41"/>
    </row>
    <row r="38" spans="1:21" ht="20.25" customHeight="1" x14ac:dyDescent="0.2">
      <c r="A38" s="567"/>
      <c r="B38" s="69"/>
      <c r="C38" s="587" t="str">
        <f>'Tablero indicadores 2026'!G8</f>
        <v>Líder Funcional SG SST</v>
      </c>
      <c r="D38" s="584"/>
      <c r="E38" s="584"/>
      <c r="F38" s="584"/>
      <c r="G38" s="584"/>
      <c r="H38" s="585"/>
      <c r="I38" s="213"/>
      <c r="J38" s="214"/>
      <c r="K38" s="214"/>
      <c r="L38" s="214"/>
      <c r="M38" s="214"/>
      <c r="N38" s="214"/>
      <c r="O38" s="214"/>
      <c r="P38" s="214"/>
      <c r="Q38" s="214"/>
      <c r="R38" s="214"/>
      <c r="S38" s="214"/>
      <c r="T38" s="214"/>
      <c r="U38" s="41"/>
    </row>
    <row r="39" spans="1:21" ht="12" customHeight="1" thickBot="1" x14ac:dyDescent="0.25">
      <c r="A39" s="206"/>
      <c r="B39" s="69"/>
      <c r="C39" s="207"/>
      <c r="D39" s="207"/>
      <c r="E39" s="207"/>
      <c r="F39" s="207"/>
      <c r="G39" s="207"/>
      <c r="H39" s="207"/>
      <c r="I39" s="208"/>
      <c r="J39" s="208"/>
      <c r="K39" s="208"/>
      <c r="L39" s="208"/>
      <c r="M39" s="208"/>
      <c r="N39" s="208"/>
      <c r="O39" s="208"/>
      <c r="P39" s="208"/>
      <c r="Q39" s="208"/>
      <c r="R39" s="208"/>
      <c r="S39" s="208"/>
      <c r="T39" s="208"/>
      <c r="U39" s="41"/>
    </row>
    <row r="40" spans="1:21" ht="9.75" customHeight="1" x14ac:dyDescent="0.2">
      <c r="A40" s="39"/>
      <c r="B40" s="39"/>
      <c r="C40" s="39"/>
      <c r="D40" s="39"/>
      <c r="E40" s="39"/>
      <c r="F40" s="39"/>
      <c r="G40" s="39"/>
      <c r="H40" s="39"/>
      <c r="I40" s="39"/>
      <c r="J40" s="39"/>
      <c r="K40" s="39"/>
      <c r="L40" s="39"/>
      <c r="M40" s="39"/>
      <c r="N40" s="39"/>
      <c r="O40" s="39"/>
      <c r="P40" s="39"/>
      <c r="Q40" s="39"/>
      <c r="R40" s="39"/>
      <c r="S40" s="39"/>
      <c r="T40" s="39"/>
      <c r="U40" s="40"/>
    </row>
    <row r="41" spans="1:21" ht="11.25" customHeight="1" thickBot="1" x14ac:dyDescent="0.25">
      <c r="A41" s="51"/>
      <c r="B41" s="51"/>
      <c r="C41" s="51"/>
      <c r="D41" s="51"/>
      <c r="E41" s="51"/>
      <c r="F41" s="51"/>
      <c r="G41" s="51"/>
      <c r="H41" s="51"/>
      <c r="I41" s="51"/>
      <c r="J41" s="51"/>
      <c r="K41" s="51"/>
      <c r="L41" s="51"/>
      <c r="M41" s="51"/>
      <c r="N41" s="51"/>
      <c r="O41" s="51"/>
      <c r="P41" s="51"/>
      <c r="Q41" s="51"/>
      <c r="R41" s="51"/>
      <c r="S41" s="51"/>
      <c r="T41" s="51"/>
      <c r="U41" s="52"/>
    </row>
    <row r="42" spans="1:21" ht="11.25" customHeight="1" x14ac:dyDescent="0.2"/>
    <row r="43" spans="1:21" ht="12" hidden="1" customHeight="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sheetData>
  <sheetProtection selectLockedCells="1"/>
  <dataConsolidate/>
  <mergeCells count="39">
    <mergeCell ref="A32:A38"/>
    <mergeCell ref="C32:H32"/>
    <mergeCell ref="I32:T32"/>
    <mergeCell ref="C33:H33"/>
    <mergeCell ref="I33:T33"/>
    <mergeCell ref="C34:H34"/>
    <mergeCell ref="I34:T34"/>
    <mergeCell ref="C35:H35"/>
    <mergeCell ref="I35:T35"/>
    <mergeCell ref="C36:H36"/>
    <mergeCell ref="I36:T37"/>
    <mergeCell ref="C37:H37"/>
    <mergeCell ref="C38:H38"/>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I26 K26: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J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5BC3-F734-45E4-9D0D-F704C105DD3C}">
  <sheetPr codeName="Hoja30">
    <tabColor theme="5" tint="0.39997558519241921"/>
  </sheetPr>
  <dimension ref="A1:U63"/>
  <sheetViews>
    <sheetView showGridLines="0" view="pageBreakPreview" topLeftCell="A28" zoomScale="70" zoomScaleNormal="40" zoomScaleSheetLayoutView="70" zoomScalePageLayoutView="82" workbookViewId="0">
      <selection activeCell="I35" sqref="I35:T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2026'!B40</f>
        <v>5. Acciones correctivas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4.5" customHeight="1" x14ac:dyDescent="0.2">
      <c r="A9" s="558" t="s">
        <v>20</v>
      </c>
      <c r="B9" s="559"/>
      <c r="C9" s="564"/>
      <c r="E9" s="538" t="s">
        <v>596</v>
      </c>
      <c r="F9" s="539"/>
      <c r="G9" s="539"/>
      <c r="H9" s="539"/>
      <c r="I9" s="539"/>
      <c r="J9" s="539"/>
      <c r="K9" s="539"/>
      <c r="L9" s="539"/>
      <c r="M9" s="539"/>
      <c r="N9" s="539"/>
      <c r="O9" s="539"/>
      <c r="P9" s="540"/>
      <c r="R9" s="46" t="s">
        <v>410</v>
      </c>
      <c r="T9" s="47" t="str">
        <f>'Tablero indicadores 2026'!H40</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2026'!I38</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597</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0</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79"/>
      <c r="K26" s="63"/>
      <c r="L26" s="63"/>
      <c r="M26" s="63"/>
      <c r="N26" s="63"/>
      <c r="O26" s="63"/>
      <c r="P26" s="63" t="e">
        <f t="shared" ref="P26" si="0">P19/P20</f>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2.2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3"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7.2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51.75" customHeight="1" x14ac:dyDescent="0.2">
      <c r="A33" s="566"/>
      <c r="B33" s="69"/>
      <c r="C33" s="571" t="s">
        <v>598</v>
      </c>
      <c r="D33" s="572"/>
      <c r="E33" s="572"/>
      <c r="F33" s="572"/>
      <c r="G33" s="572"/>
      <c r="H33" s="573"/>
      <c r="I33" s="571" t="s">
        <v>599</v>
      </c>
      <c r="J33" s="572"/>
      <c r="K33" s="572"/>
      <c r="L33" s="572"/>
      <c r="M33" s="572"/>
      <c r="N33" s="572"/>
      <c r="O33" s="572"/>
      <c r="P33" s="572"/>
      <c r="Q33" s="572"/>
      <c r="R33" s="572"/>
      <c r="S33" s="572"/>
      <c r="T33" s="572"/>
      <c r="U33" s="41"/>
    </row>
    <row r="34" spans="1:21" ht="17.2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20.25" customHeight="1" x14ac:dyDescent="0.2">
      <c r="A35" s="566"/>
      <c r="B35" s="69"/>
      <c r="C35" s="583">
        <v>46358</v>
      </c>
      <c r="D35" s="588"/>
      <c r="E35" s="588"/>
      <c r="F35" s="588"/>
      <c r="G35" s="588"/>
      <c r="H35" s="589"/>
      <c r="I35" s="601" t="s">
        <v>600</v>
      </c>
      <c r="J35" s="602"/>
      <c r="K35" s="602"/>
      <c r="L35" s="602"/>
      <c r="M35" s="602"/>
      <c r="N35" s="602"/>
      <c r="O35" s="602"/>
      <c r="P35" s="602"/>
      <c r="Q35" s="602"/>
      <c r="R35" s="602"/>
      <c r="S35" s="602"/>
      <c r="T35" s="602"/>
      <c r="U35" s="41"/>
    </row>
    <row r="36" spans="1:21" ht="22.5" customHeight="1" x14ac:dyDescent="0.2">
      <c r="A36" s="566"/>
      <c r="B36" s="69"/>
      <c r="C36" s="586" t="s">
        <v>14</v>
      </c>
      <c r="D36" s="586"/>
      <c r="E36" s="586"/>
      <c r="F36" s="586"/>
      <c r="G36" s="586"/>
      <c r="H36" s="586"/>
      <c r="I36" s="603"/>
      <c r="J36" s="554"/>
      <c r="K36" s="554"/>
      <c r="L36" s="554"/>
      <c r="M36" s="554"/>
      <c r="N36" s="554"/>
      <c r="O36" s="554"/>
      <c r="P36" s="554"/>
      <c r="Q36" s="554"/>
      <c r="R36" s="554"/>
      <c r="S36" s="554"/>
      <c r="T36" s="554"/>
      <c r="U36" s="41"/>
    </row>
    <row r="37" spans="1:21" ht="22.5" customHeight="1" thickBot="1" x14ac:dyDescent="0.25">
      <c r="A37" s="567"/>
      <c r="B37" s="69"/>
      <c r="C37" s="587" t="str">
        <f>'Tablero indicadores 2026'!G8</f>
        <v>Líder Funcional SG SST</v>
      </c>
      <c r="D37" s="584"/>
      <c r="E37" s="584"/>
      <c r="F37" s="584"/>
      <c r="G37" s="584"/>
      <c r="H37" s="585"/>
      <c r="I37" s="213"/>
      <c r="J37" s="214"/>
      <c r="K37" s="214"/>
      <c r="L37" s="214"/>
      <c r="M37" s="214"/>
      <c r="N37" s="214"/>
      <c r="O37" s="214"/>
      <c r="P37" s="214"/>
      <c r="Q37" s="214"/>
      <c r="R37" s="214"/>
      <c r="S37" s="214"/>
      <c r="T37" s="214"/>
      <c r="U37" s="41"/>
    </row>
    <row r="38" spans="1:21" ht="14.25" customHeight="1" x14ac:dyDescent="0.2">
      <c r="A38" s="39"/>
      <c r="B38" s="39"/>
      <c r="C38" s="39"/>
      <c r="D38" s="39"/>
      <c r="E38" s="39"/>
      <c r="F38" s="39"/>
      <c r="G38" s="39"/>
      <c r="H38" s="39"/>
      <c r="I38" s="39"/>
      <c r="J38" s="39"/>
      <c r="K38" s="39"/>
      <c r="L38" s="39"/>
      <c r="M38" s="39"/>
      <c r="N38" s="39"/>
      <c r="O38" s="39"/>
      <c r="P38" s="39"/>
      <c r="Q38" s="39"/>
      <c r="R38" s="39"/>
      <c r="S38" s="39"/>
      <c r="T38" s="39"/>
      <c r="U38" s="40"/>
    </row>
    <row r="39" spans="1:21" ht="16.5" customHeight="1" thickBot="1" x14ac:dyDescent="0.25">
      <c r="A39" s="51"/>
      <c r="B39" s="51"/>
      <c r="C39" s="51"/>
      <c r="D39" s="51"/>
      <c r="E39" s="51"/>
      <c r="F39" s="51"/>
      <c r="G39" s="51"/>
      <c r="H39" s="51"/>
      <c r="I39" s="51"/>
      <c r="J39" s="51"/>
      <c r="K39" s="51"/>
      <c r="L39" s="51"/>
      <c r="M39" s="51"/>
      <c r="N39" s="51"/>
      <c r="O39" s="51"/>
      <c r="P39" s="51"/>
      <c r="Q39" s="51"/>
      <c r="R39" s="51"/>
      <c r="S39" s="51"/>
      <c r="T39" s="51"/>
      <c r="U39" s="52"/>
    </row>
    <row r="40" spans="1:21" ht="16.5" customHeight="1" x14ac:dyDescent="0.2"/>
    <row r="41" spans="1:21" ht="12" hidden="1" customHeight="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sheetData>
  <sheetProtection selectLockedCells="1"/>
  <dataConsolidate/>
  <mergeCells count="37">
    <mergeCell ref="A32:A37"/>
    <mergeCell ref="C32:H32"/>
    <mergeCell ref="I32:T32"/>
    <mergeCell ref="C33:H33"/>
    <mergeCell ref="I33:T33"/>
    <mergeCell ref="C34:H34"/>
    <mergeCell ref="I34:T34"/>
    <mergeCell ref="C35:H35"/>
    <mergeCell ref="I35:T36"/>
    <mergeCell ref="C36:H36"/>
    <mergeCell ref="C37:H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I26 K26: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J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BC9BD-F99E-4737-9B71-2B57506F166E}">
  <sheetPr codeName="Hoja31">
    <tabColor rgb="FFFF0000"/>
  </sheetPr>
  <dimension ref="A1:U1048576"/>
  <sheetViews>
    <sheetView showGridLines="0" view="pageBreakPreview" topLeftCell="A2" zoomScale="70" zoomScaleNormal="40" zoomScaleSheetLayoutView="70" zoomScalePageLayoutView="82" workbookViewId="0">
      <selection activeCell="T14" sqref="T14"/>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2026'!B41</f>
        <v>5.1 %Inspecciones realizadas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4.5" customHeight="1" x14ac:dyDescent="0.2">
      <c r="A9" s="558" t="s">
        <v>20</v>
      </c>
      <c r="B9" s="559"/>
      <c r="C9" s="564"/>
      <c r="E9" s="538" t="s">
        <v>601</v>
      </c>
      <c r="F9" s="539"/>
      <c r="G9" s="539"/>
      <c r="H9" s="539"/>
      <c r="I9" s="539"/>
      <c r="J9" s="539"/>
      <c r="K9" s="539"/>
      <c r="L9" s="539"/>
      <c r="M9" s="539"/>
      <c r="N9" s="539"/>
      <c r="O9" s="539"/>
      <c r="P9" s="540"/>
      <c r="R9" s="46" t="s">
        <v>410</v>
      </c>
      <c r="T9" s="47" t="str">
        <f>'Tablero indicadores 2026'!H41</f>
        <v>Trimestral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2026'!I38</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602</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v>18</v>
      </c>
      <c r="G20" s="59"/>
      <c r="H20" s="59"/>
      <c r="I20" s="59">
        <v>19</v>
      </c>
      <c r="J20" s="59"/>
      <c r="K20" s="59"/>
      <c r="L20" s="59">
        <v>19</v>
      </c>
      <c r="M20" s="59"/>
      <c r="N20" s="59"/>
      <c r="O20" s="59">
        <v>19</v>
      </c>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v>1</v>
      </c>
      <c r="G22" s="63"/>
      <c r="H22" s="63"/>
      <c r="I22" s="63">
        <v>1</v>
      </c>
      <c r="J22" s="63"/>
      <c r="K22" s="63"/>
      <c r="L22" s="63">
        <v>1</v>
      </c>
      <c r="M22" s="63"/>
      <c r="N22" s="63"/>
      <c r="O22" s="63">
        <v>1</v>
      </c>
      <c r="P22" s="63"/>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v>0</v>
      </c>
      <c r="G24" s="63"/>
      <c r="H24" s="63"/>
      <c r="I24" s="63">
        <v>0</v>
      </c>
      <c r="J24" s="63"/>
      <c r="K24" s="63"/>
      <c r="L24" s="63">
        <v>0</v>
      </c>
      <c r="M24" s="63"/>
      <c r="N24" s="63"/>
      <c r="O24" s="63">
        <v>0</v>
      </c>
      <c r="P24" s="63"/>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f t="shared" ref="F26" si="0">F19/F20</f>
        <v>0</v>
      </c>
      <c r="G26" s="63"/>
      <c r="H26" s="63"/>
      <c r="I26" s="63">
        <f t="shared" ref="I26" si="1">I19/I20</f>
        <v>0</v>
      </c>
      <c r="J26" s="63"/>
      <c r="K26" s="63"/>
      <c r="L26" s="63">
        <f t="shared" ref="L26" si="2">L19/L20</f>
        <v>0</v>
      </c>
      <c r="M26" s="63"/>
      <c r="N26" s="63"/>
      <c r="O26" s="63">
        <f t="shared" ref="O26" si="3">O19/O20</f>
        <v>0</v>
      </c>
      <c r="P26" s="63"/>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5.2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6.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67.5" customHeight="1" x14ac:dyDescent="0.2">
      <c r="A33" s="566"/>
      <c r="B33" s="69"/>
      <c r="C33" s="571" t="s">
        <v>603</v>
      </c>
      <c r="D33" s="572"/>
      <c r="E33" s="572"/>
      <c r="F33" s="572"/>
      <c r="G33" s="572"/>
      <c r="H33" s="573"/>
      <c r="I33" s="571" t="s">
        <v>604</v>
      </c>
      <c r="J33" s="572"/>
      <c r="K33" s="572"/>
      <c r="L33" s="572"/>
      <c r="M33" s="572"/>
      <c r="N33" s="572"/>
      <c r="O33" s="572"/>
      <c r="P33" s="572"/>
      <c r="Q33" s="572"/>
      <c r="R33" s="572"/>
      <c r="S33" s="572"/>
      <c r="T33" s="572"/>
      <c r="U33" s="41"/>
    </row>
    <row r="34" spans="1:21" ht="19.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19.5" customHeight="1" x14ac:dyDescent="0.2">
      <c r="A35" s="566"/>
      <c r="B35" s="69"/>
      <c r="C35" s="583">
        <v>46080</v>
      </c>
      <c r="D35" s="588"/>
      <c r="E35" s="588"/>
      <c r="F35" s="588"/>
      <c r="G35" s="588"/>
      <c r="H35" s="589"/>
      <c r="I35" s="527" t="s">
        <v>605</v>
      </c>
      <c r="J35" s="528"/>
      <c r="K35" s="528"/>
      <c r="L35" s="528"/>
      <c r="M35" s="528"/>
      <c r="N35" s="528"/>
      <c r="O35" s="528"/>
      <c r="P35" s="528"/>
      <c r="Q35" s="528"/>
      <c r="R35" s="528"/>
      <c r="S35" s="528"/>
      <c r="T35" s="528"/>
      <c r="U35" s="41"/>
    </row>
    <row r="36" spans="1:21" ht="19.5" customHeight="1" x14ac:dyDescent="0.2">
      <c r="A36" s="566"/>
      <c r="B36" s="69"/>
      <c r="C36" s="583">
        <v>46171</v>
      </c>
      <c r="D36" s="588"/>
      <c r="E36" s="588"/>
      <c r="F36" s="588"/>
      <c r="G36" s="588"/>
      <c r="H36" s="589"/>
      <c r="I36" s="527" t="s">
        <v>605</v>
      </c>
      <c r="J36" s="528"/>
      <c r="K36" s="528"/>
      <c r="L36" s="528"/>
      <c r="M36" s="528"/>
      <c r="N36" s="528"/>
      <c r="O36" s="528"/>
      <c r="P36" s="528"/>
      <c r="Q36" s="528"/>
      <c r="R36" s="528"/>
      <c r="S36" s="528"/>
      <c r="T36" s="528"/>
      <c r="U36" s="41"/>
    </row>
    <row r="37" spans="1:21" ht="19.5" customHeight="1" x14ac:dyDescent="0.2">
      <c r="A37" s="566"/>
      <c r="B37" s="69"/>
      <c r="C37" s="583">
        <v>46265</v>
      </c>
      <c r="D37" s="588"/>
      <c r="E37" s="588"/>
      <c r="F37" s="588"/>
      <c r="G37" s="588"/>
      <c r="H37" s="589"/>
      <c r="I37" s="527"/>
      <c r="J37" s="528"/>
      <c r="K37" s="528"/>
      <c r="L37" s="528"/>
      <c r="M37" s="528"/>
      <c r="N37" s="528"/>
      <c r="O37" s="528"/>
      <c r="P37" s="528"/>
      <c r="Q37" s="528"/>
      <c r="R37" s="528"/>
      <c r="S37" s="528"/>
      <c r="T37" s="528"/>
      <c r="U37" s="41"/>
    </row>
    <row r="38" spans="1:21" ht="21.75" customHeight="1" x14ac:dyDescent="0.2">
      <c r="A38" s="566"/>
      <c r="B38" s="69"/>
      <c r="C38" s="583">
        <v>46356</v>
      </c>
      <c r="D38" s="588"/>
      <c r="E38" s="588"/>
      <c r="F38" s="588"/>
      <c r="G38" s="588"/>
      <c r="H38" s="589"/>
      <c r="I38" s="527"/>
      <c r="J38" s="528"/>
      <c r="K38" s="528"/>
      <c r="L38" s="528"/>
      <c r="M38" s="528"/>
      <c r="N38" s="528"/>
      <c r="O38" s="528"/>
      <c r="P38" s="528"/>
      <c r="Q38" s="528"/>
      <c r="R38" s="528"/>
      <c r="S38" s="528"/>
      <c r="T38" s="528"/>
      <c r="U38" s="41"/>
    </row>
    <row r="39" spans="1:21" ht="18.75" customHeight="1" x14ac:dyDescent="0.2">
      <c r="A39" s="566"/>
      <c r="B39" s="69"/>
      <c r="C39" s="586" t="s">
        <v>14</v>
      </c>
      <c r="D39" s="586"/>
      <c r="E39" s="586"/>
      <c r="F39" s="586"/>
      <c r="G39" s="586"/>
      <c r="H39" s="586"/>
      <c r="I39" s="527"/>
      <c r="J39" s="528"/>
      <c r="K39" s="528"/>
      <c r="L39" s="528"/>
      <c r="M39" s="528"/>
      <c r="N39" s="528"/>
      <c r="O39" s="528"/>
      <c r="P39" s="528"/>
      <c r="Q39" s="528"/>
      <c r="R39" s="528"/>
      <c r="S39" s="528"/>
      <c r="T39" s="529"/>
      <c r="U39" s="41"/>
    </row>
    <row r="40" spans="1:21" ht="17.25" customHeight="1" x14ac:dyDescent="0.2">
      <c r="A40" s="567"/>
      <c r="B40" s="69"/>
      <c r="C40" s="587" t="str">
        <f>'Tablero indicadores 2026'!G8</f>
        <v>Líder Funcional SG SST</v>
      </c>
      <c r="D40" s="584"/>
      <c r="E40" s="584"/>
      <c r="F40" s="584"/>
      <c r="G40" s="584"/>
      <c r="H40" s="585"/>
      <c r="I40" s="213"/>
      <c r="J40" s="214"/>
      <c r="K40" s="214"/>
      <c r="L40" s="214"/>
      <c r="M40" s="214"/>
      <c r="N40" s="214"/>
      <c r="O40" s="214"/>
      <c r="P40" s="214"/>
      <c r="Q40" s="214"/>
      <c r="R40" s="214"/>
      <c r="S40" s="214"/>
      <c r="T40" s="214"/>
      <c r="U40" s="41"/>
    </row>
    <row r="41" spans="1:21" ht="5.25" customHeight="1" thickBot="1" x14ac:dyDescent="0.25">
      <c r="A41" s="206"/>
      <c r="B41" s="69"/>
      <c r="C41" s="207"/>
      <c r="D41" s="207"/>
      <c r="E41" s="207"/>
      <c r="F41" s="207"/>
      <c r="G41" s="207"/>
      <c r="H41" s="207"/>
      <c r="I41" s="208"/>
      <c r="J41" s="208"/>
      <c r="K41" s="208"/>
      <c r="L41" s="208"/>
      <c r="M41" s="208"/>
      <c r="N41" s="208"/>
      <c r="O41" s="208"/>
      <c r="P41" s="208"/>
      <c r="Q41" s="208"/>
      <c r="R41" s="208"/>
      <c r="S41" s="208"/>
      <c r="T41" s="208"/>
      <c r="U41" s="41"/>
    </row>
    <row r="42" spans="1:21" ht="15.75" customHeight="1" x14ac:dyDescent="0.2">
      <c r="A42" s="39"/>
      <c r="B42" s="39"/>
      <c r="C42" s="39"/>
      <c r="D42" s="39"/>
      <c r="E42" s="39"/>
      <c r="F42" s="39"/>
      <c r="G42" s="39"/>
      <c r="H42" s="39"/>
      <c r="I42" s="39"/>
      <c r="J42" s="39"/>
      <c r="K42" s="39"/>
      <c r="L42" s="39"/>
      <c r="M42" s="39"/>
      <c r="N42" s="39"/>
      <c r="O42" s="39"/>
      <c r="P42" s="39"/>
      <c r="Q42" s="39"/>
      <c r="R42" s="39"/>
      <c r="S42" s="39"/>
      <c r="T42" s="39"/>
      <c r="U42" s="40"/>
    </row>
    <row r="43" spans="1:21" ht="4.5" customHeight="1" thickBot="1" x14ac:dyDescent="0.25">
      <c r="A43" s="51"/>
      <c r="B43" s="51"/>
      <c r="C43" s="51"/>
      <c r="D43" s="51"/>
      <c r="E43" s="51"/>
      <c r="F43" s="51"/>
      <c r="G43" s="51"/>
      <c r="H43" s="51"/>
      <c r="I43" s="51"/>
      <c r="J43" s="51"/>
      <c r="K43" s="51"/>
      <c r="L43" s="51"/>
      <c r="M43" s="51"/>
      <c r="N43" s="51"/>
      <c r="O43" s="51"/>
      <c r="P43" s="51"/>
      <c r="Q43" s="51"/>
      <c r="R43" s="51"/>
      <c r="S43" s="51"/>
      <c r="T43" s="51"/>
      <c r="U43" s="52"/>
    </row>
    <row r="44" spans="1:21" ht="14.25" x14ac:dyDescent="0.2"/>
    <row r="45" spans="1:21" ht="12" hidden="1" customHeight="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1048576" spans="3:3" ht="0" hidden="1" customHeight="1" x14ac:dyDescent="0.2">
      <c r="C1048576" s="38">
        <v>2</v>
      </c>
    </row>
  </sheetData>
  <sheetProtection selectLockedCells="1"/>
  <dataConsolidate/>
  <mergeCells count="44">
    <mergeCell ref="C40:H40"/>
    <mergeCell ref="C36:H36"/>
    <mergeCell ref="I37:T37"/>
    <mergeCell ref="C34:H34"/>
    <mergeCell ref="I34:T34"/>
    <mergeCell ref="I35:T35"/>
    <mergeCell ref="I36:T36"/>
    <mergeCell ref="C39:H39"/>
    <mergeCell ref="I38:T38"/>
    <mergeCell ref="I39:T39"/>
    <mergeCell ref="A19:C19"/>
    <mergeCell ref="A20:C20"/>
    <mergeCell ref="A22:C22"/>
    <mergeCell ref="A23:C23"/>
    <mergeCell ref="A32:A40"/>
    <mergeCell ref="C32:H32"/>
    <mergeCell ref="C38:H38"/>
    <mergeCell ref="C35:H35"/>
    <mergeCell ref="C37:H37"/>
    <mergeCell ref="A24:C24"/>
    <mergeCell ref="A26:C26"/>
    <mergeCell ref="A28:T28"/>
    <mergeCell ref="R17:T26"/>
    <mergeCell ref="I32:T32"/>
    <mergeCell ref="C33:H33"/>
    <mergeCell ref="I33:T3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P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F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G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I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J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L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M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O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93EF9-02CA-4E3F-AD5F-2D87CE788368}">
  <sheetPr codeName="Hoja32">
    <tabColor theme="5" tint="0.39997558519241921"/>
  </sheetPr>
  <dimension ref="A1:U63"/>
  <sheetViews>
    <sheetView showGridLines="0" view="pageBreakPreview" zoomScale="70" zoomScaleNormal="40" zoomScaleSheetLayoutView="70" zoomScalePageLayoutView="82" workbookViewId="0">
      <selection activeCell="P19" sqref="P19"/>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2026'!B42</f>
        <v>5. 2 % Condiciones mejoradas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6" customHeight="1" x14ac:dyDescent="0.2">
      <c r="A9" s="558" t="s">
        <v>20</v>
      </c>
      <c r="B9" s="559"/>
      <c r="C9" s="564"/>
      <c r="E9" s="538" t="s">
        <v>606</v>
      </c>
      <c r="F9" s="539"/>
      <c r="G9" s="539"/>
      <c r="H9" s="539"/>
      <c r="I9" s="539"/>
      <c r="J9" s="539"/>
      <c r="K9" s="539"/>
      <c r="L9" s="539"/>
      <c r="M9" s="539"/>
      <c r="N9" s="539"/>
      <c r="O9" s="539"/>
      <c r="P9" s="540"/>
      <c r="R9" s="46" t="s">
        <v>410</v>
      </c>
      <c r="T9" s="47" t="str">
        <f>'Tablero indicadores 2026'!H42</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2026'!I38</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607</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0</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c r="K26" s="63"/>
      <c r="L26" s="63"/>
      <c r="M26" s="63"/>
      <c r="N26" s="63"/>
      <c r="O26" s="63"/>
      <c r="P26" s="63" t="e">
        <f t="shared" ref="P26" si="0">P19/P20</f>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1.2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9.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21.75" customHeight="1" x14ac:dyDescent="0.2">
      <c r="A33" s="566"/>
      <c r="B33" s="69"/>
      <c r="C33" s="571" t="s">
        <v>234</v>
      </c>
      <c r="D33" s="572"/>
      <c r="E33" s="572"/>
      <c r="F33" s="572"/>
      <c r="G33" s="572"/>
      <c r="H33" s="573"/>
      <c r="I33" s="571" t="s">
        <v>608</v>
      </c>
      <c r="J33" s="572"/>
      <c r="K33" s="572"/>
      <c r="L33" s="572"/>
      <c r="M33" s="572"/>
      <c r="N33" s="572"/>
      <c r="O33" s="572"/>
      <c r="P33" s="572"/>
      <c r="Q33" s="572"/>
      <c r="R33" s="572"/>
      <c r="S33" s="572"/>
      <c r="T33" s="572"/>
      <c r="U33" s="41"/>
    </row>
    <row r="34" spans="1:21" ht="21.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11.25" customHeight="1" x14ac:dyDescent="0.2">
      <c r="A35" s="566"/>
      <c r="B35" s="69"/>
      <c r="C35" s="583">
        <v>46358</v>
      </c>
      <c r="D35" s="588"/>
      <c r="E35" s="588"/>
      <c r="F35" s="588"/>
      <c r="G35" s="588"/>
      <c r="H35" s="589"/>
      <c r="I35" s="601" t="s">
        <v>609</v>
      </c>
      <c r="J35" s="602"/>
      <c r="K35" s="602"/>
      <c r="L35" s="602"/>
      <c r="M35" s="602"/>
      <c r="N35" s="602"/>
      <c r="O35" s="602"/>
      <c r="P35" s="602"/>
      <c r="Q35" s="602"/>
      <c r="R35" s="602"/>
      <c r="S35" s="602"/>
      <c r="T35" s="602"/>
      <c r="U35" s="41"/>
    </row>
    <row r="36" spans="1:21" ht="11.25" customHeight="1" x14ac:dyDescent="0.2">
      <c r="A36" s="566"/>
      <c r="B36" s="69"/>
      <c r="C36" s="586" t="s">
        <v>14</v>
      </c>
      <c r="D36" s="586"/>
      <c r="E36" s="586"/>
      <c r="F36" s="586"/>
      <c r="G36" s="586"/>
      <c r="H36" s="586"/>
      <c r="I36" s="604"/>
      <c r="J36" s="605"/>
      <c r="K36" s="605"/>
      <c r="L36" s="605"/>
      <c r="M36" s="605"/>
      <c r="N36" s="605"/>
      <c r="O36" s="605"/>
      <c r="P36" s="605"/>
      <c r="Q36" s="605"/>
      <c r="R36" s="605"/>
      <c r="S36" s="605"/>
      <c r="T36" s="605"/>
      <c r="U36" s="41"/>
    </row>
    <row r="37" spans="1:21" ht="11.25" customHeight="1" thickBot="1" x14ac:dyDescent="0.25">
      <c r="A37" s="567"/>
      <c r="B37" s="69"/>
      <c r="C37" s="587" t="str">
        <f>'Tablero indicadores 2026'!G8</f>
        <v>Líder Funcional SG SST</v>
      </c>
      <c r="D37" s="584"/>
      <c r="E37" s="584"/>
      <c r="F37" s="584"/>
      <c r="G37" s="584"/>
      <c r="H37" s="585"/>
      <c r="I37" s="213"/>
      <c r="J37" s="214"/>
      <c r="K37" s="214"/>
      <c r="L37" s="214"/>
      <c r="M37" s="214"/>
      <c r="N37" s="214"/>
      <c r="O37" s="214"/>
      <c r="P37" s="214"/>
      <c r="Q37" s="214"/>
      <c r="R37" s="214"/>
      <c r="S37" s="214"/>
      <c r="T37" s="214"/>
      <c r="U37" s="41"/>
    </row>
    <row r="38" spans="1:21" ht="15" customHeight="1" x14ac:dyDescent="0.2">
      <c r="A38" s="39"/>
      <c r="B38" s="39"/>
      <c r="C38" s="39"/>
      <c r="D38" s="39"/>
      <c r="E38" s="39"/>
      <c r="F38" s="39"/>
      <c r="G38" s="39"/>
      <c r="H38" s="39"/>
      <c r="I38" s="39"/>
      <c r="J38" s="39"/>
      <c r="K38" s="39"/>
      <c r="L38" s="39"/>
      <c r="M38" s="39"/>
      <c r="N38" s="39"/>
      <c r="O38" s="39"/>
      <c r="P38" s="39"/>
      <c r="Q38" s="39"/>
      <c r="R38" s="39"/>
      <c r="S38" s="39"/>
      <c r="T38" s="39"/>
      <c r="U38" s="40"/>
    </row>
    <row r="39" spans="1:21" ht="4.5" customHeight="1" thickBot="1" x14ac:dyDescent="0.25">
      <c r="A39" s="51"/>
      <c r="B39" s="51"/>
      <c r="C39" s="51"/>
      <c r="D39" s="51"/>
      <c r="E39" s="51"/>
      <c r="F39" s="51"/>
      <c r="G39" s="51"/>
      <c r="H39" s="51"/>
      <c r="I39" s="51"/>
      <c r="J39" s="51"/>
      <c r="K39" s="51"/>
      <c r="L39" s="51"/>
      <c r="M39" s="51"/>
      <c r="N39" s="51"/>
      <c r="O39" s="51"/>
      <c r="P39" s="51"/>
      <c r="Q39" s="51"/>
      <c r="R39" s="51"/>
      <c r="S39" s="51"/>
      <c r="T39" s="51"/>
      <c r="U39" s="52"/>
    </row>
    <row r="40" spans="1:21" ht="14.25" x14ac:dyDescent="0.2"/>
    <row r="41" spans="1:21" ht="12" hidden="1" customHeight="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sheetData>
  <sheetProtection selectLockedCells="1"/>
  <dataConsolidate/>
  <mergeCells count="37">
    <mergeCell ref="C37:H37"/>
    <mergeCell ref="I35:T36"/>
    <mergeCell ref="A32:A37"/>
    <mergeCell ref="C32:H32"/>
    <mergeCell ref="I32:T32"/>
    <mergeCell ref="C33:H33"/>
    <mergeCell ref="I33:T33"/>
    <mergeCell ref="C34:H34"/>
    <mergeCell ref="I34:T34"/>
    <mergeCell ref="C35:H35"/>
    <mergeCell ref="C36:H36"/>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F26 K26:L26 H26:I26 N26:P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G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J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M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legacy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88F71-BC9E-4EDD-82BF-3C88C3AC2834}">
  <sheetPr codeName="Hoja33">
    <tabColor rgb="FFFF0000"/>
  </sheetPr>
  <dimension ref="A1:U63"/>
  <sheetViews>
    <sheetView showGridLines="0" view="pageBreakPreview" topLeftCell="A9" zoomScale="70" zoomScaleNormal="40" zoomScaleSheetLayoutView="70" zoomScalePageLayoutView="82" workbookViewId="0">
      <selection activeCell="I33" sqref="I33:T33"/>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2026'!B43</f>
        <v xml:space="preserve">5. 3 % Cubrimiento EPP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610</v>
      </c>
      <c r="F9" s="539"/>
      <c r="G9" s="539"/>
      <c r="H9" s="539"/>
      <c r="I9" s="539"/>
      <c r="J9" s="539"/>
      <c r="K9" s="539"/>
      <c r="L9" s="539"/>
      <c r="M9" s="539"/>
      <c r="N9" s="539"/>
      <c r="O9" s="539"/>
      <c r="P9" s="540"/>
      <c r="R9" s="46" t="s">
        <v>410</v>
      </c>
      <c r="T9" s="47" t="str">
        <f>'Tablero indicadores 2026'!H43</f>
        <v>Mensual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2026'!I43</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611</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v>29</v>
      </c>
      <c r="F19" s="59">
        <v>33</v>
      </c>
      <c r="G19" s="59">
        <v>43</v>
      </c>
      <c r="H19" s="59">
        <v>21</v>
      </c>
      <c r="I19" s="59">
        <v>49</v>
      </c>
      <c r="J19" s="59">
        <v>76</v>
      </c>
      <c r="K19" s="59"/>
      <c r="L19" s="59"/>
      <c r="M19" s="59"/>
      <c r="N19" s="59"/>
      <c r="O19" s="59"/>
      <c r="P19" s="59"/>
      <c r="Q19" s="55"/>
      <c r="R19" s="547"/>
      <c r="S19" s="548"/>
      <c r="T19" s="548"/>
      <c r="U19" s="41"/>
    </row>
    <row r="20" spans="1:21" ht="14.25" x14ac:dyDescent="0.2">
      <c r="A20" s="551" t="s">
        <v>430</v>
      </c>
      <c r="B20" s="552"/>
      <c r="C20" s="553"/>
      <c r="E20" s="59">
        <v>29</v>
      </c>
      <c r="F20" s="59">
        <v>33</v>
      </c>
      <c r="G20" s="59">
        <v>43</v>
      </c>
      <c r="H20" s="59">
        <v>21</v>
      </c>
      <c r="I20" s="59">
        <v>49</v>
      </c>
      <c r="J20" s="59">
        <v>76</v>
      </c>
      <c r="K20" s="59">
        <v>83</v>
      </c>
      <c r="L20" s="59">
        <v>40</v>
      </c>
      <c r="M20" s="59">
        <v>40</v>
      </c>
      <c r="N20" s="59">
        <v>50</v>
      </c>
      <c r="O20" s="59">
        <v>28</v>
      </c>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1</v>
      </c>
      <c r="F22" s="63">
        <v>1</v>
      </c>
      <c r="G22" s="63">
        <v>1</v>
      </c>
      <c r="H22" s="63">
        <v>1</v>
      </c>
      <c r="I22" s="63">
        <v>1</v>
      </c>
      <c r="J22" s="63">
        <v>1</v>
      </c>
      <c r="K22" s="63">
        <v>1</v>
      </c>
      <c r="L22" s="63">
        <v>1</v>
      </c>
      <c r="M22" s="63">
        <v>1</v>
      </c>
      <c r="N22" s="63">
        <v>1</v>
      </c>
      <c r="O22" s="63">
        <v>1</v>
      </c>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0</v>
      </c>
      <c r="F24" s="63">
        <v>0</v>
      </c>
      <c r="G24" s="63">
        <v>0</v>
      </c>
      <c r="H24" s="63">
        <v>0</v>
      </c>
      <c r="I24" s="63">
        <v>0</v>
      </c>
      <c r="J24" s="63">
        <v>0</v>
      </c>
      <c r="K24" s="63">
        <v>0</v>
      </c>
      <c r="L24" s="63">
        <v>0</v>
      </c>
      <c r="M24" s="63">
        <v>0</v>
      </c>
      <c r="N24" s="63">
        <v>0</v>
      </c>
      <c r="O24" s="63">
        <v>0</v>
      </c>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f t="shared" ref="E26:F26" si="0">E19/E20</f>
        <v>1</v>
      </c>
      <c r="F26" s="63">
        <f t="shared" si="0"/>
        <v>1</v>
      </c>
      <c r="G26" s="63">
        <f t="shared" ref="G26:P26" si="1">G19/G20</f>
        <v>1</v>
      </c>
      <c r="H26" s="63">
        <f t="shared" si="1"/>
        <v>1</v>
      </c>
      <c r="I26" s="63">
        <f t="shared" si="1"/>
        <v>1</v>
      </c>
      <c r="J26" s="63">
        <f t="shared" si="1"/>
        <v>1</v>
      </c>
      <c r="K26" s="63">
        <f t="shared" si="1"/>
        <v>0</v>
      </c>
      <c r="L26" s="63">
        <f t="shared" si="1"/>
        <v>0</v>
      </c>
      <c r="M26" s="63">
        <f t="shared" si="1"/>
        <v>0</v>
      </c>
      <c r="N26" s="63">
        <f t="shared" si="1"/>
        <v>0</v>
      </c>
      <c r="O26" s="63">
        <f t="shared" si="1"/>
        <v>0</v>
      </c>
      <c r="P26" s="63" t="e">
        <f t="shared" si="1"/>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2.2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5" hidden="1"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7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102.75" customHeight="1" x14ac:dyDescent="0.2">
      <c r="A33" s="566"/>
      <c r="B33" s="69"/>
      <c r="C33" s="571" t="s">
        <v>612</v>
      </c>
      <c r="D33" s="572"/>
      <c r="E33" s="572"/>
      <c r="F33" s="572"/>
      <c r="G33" s="572"/>
      <c r="H33" s="573"/>
      <c r="I33" s="571" t="s">
        <v>613</v>
      </c>
      <c r="J33" s="572"/>
      <c r="K33" s="572"/>
      <c r="L33" s="572"/>
      <c r="M33" s="572"/>
      <c r="N33" s="572"/>
      <c r="O33" s="572"/>
      <c r="P33" s="572"/>
      <c r="Q33" s="572"/>
      <c r="R33" s="572"/>
      <c r="S33" s="572"/>
      <c r="T33" s="572"/>
      <c r="U33" s="41"/>
    </row>
    <row r="34" spans="1:21" ht="12.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12.75" customHeight="1" x14ac:dyDescent="0.2">
      <c r="A35" s="566"/>
      <c r="B35" s="69"/>
      <c r="C35" s="583">
        <v>46358</v>
      </c>
      <c r="D35" s="588"/>
      <c r="E35" s="588"/>
      <c r="F35" s="588"/>
      <c r="G35" s="588"/>
      <c r="H35" s="589"/>
      <c r="I35" s="601" t="s">
        <v>614</v>
      </c>
      <c r="J35" s="602"/>
      <c r="K35" s="602"/>
      <c r="L35" s="602"/>
      <c r="M35" s="602"/>
      <c r="N35" s="602"/>
      <c r="O35" s="602"/>
      <c r="P35" s="602"/>
      <c r="Q35" s="602"/>
      <c r="R35" s="602"/>
      <c r="S35" s="602"/>
      <c r="T35" s="602"/>
      <c r="U35" s="41"/>
    </row>
    <row r="36" spans="1:21" ht="12.75" customHeight="1" x14ac:dyDescent="0.2">
      <c r="A36" s="566"/>
      <c r="B36" s="69"/>
      <c r="C36" s="586" t="s">
        <v>14</v>
      </c>
      <c r="D36" s="586"/>
      <c r="E36" s="586"/>
      <c r="F36" s="586"/>
      <c r="G36" s="586"/>
      <c r="H36" s="586"/>
      <c r="I36" s="604"/>
      <c r="J36" s="605"/>
      <c r="K36" s="605"/>
      <c r="L36" s="605"/>
      <c r="M36" s="605"/>
      <c r="N36" s="605"/>
      <c r="O36" s="605"/>
      <c r="P36" s="605"/>
      <c r="Q36" s="605"/>
      <c r="R36" s="605"/>
      <c r="S36" s="605"/>
      <c r="T36" s="605"/>
      <c r="U36" s="41"/>
    </row>
    <row r="37" spans="1:21" ht="14.25" customHeight="1" thickBot="1" x14ac:dyDescent="0.25">
      <c r="A37" s="567"/>
      <c r="B37" s="69"/>
      <c r="C37" s="587" t="str">
        <f>'Tablero indicadores 2026'!G8</f>
        <v>Líder Funcional SG SST</v>
      </c>
      <c r="D37" s="584"/>
      <c r="E37" s="584"/>
      <c r="F37" s="584"/>
      <c r="G37" s="584"/>
      <c r="H37" s="585"/>
      <c r="I37" s="213"/>
      <c r="J37" s="214"/>
      <c r="K37" s="214"/>
      <c r="L37" s="214"/>
      <c r="M37" s="214"/>
      <c r="N37" s="214"/>
      <c r="O37" s="214"/>
      <c r="P37" s="214"/>
      <c r="Q37" s="214"/>
      <c r="R37" s="214"/>
      <c r="S37" s="214"/>
      <c r="T37" s="214"/>
      <c r="U37" s="41"/>
    </row>
    <row r="38" spans="1:21" ht="15" customHeight="1" x14ac:dyDescent="0.2">
      <c r="A38" s="39"/>
      <c r="B38" s="39"/>
      <c r="C38" s="39"/>
      <c r="D38" s="39"/>
      <c r="E38" s="39"/>
      <c r="F38" s="39"/>
      <c r="G38" s="39"/>
      <c r="H38" s="39"/>
      <c r="I38" s="39"/>
      <c r="J38" s="39"/>
      <c r="K38" s="39"/>
      <c r="L38" s="39"/>
      <c r="M38" s="39"/>
      <c r="N38" s="39"/>
      <c r="O38" s="39"/>
      <c r="P38" s="39"/>
      <c r="Q38" s="39"/>
      <c r="R38" s="39"/>
      <c r="S38" s="39"/>
      <c r="T38" s="39"/>
      <c r="U38" s="40"/>
    </row>
    <row r="39" spans="1:21" ht="4.5" customHeight="1" thickBot="1" x14ac:dyDescent="0.25">
      <c r="A39" s="51"/>
      <c r="B39" s="51"/>
      <c r="C39" s="51"/>
      <c r="D39" s="51"/>
      <c r="E39" s="51"/>
      <c r="F39" s="51"/>
      <c r="G39" s="51"/>
      <c r="H39" s="51"/>
      <c r="I39" s="51"/>
      <c r="J39" s="51"/>
      <c r="K39" s="51"/>
      <c r="L39" s="51"/>
      <c r="M39" s="51"/>
      <c r="N39" s="51"/>
      <c r="O39" s="51"/>
      <c r="P39" s="51"/>
      <c r="Q39" s="51"/>
      <c r="R39" s="51"/>
      <c r="S39" s="51"/>
      <c r="T39" s="51"/>
      <c r="U39" s="52"/>
    </row>
    <row r="40" spans="1:21" ht="14.25" x14ac:dyDescent="0.2"/>
    <row r="41" spans="1:21" ht="12" hidden="1" customHeight="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sheetData>
  <sheetProtection selectLockedCells="1"/>
  <dataConsolidate/>
  <mergeCells count="37">
    <mergeCell ref="A32:A37"/>
    <mergeCell ref="C32:H32"/>
    <mergeCell ref="I32:T32"/>
    <mergeCell ref="C33:H33"/>
    <mergeCell ref="I33:T33"/>
    <mergeCell ref="C34:H34"/>
    <mergeCell ref="I34:T34"/>
    <mergeCell ref="C35:H35"/>
    <mergeCell ref="I35:T36"/>
    <mergeCell ref="C36:H36"/>
    <mergeCell ref="C37:H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F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G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H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I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J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L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443B0-60C4-4C4F-A776-A6AD9F500F35}">
  <sheetPr codeName="Hoja34">
    <tabColor rgb="FFFF0000"/>
  </sheetPr>
  <dimension ref="A1:U64"/>
  <sheetViews>
    <sheetView showGridLines="0" view="pageBreakPreview" topLeftCell="A4" zoomScale="70" zoomScaleNormal="40" zoomScaleSheetLayoutView="70" zoomScalePageLayoutView="82" workbookViewId="0">
      <selection activeCell="C35" sqref="C35:H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2026'!B45</f>
        <v>6. Cumplimiento de SVE DME</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151</v>
      </c>
      <c r="F9" s="539"/>
      <c r="G9" s="539"/>
      <c r="H9" s="539"/>
      <c r="I9" s="539"/>
      <c r="J9" s="539"/>
      <c r="K9" s="539"/>
      <c r="L9" s="539"/>
      <c r="M9" s="539"/>
      <c r="N9" s="539"/>
      <c r="O9" s="539"/>
      <c r="P9" s="540"/>
      <c r="R9" s="46" t="s">
        <v>410</v>
      </c>
      <c r="T9" s="47" t="str">
        <f>'Tablero indicadores 2026'!H45</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2026'!I45</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615</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v>524</v>
      </c>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v>1079</v>
      </c>
      <c r="K20" s="59"/>
      <c r="L20" s="59"/>
      <c r="M20" s="59"/>
      <c r="N20" s="59"/>
      <c r="O20" s="59"/>
      <c r="P20" s="59">
        <v>1033</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79">
        <f>J19/J20</f>
        <v>0.48563484708063021</v>
      </c>
      <c r="K26" s="63"/>
      <c r="L26" s="63"/>
      <c r="M26" s="63"/>
      <c r="N26" s="63"/>
      <c r="O26" s="63"/>
      <c r="P26" s="63">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2.7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9"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5.7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102.75" customHeight="1" x14ac:dyDescent="0.2">
      <c r="A33" s="566"/>
      <c r="B33" s="69"/>
      <c r="C33" s="571" t="s">
        <v>616</v>
      </c>
      <c r="D33" s="572"/>
      <c r="E33" s="572"/>
      <c r="F33" s="572"/>
      <c r="G33" s="572"/>
      <c r="H33" s="573"/>
      <c r="I33" s="571" t="s">
        <v>538</v>
      </c>
      <c r="J33" s="572"/>
      <c r="K33" s="572"/>
      <c r="L33" s="572"/>
      <c r="M33" s="572"/>
      <c r="N33" s="572"/>
      <c r="O33" s="572"/>
      <c r="P33" s="572"/>
      <c r="Q33" s="572"/>
      <c r="R33" s="572"/>
      <c r="S33" s="572"/>
      <c r="T33" s="572"/>
      <c r="U33" s="41"/>
    </row>
    <row r="34" spans="1:21" ht="12.7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575"/>
      <c r="U34" s="41"/>
    </row>
    <row r="35" spans="1:21" ht="12.75" customHeight="1" x14ac:dyDescent="0.2">
      <c r="A35" s="566"/>
      <c r="B35" s="69"/>
      <c r="C35" s="583">
        <v>46203</v>
      </c>
      <c r="D35" s="588"/>
      <c r="E35" s="588"/>
      <c r="F35" s="588"/>
      <c r="G35" s="588"/>
      <c r="H35" s="589"/>
      <c r="I35" s="601" t="s">
        <v>617</v>
      </c>
      <c r="J35" s="602"/>
      <c r="K35" s="602"/>
      <c r="L35" s="602"/>
      <c r="M35" s="602"/>
      <c r="N35" s="602"/>
      <c r="O35" s="602"/>
      <c r="P35" s="602"/>
      <c r="Q35" s="602"/>
      <c r="R35" s="602"/>
      <c r="S35" s="602"/>
      <c r="T35" s="602"/>
      <c r="U35" s="41"/>
    </row>
    <row r="36" spans="1:21" ht="12.75" customHeight="1" x14ac:dyDescent="0.2">
      <c r="A36" s="566"/>
      <c r="B36" s="69"/>
      <c r="C36" s="583">
        <v>46358</v>
      </c>
      <c r="D36" s="588"/>
      <c r="E36" s="588"/>
      <c r="F36" s="588"/>
      <c r="G36" s="588"/>
      <c r="H36" s="589"/>
      <c r="I36" s="603"/>
      <c r="J36" s="554"/>
      <c r="K36" s="554"/>
      <c r="L36" s="554"/>
      <c r="M36" s="554"/>
      <c r="N36" s="554"/>
      <c r="O36" s="554"/>
      <c r="P36" s="554"/>
      <c r="Q36" s="554"/>
      <c r="R36" s="554"/>
      <c r="S36" s="554"/>
      <c r="T36" s="554"/>
      <c r="U36" s="41"/>
    </row>
    <row r="37" spans="1:21" ht="12.75" customHeight="1" x14ac:dyDescent="0.2">
      <c r="A37" s="566"/>
      <c r="B37" s="69"/>
      <c r="C37" s="586" t="s">
        <v>14</v>
      </c>
      <c r="D37" s="586"/>
      <c r="E37" s="586"/>
      <c r="F37" s="586"/>
      <c r="G37" s="586"/>
      <c r="H37" s="586"/>
      <c r="I37" s="604"/>
      <c r="J37" s="605"/>
      <c r="K37" s="605"/>
      <c r="L37" s="605"/>
      <c r="M37" s="605"/>
      <c r="N37" s="605"/>
      <c r="O37" s="605"/>
      <c r="P37" s="605"/>
      <c r="Q37" s="605"/>
      <c r="R37" s="605"/>
      <c r="S37" s="605"/>
      <c r="T37" s="605"/>
      <c r="U37" s="41"/>
    </row>
    <row r="38" spans="1:21" ht="14.25" customHeight="1" thickBot="1" x14ac:dyDescent="0.25">
      <c r="A38" s="567"/>
      <c r="B38" s="69"/>
      <c r="C38" s="587" t="str">
        <f>'Tablero indicadores 2026'!G8</f>
        <v>Líder Funcional SG SST</v>
      </c>
      <c r="D38" s="584"/>
      <c r="E38" s="584"/>
      <c r="F38" s="584"/>
      <c r="G38" s="584"/>
      <c r="H38" s="585"/>
      <c r="I38" s="213"/>
      <c r="J38" s="214"/>
      <c r="K38" s="214"/>
      <c r="L38" s="214"/>
      <c r="M38" s="214"/>
      <c r="N38" s="214"/>
      <c r="O38" s="214"/>
      <c r="P38" s="214"/>
      <c r="Q38" s="214"/>
      <c r="R38" s="214"/>
      <c r="S38" s="214"/>
      <c r="T38" s="214"/>
      <c r="U38" s="41"/>
    </row>
    <row r="39" spans="1:21" ht="15.75" customHeight="1" x14ac:dyDescent="0.2">
      <c r="A39" s="39"/>
      <c r="B39" s="39"/>
      <c r="C39" s="39"/>
      <c r="D39" s="39"/>
      <c r="E39" s="39"/>
      <c r="F39" s="39"/>
      <c r="G39" s="39"/>
      <c r="H39" s="39"/>
      <c r="I39" s="39"/>
      <c r="J39" s="39"/>
      <c r="K39" s="39"/>
      <c r="L39" s="39"/>
      <c r="M39" s="39"/>
      <c r="N39" s="39"/>
      <c r="O39" s="39"/>
      <c r="P39" s="39"/>
      <c r="Q39" s="39"/>
      <c r="R39" s="39"/>
      <c r="S39" s="39"/>
      <c r="T39" s="39"/>
      <c r="U39" s="40"/>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38">
    <mergeCell ref="A32:A38"/>
    <mergeCell ref="C32:H32"/>
    <mergeCell ref="I32:T32"/>
    <mergeCell ref="C33:H33"/>
    <mergeCell ref="I33:T33"/>
    <mergeCell ref="C34:H34"/>
    <mergeCell ref="I34:T34"/>
    <mergeCell ref="C35:H35"/>
    <mergeCell ref="I35:T37"/>
    <mergeCell ref="C37:H37"/>
    <mergeCell ref="C38:H38"/>
    <mergeCell ref="C36:H36"/>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F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G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H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I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J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L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C7F6C-C58A-4B1D-905F-7702A7D58933}">
  <sheetPr>
    <tabColor rgb="FFFF0000"/>
  </sheetPr>
  <dimension ref="A1:K67"/>
  <sheetViews>
    <sheetView showGridLines="0" topLeftCell="A42" zoomScale="85" zoomScaleNormal="85" workbookViewId="0">
      <selection activeCell="D56" sqref="D56"/>
    </sheetView>
  </sheetViews>
  <sheetFormatPr baseColWidth="10" defaultColWidth="11.42578125" defaultRowHeight="15" x14ac:dyDescent="0.25"/>
  <cols>
    <col min="1" max="1" width="8.85546875" customWidth="1"/>
    <col min="2" max="2" width="16.5703125" customWidth="1"/>
    <col min="3" max="3" width="32.85546875" style="153" customWidth="1"/>
    <col min="4" max="4" width="28.42578125" style="153" bestFit="1" customWidth="1"/>
    <col min="5" max="5" width="17.140625" style="154" customWidth="1"/>
  </cols>
  <sheetData>
    <row r="1" spans="1:7" ht="15.75" thickBot="1" x14ac:dyDescent="0.3"/>
    <row r="2" spans="1:7" ht="52.5" customHeight="1" thickBot="1" x14ac:dyDescent="0.3">
      <c r="B2" s="659" t="s">
        <v>618</v>
      </c>
      <c r="C2" s="660"/>
      <c r="D2" s="660"/>
      <c r="E2" s="661"/>
    </row>
    <row r="3" spans="1:7" ht="15" customHeight="1" x14ac:dyDescent="0.25">
      <c r="B3" s="155"/>
      <c r="C3" s="155"/>
      <c r="D3" s="155"/>
      <c r="E3" s="156"/>
    </row>
    <row r="4" spans="1:7" ht="15.75" thickBot="1" x14ac:dyDescent="0.3">
      <c r="B4" s="662"/>
      <c r="C4" s="662"/>
      <c r="D4" s="662"/>
      <c r="E4" s="662"/>
    </row>
    <row r="5" spans="1:7" ht="66.75" customHeight="1" x14ac:dyDescent="0.25">
      <c r="A5" s="157"/>
      <c r="B5" s="158"/>
      <c r="C5" s="159" t="s">
        <v>619</v>
      </c>
      <c r="D5" s="160" t="s">
        <v>620</v>
      </c>
      <c r="E5" s="161" t="s">
        <v>621</v>
      </c>
    </row>
    <row r="6" spans="1:7" x14ac:dyDescent="0.25">
      <c r="A6" s="157"/>
      <c r="B6" s="162" t="s">
        <v>622</v>
      </c>
      <c r="C6" s="649">
        <v>0</v>
      </c>
      <c r="D6" s="637">
        <v>1099</v>
      </c>
      <c r="E6" s="652">
        <f>(C6/D6)</f>
        <v>0</v>
      </c>
    </row>
    <row r="7" spans="1:7" x14ac:dyDescent="0.25">
      <c r="A7" s="157"/>
      <c r="B7" s="163" t="s">
        <v>623</v>
      </c>
      <c r="C7" s="650"/>
      <c r="D7" s="638"/>
      <c r="E7" s="653"/>
    </row>
    <row r="8" spans="1:7" x14ac:dyDescent="0.25">
      <c r="A8" s="157"/>
      <c r="B8" s="163" t="s">
        <v>624</v>
      </c>
      <c r="C8" s="650"/>
      <c r="D8" s="638"/>
      <c r="E8" s="653"/>
    </row>
    <row r="9" spans="1:7" x14ac:dyDescent="0.25">
      <c r="A9" s="658"/>
      <c r="B9" s="163" t="s">
        <v>625</v>
      </c>
      <c r="C9" s="650"/>
      <c r="D9" s="638"/>
      <c r="E9" s="653"/>
    </row>
    <row r="10" spans="1:7" x14ac:dyDescent="0.25">
      <c r="A10" s="658"/>
      <c r="B10" s="163" t="s">
        <v>626</v>
      </c>
      <c r="C10" s="650"/>
      <c r="D10" s="638"/>
      <c r="E10" s="653"/>
    </row>
    <row r="11" spans="1:7" x14ac:dyDescent="0.25">
      <c r="A11" s="157"/>
      <c r="B11" s="163" t="s">
        <v>627</v>
      </c>
      <c r="C11" s="651"/>
      <c r="D11" s="639"/>
      <c r="E11" s="654"/>
      <c r="G11" s="164"/>
    </row>
    <row r="12" spans="1:7" x14ac:dyDescent="0.25">
      <c r="A12" s="157"/>
      <c r="B12" s="163" t="s">
        <v>628</v>
      </c>
      <c r="C12" s="649">
        <v>0</v>
      </c>
      <c r="D12" s="649">
        <v>1072</v>
      </c>
      <c r="E12" s="652">
        <f>(C12/D12)</f>
        <v>0</v>
      </c>
      <c r="G12" s="164"/>
    </row>
    <row r="13" spans="1:7" x14ac:dyDescent="0.25">
      <c r="A13" s="157"/>
      <c r="B13" s="163" t="s">
        <v>629</v>
      </c>
      <c r="C13" s="650"/>
      <c r="D13" s="650"/>
      <c r="E13" s="653"/>
      <c r="G13" s="164"/>
    </row>
    <row r="14" spans="1:7" x14ac:dyDescent="0.25">
      <c r="B14" s="163" t="s">
        <v>630</v>
      </c>
      <c r="C14" s="650"/>
      <c r="D14" s="650"/>
      <c r="E14" s="653"/>
      <c r="G14" s="164"/>
    </row>
    <row r="15" spans="1:7" x14ac:dyDescent="0.25">
      <c r="B15" s="163" t="s">
        <v>631</v>
      </c>
      <c r="C15" s="650"/>
      <c r="D15" s="650"/>
      <c r="E15" s="653"/>
      <c r="G15" s="164"/>
    </row>
    <row r="16" spans="1:7" x14ac:dyDescent="0.25">
      <c r="B16" s="163" t="s">
        <v>632</v>
      </c>
      <c r="C16" s="650"/>
      <c r="D16" s="650"/>
      <c r="E16" s="653"/>
      <c r="G16" s="164"/>
    </row>
    <row r="17" spans="2:5" x14ac:dyDescent="0.25">
      <c r="B17" s="163" t="s">
        <v>633</v>
      </c>
      <c r="C17" s="651"/>
      <c r="D17" s="651"/>
      <c r="E17" s="654"/>
    </row>
    <row r="18" spans="2:5" x14ac:dyDescent="0.25">
      <c r="B18" s="163" t="s">
        <v>634</v>
      </c>
      <c r="C18" s="165">
        <f>SUM(C6+C12)</f>
        <v>0</v>
      </c>
      <c r="D18" s="165">
        <f>AVERAGE(D6:D17)</f>
        <v>1085.5</v>
      </c>
      <c r="E18" s="166">
        <f>(C18/D18)</f>
        <v>0</v>
      </c>
    </row>
    <row r="19" spans="2:5" x14ac:dyDescent="0.25">
      <c r="B19" s="167"/>
    </row>
    <row r="20" spans="2:5" x14ac:dyDescent="0.25">
      <c r="B20" s="167"/>
    </row>
    <row r="21" spans="2:5" x14ac:dyDescent="0.25">
      <c r="B21" s="167"/>
    </row>
    <row r="22" spans="2:5" ht="15.75" thickBot="1" x14ac:dyDescent="0.3"/>
    <row r="23" spans="2:5" ht="48.75" customHeight="1" thickBot="1" x14ac:dyDescent="0.3">
      <c r="B23" s="168"/>
      <c r="C23" s="169" t="s">
        <v>635</v>
      </c>
      <c r="D23" s="170" t="s">
        <v>636</v>
      </c>
      <c r="E23" s="171" t="s">
        <v>637</v>
      </c>
    </row>
    <row r="24" spans="2:5" x14ac:dyDescent="0.25">
      <c r="B24" s="631" t="s">
        <v>638</v>
      </c>
      <c r="C24" s="655">
        <v>9</v>
      </c>
      <c r="D24" s="637">
        <v>1301</v>
      </c>
      <c r="E24" s="640">
        <f>(C24/D24)</f>
        <v>6.9177555726364333E-3</v>
      </c>
    </row>
    <row r="25" spans="2:5" x14ac:dyDescent="0.25">
      <c r="B25" s="632"/>
      <c r="C25" s="656"/>
      <c r="D25" s="638"/>
      <c r="E25" s="641" t="e">
        <f t="shared" ref="E25:E29" si="0">(C25/D25)</f>
        <v>#DIV/0!</v>
      </c>
    </row>
    <row r="26" spans="2:5" x14ac:dyDescent="0.25">
      <c r="B26" s="632"/>
      <c r="C26" s="656"/>
      <c r="D26" s="638"/>
      <c r="E26" s="641" t="e">
        <f t="shared" si="0"/>
        <v>#DIV/0!</v>
      </c>
    </row>
    <row r="27" spans="2:5" x14ac:dyDescent="0.25">
      <c r="B27" s="632"/>
      <c r="C27" s="656"/>
      <c r="D27" s="638"/>
      <c r="E27" s="641" t="e">
        <f t="shared" si="0"/>
        <v>#DIV/0!</v>
      </c>
    </row>
    <row r="28" spans="2:5" x14ac:dyDescent="0.25">
      <c r="B28" s="632"/>
      <c r="C28" s="656"/>
      <c r="D28" s="638"/>
      <c r="E28" s="641" t="e">
        <f t="shared" si="0"/>
        <v>#DIV/0!</v>
      </c>
    </row>
    <row r="29" spans="2:5" ht="15.75" thickBot="1" x14ac:dyDescent="0.3">
      <c r="B29" s="633"/>
      <c r="C29" s="657"/>
      <c r="D29" s="639"/>
      <c r="E29" s="642" t="e">
        <f t="shared" si="0"/>
        <v>#DIV/0!</v>
      </c>
    </row>
    <row r="30" spans="2:5" ht="15.75" thickBot="1" x14ac:dyDescent="0.3">
      <c r="B30" s="172" t="s">
        <v>634</v>
      </c>
      <c r="C30" s="173">
        <f>SUM(C24:C29)</f>
        <v>9</v>
      </c>
      <c r="D30" s="174">
        <f>AVERAGE(D24:D29)</f>
        <v>1301</v>
      </c>
      <c r="E30" s="175">
        <f>(C30/D30)</f>
        <v>6.9177555726364333E-3</v>
      </c>
    </row>
    <row r="31" spans="2:5" ht="15.75" thickBot="1" x14ac:dyDescent="0.3">
      <c r="B31" s="167"/>
      <c r="C31" s="176"/>
      <c r="D31" s="176"/>
    </row>
    <row r="32" spans="2:5" ht="45.75" thickBot="1" x14ac:dyDescent="0.3">
      <c r="B32" s="168"/>
      <c r="C32" s="169" t="s">
        <v>635</v>
      </c>
      <c r="D32" s="170" t="s">
        <v>636</v>
      </c>
      <c r="E32" s="171" t="s">
        <v>637</v>
      </c>
    </row>
    <row r="33" spans="2:5" x14ac:dyDescent="0.25">
      <c r="B33" s="631" t="s">
        <v>639</v>
      </c>
      <c r="C33" s="634"/>
      <c r="D33" s="637">
        <v>1019</v>
      </c>
      <c r="E33" s="640">
        <v>0</v>
      </c>
    </row>
    <row r="34" spans="2:5" x14ac:dyDescent="0.25">
      <c r="B34" s="632"/>
      <c r="C34" s="635"/>
      <c r="D34" s="638"/>
      <c r="E34" s="641" t="e">
        <v>#DIV/0!</v>
      </c>
    </row>
    <row r="35" spans="2:5" x14ac:dyDescent="0.25">
      <c r="B35" s="632"/>
      <c r="C35" s="635"/>
      <c r="D35" s="638"/>
      <c r="E35" s="641" t="e">
        <v>#DIV/0!</v>
      </c>
    </row>
    <row r="36" spans="2:5" x14ac:dyDescent="0.25">
      <c r="B36" s="632"/>
      <c r="C36" s="635"/>
      <c r="D36" s="638"/>
      <c r="E36" s="641" t="e">
        <v>#DIV/0!</v>
      </c>
    </row>
    <row r="37" spans="2:5" x14ac:dyDescent="0.25">
      <c r="B37" s="632"/>
      <c r="C37" s="635"/>
      <c r="D37" s="638"/>
      <c r="E37" s="641" t="e">
        <v>#DIV/0!</v>
      </c>
    </row>
    <row r="38" spans="2:5" ht="15.75" thickBot="1" x14ac:dyDescent="0.3">
      <c r="B38" s="633"/>
      <c r="C38" s="636"/>
      <c r="D38" s="639"/>
      <c r="E38" s="642" t="e">
        <v>#DIV/0!</v>
      </c>
    </row>
    <row r="39" spans="2:5" ht="15.75" thickBot="1" x14ac:dyDescent="0.3">
      <c r="B39" s="172" t="s">
        <v>634</v>
      </c>
      <c r="C39" s="173">
        <v>0</v>
      </c>
      <c r="D39" s="174">
        <v>1019</v>
      </c>
      <c r="E39" s="175">
        <v>0</v>
      </c>
    </row>
    <row r="40" spans="2:5" ht="15.75" thickBot="1" x14ac:dyDescent="0.3">
      <c r="B40" s="167"/>
      <c r="C40" s="176"/>
      <c r="D40" s="176"/>
    </row>
    <row r="41" spans="2:5" ht="45.75" thickBot="1" x14ac:dyDescent="0.3">
      <c r="B41" s="192"/>
      <c r="C41" s="193" t="s">
        <v>635</v>
      </c>
      <c r="D41" s="193" t="s">
        <v>636</v>
      </c>
      <c r="E41" s="194" t="s">
        <v>637</v>
      </c>
    </row>
    <row r="42" spans="2:5" x14ac:dyDescent="0.25">
      <c r="B42" s="643" t="s">
        <v>640</v>
      </c>
      <c r="C42" s="644"/>
      <c r="D42" s="638">
        <v>1038</v>
      </c>
      <c r="E42" s="646">
        <v>0</v>
      </c>
    </row>
    <row r="43" spans="2:5" x14ac:dyDescent="0.25">
      <c r="B43" s="643"/>
      <c r="C43" s="635"/>
      <c r="D43" s="638"/>
      <c r="E43" s="647" t="e">
        <v>#DIV/0!</v>
      </c>
    </row>
    <row r="44" spans="2:5" x14ac:dyDescent="0.25">
      <c r="B44" s="643"/>
      <c r="C44" s="635"/>
      <c r="D44" s="638"/>
      <c r="E44" s="647" t="e">
        <v>#DIV/0!</v>
      </c>
    </row>
    <row r="45" spans="2:5" x14ac:dyDescent="0.25">
      <c r="B45" s="643"/>
      <c r="C45" s="635"/>
      <c r="D45" s="638"/>
      <c r="E45" s="647" t="e">
        <v>#DIV/0!</v>
      </c>
    </row>
    <row r="46" spans="2:5" x14ac:dyDescent="0.25">
      <c r="B46" s="643"/>
      <c r="C46" s="635"/>
      <c r="D46" s="638"/>
      <c r="E46" s="647" t="e">
        <v>#DIV/0!</v>
      </c>
    </row>
    <row r="47" spans="2:5" ht="15.75" thickBot="1" x14ac:dyDescent="0.3">
      <c r="B47" s="643"/>
      <c r="C47" s="645"/>
      <c r="D47" s="638"/>
      <c r="E47" s="648" t="e">
        <v>#DIV/0!</v>
      </c>
    </row>
    <row r="48" spans="2:5" ht="15.75" thickBot="1" x14ac:dyDescent="0.3">
      <c r="B48" s="189" t="s">
        <v>634</v>
      </c>
      <c r="C48" s="190">
        <v>0</v>
      </c>
      <c r="D48" s="190">
        <f>D42</f>
        <v>1038</v>
      </c>
      <c r="E48" s="191">
        <f>C48/D48</f>
        <v>0</v>
      </c>
    </row>
    <row r="49" spans="2:8" ht="15.75" thickBot="1" x14ac:dyDescent="0.3"/>
    <row r="50" spans="2:8" ht="30.75" thickBot="1" x14ac:dyDescent="0.3">
      <c r="B50" s="177"/>
      <c r="C50" s="178" t="s">
        <v>641</v>
      </c>
      <c r="D50" s="179" t="s">
        <v>642</v>
      </c>
      <c r="E50" s="180" t="s">
        <v>643</v>
      </c>
    </row>
    <row r="51" spans="2:8" x14ac:dyDescent="0.25">
      <c r="B51" s="181" t="s">
        <v>622</v>
      </c>
      <c r="C51" s="182">
        <v>870</v>
      </c>
      <c r="D51" s="182">
        <v>1043</v>
      </c>
      <c r="E51" s="183">
        <f t="shared" ref="E51:E58" si="1">(C51/D51)</f>
        <v>0.83413231064237781</v>
      </c>
    </row>
    <row r="52" spans="2:8" x14ac:dyDescent="0.25">
      <c r="B52" s="184" t="s">
        <v>623</v>
      </c>
      <c r="C52" s="182">
        <v>846</v>
      </c>
      <c r="D52" s="182">
        <v>1032</v>
      </c>
      <c r="E52" s="183">
        <f t="shared" si="1"/>
        <v>0.81976744186046513</v>
      </c>
    </row>
    <row r="53" spans="2:8" x14ac:dyDescent="0.25">
      <c r="B53" s="184" t="s">
        <v>624</v>
      </c>
      <c r="C53" s="182">
        <v>823</v>
      </c>
      <c r="D53" s="182">
        <v>1021</v>
      </c>
      <c r="E53" s="183">
        <f t="shared" si="1"/>
        <v>0.80607247796278159</v>
      </c>
    </row>
    <row r="54" spans="2:8" x14ac:dyDescent="0.25">
      <c r="B54" s="184" t="s">
        <v>625</v>
      </c>
      <c r="C54" s="182">
        <v>816</v>
      </c>
      <c r="D54" s="182">
        <v>1031</v>
      </c>
      <c r="E54" s="183">
        <f t="shared" si="1"/>
        <v>0.79146459747817655</v>
      </c>
    </row>
    <row r="55" spans="2:8" x14ac:dyDescent="0.25">
      <c r="B55" s="184" t="s">
        <v>626</v>
      </c>
      <c r="C55" s="182">
        <v>811</v>
      </c>
      <c r="D55" s="182">
        <v>1038</v>
      </c>
      <c r="E55" s="183">
        <f t="shared" si="1"/>
        <v>0.7813102119460501</v>
      </c>
    </row>
    <row r="56" spans="2:8" ht="12.75" customHeight="1" x14ac:dyDescent="0.25">
      <c r="B56" s="184" t="s">
        <v>627</v>
      </c>
      <c r="C56" s="182">
        <v>797</v>
      </c>
      <c r="D56" s="182">
        <v>1019</v>
      </c>
      <c r="E56" s="183">
        <f t="shared" si="1"/>
        <v>0.78213935230618248</v>
      </c>
    </row>
    <row r="57" spans="2:8" x14ac:dyDescent="0.25">
      <c r="B57" s="184" t="s">
        <v>628</v>
      </c>
      <c r="C57" s="182">
        <v>0</v>
      </c>
      <c r="D57" s="182">
        <v>995</v>
      </c>
      <c r="E57" s="183">
        <f t="shared" si="1"/>
        <v>0</v>
      </c>
      <c r="H57" s="185"/>
    </row>
    <row r="58" spans="2:8" x14ac:dyDescent="0.25">
      <c r="B58" s="184" t="s">
        <v>629</v>
      </c>
      <c r="C58" s="182">
        <v>0</v>
      </c>
      <c r="D58" s="182">
        <v>933</v>
      </c>
      <c r="E58" s="183">
        <f t="shared" si="1"/>
        <v>0</v>
      </c>
      <c r="H58" s="185"/>
    </row>
    <row r="59" spans="2:8" x14ac:dyDescent="0.25">
      <c r="B59" s="184" t="s">
        <v>630</v>
      </c>
      <c r="C59" s="182">
        <v>0</v>
      </c>
      <c r="D59" s="182">
        <v>929</v>
      </c>
      <c r="E59" s="183">
        <f>(C59/D59)</f>
        <v>0</v>
      </c>
      <c r="H59" s="185"/>
    </row>
    <row r="60" spans="2:8" x14ac:dyDescent="0.25">
      <c r="B60" s="184" t="s">
        <v>631</v>
      </c>
      <c r="C60" s="182">
        <v>0</v>
      </c>
      <c r="D60" s="182">
        <v>919</v>
      </c>
      <c r="E60" s="183">
        <f>(C60/D60)</f>
        <v>0</v>
      </c>
      <c r="H60" s="185"/>
    </row>
    <row r="61" spans="2:8" x14ac:dyDescent="0.25">
      <c r="B61" s="184" t="s">
        <v>632</v>
      </c>
      <c r="C61" s="182">
        <v>0</v>
      </c>
      <c r="D61" s="182">
        <v>950</v>
      </c>
      <c r="E61" s="186">
        <v>0</v>
      </c>
      <c r="H61" s="185"/>
    </row>
    <row r="62" spans="2:8" x14ac:dyDescent="0.25">
      <c r="B62" s="184" t="s">
        <v>633</v>
      </c>
      <c r="C62" s="182">
        <v>0</v>
      </c>
      <c r="D62" s="182">
        <v>920</v>
      </c>
      <c r="E62" s="183">
        <v>0</v>
      </c>
      <c r="H62" s="185"/>
    </row>
    <row r="63" spans="2:8" ht="15.75" thickBot="1" x14ac:dyDescent="0.3">
      <c r="B63" s="187" t="s">
        <v>634</v>
      </c>
      <c r="C63" s="195">
        <f>SUM(C51:C62)</f>
        <v>4963</v>
      </c>
      <c r="D63" s="195">
        <f>SUM(D51:D62)</f>
        <v>11830</v>
      </c>
      <c r="E63" s="183">
        <f>(C63/D63)</f>
        <v>0.41952662721893491</v>
      </c>
      <c r="H63" s="185"/>
    </row>
    <row r="64" spans="2:8" x14ac:dyDescent="0.25">
      <c r="B64" s="167"/>
    </row>
    <row r="65" spans="10:11" ht="20.25" customHeight="1" x14ac:dyDescent="0.25">
      <c r="J65" s="215"/>
    </row>
    <row r="66" spans="10:11" ht="15.75" x14ac:dyDescent="0.25">
      <c r="K66" s="188"/>
    </row>
    <row r="67" spans="10:11" ht="15.75" x14ac:dyDescent="0.25">
      <c r="K67" s="188"/>
    </row>
  </sheetData>
  <mergeCells count="21">
    <mergeCell ref="A9:A10"/>
    <mergeCell ref="B2:E2"/>
    <mergeCell ref="B4:E4"/>
    <mergeCell ref="C6:C11"/>
    <mergeCell ref="D6:D11"/>
    <mergeCell ref="E6:E11"/>
    <mergeCell ref="C12:C17"/>
    <mergeCell ref="D12:D17"/>
    <mergeCell ref="E12:E17"/>
    <mergeCell ref="B24:B29"/>
    <mergeCell ref="C24:C29"/>
    <mergeCell ref="D24:D29"/>
    <mergeCell ref="E24:E29"/>
    <mergeCell ref="B33:B38"/>
    <mergeCell ref="C33:C38"/>
    <mergeCell ref="D33:D38"/>
    <mergeCell ref="E33:E38"/>
    <mergeCell ref="B42:B47"/>
    <mergeCell ref="C42:C47"/>
    <mergeCell ref="D42:D47"/>
    <mergeCell ref="E42:E47"/>
  </mergeCells>
  <pageMargins left="0.7" right="0.7" top="0.75" bottom="0.75" header="0.3" footer="0.3"/>
  <pageSetup orientation="portrait" horizontalDpi="4294967295" verticalDpi="4294967295" r:id="rId1"/>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A7E2-0E78-4FC7-AD81-F6D986F6CADF}">
  <sheetPr codeName="Hoja35">
    <tabColor theme="5" tint="0.39997558519241921"/>
  </sheetPr>
  <dimension ref="A1:U65"/>
  <sheetViews>
    <sheetView showGridLines="0" view="pageBreakPreview" zoomScale="70" zoomScaleNormal="40" zoomScaleSheetLayoutView="70" zoomScalePageLayoutView="82" workbookViewId="0">
      <selection activeCell="M31" sqref="M31"/>
    </sheetView>
  </sheetViews>
  <sheetFormatPr baseColWidth="10" defaultColWidth="11.42578125" defaultRowHeight="0" customHeight="1" zeroHeight="1" x14ac:dyDescent="0.2"/>
  <cols>
    <col min="1" max="1" width="13.7109375" style="38" customWidth="1"/>
    <col min="2" max="2" width="0.85546875" style="38" customWidth="1"/>
    <col min="3" max="3" width="20"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216"/>
      <c r="B4" s="39"/>
      <c r="C4" s="39"/>
      <c r="D4" s="39"/>
      <c r="E4" s="39"/>
      <c r="F4" s="39"/>
      <c r="G4" s="39"/>
      <c r="H4" s="39"/>
      <c r="I4" s="39"/>
      <c r="J4" s="39"/>
      <c r="K4" s="39"/>
      <c r="L4" s="39"/>
      <c r="M4" s="39"/>
      <c r="N4" s="39"/>
      <c r="O4" s="39"/>
      <c r="P4" s="39"/>
      <c r="Q4" s="39"/>
      <c r="R4" s="39"/>
      <c r="S4" s="39"/>
      <c r="T4" s="39"/>
      <c r="U4" s="40"/>
    </row>
    <row r="5" spans="1:21" ht="28.5" customHeight="1" x14ac:dyDescent="0.25">
      <c r="A5" s="663" t="s">
        <v>409</v>
      </c>
      <c r="B5" s="536"/>
      <c r="C5" s="555"/>
      <c r="E5" s="556" t="str">
        <f>'Tablero indicadores 2026'!B46</f>
        <v>6.1 Cumplimiento del cronogrma de actividades de SVE FRPS</v>
      </c>
      <c r="F5" s="557"/>
      <c r="G5" s="557"/>
      <c r="H5" s="557"/>
      <c r="I5" s="557"/>
      <c r="J5" s="557"/>
      <c r="K5" s="557"/>
      <c r="L5" s="557"/>
      <c r="M5" s="557"/>
      <c r="N5" s="557"/>
      <c r="O5" s="557"/>
      <c r="P5" s="557"/>
      <c r="Q5" s="557"/>
      <c r="R5" s="557"/>
      <c r="S5" s="557"/>
      <c r="T5" s="557"/>
      <c r="U5" s="41"/>
    </row>
    <row r="6" spans="1:21" ht="5.0999999999999996" customHeight="1" x14ac:dyDescent="0.2">
      <c r="A6" s="217"/>
      <c r="B6" s="42"/>
      <c r="C6" s="42"/>
      <c r="U6" s="41"/>
    </row>
    <row r="7" spans="1:21" ht="30" customHeight="1" x14ac:dyDescent="0.2">
      <c r="A7" s="665"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217"/>
      <c r="B8" s="42"/>
      <c r="C8" s="42"/>
      <c r="U8" s="41"/>
    </row>
    <row r="9" spans="1:21" ht="33" customHeight="1" x14ac:dyDescent="0.2">
      <c r="A9" s="665" t="s">
        <v>20</v>
      </c>
      <c r="B9" s="559"/>
      <c r="C9" s="564"/>
      <c r="E9" s="538" t="s">
        <v>254</v>
      </c>
      <c r="F9" s="539"/>
      <c r="G9" s="539"/>
      <c r="H9" s="539"/>
      <c r="I9" s="539"/>
      <c r="J9" s="539"/>
      <c r="K9" s="539"/>
      <c r="L9" s="539"/>
      <c r="M9" s="539"/>
      <c r="N9" s="539"/>
      <c r="O9" s="539"/>
      <c r="P9" s="540"/>
      <c r="R9" s="46" t="s">
        <v>410</v>
      </c>
      <c r="T9" s="47" t="str">
        <f>'Tablero indicadores 2026'!H46</f>
        <v xml:space="preserve">Anual </v>
      </c>
      <c r="U9" s="41"/>
    </row>
    <row r="10" spans="1:21" ht="5.0999999999999996" customHeight="1" x14ac:dyDescent="0.2">
      <c r="A10" s="217"/>
      <c r="B10" s="42"/>
      <c r="C10" s="42"/>
      <c r="R10" s="48"/>
      <c r="U10" s="41"/>
    </row>
    <row r="11" spans="1:21" ht="30" customHeight="1" x14ac:dyDescent="0.2">
      <c r="A11" s="663" t="s">
        <v>411</v>
      </c>
      <c r="B11" s="536"/>
      <c r="C11" s="537"/>
      <c r="E11" s="538" t="str">
        <f>'Tablero indicadores 2026'!I45</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217"/>
      <c r="B12" s="42"/>
      <c r="C12" s="42"/>
      <c r="U12" s="41"/>
    </row>
    <row r="13" spans="1:21" ht="30" customHeight="1" x14ac:dyDescent="0.2">
      <c r="A13" s="663"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218"/>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A15" s="219"/>
      <c r="U15" s="41"/>
    </row>
    <row r="16" spans="1:21" ht="5.0999999999999996" customHeight="1" x14ac:dyDescent="0.2">
      <c r="A16" s="216"/>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664"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644</v>
      </c>
      <c r="S17" s="546"/>
      <c r="T17" s="546"/>
      <c r="U17" s="41"/>
    </row>
    <row r="18" spans="1:21" ht="5.0999999999999996" customHeight="1" x14ac:dyDescent="0.2">
      <c r="A18" s="220"/>
      <c r="B18" s="56"/>
      <c r="C18" s="56"/>
      <c r="E18" s="49"/>
      <c r="F18" s="49"/>
      <c r="G18" s="49"/>
      <c r="H18" s="49"/>
      <c r="I18" s="49"/>
      <c r="J18" s="49"/>
      <c r="K18" s="49"/>
      <c r="L18" s="49"/>
      <c r="M18" s="49"/>
      <c r="N18" s="49"/>
      <c r="O18" s="49"/>
      <c r="P18" s="49"/>
      <c r="Q18" s="55"/>
      <c r="R18" s="547"/>
      <c r="S18" s="548"/>
      <c r="T18" s="548"/>
      <c r="U18" s="41"/>
    </row>
    <row r="19" spans="1:21" ht="14.25" x14ac:dyDescent="0.2">
      <c r="A19" s="666" t="s">
        <v>429</v>
      </c>
      <c r="B19" s="528"/>
      <c r="C19" s="529"/>
      <c r="E19" s="59"/>
      <c r="F19" s="59"/>
      <c r="G19" s="59"/>
      <c r="H19" s="59"/>
      <c r="I19" s="59"/>
      <c r="J19" s="59"/>
      <c r="K19" s="59"/>
      <c r="L19" s="59"/>
      <c r="M19" s="59"/>
      <c r="N19" s="59"/>
      <c r="O19" s="59"/>
      <c r="P19" s="59"/>
      <c r="Q19" s="55"/>
      <c r="R19" s="547"/>
      <c r="S19" s="548"/>
      <c r="T19" s="548"/>
      <c r="U19" s="41"/>
    </row>
    <row r="20" spans="1:21" ht="14.25" x14ac:dyDescent="0.2">
      <c r="A20" s="669" t="s">
        <v>430</v>
      </c>
      <c r="B20" s="552"/>
      <c r="C20" s="553"/>
      <c r="E20" s="59"/>
      <c r="F20" s="59"/>
      <c r="G20" s="59"/>
      <c r="H20" s="59"/>
      <c r="I20" s="59"/>
      <c r="J20" s="59"/>
      <c r="K20" s="59"/>
      <c r="L20" s="59"/>
      <c r="M20" s="59"/>
      <c r="N20" s="59"/>
      <c r="O20" s="59"/>
      <c r="P20" s="59">
        <v>0</v>
      </c>
      <c r="Q20" s="55"/>
      <c r="R20" s="547"/>
      <c r="S20" s="548"/>
      <c r="T20" s="548"/>
      <c r="U20" s="41"/>
    </row>
    <row r="21" spans="1:21" ht="5.0999999999999996" customHeight="1" x14ac:dyDescent="0.2">
      <c r="A21" s="219"/>
      <c r="E21" s="61"/>
      <c r="F21" s="61"/>
      <c r="G21" s="61"/>
      <c r="H21" s="61"/>
      <c r="I21" s="61"/>
      <c r="J21" s="61"/>
      <c r="K21" s="61"/>
      <c r="L21" s="61"/>
      <c r="M21" s="61"/>
      <c r="N21" s="61"/>
      <c r="O21" s="61"/>
      <c r="P21" s="61"/>
      <c r="Q21" s="55"/>
      <c r="R21" s="547"/>
      <c r="S21" s="548"/>
      <c r="T21" s="548"/>
      <c r="U21" s="41"/>
    </row>
    <row r="22" spans="1:21" ht="15" customHeight="1" x14ac:dyDescent="0.2">
      <c r="A22" s="666"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670"/>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666"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A25" s="219"/>
      <c r="E25" s="66"/>
      <c r="F25" s="66"/>
      <c r="G25" s="66"/>
      <c r="H25" s="66"/>
      <c r="I25" s="66"/>
      <c r="J25" s="66"/>
      <c r="K25" s="66"/>
      <c r="L25" s="66"/>
      <c r="M25" s="66"/>
      <c r="N25" s="66"/>
      <c r="O25" s="66"/>
      <c r="P25" s="66"/>
      <c r="Q25" s="55"/>
      <c r="R25" s="547"/>
      <c r="S25" s="548"/>
      <c r="T25" s="548"/>
      <c r="U25" s="41"/>
    </row>
    <row r="26" spans="1:21" ht="15" x14ac:dyDescent="0.25">
      <c r="A26" s="667" t="s">
        <v>433</v>
      </c>
      <c r="B26" s="531"/>
      <c r="C26" s="532"/>
      <c r="E26" s="63"/>
      <c r="F26" s="63"/>
      <c r="G26" s="63"/>
      <c r="H26" s="63"/>
      <c r="I26" s="63"/>
      <c r="J26" s="63"/>
      <c r="K26" s="63"/>
      <c r="L26" s="63"/>
      <c r="M26" s="63"/>
      <c r="N26" s="63"/>
      <c r="O26" s="63"/>
      <c r="P26" s="63" t="e">
        <f t="shared" ref="P26" si="0">P19/P20</f>
        <v>#DIV/0!</v>
      </c>
      <c r="Q26" s="55"/>
      <c r="R26" s="549"/>
      <c r="S26" s="550"/>
      <c r="T26" s="550"/>
      <c r="U26" s="41"/>
    </row>
    <row r="27" spans="1:21" ht="4.5" customHeight="1" x14ac:dyDescent="0.2">
      <c r="A27" s="219"/>
      <c r="J27" s="55"/>
      <c r="K27" s="55"/>
      <c r="L27" s="55"/>
      <c r="M27" s="55"/>
      <c r="N27" s="55"/>
      <c r="O27" s="55"/>
      <c r="P27" s="55"/>
      <c r="Q27" s="55"/>
      <c r="R27" s="55"/>
      <c r="S27" s="55"/>
      <c r="T27" s="55"/>
      <c r="U27" s="41"/>
    </row>
    <row r="28" spans="1:21" ht="342" customHeight="1" x14ac:dyDescent="0.2">
      <c r="A28" s="668"/>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218"/>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216"/>
      <c r="B30" s="39"/>
      <c r="C30" s="39"/>
      <c r="D30" s="39"/>
      <c r="E30" s="39"/>
      <c r="F30" s="39"/>
      <c r="G30" s="39"/>
      <c r="H30" s="39"/>
      <c r="I30" s="39"/>
      <c r="J30" s="39"/>
      <c r="K30" s="39"/>
      <c r="L30" s="39"/>
      <c r="M30" s="39"/>
      <c r="N30" s="39"/>
      <c r="O30" s="39"/>
      <c r="P30" s="39"/>
      <c r="Q30" s="39"/>
      <c r="R30" s="39"/>
      <c r="S30" s="39"/>
      <c r="T30" s="39"/>
      <c r="U30" s="40"/>
    </row>
    <row r="31" spans="1:21" ht="4.5" customHeight="1" x14ac:dyDescent="0.2">
      <c r="A31" s="219"/>
      <c r="U31" s="41"/>
    </row>
    <row r="32" spans="1:21" ht="16.5" customHeight="1" x14ac:dyDescent="0.25">
      <c r="A32" s="219"/>
      <c r="B32" s="565"/>
      <c r="C32" s="227"/>
      <c r="D32" s="568" t="s">
        <v>434</v>
      </c>
      <c r="E32" s="569"/>
      <c r="F32" s="569"/>
      <c r="G32" s="569"/>
      <c r="H32" s="569"/>
      <c r="I32" s="570"/>
      <c r="J32" s="568" t="s">
        <v>435</v>
      </c>
      <c r="K32" s="569"/>
      <c r="L32" s="569"/>
      <c r="M32" s="569"/>
      <c r="N32" s="569"/>
      <c r="O32" s="569"/>
      <c r="P32" s="569"/>
      <c r="Q32" s="569"/>
      <c r="R32" s="569"/>
      <c r="S32" s="569"/>
      <c r="T32" s="569"/>
      <c r="U32" s="671"/>
    </row>
    <row r="33" spans="1:21" ht="67.5" customHeight="1" x14ac:dyDescent="0.2">
      <c r="A33" s="219"/>
      <c r="B33" s="566"/>
      <c r="C33" s="226"/>
      <c r="D33" s="571" t="s">
        <v>616</v>
      </c>
      <c r="E33" s="572"/>
      <c r="F33" s="572"/>
      <c r="G33" s="572"/>
      <c r="H33" s="572"/>
      <c r="I33" s="573"/>
      <c r="J33" s="571" t="s">
        <v>538</v>
      </c>
      <c r="K33" s="572"/>
      <c r="L33" s="572"/>
      <c r="M33" s="572"/>
      <c r="N33" s="572"/>
      <c r="O33" s="572"/>
      <c r="P33" s="572"/>
      <c r="Q33" s="572"/>
      <c r="R33" s="572"/>
      <c r="S33" s="572"/>
      <c r="T33" s="572"/>
      <c r="U33" s="672"/>
    </row>
    <row r="34" spans="1:21" ht="16.5" customHeight="1" x14ac:dyDescent="0.2">
      <c r="A34" s="219"/>
      <c r="B34" s="566"/>
      <c r="C34" s="226"/>
      <c r="D34" s="574" t="s">
        <v>438</v>
      </c>
      <c r="E34" s="575"/>
      <c r="F34" s="575"/>
      <c r="G34" s="575"/>
      <c r="H34" s="575"/>
      <c r="I34" s="576"/>
      <c r="J34" s="574" t="s">
        <v>439</v>
      </c>
      <c r="K34" s="575"/>
      <c r="L34" s="575"/>
      <c r="M34" s="575"/>
      <c r="N34" s="575"/>
      <c r="O34" s="575"/>
      <c r="P34" s="575"/>
      <c r="Q34" s="575"/>
      <c r="R34" s="575"/>
      <c r="S34" s="575"/>
      <c r="T34" s="575"/>
      <c r="U34" s="673"/>
    </row>
    <row r="35" spans="1:21" ht="16.5" customHeight="1" x14ac:dyDescent="0.2">
      <c r="A35" s="219"/>
      <c r="B35" s="566"/>
      <c r="C35" s="226"/>
      <c r="D35" s="623">
        <v>46358</v>
      </c>
      <c r="E35" s="624"/>
      <c r="F35" s="624"/>
      <c r="G35" s="624"/>
      <c r="H35" s="624"/>
      <c r="I35" s="625"/>
      <c r="J35" s="601" t="s">
        <v>617</v>
      </c>
      <c r="K35" s="602"/>
      <c r="L35" s="602"/>
      <c r="M35" s="602"/>
      <c r="N35" s="602"/>
      <c r="O35" s="602"/>
      <c r="P35" s="602"/>
      <c r="Q35" s="602"/>
      <c r="R35" s="602"/>
      <c r="S35" s="602"/>
      <c r="T35" s="602"/>
      <c r="U35" s="674"/>
    </row>
    <row r="36" spans="1:21" ht="11.25" customHeight="1" x14ac:dyDescent="0.2">
      <c r="A36" s="219"/>
      <c r="B36" s="566"/>
      <c r="C36" s="226"/>
      <c r="D36" s="626"/>
      <c r="E36" s="627"/>
      <c r="F36" s="627"/>
      <c r="G36" s="627"/>
      <c r="H36" s="627"/>
      <c r="I36" s="628"/>
      <c r="J36" s="603"/>
      <c r="K36" s="554"/>
      <c r="L36" s="554"/>
      <c r="M36" s="554"/>
      <c r="N36" s="554"/>
      <c r="O36" s="554"/>
      <c r="P36" s="554"/>
      <c r="Q36" s="554"/>
      <c r="R36" s="554"/>
      <c r="S36" s="554"/>
      <c r="T36" s="554"/>
      <c r="U36" s="675"/>
    </row>
    <row r="37" spans="1:21" ht="11.25" customHeight="1" x14ac:dyDescent="0.2">
      <c r="A37" s="219"/>
      <c r="B37" s="566"/>
      <c r="C37" s="226"/>
      <c r="D37" s="574" t="s">
        <v>14</v>
      </c>
      <c r="E37" s="575"/>
      <c r="F37" s="575"/>
      <c r="G37" s="575"/>
      <c r="H37" s="575"/>
      <c r="I37" s="576"/>
      <c r="J37" s="604"/>
      <c r="K37" s="605"/>
      <c r="L37" s="605"/>
      <c r="M37" s="605"/>
      <c r="N37" s="605"/>
      <c r="O37" s="605"/>
      <c r="P37" s="605"/>
      <c r="Q37" s="605"/>
      <c r="R37" s="605"/>
      <c r="S37" s="605"/>
      <c r="T37" s="605"/>
      <c r="U37" s="676"/>
    </row>
    <row r="38" spans="1:21" ht="12" customHeight="1" x14ac:dyDescent="0.2">
      <c r="A38" s="219"/>
      <c r="B38" s="567"/>
      <c r="C38" s="226"/>
      <c r="D38" s="587" t="str">
        <f>'Tablero indicadores 2026'!H8</f>
        <v xml:space="preserve">Anual </v>
      </c>
      <c r="E38" s="677"/>
      <c r="F38" s="677"/>
      <c r="G38" s="677"/>
      <c r="H38" s="677"/>
      <c r="I38" s="678"/>
      <c r="J38" s="213"/>
      <c r="K38" s="214"/>
      <c r="L38" s="214"/>
      <c r="M38" s="214"/>
      <c r="N38" s="214"/>
      <c r="O38" s="214"/>
      <c r="P38" s="214"/>
      <c r="Q38" s="214"/>
      <c r="R38" s="214"/>
      <c r="S38" s="214"/>
      <c r="T38" s="214"/>
      <c r="U38" s="221"/>
    </row>
    <row r="39" spans="1:21" ht="15" customHeight="1" thickBot="1" x14ac:dyDescent="0.25">
      <c r="A39" s="222"/>
      <c r="B39" s="71"/>
      <c r="C39" s="228"/>
      <c r="D39" s="72"/>
      <c r="E39" s="72"/>
      <c r="F39" s="72"/>
      <c r="G39" s="72"/>
      <c r="H39" s="72"/>
      <c r="I39" s="73"/>
      <c r="J39" s="73"/>
      <c r="K39" s="73"/>
      <c r="L39" s="73"/>
      <c r="M39" s="73"/>
      <c r="N39" s="73"/>
      <c r="O39" s="73"/>
      <c r="P39" s="73"/>
      <c r="Q39" s="73"/>
      <c r="R39" s="73"/>
      <c r="S39" s="73"/>
      <c r="T39" s="73"/>
      <c r="U39" s="52"/>
    </row>
    <row r="40" spans="1:21" ht="21.75" customHeight="1" thickBot="1" x14ac:dyDescent="0.25">
      <c r="A40" s="223"/>
      <c r="B40" s="224"/>
      <c r="C40" s="51"/>
      <c r="D40" s="224"/>
      <c r="E40" s="224"/>
      <c r="F40" s="224"/>
      <c r="G40" s="224"/>
      <c r="H40" s="224"/>
      <c r="I40" s="224"/>
      <c r="J40" s="224"/>
      <c r="K40" s="224"/>
      <c r="L40" s="224"/>
      <c r="M40" s="224"/>
      <c r="N40" s="224"/>
      <c r="O40" s="224"/>
      <c r="P40" s="224"/>
      <c r="Q40" s="224"/>
      <c r="R40" s="224"/>
      <c r="S40" s="224"/>
      <c r="T40" s="224"/>
      <c r="U40" s="225"/>
    </row>
    <row r="41" spans="1:21" ht="4.5" customHeight="1" thickBot="1" x14ac:dyDescent="0.25">
      <c r="A41" s="51"/>
      <c r="B41" s="51"/>
      <c r="C41" s="51"/>
      <c r="D41" s="51"/>
      <c r="E41" s="51"/>
      <c r="F41" s="51"/>
      <c r="G41" s="51"/>
      <c r="H41" s="51"/>
      <c r="I41" s="51"/>
      <c r="J41" s="51"/>
      <c r="K41" s="51"/>
      <c r="L41" s="51"/>
      <c r="M41" s="51"/>
      <c r="N41" s="51"/>
      <c r="O41" s="51"/>
      <c r="P41" s="51"/>
      <c r="Q41" s="51"/>
      <c r="R41" s="51"/>
      <c r="S41" s="51"/>
      <c r="T41" s="51"/>
      <c r="U41" s="52"/>
    </row>
    <row r="42" spans="1:21" ht="14.25" x14ac:dyDescent="0.2"/>
    <row r="43" spans="1:21" ht="12" hidden="1" customHeight="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sheetData>
  <sheetProtection selectLockedCells="1"/>
  <dataConsolidate/>
  <mergeCells count="37">
    <mergeCell ref="B32:B38"/>
    <mergeCell ref="D32:I32"/>
    <mergeCell ref="J32:U32"/>
    <mergeCell ref="D33:I33"/>
    <mergeCell ref="J33:U33"/>
    <mergeCell ref="D34:I34"/>
    <mergeCell ref="J34:U34"/>
    <mergeCell ref="J35:U37"/>
    <mergeCell ref="D37:I37"/>
    <mergeCell ref="D38:I38"/>
    <mergeCell ref="D35:I36"/>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25">
      <colorScale>
        <cfvo type="min"/>
        <cfvo type="percentile" val="50"/>
        <cfvo type="max"/>
        <color rgb="FFF8696B"/>
        <color rgb="FFFFEB84"/>
        <color rgb="FF63BE7B"/>
      </colorScale>
    </cfRule>
    <cfRule type="colorScale" priority="26">
      <colorScale>
        <cfvo type="min"/>
        <cfvo type="max"/>
        <color rgb="FFFFEF9C"/>
        <color rgb="FF63BE7B"/>
      </colorScale>
    </cfRule>
  </conditionalFormatting>
  <conditionalFormatting sqref="F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G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H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I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J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K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L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M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N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O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FA10-EFB9-4797-9241-6C6812F8495B}">
  <sheetPr codeName="Hoja36">
    <tabColor theme="5" tint="0.39997558519241921"/>
  </sheetPr>
  <dimension ref="A1:U64"/>
  <sheetViews>
    <sheetView showGridLines="0" view="pageBreakPreview" zoomScale="70" zoomScaleNormal="40" zoomScaleSheetLayoutView="70" zoomScalePageLayoutView="82" workbookViewId="0">
      <selection activeCell="R17" sqref="R17:T2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216"/>
      <c r="B4" s="39"/>
      <c r="C4" s="39"/>
      <c r="D4" s="39"/>
      <c r="E4" s="39"/>
      <c r="F4" s="39"/>
      <c r="G4" s="39"/>
      <c r="H4" s="39"/>
      <c r="I4" s="39"/>
      <c r="J4" s="39"/>
      <c r="K4" s="39"/>
      <c r="L4" s="39"/>
      <c r="M4" s="39"/>
      <c r="N4" s="39"/>
      <c r="O4" s="39"/>
      <c r="P4" s="39"/>
      <c r="Q4" s="39"/>
      <c r="R4" s="39"/>
      <c r="S4" s="39"/>
      <c r="T4" s="39"/>
      <c r="U4" s="40"/>
    </row>
    <row r="5" spans="1:21" ht="28.5" customHeight="1" x14ac:dyDescent="0.25">
      <c r="A5" s="663" t="s">
        <v>409</v>
      </c>
      <c r="B5" s="536"/>
      <c r="C5" s="555"/>
      <c r="E5" s="556" t="str">
        <f>'Tablero indicadores 2026'!B47</f>
        <v>6.2 Cumplimiento del cobertura del SVE FRPS</v>
      </c>
      <c r="F5" s="557"/>
      <c r="G5" s="557"/>
      <c r="H5" s="557"/>
      <c r="I5" s="557"/>
      <c r="J5" s="557"/>
      <c r="K5" s="557"/>
      <c r="L5" s="557"/>
      <c r="M5" s="557"/>
      <c r="N5" s="557"/>
      <c r="O5" s="557"/>
      <c r="P5" s="557"/>
      <c r="Q5" s="557"/>
      <c r="R5" s="557"/>
      <c r="S5" s="557"/>
      <c r="T5" s="557"/>
      <c r="U5" s="41"/>
    </row>
    <row r="6" spans="1:21" ht="5.0999999999999996" customHeight="1" x14ac:dyDescent="0.2">
      <c r="A6" s="217"/>
      <c r="B6" s="42"/>
      <c r="C6" s="42"/>
      <c r="U6" s="41"/>
    </row>
    <row r="7" spans="1:21" ht="30" customHeight="1" x14ac:dyDescent="0.2">
      <c r="A7" s="665"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217"/>
      <c r="B8" s="42"/>
      <c r="C8" s="42"/>
      <c r="U8" s="41"/>
    </row>
    <row r="9" spans="1:21" ht="33" customHeight="1" x14ac:dyDescent="0.2">
      <c r="A9" s="665" t="s">
        <v>20</v>
      </c>
      <c r="B9" s="559"/>
      <c r="C9" s="564"/>
      <c r="E9" s="538" t="s">
        <v>259</v>
      </c>
      <c r="F9" s="539"/>
      <c r="G9" s="539"/>
      <c r="H9" s="539"/>
      <c r="I9" s="539"/>
      <c r="J9" s="539"/>
      <c r="K9" s="539"/>
      <c r="L9" s="539"/>
      <c r="M9" s="539"/>
      <c r="N9" s="539"/>
      <c r="O9" s="539"/>
      <c r="P9" s="540"/>
      <c r="R9" s="46" t="s">
        <v>410</v>
      </c>
      <c r="T9" s="47" t="str">
        <f>'Tablero indicadores 2026'!H46</f>
        <v xml:space="preserve">Anual </v>
      </c>
      <c r="U9" s="41"/>
    </row>
    <row r="10" spans="1:21" ht="5.0999999999999996" customHeight="1" x14ac:dyDescent="0.2">
      <c r="A10" s="217"/>
      <c r="B10" s="42"/>
      <c r="C10" s="42"/>
      <c r="R10" s="48"/>
      <c r="U10" s="41"/>
    </row>
    <row r="11" spans="1:21" ht="30" customHeight="1" x14ac:dyDescent="0.2">
      <c r="A11" s="663" t="s">
        <v>411</v>
      </c>
      <c r="B11" s="536"/>
      <c r="C11" s="537"/>
      <c r="E11" s="538" t="str">
        <f>'Tablero indicadores 2026'!I45</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217"/>
      <c r="B12" s="42"/>
      <c r="C12" s="42"/>
      <c r="U12" s="41"/>
    </row>
    <row r="13" spans="1:21" ht="30" customHeight="1" x14ac:dyDescent="0.2">
      <c r="A13" s="663"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218"/>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A15" s="219"/>
      <c r="U15" s="41"/>
    </row>
    <row r="16" spans="1:21" ht="5.0999999999999996" customHeight="1" x14ac:dyDescent="0.2">
      <c r="A16" s="216"/>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664"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644</v>
      </c>
      <c r="S17" s="546"/>
      <c r="T17" s="546"/>
      <c r="U17" s="41"/>
    </row>
    <row r="18" spans="1:21" ht="5.0999999999999996" customHeight="1" x14ac:dyDescent="0.2">
      <c r="A18" s="220"/>
      <c r="B18" s="56"/>
      <c r="C18" s="56"/>
      <c r="E18" s="49"/>
      <c r="F18" s="49"/>
      <c r="G18" s="49"/>
      <c r="H18" s="49"/>
      <c r="I18" s="49"/>
      <c r="J18" s="49"/>
      <c r="K18" s="49"/>
      <c r="L18" s="49"/>
      <c r="M18" s="49"/>
      <c r="N18" s="49"/>
      <c r="O18" s="49"/>
      <c r="P18" s="49"/>
      <c r="Q18" s="55"/>
      <c r="R18" s="547"/>
      <c r="S18" s="548"/>
      <c r="T18" s="548"/>
      <c r="U18" s="41"/>
    </row>
    <row r="19" spans="1:21" ht="14.25" x14ac:dyDescent="0.2">
      <c r="A19" s="666" t="s">
        <v>429</v>
      </c>
      <c r="B19" s="528"/>
      <c r="C19" s="529"/>
      <c r="E19" s="59"/>
      <c r="F19" s="59"/>
      <c r="G19" s="59"/>
      <c r="H19" s="59"/>
      <c r="I19" s="59"/>
      <c r="J19" s="59"/>
      <c r="K19" s="59"/>
      <c r="L19" s="59"/>
      <c r="M19" s="59"/>
      <c r="N19" s="59"/>
      <c r="O19" s="59"/>
      <c r="P19" s="59"/>
      <c r="Q19" s="55"/>
      <c r="R19" s="547"/>
      <c r="S19" s="548"/>
      <c r="T19" s="548"/>
      <c r="U19" s="41"/>
    </row>
    <row r="20" spans="1:21" ht="14.25" x14ac:dyDescent="0.2">
      <c r="A20" s="669" t="s">
        <v>430</v>
      </c>
      <c r="B20" s="552"/>
      <c r="C20" s="553"/>
      <c r="E20" s="59"/>
      <c r="F20" s="59"/>
      <c r="G20" s="59"/>
      <c r="H20" s="59"/>
      <c r="I20" s="59"/>
      <c r="J20" s="59"/>
      <c r="K20" s="59"/>
      <c r="L20" s="59"/>
      <c r="M20" s="59"/>
      <c r="N20" s="59"/>
      <c r="O20" s="59"/>
      <c r="P20" s="59">
        <v>0</v>
      </c>
      <c r="Q20" s="55"/>
      <c r="R20" s="547"/>
      <c r="S20" s="548"/>
      <c r="T20" s="548"/>
      <c r="U20" s="41"/>
    </row>
    <row r="21" spans="1:21" ht="5.0999999999999996" customHeight="1" x14ac:dyDescent="0.2">
      <c r="A21" s="219"/>
      <c r="E21" s="61"/>
      <c r="F21" s="61"/>
      <c r="G21" s="61"/>
      <c r="H21" s="61"/>
      <c r="I21" s="61"/>
      <c r="J21" s="61"/>
      <c r="K21" s="61"/>
      <c r="L21" s="61"/>
      <c r="M21" s="61"/>
      <c r="N21" s="61"/>
      <c r="O21" s="61"/>
      <c r="P21" s="61"/>
      <c r="Q21" s="55"/>
      <c r="R21" s="547"/>
      <c r="S21" s="548"/>
      <c r="T21" s="548"/>
      <c r="U21" s="41"/>
    </row>
    <row r="22" spans="1:21" ht="15" customHeight="1" x14ac:dyDescent="0.2">
      <c r="A22" s="666" t="s">
        <v>431</v>
      </c>
      <c r="B22" s="528"/>
      <c r="C22" s="529"/>
      <c r="E22" s="63"/>
      <c r="F22" s="63"/>
      <c r="G22" s="63"/>
      <c r="H22" s="63"/>
      <c r="I22" s="63"/>
      <c r="J22" s="63"/>
      <c r="K22" s="63"/>
      <c r="L22" s="63"/>
      <c r="M22" s="63"/>
      <c r="N22" s="63"/>
      <c r="O22" s="63"/>
      <c r="P22" s="63">
        <v>1</v>
      </c>
      <c r="Q22" s="63" t="e">
        <f>#REF!</f>
        <v>#REF!</v>
      </c>
      <c r="R22" s="547"/>
      <c r="S22" s="548"/>
      <c r="T22" s="548"/>
      <c r="U22" s="41"/>
    </row>
    <row r="23" spans="1:21" ht="5.0999999999999996" customHeight="1" x14ac:dyDescent="0.2">
      <c r="A23" s="670"/>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666" t="s">
        <v>432</v>
      </c>
      <c r="B24" s="528"/>
      <c r="C24" s="529"/>
      <c r="E24" s="63"/>
      <c r="F24" s="63"/>
      <c r="G24" s="63"/>
      <c r="H24" s="63"/>
      <c r="I24" s="63"/>
      <c r="J24" s="63"/>
      <c r="K24" s="63"/>
      <c r="L24" s="63"/>
      <c r="M24" s="63"/>
      <c r="N24" s="63"/>
      <c r="O24" s="63"/>
      <c r="P24" s="63">
        <v>0</v>
      </c>
      <c r="Q24" s="55"/>
      <c r="R24" s="547"/>
      <c r="S24" s="548"/>
      <c r="T24" s="548"/>
      <c r="U24" s="41"/>
    </row>
    <row r="25" spans="1:21" ht="5.0999999999999996" customHeight="1" x14ac:dyDescent="0.2">
      <c r="A25" s="219"/>
      <c r="E25" s="66"/>
      <c r="F25" s="66"/>
      <c r="G25" s="66"/>
      <c r="H25" s="66"/>
      <c r="I25" s="66"/>
      <c r="J25" s="66"/>
      <c r="K25" s="66"/>
      <c r="L25" s="66"/>
      <c r="M25" s="66"/>
      <c r="N25" s="66"/>
      <c r="O25" s="66"/>
      <c r="P25" s="66"/>
      <c r="Q25" s="55"/>
      <c r="R25" s="547"/>
      <c r="S25" s="548"/>
      <c r="T25" s="548"/>
      <c r="U25" s="41"/>
    </row>
    <row r="26" spans="1:21" ht="15" x14ac:dyDescent="0.25">
      <c r="A26" s="667" t="s">
        <v>433</v>
      </c>
      <c r="B26" s="531"/>
      <c r="C26" s="532"/>
      <c r="E26" s="63"/>
      <c r="F26" s="63"/>
      <c r="G26" s="63"/>
      <c r="H26" s="63"/>
      <c r="I26" s="63"/>
      <c r="J26" s="63"/>
      <c r="K26" s="63"/>
      <c r="L26" s="63"/>
      <c r="M26" s="63"/>
      <c r="N26" s="63"/>
      <c r="O26" s="63"/>
      <c r="P26" s="63" t="e">
        <f t="shared" ref="P26" si="0">P19/P20</f>
        <v>#DIV/0!</v>
      </c>
      <c r="Q26" s="55"/>
      <c r="R26" s="549"/>
      <c r="S26" s="550"/>
      <c r="T26" s="550"/>
      <c r="U26" s="41"/>
    </row>
    <row r="27" spans="1:21" ht="4.5" customHeight="1" x14ac:dyDescent="0.2">
      <c r="A27" s="219"/>
      <c r="J27" s="55"/>
      <c r="K27" s="55"/>
      <c r="L27" s="55"/>
      <c r="M27" s="55"/>
      <c r="N27" s="55"/>
      <c r="O27" s="55"/>
      <c r="P27" s="55"/>
      <c r="Q27" s="55"/>
      <c r="R27" s="55"/>
      <c r="S27" s="55"/>
      <c r="T27" s="55"/>
      <c r="U27" s="41"/>
    </row>
    <row r="28" spans="1:21" ht="342" customHeight="1" x14ac:dyDescent="0.2">
      <c r="A28" s="668"/>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218"/>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216"/>
      <c r="B30" s="39"/>
      <c r="C30" s="39"/>
      <c r="D30" s="39"/>
      <c r="E30" s="39"/>
      <c r="F30" s="39"/>
      <c r="G30" s="39"/>
      <c r="H30" s="39"/>
      <c r="I30" s="39"/>
      <c r="J30" s="39"/>
      <c r="K30" s="39"/>
      <c r="L30" s="39"/>
      <c r="M30" s="39"/>
      <c r="N30" s="39"/>
      <c r="O30" s="39"/>
      <c r="P30" s="39"/>
      <c r="Q30" s="39"/>
      <c r="R30" s="39"/>
      <c r="S30" s="39"/>
      <c r="T30" s="39"/>
      <c r="U30" s="40"/>
    </row>
    <row r="31" spans="1:21" ht="12" customHeight="1" x14ac:dyDescent="0.2">
      <c r="A31" s="219"/>
      <c r="U31" s="41"/>
    </row>
    <row r="32" spans="1:21" ht="22.5" customHeight="1" x14ac:dyDescent="0.25">
      <c r="A32" s="219"/>
      <c r="B32" s="565"/>
      <c r="C32" s="683"/>
      <c r="D32" s="568" t="s">
        <v>434</v>
      </c>
      <c r="E32" s="569"/>
      <c r="F32" s="569"/>
      <c r="G32" s="569"/>
      <c r="H32" s="569"/>
      <c r="I32" s="570"/>
      <c r="J32" s="568" t="s">
        <v>435</v>
      </c>
      <c r="K32" s="569"/>
      <c r="L32" s="569"/>
      <c r="M32" s="569"/>
      <c r="N32" s="569"/>
      <c r="O32" s="569"/>
      <c r="P32" s="569"/>
      <c r="Q32" s="569"/>
      <c r="R32" s="569"/>
      <c r="S32" s="569"/>
      <c r="T32" s="569"/>
      <c r="U32" s="671"/>
    </row>
    <row r="33" spans="1:21" ht="64.5" customHeight="1" x14ac:dyDescent="0.2">
      <c r="A33" s="219"/>
      <c r="B33" s="566"/>
      <c r="C33" s="684"/>
      <c r="D33" s="571" t="s">
        <v>616</v>
      </c>
      <c r="E33" s="572"/>
      <c r="F33" s="572"/>
      <c r="G33" s="572"/>
      <c r="H33" s="572"/>
      <c r="I33" s="573"/>
      <c r="J33" s="571" t="s">
        <v>538</v>
      </c>
      <c r="K33" s="572"/>
      <c r="L33" s="572"/>
      <c r="M33" s="572"/>
      <c r="N33" s="572"/>
      <c r="O33" s="572"/>
      <c r="P33" s="572"/>
      <c r="Q33" s="572"/>
      <c r="R33" s="572"/>
      <c r="S33" s="572"/>
      <c r="T33" s="572"/>
      <c r="U33" s="672"/>
    </row>
    <row r="34" spans="1:21" ht="12" customHeight="1" x14ac:dyDescent="0.2">
      <c r="A34" s="219"/>
      <c r="B34" s="566"/>
      <c r="C34" s="684"/>
      <c r="D34" s="574" t="s">
        <v>438</v>
      </c>
      <c r="E34" s="575"/>
      <c r="F34" s="575"/>
      <c r="G34" s="575"/>
      <c r="H34" s="575"/>
      <c r="I34" s="576"/>
      <c r="J34" s="574" t="s">
        <v>439</v>
      </c>
      <c r="K34" s="575"/>
      <c r="L34" s="575"/>
      <c r="M34" s="575"/>
      <c r="N34" s="575"/>
      <c r="O34" s="575"/>
      <c r="P34" s="575"/>
      <c r="Q34" s="575"/>
      <c r="R34" s="575"/>
      <c r="S34" s="575"/>
      <c r="T34" s="575"/>
      <c r="U34" s="673"/>
    </row>
    <row r="35" spans="1:21" ht="12" customHeight="1" x14ac:dyDescent="0.2">
      <c r="A35" s="219"/>
      <c r="B35" s="566"/>
      <c r="C35" s="684"/>
      <c r="D35" s="623">
        <v>46358</v>
      </c>
      <c r="E35" s="624"/>
      <c r="F35" s="624"/>
      <c r="G35" s="624"/>
      <c r="H35" s="624"/>
      <c r="I35" s="625"/>
      <c r="J35" s="601" t="s">
        <v>617</v>
      </c>
      <c r="K35" s="602"/>
      <c r="L35" s="602"/>
      <c r="M35" s="602"/>
      <c r="N35" s="602"/>
      <c r="O35" s="602"/>
      <c r="P35" s="602"/>
      <c r="Q35" s="602"/>
      <c r="R35" s="602"/>
      <c r="S35" s="602"/>
      <c r="T35" s="602"/>
      <c r="U35" s="674"/>
    </row>
    <row r="36" spans="1:21" ht="12" customHeight="1" x14ac:dyDescent="0.2">
      <c r="A36" s="219"/>
      <c r="B36" s="566"/>
      <c r="C36" s="684"/>
      <c r="D36" s="626"/>
      <c r="E36" s="627"/>
      <c r="F36" s="627"/>
      <c r="G36" s="627"/>
      <c r="H36" s="627"/>
      <c r="I36" s="628"/>
      <c r="J36" s="603"/>
      <c r="K36" s="554"/>
      <c r="L36" s="554"/>
      <c r="M36" s="554"/>
      <c r="N36" s="554"/>
      <c r="O36" s="554"/>
      <c r="P36" s="554"/>
      <c r="Q36" s="554"/>
      <c r="R36" s="554"/>
      <c r="S36" s="554"/>
      <c r="T36" s="554"/>
      <c r="U36" s="675"/>
    </row>
    <row r="37" spans="1:21" ht="12" customHeight="1" x14ac:dyDescent="0.2">
      <c r="A37" s="219"/>
      <c r="B37" s="566"/>
      <c r="C37" s="684"/>
      <c r="D37" s="586" t="s">
        <v>14</v>
      </c>
      <c r="E37" s="586"/>
      <c r="F37" s="586"/>
      <c r="G37" s="586"/>
      <c r="H37" s="586"/>
      <c r="I37" s="586"/>
      <c r="J37" s="604"/>
      <c r="K37" s="605"/>
      <c r="L37" s="605"/>
      <c r="M37" s="605"/>
      <c r="N37" s="605"/>
      <c r="O37" s="605"/>
      <c r="P37" s="605"/>
      <c r="Q37" s="605"/>
      <c r="R37" s="605"/>
      <c r="S37" s="605"/>
      <c r="T37" s="605"/>
      <c r="U37" s="676"/>
    </row>
    <row r="38" spans="1:21" ht="12" customHeight="1" thickBot="1" x14ac:dyDescent="0.25">
      <c r="A38" s="218"/>
      <c r="B38" s="679"/>
      <c r="C38" s="685"/>
      <c r="D38" s="680" t="str">
        <f>'Tablero indicadores 2026'!H8</f>
        <v xml:space="preserve">Anual </v>
      </c>
      <c r="E38" s="681"/>
      <c r="F38" s="681"/>
      <c r="G38" s="681"/>
      <c r="H38" s="681"/>
      <c r="I38" s="682"/>
      <c r="J38" s="229"/>
      <c r="K38" s="230"/>
      <c r="L38" s="230"/>
      <c r="M38" s="230"/>
      <c r="N38" s="230"/>
      <c r="O38" s="230"/>
      <c r="P38" s="230"/>
      <c r="Q38" s="230"/>
      <c r="R38" s="230"/>
      <c r="S38" s="230"/>
      <c r="T38" s="230"/>
      <c r="U38" s="231"/>
    </row>
    <row r="39" spans="1:21" ht="18.75" customHeight="1" x14ac:dyDescent="0.2">
      <c r="U39" s="41"/>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38">
    <mergeCell ref="B32:B38"/>
    <mergeCell ref="D32:I32"/>
    <mergeCell ref="J32:U32"/>
    <mergeCell ref="D33:I33"/>
    <mergeCell ref="J33:U33"/>
    <mergeCell ref="D34:I34"/>
    <mergeCell ref="J34:U34"/>
    <mergeCell ref="J35:U37"/>
    <mergeCell ref="D37:I37"/>
    <mergeCell ref="D38:I38"/>
    <mergeCell ref="C32:C38"/>
    <mergeCell ref="D35:I36"/>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F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G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H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I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J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L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CD81F-0E50-47B4-8767-350D3AB611A8}">
  <sheetPr codeName="Hoja37">
    <tabColor theme="5" tint="0.39997558519241921"/>
  </sheetPr>
  <dimension ref="A1:U64"/>
  <sheetViews>
    <sheetView showGridLines="0" view="pageBreakPreview" topLeftCell="A6" zoomScale="70" zoomScaleNormal="40" zoomScaleSheetLayoutView="70" zoomScalePageLayoutView="82" workbookViewId="0">
      <selection activeCell="J19" sqref="J19"/>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2026'!B48</f>
        <v>7. Evaluación de los programas de rehabilitación de la salud</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262</v>
      </c>
      <c r="F9" s="539"/>
      <c r="G9" s="539"/>
      <c r="H9" s="539"/>
      <c r="I9" s="539"/>
      <c r="J9" s="539"/>
      <c r="K9" s="539"/>
      <c r="L9" s="539"/>
      <c r="M9" s="539"/>
      <c r="N9" s="539"/>
      <c r="O9" s="539"/>
      <c r="P9" s="540"/>
      <c r="R9" s="46" t="s">
        <v>410</v>
      </c>
      <c r="T9" s="47" t="str">
        <f>'Tablero indicadores 2026'!H48</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2026'!I45</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645</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v>0</v>
      </c>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v>0</v>
      </c>
      <c r="K20" s="59"/>
      <c r="L20" s="59"/>
      <c r="M20" s="59"/>
      <c r="N20" s="59"/>
      <c r="O20" s="59"/>
      <c r="P20" s="59">
        <v>0</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1</v>
      </c>
      <c r="K22" s="63"/>
      <c r="L22" s="63"/>
      <c r="M22" s="63"/>
      <c r="N22" s="63"/>
      <c r="O22" s="63"/>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0</v>
      </c>
      <c r="K24" s="63"/>
      <c r="L24" s="63"/>
      <c r="M24" s="63"/>
      <c r="N24" s="63"/>
      <c r="O24" s="63"/>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t="e">
        <f t="shared" ref="J26" si="0">J19/J20</f>
        <v>#DIV/0!</v>
      </c>
      <c r="K26" s="63"/>
      <c r="L26" s="63"/>
      <c r="M26" s="63"/>
      <c r="N26" s="63"/>
      <c r="O26" s="63"/>
      <c r="P26" s="63" t="e">
        <f t="shared" ref="P26" si="1">P19/P20</f>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5.2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2.75" customHeight="1" x14ac:dyDescent="0.25">
      <c r="A32" s="206"/>
      <c r="B32" s="565"/>
      <c r="C32" s="683"/>
      <c r="D32" s="568" t="s">
        <v>434</v>
      </c>
      <c r="E32" s="569"/>
      <c r="F32" s="569"/>
      <c r="G32" s="569"/>
      <c r="H32" s="569"/>
      <c r="I32" s="570"/>
      <c r="J32" s="568" t="s">
        <v>435</v>
      </c>
      <c r="K32" s="569"/>
      <c r="L32" s="569"/>
      <c r="M32" s="569"/>
      <c r="N32" s="569"/>
      <c r="O32" s="569"/>
      <c r="P32" s="569"/>
      <c r="Q32" s="569"/>
      <c r="R32" s="569"/>
      <c r="S32" s="569"/>
      <c r="T32" s="569"/>
      <c r="U32" s="671"/>
    </row>
    <row r="33" spans="1:21" ht="56.25" customHeight="1" x14ac:dyDescent="0.2">
      <c r="A33" s="206"/>
      <c r="B33" s="566"/>
      <c r="C33" s="684"/>
      <c r="D33" s="571" t="s">
        <v>616</v>
      </c>
      <c r="E33" s="572"/>
      <c r="F33" s="572"/>
      <c r="G33" s="572"/>
      <c r="H33" s="572"/>
      <c r="I33" s="573"/>
      <c r="J33" s="571" t="s">
        <v>538</v>
      </c>
      <c r="K33" s="572"/>
      <c r="L33" s="572"/>
      <c r="M33" s="572"/>
      <c r="N33" s="572"/>
      <c r="O33" s="572"/>
      <c r="P33" s="572"/>
      <c r="Q33" s="572"/>
      <c r="R33" s="572"/>
      <c r="S33" s="572"/>
      <c r="T33" s="572"/>
      <c r="U33" s="672"/>
    </row>
    <row r="34" spans="1:21" ht="21" customHeight="1" x14ac:dyDescent="0.2">
      <c r="A34" s="206"/>
      <c r="B34" s="566"/>
      <c r="C34" s="684"/>
      <c r="D34" s="574" t="s">
        <v>438</v>
      </c>
      <c r="E34" s="575"/>
      <c r="F34" s="575"/>
      <c r="G34" s="575"/>
      <c r="H34" s="575"/>
      <c r="I34" s="576"/>
      <c r="J34" s="574" t="s">
        <v>439</v>
      </c>
      <c r="K34" s="575"/>
      <c r="L34" s="575"/>
      <c r="M34" s="575"/>
      <c r="N34" s="575"/>
      <c r="O34" s="575"/>
      <c r="P34" s="575"/>
      <c r="Q34" s="575"/>
      <c r="R34" s="575"/>
      <c r="S34" s="575"/>
      <c r="T34" s="575"/>
      <c r="U34" s="673"/>
    </row>
    <row r="35" spans="1:21" ht="20.25" customHeight="1" x14ac:dyDescent="0.2">
      <c r="A35" s="206"/>
      <c r="B35" s="566"/>
      <c r="C35" s="684"/>
      <c r="D35" s="583">
        <v>46203</v>
      </c>
      <c r="E35" s="588"/>
      <c r="F35" s="588"/>
      <c r="G35" s="588"/>
      <c r="H35" s="588"/>
      <c r="I35" s="589"/>
      <c r="J35" s="601" t="s">
        <v>617</v>
      </c>
      <c r="K35" s="602"/>
      <c r="L35" s="602"/>
      <c r="M35" s="602"/>
      <c r="N35" s="602"/>
      <c r="O35" s="602"/>
      <c r="P35" s="602"/>
      <c r="Q35" s="602"/>
      <c r="R35" s="602"/>
      <c r="S35" s="602"/>
      <c r="T35" s="602"/>
      <c r="U35" s="674"/>
    </row>
    <row r="36" spans="1:21" ht="27.75" customHeight="1" x14ac:dyDescent="0.2">
      <c r="A36" s="206"/>
      <c r="B36" s="566"/>
      <c r="C36" s="684"/>
      <c r="D36" s="583">
        <v>46358</v>
      </c>
      <c r="E36" s="588"/>
      <c r="F36" s="588"/>
      <c r="G36" s="588"/>
      <c r="H36" s="588"/>
      <c r="I36" s="589"/>
      <c r="J36" s="603"/>
      <c r="K36" s="554"/>
      <c r="L36" s="554"/>
      <c r="M36" s="554"/>
      <c r="N36" s="554"/>
      <c r="O36" s="554"/>
      <c r="P36" s="554"/>
      <c r="Q36" s="554"/>
      <c r="R36" s="554"/>
      <c r="S36" s="554"/>
      <c r="T36" s="554"/>
      <c r="U36" s="675"/>
    </row>
    <row r="37" spans="1:21" ht="27.75" customHeight="1" x14ac:dyDescent="0.2">
      <c r="A37" s="206"/>
      <c r="B37" s="566"/>
      <c r="C37" s="684"/>
      <c r="D37" s="586" t="s">
        <v>14</v>
      </c>
      <c r="E37" s="586"/>
      <c r="F37" s="586"/>
      <c r="G37" s="586"/>
      <c r="H37" s="586"/>
      <c r="I37" s="586"/>
      <c r="J37" s="604"/>
      <c r="K37" s="605"/>
      <c r="L37" s="605"/>
      <c r="M37" s="605"/>
      <c r="N37" s="605"/>
      <c r="O37" s="605"/>
      <c r="P37" s="605"/>
      <c r="Q37" s="605"/>
      <c r="R37" s="605"/>
      <c r="S37" s="605"/>
      <c r="T37" s="605"/>
      <c r="U37" s="676"/>
    </row>
    <row r="38" spans="1:21" ht="27.75" customHeight="1" thickBot="1" x14ac:dyDescent="0.25">
      <c r="A38" s="206"/>
      <c r="B38" s="679"/>
      <c r="C38" s="685"/>
      <c r="D38" s="680" t="str">
        <f>'Tablero indicadores 2026'!H8</f>
        <v xml:space="preserve">Anual </v>
      </c>
      <c r="E38" s="681"/>
      <c r="F38" s="681"/>
      <c r="G38" s="681"/>
      <c r="H38" s="681"/>
      <c r="I38" s="682"/>
      <c r="J38" s="229"/>
      <c r="K38" s="230"/>
      <c r="L38" s="230"/>
      <c r="M38" s="230"/>
      <c r="N38" s="230"/>
      <c r="O38" s="230"/>
      <c r="P38" s="230"/>
      <c r="Q38" s="230"/>
      <c r="R38" s="230"/>
      <c r="S38" s="230"/>
      <c r="T38" s="230"/>
      <c r="U38" s="231"/>
    </row>
    <row r="39" spans="1:21" ht="12" customHeight="1" x14ac:dyDescent="0.2">
      <c r="A39" s="39"/>
      <c r="B39" s="39"/>
      <c r="C39" s="39"/>
      <c r="D39" s="39"/>
      <c r="E39" s="39"/>
      <c r="F39" s="39"/>
      <c r="G39" s="39"/>
      <c r="H39" s="39"/>
      <c r="I39" s="39"/>
      <c r="J39" s="39"/>
      <c r="K39" s="39"/>
      <c r="L39" s="39"/>
      <c r="M39" s="39"/>
      <c r="N39" s="39"/>
      <c r="O39" s="39"/>
      <c r="P39" s="39"/>
      <c r="Q39" s="39"/>
      <c r="R39" s="39"/>
      <c r="S39" s="39"/>
      <c r="T39" s="39"/>
      <c r="U39" s="40"/>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39">
    <mergeCell ref="B32:B38"/>
    <mergeCell ref="C32:C38"/>
    <mergeCell ref="D32:I32"/>
    <mergeCell ref="J32:U32"/>
    <mergeCell ref="D33:I33"/>
    <mergeCell ref="J33:U33"/>
    <mergeCell ref="D34:I34"/>
    <mergeCell ref="J34:U34"/>
    <mergeCell ref="D35:I35"/>
    <mergeCell ref="J35:U37"/>
    <mergeCell ref="D36:I36"/>
    <mergeCell ref="D37:I37"/>
    <mergeCell ref="D38:I38"/>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25">
      <colorScale>
        <cfvo type="min"/>
        <cfvo type="percentile" val="50"/>
        <cfvo type="max"/>
        <color rgb="FFF8696B"/>
        <color rgb="FFFFEB84"/>
        <color rgb="FF63BE7B"/>
      </colorScale>
    </cfRule>
    <cfRule type="colorScale" priority="26">
      <colorScale>
        <cfvo type="min"/>
        <cfvo type="max"/>
        <color rgb="FFFFEF9C"/>
        <color rgb="FF63BE7B"/>
      </colorScale>
    </cfRule>
  </conditionalFormatting>
  <conditionalFormatting sqref="F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G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H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I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J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K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L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M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N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O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5A0AB-7EA6-46F0-AD01-E8FC3F0C2D5D}">
  <sheetPr codeName="Hoja38">
    <tabColor theme="5" tint="0.39997558519241921"/>
  </sheetPr>
  <dimension ref="A1:U74"/>
  <sheetViews>
    <sheetView showGridLines="0" view="pageBreakPreview" topLeftCell="A28" zoomScale="70" zoomScaleNormal="40" zoomScaleSheetLayoutView="70" zoomScalePageLayoutView="82" workbookViewId="0">
      <selection activeCell="C35" sqref="C35:E4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3.28515625" style="38" customWidth="1"/>
    <col min="7" max="7" width="13" style="38" customWidth="1"/>
    <col min="8" max="8" width="12.5703125" style="38" customWidth="1"/>
    <col min="9" max="9" width="11.140625" style="38" bestFit="1" customWidth="1"/>
    <col min="10" max="10" width="7.85546875" style="38" customWidth="1"/>
    <col min="11" max="11" width="12.57031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2026'!B49</f>
        <v>8.Frecuencia de Accidentalidad (Resoluciòn 312 de 2019)</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646</v>
      </c>
      <c r="F9" s="539"/>
      <c r="G9" s="539"/>
      <c r="H9" s="539"/>
      <c r="I9" s="539"/>
      <c r="J9" s="539"/>
      <c r="K9" s="539"/>
      <c r="L9" s="539"/>
      <c r="M9" s="539"/>
      <c r="N9" s="539"/>
      <c r="O9" s="539"/>
      <c r="P9" s="540"/>
      <c r="R9" s="46" t="s">
        <v>410</v>
      </c>
      <c r="T9" s="47" t="str">
        <f>'Tablero indicadores 2026'!H49</f>
        <v xml:space="preserve">Mensual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2026'!I49</f>
        <v>Número</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647</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v>2</v>
      </c>
      <c r="F19" s="59">
        <v>0</v>
      </c>
      <c r="G19" s="59">
        <v>0</v>
      </c>
      <c r="H19" s="59">
        <v>0</v>
      </c>
      <c r="I19" s="59">
        <v>0</v>
      </c>
      <c r="J19" s="59">
        <v>0</v>
      </c>
      <c r="K19" s="59"/>
      <c r="L19" s="59"/>
      <c r="M19" s="59"/>
      <c r="N19" s="59"/>
      <c r="O19" s="59"/>
      <c r="P19" s="59"/>
      <c r="Q19" s="55"/>
      <c r="R19" s="547"/>
      <c r="S19" s="548"/>
      <c r="T19" s="548"/>
      <c r="U19" s="41"/>
    </row>
    <row r="20" spans="1:21" ht="14.25" x14ac:dyDescent="0.2">
      <c r="A20" s="551" t="s">
        <v>430</v>
      </c>
      <c r="B20" s="552"/>
      <c r="C20" s="553"/>
      <c r="E20" s="59">
        <v>2</v>
      </c>
      <c r="F20" s="59">
        <v>0</v>
      </c>
      <c r="G20" s="59">
        <v>0</v>
      </c>
      <c r="H20" s="59">
        <v>0</v>
      </c>
      <c r="I20" s="59">
        <v>0</v>
      </c>
      <c r="J20" s="59">
        <v>0</v>
      </c>
      <c r="K20" s="59">
        <v>0</v>
      </c>
      <c r="L20" s="59">
        <v>0</v>
      </c>
      <c r="M20" s="59">
        <v>0</v>
      </c>
      <c r="N20" s="59">
        <v>0</v>
      </c>
      <c r="O20" s="59">
        <v>0</v>
      </c>
      <c r="P20" s="59">
        <v>0</v>
      </c>
      <c r="Q20" s="55">
        <v>0</v>
      </c>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1</v>
      </c>
      <c r="F22" s="63">
        <v>1</v>
      </c>
      <c r="G22" s="63">
        <v>1</v>
      </c>
      <c r="H22" s="63">
        <v>1</v>
      </c>
      <c r="I22" s="63">
        <v>1</v>
      </c>
      <c r="J22" s="63">
        <v>1</v>
      </c>
      <c r="K22" s="63">
        <v>1</v>
      </c>
      <c r="L22" s="63">
        <v>1</v>
      </c>
      <c r="M22" s="63">
        <v>1</v>
      </c>
      <c r="N22" s="63">
        <v>1</v>
      </c>
      <c r="O22" s="63">
        <v>1</v>
      </c>
      <c r="P22" s="63">
        <v>1</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0</v>
      </c>
      <c r="F24" s="63">
        <v>0</v>
      </c>
      <c r="G24" s="63">
        <v>0</v>
      </c>
      <c r="H24" s="63">
        <v>0</v>
      </c>
      <c r="I24" s="63">
        <v>0</v>
      </c>
      <c r="J24" s="63">
        <v>0</v>
      </c>
      <c r="K24" s="63">
        <v>0</v>
      </c>
      <c r="L24" s="63">
        <v>0</v>
      </c>
      <c r="M24" s="63">
        <v>0</v>
      </c>
      <c r="N24" s="63">
        <v>0</v>
      </c>
      <c r="O24" s="63">
        <v>0</v>
      </c>
      <c r="P24" s="63">
        <v>0</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f t="shared" ref="E26:F26" si="0">E19/E20</f>
        <v>1</v>
      </c>
      <c r="F26" s="63" t="e">
        <f t="shared" si="0"/>
        <v>#DIV/0!</v>
      </c>
      <c r="G26" s="63" t="e">
        <f t="shared" ref="G26:H26" si="1">G19/G20</f>
        <v>#DIV/0!</v>
      </c>
      <c r="H26" s="63" t="e">
        <f t="shared" si="1"/>
        <v>#DIV/0!</v>
      </c>
      <c r="I26" s="63" t="e">
        <f>I19/I20*100</f>
        <v>#DIV/0!</v>
      </c>
      <c r="J26" s="79" t="e">
        <f t="shared" ref="J26:P26" si="2">J19/J20</f>
        <v>#DIV/0!</v>
      </c>
      <c r="K26" s="79" t="e">
        <f t="shared" si="2"/>
        <v>#DIV/0!</v>
      </c>
      <c r="L26" s="63" t="e">
        <f t="shared" si="2"/>
        <v>#DIV/0!</v>
      </c>
      <c r="M26" s="63" t="e">
        <f t="shared" si="2"/>
        <v>#DIV/0!</v>
      </c>
      <c r="N26" s="63" t="e">
        <f t="shared" si="2"/>
        <v>#DIV/0!</v>
      </c>
      <c r="O26" s="63" t="e">
        <f t="shared" si="2"/>
        <v>#DIV/0!</v>
      </c>
      <c r="P26" s="63" t="e">
        <f t="shared" si="2"/>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9"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5.2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3.5" customHeight="1" x14ac:dyDescent="0.25">
      <c r="A32" s="565"/>
      <c r="B32" s="683"/>
      <c r="C32" s="568" t="s">
        <v>434</v>
      </c>
      <c r="D32" s="569"/>
      <c r="E32" s="569"/>
      <c r="F32" s="569"/>
      <c r="G32" s="569"/>
      <c r="H32" s="570"/>
      <c r="I32" s="568" t="s">
        <v>435</v>
      </c>
      <c r="J32" s="569"/>
      <c r="K32" s="569"/>
      <c r="L32" s="569"/>
      <c r="M32" s="569"/>
      <c r="N32" s="569"/>
      <c r="O32" s="569"/>
      <c r="P32" s="569"/>
      <c r="Q32" s="569"/>
      <c r="R32" s="569"/>
      <c r="S32" s="569"/>
      <c r="T32" s="671"/>
      <c r="U32" s="41"/>
    </row>
    <row r="33" spans="1:21" ht="69.75" customHeight="1" x14ac:dyDescent="0.2">
      <c r="A33" s="566"/>
      <c r="B33" s="684"/>
      <c r="C33" s="571" t="s">
        <v>648</v>
      </c>
      <c r="D33" s="572"/>
      <c r="E33" s="572"/>
      <c r="F33" s="572"/>
      <c r="G33" s="572"/>
      <c r="H33" s="573"/>
      <c r="I33" s="571" t="s">
        <v>649</v>
      </c>
      <c r="J33" s="572"/>
      <c r="K33" s="572"/>
      <c r="L33" s="572"/>
      <c r="M33" s="572"/>
      <c r="N33" s="572"/>
      <c r="O33" s="572"/>
      <c r="P33" s="572"/>
      <c r="Q33" s="572"/>
      <c r="R33" s="572"/>
      <c r="S33" s="572"/>
      <c r="T33" s="672"/>
      <c r="U33" s="41"/>
    </row>
    <row r="34" spans="1:21" ht="13.5" customHeight="1" x14ac:dyDescent="0.2">
      <c r="A34" s="566"/>
      <c r="B34" s="684"/>
      <c r="C34" s="574" t="s">
        <v>438</v>
      </c>
      <c r="D34" s="575"/>
      <c r="E34" s="575"/>
      <c r="F34" s="575"/>
      <c r="G34" s="575"/>
      <c r="H34" s="576"/>
      <c r="I34" s="574" t="s">
        <v>439</v>
      </c>
      <c r="J34" s="575"/>
      <c r="K34" s="575"/>
      <c r="L34" s="575"/>
      <c r="M34" s="575"/>
      <c r="N34" s="575"/>
      <c r="O34" s="575"/>
      <c r="P34" s="575"/>
      <c r="Q34" s="575"/>
      <c r="R34" s="575"/>
      <c r="S34" s="575"/>
      <c r="T34" s="673"/>
      <c r="U34" s="41"/>
    </row>
    <row r="35" spans="1:21" ht="13.5" customHeight="1" x14ac:dyDescent="0.2">
      <c r="A35" s="566"/>
      <c r="B35" s="684"/>
      <c r="C35" s="590">
        <v>46052</v>
      </c>
      <c r="D35" s="590"/>
      <c r="E35" s="590"/>
      <c r="F35" s="583" t="s">
        <v>557</v>
      </c>
      <c r="G35" s="588"/>
      <c r="H35" s="589"/>
      <c r="I35" s="527" t="s">
        <v>558</v>
      </c>
      <c r="J35" s="528"/>
      <c r="K35" s="528"/>
      <c r="L35" s="528"/>
      <c r="M35" s="528"/>
      <c r="N35" s="528"/>
      <c r="O35" s="528"/>
      <c r="P35" s="528"/>
      <c r="Q35" s="528"/>
      <c r="R35" s="528"/>
      <c r="S35" s="528"/>
      <c r="T35" s="528"/>
      <c r="U35" s="41"/>
    </row>
    <row r="36" spans="1:21" ht="13.5" customHeight="1" x14ac:dyDescent="0.2">
      <c r="A36" s="566"/>
      <c r="B36" s="684"/>
      <c r="C36" s="590">
        <v>46080</v>
      </c>
      <c r="D36" s="590"/>
      <c r="E36" s="590"/>
      <c r="F36" s="583" t="s">
        <v>557</v>
      </c>
      <c r="G36" s="588"/>
      <c r="H36" s="589"/>
      <c r="I36" s="527" t="s">
        <v>558</v>
      </c>
      <c r="J36" s="528"/>
      <c r="K36" s="528"/>
      <c r="L36" s="528"/>
      <c r="M36" s="528"/>
      <c r="N36" s="528"/>
      <c r="O36" s="528"/>
      <c r="P36" s="528"/>
      <c r="Q36" s="528"/>
      <c r="R36" s="528"/>
      <c r="S36" s="528"/>
      <c r="T36" s="528"/>
      <c r="U36" s="41"/>
    </row>
    <row r="37" spans="1:21" ht="13.5" customHeight="1" x14ac:dyDescent="0.2">
      <c r="A37" s="566"/>
      <c r="B37" s="684"/>
      <c r="C37" s="590">
        <v>46112</v>
      </c>
      <c r="D37" s="590"/>
      <c r="E37" s="590"/>
      <c r="F37" s="583" t="s">
        <v>557</v>
      </c>
      <c r="G37" s="588"/>
      <c r="H37" s="589"/>
      <c r="I37" s="527" t="s">
        <v>558</v>
      </c>
      <c r="J37" s="528"/>
      <c r="K37" s="528"/>
      <c r="L37" s="528"/>
      <c r="M37" s="528"/>
      <c r="N37" s="528"/>
      <c r="O37" s="528"/>
      <c r="P37" s="528"/>
      <c r="Q37" s="528"/>
      <c r="R37" s="528"/>
      <c r="S37" s="528"/>
      <c r="T37" s="528"/>
      <c r="U37" s="41"/>
    </row>
    <row r="38" spans="1:21" ht="13.5" customHeight="1" x14ac:dyDescent="0.2">
      <c r="A38" s="566"/>
      <c r="B38" s="684"/>
      <c r="C38" s="590">
        <v>46142</v>
      </c>
      <c r="D38" s="590"/>
      <c r="E38" s="590"/>
      <c r="F38" s="583" t="s">
        <v>557</v>
      </c>
      <c r="G38" s="588"/>
      <c r="H38" s="589"/>
      <c r="I38" s="527" t="s">
        <v>558</v>
      </c>
      <c r="J38" s="528"/>
      <c r="K38" s="528"/>
      <c r="L38" s="528"/>
      <c r="M38" s="528"/>
      <c r="N38" s="528"/>
      <c r="O38" s="528"/>
      <c r="P38" s="528"/>
      <c r="Q38" s="528"/>
      <c r="R38" s="528"/>
      <c r="S38" s="528"/>
      <c r="T38" s="528"/>
      <c r="U38" s="41"/>
    </row>
    <row r="39" spans="1:21" ht="13.5" customHeight="1" x14ac:dyDescent="0.2">
      <c r="A39" s="566"/>
      <c r="B39" s="684"/>
      <c r="C39" s="590">
        <v>46171</v>
      </c>
      <c r="D39" s="590"/>
      <c r="E39" s="590"/>
      <c r="F39" s="583" t="s">
        <v>557</v>
      </c>
      <c r="G39" s="588"/>
      <c r="H39" s="589"/>
      <c r="I39" s="527" t="s">
        <v>558</v>
      </c>
      <c r="J39" s="528"/>
      <c r="K39" s="528"/>
      <c r="L39" s="528"/>
      <c r="M39" s="528"/>
      <c r="N39" s="528"/>
      <c r="O39" s="528"/>
      <c r="P39" s="528"/>
      <c r="Q39" s="528"/>
      <c r="R39" s="528"/>
      <c r="S39" s="528"/>
      <c r="T39" s="528"/>
      <c r="U39" s="41"/>
    </row>
    <row r="40" spans="1:21" ht="13.5" customHeight="1" x14ac:dyDescent="0.2">
      <c r="A40" s="566"/>
      <c r="B40" s="684"/>
      <c r="C40" s="590">
        <v>46203</v>
      </c>
      <c r="D40" s="590"/>
      <c r="E40" s="590"/>
      <c r="F40" s="583" t="s">
        <v>557</v>
      </c>
      <c r="G40" s="588"/>
      <c r="H40" s="589"/>
      <c r="I40" s="527" t="s">
        <v>559</v>
      </c>
      <c r="J40" s="528"/>
      <c r="K40" s="528"/>
      <c r="L40" s="528"/>
      <c r="M40" s="528"/>
      <c r="N40" s="528"/>
      <c r="O40" s="528"/>
      <c r="P40" s="528"/>
      <c r="Q40" s="528"/>
      <c r="R40" s="528"/>
      <c r="S40" s="528"/>
      <c r="T40" s="528"/>
      <c r="U40" s="41"/>
    </row>
    <row r="41" spans="1:21" ht="13.5" customHeight="1" x14ac:dyDescent="0.2">
      <c r="A41" s="566"/>
      <c r="B41" s="684"/>
      <c r="C41" s="590">
        <v>46234</v>
      </c>
      <c r="D41" s="590"/>
      <c r="E41" s="590"/>
      <c r="F41" s="583" t="s">
        <v>557</v>
      </c>
      <c r="G41" s="588"/>
      <c r="H41" s="589"/>
      <c r="I41" s="527"/>
      <c r="J41" s="528"/>
      <c r="K41" s="528"/>
      <c r="L41" s="528"/>
      <c r="M41" s="528"/>
      <c r="N41" s="528"/>
      <c r="O41" s="528"/>
      <c r="P41" s="528"/>
      <c r="Q41" s="528"/>
      <c r="R41" s="528"/>
      <c r="S41" s="528"/>
      <c r="T41" s="528"/>
      <c r="U41" s="41"/>
    </row>
    <row r="42" spans="1:21" ht="13.5" customHeight="1" x14ac:dyDescent="0.2">
      <c r="A42" s="566"/>
      <c r="B42" s="684"/>
      <c r="C42" s="590">
        <v>46265</v>
      </c>
      <c r="D42" s="590"/>
      <c r="E42" s="590"/>
      <c r="F42" s="583" t="s">
        <v>557</v>
      </c>
      <c r="G42" s="588"/>
      <c r="H42" s="589"/>
      <c r="I42" s="527"/>
      <c r="J42" s="528"/>
      <c r="K42" s="528"/>
      <c r="L42" s="528"/>
      <c r="M42" s="528"/>
      <c r="N42" s="528"/>
      <c r="O42" s="528"/>
      <c r="P42" s="528"/>
      <c r="Q42" s="528"/>
      <c r="R42" s="528"/>
      <c r="S42" s="528"/>
      <c r="T42" s="528"/>
      <c r="U42" s="41"/>
    </row>
    <row r="43" spans="1:21" ht="13.5" customHeight="1" x14ac:dyDescent="0.2">
      <c r="A43" s="566"/>
      <c r="B43" s="684"/>
      <c r="C43" s="590">
        <v>46295</v>
      </c>
      <c r="D43" s="590"/>
      <c r="E43" s="590"/>
      <c r="F43" s="583" t="s">
        <v>557</v>
      </c>
      <c r="G43" s="588"/>
      <c r="H43" s="589"/>
      <c r="I43" s="527"/>
      <c r="J43" s="528"/>
      <c r="K43" s="528"/>
      <c r="L43" s="528"/>
      <c r="M43" s="528"/>
      <c r="N43" s="528"/>
      <c r="O43" s="528"/>
      <c r="P43" s="528"/>
      <c r="Q43" s="528"/>
      <c r="R43" s="528"/>
      <c r="S43" s="528"/>
      <c r="T43" s="528"/>
      <c r="U43" s="41"/>
    </row>
    <row r="44" spans="1:21" ht="13.5" customHeight="1" x14ac:dyDescent="0.2">
      <c r="A44" s="566"/>
      <c r="B44" s="684"/>
      <c r="C44" s="590">
        <v>46325</v>
      </c>
      <c r="D44" s="590"/>
      <c r="E44" s="590"/>
      <c r="F44" s="583" t="s">
        <v>557</v>
      </c>
      <c r="G44" s="588"/>
      <c r="H44" s="589"/>
      <c r="I44" s="527"/>
      <c r="J44" s="528"/>
      <c r="K44" s="528"/>
      <c r="L44" s="528"/>
      <c r="M44" s="528"/>
      <c r="N44" s="528"/>
      <c r="O44" s="528"/>
      <c r="P44" s="528"/>
      <c r="Q44" s="528"/>
      <c r="R44" s="528"/>
      <c r="S44" s="528"/>
      <c r="T44" s="528"/>
      <c r="U44" s="41"/>
    </row>
    <row r="45" spans="1:21" ht="13.5" customHeight="1" x14ac:dyDescent="0.2">
      <c r="A45" s="566"/>
      <c r="B45" s="684"/>
      <c r="C45" s="590">
        <v>46356</v>
      </c>
      <c r="D45" s="590"/>
      <c r="E45" s="590"/>
      <c r="F45" s="583" t="s">
        <v>557</v>
      </c>
      <c r="G45" s="588"/>
      <c r="H45" s="589"/>
      <c r="I45" s="527"/>
      <c r="J45" s="528"/>
      <c r="K45" s="528"/>
      <c r="L45" s="528"/>
      <c r="M45" s="528"/>
      <c r="N45" s="528"/>
      <c r="O45" s="528"/>
      <c r="P45" s="528"/>
      <c r="Q45" s="528"/>
      <c r="R45" s="528"/>
      <c r="S45" s="528"/>
      <c r="T45" s="528"/>
      <c r="U45" s="41"/>
    </row>
    <row r="46" spans="1:21" ht="13.5" customHeight="1" x14ac:dyDescent="0.2">
      <c r="A46" s="566"/>
      <c r="B46" s="684"/>
      <c r="C46" s="590">
        <v>46360</v>
      </c>
      <c r="D46" s="590"/>
      <c r="E46" s="590"/>
      <c r="F46" s="583"/>
      <c r="G46" s="588"/>
      <c r="H46" s="589"/>
      <c r="I46" s="527"/>
      <c r="J46" s="528"/>
      <c r="K46" s="528"/>
      <c r="L46" s="528"/>
      <c r="M46" s="528"/>
      <c r="N46" s="528"/>
      <c r="O46" s="528"/>
      <c r="P46" s="528"/>
      <c r="Q46" s="528"/>
      <c r="R46" s="528"/>
      <c r="S46" s="528"/>
      <c r="T46" s="528"/>
      <c r="U46" s="41"/>
    </row>
    <row r="47" spans="1:21" ht="13.5" customHeight="1" x14ac:dyDescent="0.2">
      <c r="A47" s="566"/>
      <c r="B47" s="684"/>
      <c r="C47" s="586"/>
      <c r="D47" s="586"/>
      <c r="E47" s="586"/>
      <c r="F47" s="586"/>
      <c r="G47" s="586"/>
      <c r="H47" s="586"/>
      <c r="I47" s="213"/>
      <c r="J47" s="214"/>
      <c r="K47" s="214"/>
      <c r="L47" s="214"/>
      <c r="M47" s="214"/>
      <c r="N47" s="214"/>
      <c r="O47" s="214"/>
      <c r="P47" s="214"/>
      <c r="Q47" s="214"/>
      <c r="R47" s="214"/>
      <c r="S47" s="214"/>
      <c r="T47" s="221"/>
      <c r="U47" s="41"/>
    </row>
    <row r="48" spans="1:21" ht="12" customHeight="1" thickBot="1" x14ac:dyDescent="0.25">
      <c r="A48" s="679"/>
      <c r="B48" s="685"/>
      <c r="C48" s="680" t="str">
        <f>'Tablero indicadores 2026'!G8</f>
        <v>Líder Funcional SG SST</v>
      </c>
      <c r="D48" s="681"/>
      <c r="E48" s="681"/>
      <c r="F48" s="681"/>
      <c r="G48" s="681"/>
      <c r="H48" s="682"/>
      <c r="I48" s="229"/>
      <c r="J48" s="230"/>
      <c r="K48" s="230"/>
      <c r="L48" s="230"/>
      <c r="M48" s="230"/>
      <c r="N48" s="230"/>
      <c r="O48" s="230"/>
      <c r="P48" s="230"/>
      <c r="Q48" s="230"/>
      <c r="R48" s="230"/>
      <c r="S48" s="230"/>
      <c r="T48" s="231"/>
      <c r="U48" s="41"/>
    </row>
    <row r="49" spans="1:21" ht="37.5" customHeight="1" x14ac:dyDescent="0.2">
      <c r="A49" s="39"/>
      <c r="B49" s="39"/>
      <c r="C49" s="39"/>
      <c r="D49" s="39"/>
      <c r="E49" s="39"/>
      <c r="F49" s="39"/>
      <c r="G49" s="39"/>
      <c r="H49" s="39"/>
      <c r="I49" s="39"/>
      <c r="J49" s="39"/>
      <c r="K49" s="39"/>
      <c r="L49" s="39"/>
      <c r="M49" s="39"/>
      <c r="N49" s="39"/>
      <c r="O49" s="39"/>
      <c r="P49" s="39"/>
      <c r="Q49" s="39"/>
      <c r="R49" s="39"/>
      <c r="S49" s="39"/>
      <c r="T49" s="39"/>
      <c r="U49" s="40"/>
    </row>
    <row r="50" spans="1:21" ht="4.5" customHeight="1" thickBot="1" x14ac:dyDescent="0.25">
      <c r="A50" s="51"/>
      <c r="B50" s="51"/>
      <c r="C50" s="51"/>
      <c r="D50" s="51"/>
      <c r="E50" s="51"/>
      <c r="F50" s="51"/>
      <c r="G50" s="51"/>
      <c r="H50" s="51"/>
      <c r="I50" s="51"/>
      <c r="J50" s="51"/>
      <c r="K50" s="51"/>
      <c r="L50" s="51"/>
      <c r="M50" s="51"/>
      <c r="N50" s="51"/>
      <c r="O50" s="51"/>
      <c r="P50" s="51"/>
      <c r="Q50" s="51"/>
      <c r="R50" s="51"/>
      <c r="S50" s="51"/>
      <c r="T50" s="51"/>
      <c r="U50" s="52"/>
    </row>
    <row r="51" spans="1:21" ht="14.25" x14ac:dyDescent="0.2"/>
    <row r="52" spans="1:21" ht="12" hidden="1" customHeight="1" x14ac:dyDescent="0.2"/>
    <row r="53" spans="1:21" ht="14.25" hidden="1" x14ac:dyDescent="0.2"/>
    <row r="54" spans="1:21" ht="14.25" hidden="1" x14ac:dyDescent="0.2"/>
    <row r="55" spans="1:21" ht="14.25" hidden="1" x14ac:dyDescent="0.2"/>
    <row r="56" spans="1:21" ht="14.25" hidden="1" x14ac:dyDescent="0.2"/>
    <row r="57" spans="1:21" ht="14.25" hidden="1" x14ac:dyDescent="0.2"/>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sheetData>
  <sheetProtection selectLockedCells="1"/>
  <dataConsolidate/>
  <mergeCells count="72">
    <mergeCell ref="I45:T45"/>
    <mergeCell ref="I46:T46"/>
    <mergeCell ref="I40:T40"/>
    <mergeCell ref="I41:T41"/>
    <mergeCell ref="I42:T42"/>
    <mergeCell ref="I43:T43"/>
    <mergeCell ref="I44:T44"/>
    <mergeCell ref="I35:T35"/>
    <mergeCell ref="I36:T36"/>
    <mergeCell ref="I37:T37"/>
    <mergeCell ref="I38:T38"/>
    <mergeCell ref="I39:T39"/>
    <mergeCell ref="F44:H44"/>
    <mergeCell ref="C45:E45"/>
    <mergeCell ref="F45:H45"/>
    <mergeCell ref="C46:E46"/>
    <mergeCell ref="F46:H46"/>
    <mergeCell ref="C44:E44"/>
    <mergeCell ref="C41:E41"/>
    <mergeCell ref="F41:H41"/>
    <mergeCell ref="C42:E42"/>
    <mergeCell ref="F42:H42"/>
    <mergeCell ref="C43:E43"/>
    <mergeCell ref="F43:H43"/>
    <mergeCell ref="C38:E38"/>
    <mergeCell ref="F38:H38"/>
    <mergeCell ref="C39:E39"/>
    <mergeCell ref="F39:H39"/>
    <mergeCell ref="C40:E40"/>
    <mergeCell ref="F40:H40"/>
    <mergeCell ref="A32:A48"/>
    <mergeCell ref="B32:B48"/>
    <mergeCell ref="C32:H32"/>
    <mergeCell ref="I32:T32"/>
    <mergeCell ref="C33:H33"/>
    <mergeCell ref="I33:T33"/>
    <mergeCell ref="C34:H34"/>
    <mergeCell ref="I34:T34"/>
    <mergeCell ref="C47:H47"/>
    <mergeCell ref="C48:H48"/>
    <mergeCell ref="C35:E35"/>
    <mergeCell ref="F35:H35"/>
    <mergeCell ref="C36:E36"/>
    <mergeCell ref="F36:H36"/>
    <mergeCell ref="C37:E37"/>
    <mergeCell ref="F37:H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F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G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H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I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J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L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03C45-109B-41E8-A312-6506842F6147}">
  <sheetPr codeName="Hoja39">
    <tabColor rgb="FFFF0000"/>
  </sheetPr>
  <dimension ref="A1:U75"/>
  <sheetViews>
    <sheetView showGridLines="0" view="pageBreakPreview" topLeftCell="A9" zoomScale="70" zoomScaleNormal="40" zoomScaleSheetLayoutView="70" zoomScalePageLayoutView="82" workbookViewId="0">
      <selection activeCell="P20" sqref="P20"/>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216"/>
      <c r="B4" s="39"/>
      <c r="C4" s="39"/>
      <c r="D4" s="39"/>
      <c r="E4" s="39"/>
      <c r="F4" s="39"/>
      <c r="G4" s="39"/>
      <c r="H4" s="39"/>
      <c r="I4" s="39"/>
      <c r="J4" s="39"/>
      <c r="K4" s="39"/>
      <c r="L4" s="39"/>
      <c r="M4" s="39"/>
      <c r="N4" s="39"/>
      <c r="O4" s="39"/>
      <c r="P4" s="39"/>
      <c r="Q4" s="39"/>
      <c r="R4" s="39"/>
      <c r="S4" s="39"/>
      <c r="T4" s="39"/>
      <c r="U4" s="40"/>
    </row>
    <row r="5" spans="1:21" ht="28.5" customHeight="1" x14ac:dyDescent="0.25">
      <c r="A5" s="663" t="s">
        <v>409</v>
      </c>
      <c r="B5" s="536"/>
      <c r="C5" s="555"/>
      <c r="E5" s="556" t="str">
        <f>'Tablero indicadores 2026'!B50</f>
        <v>8.1 Severidad de Accidentalidad (Resolución 312 de 2019)</v>
      </c>
      <c r="F5" s="557"/>
      <c r="G5" s="557"/>
      <c r="H5" s="557"/>
      <c r="I5" s="557"/>
      <c r="J5" s="557"/>
      <c r="K5" s="557"/>
      <c r="L5" s="557"/>
      <c r="M5" s="557"/>
      <c r="N5" s="557"/>
      <c r="O5" s="557"/>
      <c r="P5" s="557"/>
      <c r="Q5" s="557"/>
      <c r="R5" s="557"/>
      <c r="S5" s="557"/>
      <c r="T5" s="557"/>
      <c r="U5" s="41"/>
    </row>
    <row r="6" spans="1:21" ht="5.0999999999999996" customHeight="1" x14ac:dyDescent="0.2">
      <c r="A6" s="217"/>
      <c r="B6" s="42"/>
      <c r="C6" s="42"/>
      <c r="U6" s="41"/>
    </row>
    <row r="7" spans="1:21" ht="30" customHeight="1" x14ac:dyDescent="0.2">
      <c r="A7" s="665"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217"/>
      <c r="B8" s="42"/>
      <c r="C8" s="42"/>
      <c r="U8" s="41"/>
    </row>
    <row r="9" spans="1:21" ht="33" customHeight="1" x14ac:dyDescent="0.2">
      <c r="A9" s="665" t="s">
        <v>20</v>
      </c>
      <c r="B9" s="559"/>
      <c r="C9" s="564"/>
      <c r="E9" s="538" t="s">
        <v>273</v>
      </c>
      <c r="F9" s="539"/>
      <c r="G9" s="539"/>
      <c r="H9" s="539"/>
      <c r="I9" s="539"/>
      <c r="J9" s="539"/>
      <c r="K9" s="539"/>
      <c r="L9" s="539"/>
      <c r="M9" s="539"/>
      <c r="N9" s="539"/>
      <c r="O9" s="539"/>
      <c r="P9" s="540"/>
      <c r="R9" s="46" t="s">
        <v>410</v>
      </c>
      <c r="T9" s="47" t="str">
        <f>'Tablero indicadores 2026'!H49</f>
        <v xml:space="preserve">Mensual </v>
      </c>
      <c r="U9" s="41"/>
    </row>
    <row r="10" spans="1:21" ht="5.0999999999999996" customHeight="1" x14ac:dyDescent="0.2">
      <c r="A10" s="217"/>
      <c r="B10" s="42"/>
      <c r="C10" s="42"/>
      <c r="R10" s="48"/>
      <c r="U10" s="41"/>
    </row>
    <row r="11" spans="1:21" ht="30" customHeight="1" x14ac:dyDescent="0.2">
      <c r="A11" s="663" t="s">
        <v>411</v>
      </c>
      <c r="B11" s="536"/>
      <c r="C11" s="537"/>
      <c r="E11" s="538" t="str">
        <f>'Tablero indicadores 2026'!I49</f>
        <v>Número</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217"/>
      <c r="B12" s="42"/>
      <c r="C12" s="42"/>
      <c r="U12" s="41"/>
    </row>
    <row r="13" spans="1:21" ht="30" customHeight="1" x14ac:dyDescent="0.2">
      <c r="A13" s="663"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218"/>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A15" s="219"/>
      <c r="U15" s="41"/>
    </row>
    <row r="16" spans="1:21" ht="5.0999999999999996" customHeight="1" x14ac:dyDescent="0.2">
      <c r="A16" s="216"/>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664"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650</v>
      </c>
      <c r="S17" s="546"/>
      <c r="T17" s="546"/>
      <c r="U17" s="41"/>
    </row>
    <row r="18" spans="1:21" ht="5.0999999999999996" customHeight="1" x14ac:dyDescent="0.2">
      <c r="A18" s="220"/>
      <c r="B18" s="56"/>
      <c r="C18" s="56"/>
      <c r="E18" s="49"/>
      <c r="F18" s="49"/>
      <c r="G18" s="49"/>
      <c r="H18" s="49"/>
      <c r="I18" s="49"/>
      <c r="J18" s="49"/>
      <c r="K18" s="49"/>
      <c r="L18" s="49"/>
      <c r="M18" s="49"/>
      <c r="N18" s="49"/>
      <c r="O18" s="49"/>
      <c r="P18" s="49"/>
      <c r="Q18" s="55"/>
      <c r="R18" s="547"/>
      <c r="S18" s="548"/>
      <c r="T18" s="548"/>
      <c r="U18" s="41"/>
    </row>
    <row r="19" spans="1:21" ht="14.25" x14ac:dyDescent="0.2">
      <c r="A19" s="666" t="s">
        <v>429</v>
      </c>
      <c r="B19" s="528"/>
      <c r="C19" s="529"/>
      <c r="E19" s="59">
        <v>2</v>
      </c>
      <c r="F19" s="59">
        <v>0</v>
      </c>
      <c r="G19" s="59">
        <v>0</v>
      </c>
      <c r="H19" s="59">
        <v>0</v>
      </c>
      <c r="I19" s="59">
        <v>0</v>
      </c>
      <c r="J19" s="59">
        <v>0</v>
      </c>
      <c r="K19" s="59"/>
      <c r="L19" s="59"/>
      <c r="M19" s="59"/>
      <c r="N19" s="59"/>
      <c r="O19" s="59"/>
      <c r="P19" s="59"/>
      <c r="Q19" s="55"/>
      <c r="R19" s="547"/>
      <c r="S19" s="548"/>
      <c r="T19" s="548"/>
      <c r="U19" s="41"/>
    </row>
    <row r="20" spans="1:21" ht="14.25" x14ac:dyDescent="0.2">
      <c r="A20" s="669" t="s">
        <v>430</v>
      </c>
      <c r="B20" s="552"/>
      <c r="C20" s="553"/>
      <c r="E20" s="59">
        <v>2</v>
      </c>
      <c r="F20" s="59">
        <v>0</v>
      </c>
      <c r="G20" s="59">
        <v>0</v>
      </c>
      <c r="H20" s="59">
        <v>0</v>
      </c>
      <c r="I20" s="59">
        <v>0</v>
      </c>
      <c r="J20" s="59">
        <v>0</v>
      </c>
      <c r="K20" s="59">
        <v>0</v>
      </c>
      <c r="L20" s="59">
        <v>0</v>
      </c>
      <c r="M20" s="59">
        <v>0</v>
      </c>
      <c r="N20" s="59">
        <v>0</v>
      </c>
      <c r="O20" s="59">
        <v>0</v>
      </c>
      <c r="P20" s="59">
        <v>0</v>
      </c>
      <c r="Q20" s="55"/>
      <c r="R20" s="547"/>
      <c r="S20" s="548"/>
      <c r="T20" s="548"/>
      <c r="U20" s="41"/>
    </row>
    <row r="21" spans="1:21" ht="5.0999999999999996" customHeight="1" x14ac:dyDescent="0.2">
      <c r="A21" s="219"/>
      <c r="E21" s="61"/>
      <c r="F21" s="61"/>
      <c r="G21" s="61"/>
      <c r="H21" s="61"/>
      <c r="I21" s="61"/>
      <c r="J21" s="61"/>
      <c r="K21" s="61"/>
      <c r="L21" s="61"/>
      <c r="M21" s="61"/>
      <c r="N21" s="61"/>
      <c r="O21" s="61"/>
      <c r="P21" s="61"/>
      <c r="Q21" s="55"/>
      <c r="R21" s="547"/>
      <c r="S21" s="548"/>
      <c r="T21" s="548"/>
      <c r="U21" s="41"/>
    </row>
    <row r="22" spans="1:21" ht="15" customHeight="1" x14ac:dyDescent="0.2">
      <c r="A22" s="666" t="s">
        <v>431</v>
      </c>
      <c r="B22" s="528"/>
      <c r="C22" s="529"/>
      <c r="E22" s="63">
        <v>1</v>
      </c>
      <c r="F22" s="63">
        <v>1</v>
      </c>
      <c r="G22" s="63">
        <v>1</v>
      </c>
      <c r="H22" s="63">
        <v>1</v>
      </c>
      <c r="I22" s="63">
        <v>1</v>
      </c>
      <c r="J22" s="63">
        <v>1</v>
      </c>
      <c r="K22" s="63">
        <v>1</v>
      </c>
      <c r="L22" s="63">
        <v>1</v>
      </c>
      <c r="M22" s="63">
        <v>1</v>
      </c>
      <c r="N22" s="63">
        <v>1</v>
      </c>
      <c r="O22" s="63">
        <v>1</v>
      </c>
      <c r="P22" s="63">
        <v>1</v>
      </c>
      <c r="Q22" s="63" t="e">
        <f>#REF!</f>
        <v>#REF!</v>
      </c>
      <c r="R22" s="547"/>
      <c r="S22" s="548"/>
      <c r="T22" s="548"/>
      <c r="U22" s="41"/>
    </row>
    <row r="23" spans="1:21" ht="5.0999999999999996" customHeight="1" x14ac:dyDescent="0.2">
      <c r="A23" s="670"/>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666" t="s">
        <v>432</v>
      </c>
      <c r="B24" s="528"/>
      <c r="C24" s="529"/>
      <c r="E24" s="63">
        <v>0</v>
      </c>
      <c r="F24" s="63">
        <v>0</v>
      </c>
      <c r="G24" s="63">
        <v>0</v>
      </c>
      <c r="H24" s="63">
        <v>0</v>
      </c>
      <c r="I24" s="63">
        <v>0</v>
      </c>
      <c r="J24" s="63">
        <v>0</v>
      </c>
      <c r="K24" s="63">
        <v>0</v>
      </c>
      <c r="L24" s="63">
        <v>0</v>
      </c>
      <c r="M24" s="63">
        <v>0</v>
      </c>
      <c r="N24" s="63">
        <v>0</v>
      </c>
      <c r="O24" s="63">
        <v>0</v>
      </c>
      <c r="P24" s="63">
        <v>0</v>
      </c>
      <c r="Q24" s="55"/>
      <c r="R24" s="547"/>
      <c r="S24" s="548"/>
      <c r="T24" s="548"/>
      <c r="U24" s="41"/>
    </row>
    <row r="25" spans="1:21" ht="5.0999999999999996" customHeight="1" x14ac:dyDescent="0.2">
      <c r="A25" s="219"/>
      <c r="E25" s="66"/>
      <c r="F25" s="66"/>
      <c r="G25" s="66"/>
      <c r="H25" s="66"/>
      <c r="I25" s="66"/>
      <c r="J25" s="66"/>
      <c r="K25" s="66"/>
      <c r="L25" s="66"/>
      <c r="M25" s="66"/>
      <c r="N25" s="66"/>
      <c r="O25" s="66"/>
      <c r="P25" s="66"/>
      <c r="Q25" s="55"/>
      <c r="R25" s="547"/>
      <c r="S25" s="548"/>
      <c r="T25" s="548"/>
      <c r="U25" s="41"/>
    </row>
    <row r="26" spans="1:21" ht="15" x14ac:dyDescent="0.25">
      <c r="A26" s="667" t="s">
        <v>433</v>
      </c>
      <c r="B26" s="531"/>
      <c r="C26" s="532"/>
      <c r="E26" s="63">
        <f t="shared" ref="E26" si="0">E19/E20</f>
        <v>1</v>
      </c>
      <c r="F26" s="63" t="e">
        <f t="shared" ref="F26:P26" si="1">F19/F20</f>
        <v>#DIV/0!</v>
      </c>
      <c r="G26" s="63" t="e">
        <f t="shared" si="1"/>
        <v>#DIV/0!</v>
      </c>
      <c r="H26" s="63" t="e">
        <f t="shared" si="1"/>
        <v>#DIV/0!</v>
      </c>
      <c r="I26" s="79" t="e">
        <f t="shared" ref="I26" si="2">I19/I20</f>
        <v>#DIV/0!</v>
      </c>
      <c r="J26" s="79" t="e">
        <f t="shared" si="1"/>
        <v>#DIV/0!</v>
      </c>
      <c r="K26" s="79" t="e">
        <f t="shared" si="1"/>
        <v>#DIV/0!</v>
      </c>
      <c r="L26" s="63" t="e">
        <f t="shared" si="1"/>
        <v>#DIV/0!</v>
      </c>
      <c r="M26" s="63" t="e">
        <f t="shared" si="1"/>
        <v>#DIV/0!</v>
      </c>
      <c r="N26" s="63" t="e">
        <f t="shared" si="1"/>
        <v>#DIV/0!</v>
      </c>
      <c r="O26" s="63" t="e">
        <f t="shared" si="1"/>
        <v>#DIV/0!</v>
      </c>
      <c r="P26" s="63" t="e">
        <f t="shared" si="1"/>
        <v>#DIV/0!</v>
      </c>
      <c r="Q26" s="55"/>
      <c r="R26" s="549"/>
      <c r="S26" s="550"/>
      <c r="T26" s="550"/>
      <c r="U26" s="41"/>
    </row>
    <row r="27" spans="1:21" ht="4.5" customHeight="1" x14ac:dyDescent="0.2">
      <c r="A27" s="219"/>
      <c r="J27" s="55"/>
      <c r="K27" s="55"/>
      <c r="L27" s="55"/>
      <c r="M27" s="55"/>
      <c r="N27" s="55"/>
      <c r="O27" s="55"/>
      <c r="P27" s="55"/>
      <c r="Q27" s="55"/>
      <c r="R27" s="55"/>
      <c r="S27" s="55"/>
      <c r="T27" s="55"/>
      <c r="U27" s="41"/>
    </row>
    <row r="28" spans="1:21" ht="342" customHeight="1" x14ac:dyDescent="0.2">
      <c r="A28" s="668"/>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218"/>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219"/>
      <c r="U30" s="41"/>
    </row>
    <row r="31" spans="1:21" ht="15" customHeight="1" x14ac:dyDescent="0.2">
      <c r="A31" s="219"/>
      <c r="U31" s="41"/>
    </row>
    <row r="32" spans="1:21" ht="13.5" customHeight="1" x14ac:dyDescent="0.25">
      <c r="C32" s="568" t="s">
        <v>434</v>
      </c>
      <c r="D32" s="569"/>
      <c r="E32" s="569"/>
      <c r="F32" s="569"/>
      <c r="G32" s="569"/>
      <c r="H32" s="570"/>
      <c r="I32" s="568" t="s">
        <v>435</v>
      </c>
      <c r="J32" s="569"/>
      <c r="K32" s="569"/>
      <c r="L32" s="569"/>
      <c r="M32" s="569"/>
      <c r="N32" s="569"/>
      <c r="O32" s="569"/>
      <c r="P32" s="569"/>
      <c r="Q32" s="569"/>
      <c r="R32" s="569"/>
      <c r="S32" s="569"/>
      <c r="T32" s="671"/>
      <c r="U32" s="41"/>
    </row>
    <row r="33" spans="1:21" ht="49.5" customHeight="1" x14ac:dyDescent="0.2">
      <c r="A33" s="565"/>
      <c r="B33" s="683"/>
      <c r="C33" s="571" t="s">
        <v>651</v>
      </c>
      <c r="D33" s="572"/>
      <c r="E33" s="572"/>
      <c r="F33" s="572"/>
      <c r="G33" s="572"/>
      <c r="H33" s="573"/>
      <c r="I33" s="571" t="s">
        <v>652</v>
      </c>
      <c r="J33" s="572"/>
      <c r="K33" s="572"/>
      <c r="L33" s="572"/>
      <c r="M33" s="572"/>
      <c r="N33" s="572"/>
      <c r="O33" s="572"/>
      <c r="P33" s="572"/>
      <c r="Q33" s="572"/>
      <c r="R33" s="572"/>
      <c r="S33" s="572"/>
      <c r="T33" s="672"/>
      <c r="U33" s="565"/>
    </row>
    <row r="34" spans="1:21" ht="52.5" customHeight="1" x14ac:dyDescent="0.2">
      <c r="A34" s="566"/>
      <c r="B34" s="684"/>
      <c r="C34" s="574" t="s">
        <v>438</v>
      </c>
      <c r="D34" s="575"/>
      <c r="E34" s="575"/>
      <c r="F34" s="575"/>
      <c r="G34" s="575"/>
      <c r="H34" s="576"/>
      <c r="I34" s="574" t="s">
        <v>439</v>
      </c>
      <c r="J34" s="575"/>
      <c r="K34" s="575"/>
      <c r="L34" s="575"/>
      <c r="M34" s="575"/>
      <c r="N34" s="575"/>
      <c r="O34" s="575"/>
      <c r="P34" s="575"/>
      <c r="Q34" s="575"/>
      <c r="R34" s="575"/>
      <c r="S34" s="575"/>
      <c r="T34" s="673"/>
      <c r="U34" s="566"/>
    </row>
    <row r="35" spans="1:21" ht="15" customHeight="1" x14ac:dyDescent="0.2">
      <c r="A35" s="566"/>
      <c r="B35" s="684"/>
      <c r="C35" s="590">
        <v>46052</v>
      </c>
      <c r="D35" s="590"/>
      <c r="E35" s="590"/>
      <c r="F35" s="583" t="s">
        <v>557</v>
      </c>
      <c r="G35" s="588"/>
      <c r="H35" s="589"/>
      <c r="I35" s="527" t="s">
        <v>558</v>
      </c>
      <c r="J35" s="528"/>
      <c r="K35" s="528"/>
      <c r="L35" s="528"/>
      <c r="M35" s="528"/>
      <c r="N35" s="528"/>
      <c r="O35" s="528"/>
      <c r="P35" s="528"/>
      <c r="Q35" s="528"/>
      <c r="R35" s="528"/>
      <c r="S35" s="528"/>
      <c r="T35" s="528"/>
      <c r="U35" s="566"/>
    </row>
    <row r="36" spans="1:21" ht="15" customHeight="1" x14ac:dyDescent="0.2">
      <c r="A36" s="566"/>
      <c r="B36" s="684"/>
      <c r="C36" s="590">
        <v>46080</v>
      </c>
      <c r="D36" s="590"/>
      <c r="E36" s="590"/>
      <c r="F36" s="583" t="s">
        <v>557</v>
      </c>
      <c r="G36" s="588"/>
      <c r="H36" s="589"/>
      <c r="I36" s="527" t="s">
        <v>558</v>
      </c>
      <c r="J36" s="528"/>
      <c r="K36" s="528"/>
      <c r="L36" s="528"/>
      <c r="M36" s="528"/>
      <c r="N36" s="528"/>
      <c r="O36" s="528"/>
      <c r="P36" s="528"/>
      <c r="Q36" s="528"/>
      <c r="R36" s="528"/>
      <c r="S36" s="528"/>
      <c r="T36" s="528"/>
      <c r="U36" s="566"/>
    </row>
    <row r="37" spans="1:21" ht="15" customHeight="1" x14ac:dyDescent="0.2">
      <c r="A37" s="566"/>
      <c r="B37" s="684"/>
      <c r="C37" s="590">
        <v>46112</v>
      </c>
      <c r="D37" s="590"/>
      <c r="E37" s="590"/>
      <c r="F37" s="583" t="s">
        <v>557</v>
      </c>
      <c r="G37" s="588"/>
      <c r="H37" s="589"/>
      <c r="I37" s="527" t="s">
        <v>558</v>
      </c>
      <c r="J37" s="528"/>
      <c r="K37" s="528"/>
      <c r="L37" s="528"/>
      <c r="M37" s="528"/>
      <c r="N37" s="528"/>
      <c r="O37" s="528"/>
      <c r="P37" s="528"/>
      <c r="Q37" s="528"/>
      <c r="R37" s="528"/>
      <c r="S37" s="528"/>
      <c r="T37" s="528"/>
      <c r="U37" s="566"/>
    </row>
    <row r="38" spans="1:21" ht="15" customHeight="1" x14ac:dyDescent="0.2">
      <c r="A38" s="566"/>
      <c r="B38" s="684"/>
      <c r="C38" s="590">
        <v>46142</v>
      </c>
      <c r="D38" s="590"/>
      <c r="E38" s="590"/>
      <c r="F38" s="583" t="s">
        <v>557</v>
      </c>
      <c r="G38" s="588"/>
      <c r="H38" s="589"/>
      <c r="I38" s="527" t="s">
        <v>558</v>
      </c>
      <c r="J38" s="528"/>
      <c r="K38" s="528"/>
      <c r="L38" s="528"/>
      <c r="M38" s="528"/>
      <c r="N38" s="528"/>
      <c r="O38" s="528"/>
      <c r="P38" s="528"/>
      <c r="Q38" s="528"/>
      <c r="R38" s="528"/>
      <c r="S38" s="528"/>
      <c r="T38" s="528"/>
      <c r="U38" s="566"/>
    </row>
    <row r="39" spans="1:21" ht="15" customHeight="1" x14ac:dyDescent="0.2">
      <c r="A39" s="566"/>
      <c r="B39" s="684"/>
      <c r="C39" s="590">
        <v>46171</v>
      </c>
      <c r="D39" s="590"/>
      <c r="E39" s="590"/>
      <c r="F39" s="583" t="s">
        <v>557</v>
      </c>
      <c r="G39" s="588"/>
      <c r="H39" s="589"/>
      <c r="I39" s="527" t="s">
        <v>558</v>
      </c>
      <c r="J39" s="528"/>
      <c r="K39" s="528"/>
      <c r="L39" s="528"/>
      <c r="M39" s="528"/>
      <c r="N39" s="528"/>
      <c r="O39" s="528"/>
      <c r="P39" s="528"/>
      <c r="Q39" s="528"/>
      <c r="R39" s="528"/>
      <c r="S39" s="528"/>
      <c r="T39" s="528"/>
      <c r="U39" s="566"/>
    </row>
    <row r="40" spans="1:21" ht="15" customHeight="1" x14ac:dyDescent="0.2">
      <c r="A40" s="566"/>
      <c r="B40" s="684"/>
      <c r="C40" s="590">
        <v>46203</v>
      </c>
      <c r="D40" s="590"/>
      <c r="E40" s="590"/>
      <c r="F40" s="583" t="s">
        <v>557</v>
      </c>
      <c r="G40" s="588"/>
      <c r="H40" s="589"/>
      <c r="I40" s="527" t="s">
        <v>558</v>
      </c>
      <c r="J40" s="528"/>
      <c r="K40" s="528"/>
      <c r="L40" s="528"/>
      <c r="M40" s="528"/>
      <c r="N40" s="528"/>
      <c r="O40" s="528"/>
      <c r="P40" s="528"/>
      <c r="Q40" s="528"/>
      <c r="R40" s="528"/>
      <c r="S40" s="528"/>
      <c r="T40" s="528"/>
      <c r="U40" s="566"/>
    </row>
    <row r="41" spans="1:21" ht="15" customHeight="1" x14ac:dyDescent="0.2">
      <c r="A41" s="566"/>
      <c r="B41" s="684"/>
      <c r="C41" s="590">
        <v>46234</v>
      </c>
      <c r="D41" s="590"/>
      <c r="E41" s="590"/>
      <c r="F41" s="583" t="s">
        <v>557</v>
      </c>
      <c r="G41" s="588"/>
      <c r="H41" s="589"/>
      <c r="I41" s="527"/>
      <c r="J41" s="528"/>
      <c r="K41" s="528"/>
      <c r="L41" s="528"/>
      <c r="M41" s="528"/>
      <c r="N41" s="528"/>
      <c r="O41" s="528"/>
      <c r="P41" s="528"/>
      <c r="Q41" s="528"/>
      <c r="R41" s="528"/>
      <c r="S41" s="528"/>
      <c r="T41" s="528"/>
      <c r="U41" s="566"/>
    </row>
    <row r="42" spans="1:21" ht="15" customHeight="1" x14ac:dyDescent="0.2">
      <c r="A42" s="566"/>
      <c r="B42" s="684"/>
      <c r="C42" s="590">
        <v>46265</v>
      </c>
      <c r="D42" s="590"/>
      <c r="E42" s="590"/>
      <c r="F42" s="583" t="s">
        <v>557</v>
      </c>
      <c r="G42" s="588"/>
      <c r="H42" s="589"/>
      <c r="I42" s="527"/>
      <c r="J42" s="528"/>
      <c r="K42" s="528"/>
      <c r="L42" s="528"/>
      <c r="M42" s="528"/>
      <c r="N42" s="528"/>
      <c r="O42" s="528"/>
      <c r="P42" s="528"/>
      <c r="Q42" s="528"/>
      <c r="R42" s="528"/>
      <c r="S42" s="528"/>
      <c r="T42" s="528"/>
      <c r="U42" s="566"/>
    </row>
    <row r="43" spans="1:21" ht="15" customHeight="1" x14ac:dyDescent="0.2">
      <c r="A43" s="566"/>
      <c r="B43" s="684"/>
      <c r="C43" s="590">
        <v>46295</v>
      </c>
      <c r="D43" s="590"/>
      <c r="E43" s="590"/>
      <c r="F43" s="583" t="s">
        <v>557</v>
      </c>
      <c r="G43" s="588"/>
      <c r="H43" s="589"/>
      <c r="I43" s="527"/>
      <c r="J43" s="528"/>
      <c r="K43" s="528"/>
      <c r="L43" s="528"/>
      <c r="M43" s="528"/>
      <c r="N43" s="528"/>
      <c r="O43" s="528"/>
      <c r="P43" s="528"/>
      <c r="Q43" s="528"/>
      <c r="R43" s="528"/>
      <c r="S43" s="528"/>
      <c r="T43" s="528"/>
      <c r="U43" s="566"/>
    </row>
    <row r="44" spans="1:21" ht="15" customHeight="1" x14ac:dyDescent="0.2">
      <c r="A44" s="566"/>
      <c r="B44" s="684"/>
      <c r="C44" s="590">
        <v>46325</v>
      </c>
      <c r="D44" s="590"/>
      <c r="E44" s="590"/>
      <c r="F44" s="583" t="s">
        <v>557</v>
      </c>
      <c r="G44" s="588"/>
      <c r="H44" s="589"/>
      <c r="I44" s="527"/>
      <c r="J44" s="528"/>
      <c r="K44" s="528"/>
      <c r="L44" s="528"/>
      <c r="M44" s="528"/>
      <c r="N44" s="528"/>
      <c r="O44" s="528"/>
      <c r="P44" s="528"/>
      <c r="Q44" s="528"/>
      <c r="R44" s="528"/>
      <c r="S44" s="528"/>
      <c r="T44" s="528"/>
      <c r="U44" s="566"/>
    </row>
    <row r="45" spans="1:21" ht="15" customHeight="1" x14ac:dyDescent="0.2">
      <c r="A45" s="566"/>
      <c r="B45" s="684"/>
      <c r="C45" s="590">
        <v>46356</v>
      </c>
      <c r="D45" s="590"/>
      <c r="E45" s="590"/>
      <c r="F45" s="583" t="s">
        <v>557</v>
      </c>
      <c r="G45" s="588"/>
      <c r="H45" s="589"/>
      <c r="I45" s="527"/>
      <c r="J45" s="528"/>
      <c r="K45" s="528"/>
      <c r="L45" s="528"/>
      <c r="M45" s="528"/>
      <c r="N45" s="528"/>
      <c r="O45" s="528"/>
      <c r="P45" s="528"/>
      <c r="Q45" s="528"/>
      <c r="R45" s="528"/>
      <c r="S45" s="528"/>
      <c r="T45" s="528"/>
      <c r="U45" s="566"/>
    </row>
    <row r="46" spans="1:21" ht="15" customHeight="1" x14ac:dyDescent="0.2">
      <c r="A46" s="566"/>
      <c r="B46" s="684"/>
      <c r="C46" s="590">
        <v>46360</v>
      </c>
      <c r="D46" s="590"/>
      <c r="E46" s="590"/>
      <c r="F46" s="583"/>
      <c r="G46" s="588"/>
      <c r="H46" s="589"/>
      <c r="I46" s="527"/>
      <c r="J46" s="528"/>
      <c r="K46" s="528"/>
      <c r="L46" s="528"/>
      <c r="M46" s="528"/>
      <c r="N46" s="528"/>
      <c r="O46" s="528"/>
      <c r="P46" s="528"/>
      <c r="Q46" s="528"/>
      <c r="R46" s="528"/>
      <c r="S46" s="528"/>
      <c r="T46" s="528"/>
      <c r="U46" s="566"/>
    </row>
    <row r="47" spans="1:21" ht="15" customHeight="1" x14ac:dyDescent="0.2">
      <c r="A47" s="566"/>
      <c r="B47" s="684"/>
      <c r="C47" s="586" t="s">
        <v>14</v>
      </c>
      <c r="D47" s="586"/>
      <c r="E47" s="586"/>
      <c r="F47" s="586"/>
      <c r="G47" s="586"/>
      <c r="H47" s="586"/>
      <c r="I47" s="213"/>
      <c r="J47" s="214"/>
      <c r="K47" s="214"/>
      <c r="L47" s="214"/>
      <c r="M47" s="214"/>
      <c r="N47" s="214"/>
      <c r="O47" s="214"/>
      <c r="P47" s="214"/>
      <c r="Q47" s="214"/>
      <c r="R47" s="214"/>
      <c r="S47" s="214"/>
      <c r="T47" s="221"/>
      <c r="U47" s="566"/>
    </row>
    <row r="48" spans="1:21" ht="15" customHeight="1" thickBot="1" x14ac:dyDescent="0.25">
      <c r="A48" s="566"/>
      <c r="B48" s="684"/>
      <c r="C48" s="680" t="str">
        <f>'Tablero indicadores 2026'!G7</f>
        <v>Líder Funcional SG SST</v>
      </c>
      <c r="D48" s="681"/>
      <c r="E48" s="681"/>
      <c r="F48" s="681"/>
      <c r="G48" s="681"/>
      <c r="H48" s="682"/>
      <c r="I48" s="229"/>
      <c r="J48" s="230"/>
      <c r="K48" s="230"/>
      <c r="L48" s="230"/>
      <c r="M48" s="230"/>
      <c r="N48" s="230"/>
      <c r="O48" s="230"/>
      <c r="P48" s="230"/>
      <c r="Q48" s="230"/>
      <c r="R48" s="230"/>
      <c r="S48" s="230"/>
      <c r="T48" s="231"/>
      <c r="U48" s="566"/>
    </row>
    <row r="49" spans="1:21" ht="15" customHeight="1" thickBot="1" x14ac:dyDescent="0.25">
      <c r="A49" s="679"/>
      <c r="B49" s="685"/>
      <c r="C49" s="680"/>
      <c r="D49" s="681" t="str">
        <f>'Tablero indicadores 2026'!I8</f>
        <v>Cumplimiento</v>
      </c>
      <c r="E49" s="681"/>
      <c r="F49" s="681"/>
      <c r="G49" s="681"/>
      <c r="H49" s="682"/>
      <c r="I49" s="229"/>
      <c r="J49" s="230"/>
      <c r="K49" s="230"/>
      <c r="L49" s="230"/>
      <c r="M49" s="230"/>
      <c r="N49" s="230"/>
      <c r="O49" s="230"/>
      <c r="P49" s="230"/>
      <c r="Q49" s="230"/>
      <c r="R49" s="230"/>
      <c r="S49" s="230"/>
      <c r="T49" s="231"/>
      <c r="U49" s="679"/>
    </row>
    <row r="50" spans="1:21" ht="15" customHeight="1" x14ac:dyDescent="0.2">
      <c r="A50" s="39"/>
      <c r="B50" s="39"/>
      <c r="C50" s="39"/>
      <c r="D50" s="39"/>
      <c r="E50" s="39"/>
      <c r="F50" s="39"/>
      <c r="G50" s="39"/>
      <c r="H50" s="39"/>
      <c r="I50" s="39"/>
      <c r="J50" s="39"/>
      <c r="K50" s="39"/>
      <c r="L50" s="39"/>
      <c r="M50" s="39"/>
      <c r="N50" s="39"/>
      <c r="O50" s="39"/>
      <c r="P50" s="39"/>
      <c r="Q50" s="39"/>
      <c r="R50" s="39"/>
      <c r="S50" s="39"/>
      <c r="T50" s="39"/>
      <c r="U50" s="40"/>
    </row>
    <row r="51" spans="1:21" ht="4.5" customHeight="1" thickBot="1" x14ac:dyDescent="0.25">
      <c r="A51" s="51"/>
      <c r="B51" s="51"/>
      <c r="C51" s="51"/>
      <c r="D51" s="51"/>
      <c r="E51" s="51"/>
      <c r="F51" s="51"/>
      <c r="G51" s="51"/>
      <c r="H51" s="51"/>
      <c r="I51" s="51"/>
      <c r="J51" s="51"/>
      <c r="K51" s="51"/>
      <c r="L51" s="51"/>
      <c r="M51" s="51"/>
      <c r="N51" s="51"/>
      <c r="O51" s="51"/>
      <c r="P51" s="51"/>
      <c r="Q51" s="51"/>
      <c r="R51" s="51"/>
      <c r="S51" s="51"/>
      <c r="T51" s="51"/>
      <c r="U51" s="52"/>
    </row>
    <row r="52" spans="1:21" ht="15" customHeight="1" x14ac:dyDescent="0.2"/>
    <row r="53" spans="1:21" ht="12" hidden="1" customHeight="1" x14ac:dyDescent="0.2"/>
    <row r="54" spans="1:21" ht="15" hidden="1" customHeight="1" x14ac:dyDescent="0.2"/>
    <row r="55" spans="1:21" ht="15" hidden="1" customHeight="1" x14ac:dyDescent="0.2"/>
    <row r="56" spans="1:21" ht="15" hidden="1" customHeight="1" x14ac:dyDescent="0.2"/>
    <row r="57" spans="1:21" ht="15" hidden="1" customHeight="1" thickBot="1" x14ac:dyDescent="0.25"/>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row r="75" ht="14.25" hidden="1" x14ac:dyDescent="0.2"/>
  </sheetData>
  <sheetProtection selectLockedCells="1"/>
  <dataConsolidate/>
  <mergeCells count="74">
    <mergeCell ref="A33:A49"/>
    <mergeCell ref="C33:H33"/>
    <mergeCell ref="C37:E37"/>
    <mergeCell ref="F37:H37"/>
    <mergeCell ref="B33:B49"/>
    <mergeCell ref="F44:H44"/>
    <mergeCell ref="C45:E45"/>
    <mergeCell ref="F45:H45"/>
    <mergeCell ref="I33:T33"/>
    <mergeCell ref="C34:H34"/>
    <mergeCell ref="I34:T34"/>
    <mergeCell ref="I35:T35"/>
    <mergeCell ref="C36:E36"/>
    <mergeCell ref="F36:H36"/>
    <mergeCell ref="I36:T36"/>
    <mergeCell ref="I37:T37"/>
    <mergeCell ref="C48:H48"/>
    <mergeCell ref="C49:H49"/>
    <mergeCell ref="C35:E35"/>
    <mergeCell ref="F35:H35"/>
    <mergeCell ref="I42:T42"/>
    <mergeCell ref="F39:H39"/>
    <mergeCell ref="I40:T40"/>
    <mergeCell ref="C40:E40"/>
    <mergeCell ref="F40:H40"/>
    <mergeCell ref="C41:E41"/>
    <mergeCell ref="F41:H41"/>
    <mergeCell ref="C38:E38"/>
    <mergeCell ref="I44:T44"/>
    <mergeCell ref="I45:T45"/>
    <mergeCell ref="U33:U49"/>
    <mergeCell ref="F38:H38"/>
    <mergeCell ref="I38:T38"/>
    <mergeCell ref="C39:E39"/>
    <mergeCell ref="C46:E46"/>
    <mergeCell ref="F46:H46"/>
    <mergeCell ref="I46:T46"/>
    <mergeCell ref="C43:E43"/>
    <mergeCell ref="F43:H43"/>
    <mergeCell ref="I43:T43"/>
    <mergeCell ref="C44:E44"/>
    <mergeCell ref="C42:E42"/>
    <mergeCell ref="F42:H42"/>
    <mergeCell ref="I41:T41"/>
    <mergeCell ref="I39:T39"/>
    <mergeCell ref="C47:H47"/>
    <mergeCell ref="R17:T26"/>
    <mergeCell ref="A19:C19"/>
    <mergeCell ref="A20:C20"/>
    <mergeCell ref="A22:C22"/>
    <mergeCell ref="A23:C23"/>
    <mergeCell ref="C32:H32"/>
    <mergeCell ref="I32:T32"/>
    <mergeCell ref="A5:C5"/>
    <mergeCell ref="E5:T5"/>
    <mergeCell ref="A7:C7"/>
    <mergeCell ref="E7:P7"/>
    <mergeCell ref="A9:C9"/>
    <mergeCell ref="E9:P9"/>
    <mergeCell ref="A11:C11"/>
    <mergeCell ref="E11:P11"/>
    <mergeCell ref="A13:C13"/>
    <mergeCell ref="E13:P13"/>
    <mergeCell ref="A17:C17"/>
    <mergeCell ref="A24:C24"/>
    <mergeCell ref="A26:C26"/>
    <mergeCell ref="A28:T28"/>
    <mergeCell ref="A1:M1"/>
    <mergeCell ref="N1:U3"/>
    <mergeCell ref="A2:M2"/>
    <mergeCell ref="A3:B3"/>
    <mergeCell ref="D3:F3"/>
    <mergeCell ref="G3:J3"/>
    <mergeCell ref="L3:M3"/>
  </mergeCells>
  <conditionalFormatting sqref="E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F26">
    <cfRule type="colorScale" priority="27">
      <colorScale>
        <cfvo type="min"/>
        <cfvo type="percentile" val="50"/>
        <cfvo type="max"/>
        <color rgb="FFF8696B"/>
        <color rgb="FFFFEB84"/>
        <color rgb="FF63BE7B"/>
      </colorScale>
    </cfRule>
    <cfRule type="colorScale" priority="28">
      <colorScale>
        <cfvo type="min"/>
        <cfvo type="max"/>
        <color rgb="FFFFEF9C"/>
        <color rgb="FF63BE7B"/>
      </colorScale>
    </cfRule>
  </conditionalFormatting>
  <conditionalFormatting sqref="G26">
    <cfRule type="colorScale" priority="25">
      <colorScale>
        <cfvo type="min"/>
        <cfvo type="percentile" val="50"/>
        <cfvo type="max"/>
        <color rgb="FFF8696B"/>
        <color rgb="FFFFEB84"/>
        <color rgb="FF63BE7B"/>
      </colorScale>
    </cfRule>
    <cfRule type="colorScale" priority="26">
      <colorScale>
        <cfvo type="min"/>
        <cfvo type="max"/>
        <color rgb="FFFFEF9C"/>
        <color rgb="FF63BE7B"/>
      </colorScale>
    </cfRule>
  </conditionalFormatting>
  <conditionalFormatting sqref="H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I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J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K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L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M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N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O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P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C6188-0650-4DB7-A8AE-5B9A0ABFBF96}">
  <sheetPr codeName="Hoja40">
    <tabColor theme="5" tint="0.39997558519241921"/>
  </sheetPr>
  <dimension ref="A1:U75"/>
  <sheetViews>
    <sheetView showGridLines="0" view="pageBreakPreview" topLeftCell="A28" zoomScale="70" zoomScaleNormal="40" zoomScaleSheetLayoutView="70" zoomScalePageLayoutView="82" workbookViewId="0">
      <selection activeCell="D35" sqref="D35:F46"/>
    </sheetView>
  </sheetViews>
  <sheetFormatPr baseColWidth="10" defaultColWidth="11.42578125" defaultRowHeight="0" customHeight="1" zeroHeight="1" x14ac:dyDescent="0.2"/>
  <cols>
    <col min="1" max="1" width="8.5703125" style="38" customWidth="1"/>
    <col min="2" max="2" width="0.85546875" style="38" customWidth="1"/>
    <col min="3" max="3" width="12.4257812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2026'!B51</f>
        <v>8.2 Indice de Lesiones Incapacitantes por A.T</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278</v>
      </c>
      <c r="F9" s="539"/>
      <c r="G9" s="539"/>
      <c r="H9" s="539"/>
      <c r="I9" s="539"/>
      <c r="J9" s="539"/>
      <c r="K9" s="539"/>
      <c r="L9" s="539"/>
      <c r="M9" s="539"/>
      <c r="N9" s="539"/>
      <c r="O9" s="539"/>
      <c r="P9" s="540"/>
      <c r="R9" s="46" t="s">
        <v>410</v>
      </c>
      <c r="T9" s="47" t="str">
        <f>'Tablero indicadores 2026'!H51</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2026'!I49</f>
        <v>Número</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653</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1045</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c r="K26" s="63"/>
      <c r="L26" s="63"/>
      <c r="M26" s="63"/>
      <c r="N26" s="63"/>
      <c r="O26" s="63"/>
      <c r="P26" s="63">
        <f>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6.5" customHeight="1" x14ac:dyDescent="0.2">
      <c r="A30" s="216"/>
      <c r="B30" s="39"/>
      <c r="C30" s="39"/>
      <c r="D30" s="39"/>
      <c r="E30" s="39"/>
      <c r="F30" s="39"/>
      <c r="G30" s="39"/>
      <c r="H30" s="39"/>
      <c r="I30" s="39"/>
      <c r="J30" s="39"/>
      <c r="K30" s="39"/>
      <c r="L30" s="39"/>
      <c r="M30" s="39"/>
      <c r="N30" s="39"/>
      <c r="O30" s="39"/>
      <c r="P30" s="39"/>
      <c r="Q30" s="39"/>
      <c r="R30" s="39"/>
      <c r="S30" s="39"/>
      <c r="T30" s="39"/>
      <c r="U30" s="40"/>
    </row>
    <row r="31" spans="1:21" ht="16.5" customHeight="1" x14ac:dyDescent="0.2">
      <c r="A31" s="219"/>
      <c r="U31" s="41"/>
    </row>
    <row r="32" spans="1:21" ht="13.5" customHeight="1" x14ac:dyDescent="0.25">
      <c r="A32" s="219"/>
      <c r="C32" s="688" t="s">
        <v>434</v>
      </c>
      <c r="D32" s="688"/>
      <c r="E32" s="688"/>
      <c r="F32" s="688"/>
      <c r="G32" s="688"/>
      <c r="H32" s="688"/>
      <c r="I32" s="688"/>
      <c r="J32" s="688" t="s">
        <v>435</v>
      </c>
      <c r="K32" s="688"/>
      <c r="L32" s="688"/>
      <c r="M32" s="688"/>
      <c r="N32" s="688"/>
      <c r="O32" s="688"/>
      <c r="P32" s="688"/>
      <c r="Q32" s="688"/>
      <c r="R32" s="688"/>
      <c r="S32" s="688"/>
      <c r="T32" s="688"/>
      <c r="U32" s="689"/>
    </row>
    <row r="33" spans="1:21" ht="66" customHeight="1" x14ac:dyDescent="0.2">
      <c r="A33" s="219"/>
      <c r="B33" s="565"/>
      <c r="C33" s="565"/>
      <c r="D33" s="571" t="s">
        <v>654</v>
      </c>
      <c r="E33" s="572"/>
      <c r="F33" s="572"/>
      <c r="G33" s="572"/>
      <c r="H33" s="572"/>
      <c r="I33" s="573"/>
      <c r="J33" s="571" t="s">
        <v>655</v>
      </c>
      <c r="K33" s="572"/>
      <c r="L33" s="572"/>
      <c r="M33" s="572"/>
      <c r="N33" s="572"/>
      <c r="O33" s="572"/>
      <c r="P33" s="572"/>
      <c r="Q33" s="572"/>
      <c r="R33" s="572"/>
      <c r="S33" s="572"/>
      <c r="T33" s="572"/>
      <c r="U33" s="672"/>
    </row>
    <row r="34" spans="1:21" ht="16.5" customHeight="1" x14ac:dyDescent="0.2">
      <c r="A34" s="219"/>
      <c r="B34" s="566"/>
      <c r="C34" s="566"/>
      <c r="D34" s="574" t="s">
        <v>438</v>
      </c>
      <c r="E34" s="575"/>
      <c r="F34" s="575"/>
      <c r="G34" s="575"/>
      <c r="H34" s="575"/>
      <c r="I34" s="576"/>
      <c r="J34" s="574" t="s">
        <v>439</v>
      </c>
      <c r="K34" s="575"/>
      <c r="L34" s="575"/>
      <c r="M34" s="575"/>
      <c r="N34" s="575"/>
      <c r="O34" s="575"/>
      <c r="P34" s="575"/>
      <c r="Q34" s="575"/>
      <c r="R34" s="575"/>
      <c r="S34" s="575"/>
      <c r="T34" s="575"/>
      <c r="U34" s="673"/>
    </row>
    <row r="35" spans="1:21" ht="16.5" customHeight="1" x14ac:dyDescent="0.2">
      <c r="A35" s="219"/>
      <c r="B35" s="566"/>
      <c r="C35" s="566"/>
      <c r="D35" s="590">
        <v>46052</v>
      </c>
      <c r="E35" s="590"/>
      <c r="F35" s="590"/>
      <c r="G35" s="583" t="s">
        <v>557</v>
      </c>
      <c r="H35" s="588"/>
      <c r="I35" s="589"/>
      <c r="J35" s="527" t="s">
        <v>558</v>
      </c>
      <c r="K35" s="528"/>
      <c r="L35" s="528"/>
      <c r="M35" s="528"/>
      <c r="N35" s="528"/>
      <c r="O35" s="528"/>
      <c r="P35" s="528"/>
      <c r="Q35" s="528"/>
      <c r="R35" s="528"/>
      <c r="S35" s="528"/>
      <c r="T35" s="528"/>
      <c r="U35" s="686"/>
    </row>
    <row r="36" spans="1:21" ht="16.5" customHeight="1" x14ac:dyDescent="0.2">
      <c r="A36" s="219"/>
      <c r="B36" s="566"/>
      <c r="C36" s="566"/>
      <c r="D36" s="590">
        <v>46080</v>
      </c>
      <c r="E36" s="590"/>
      <c r="F36" s="590"/>
      <c r="G36" s="583" t="s">
        <v>557</v>
      </c>
      <c r="H36" s="588"/>
      <c r="I36" s="589"/>
      <c r="J36" s="527" t="s">
        <v>558</v>
      </c>
      <c r="K36" s="528"/>
      <c r="L36" s="528"/>
      <c r="M36" s="528"/>
      <c r="N36" s="528"/>
      <c r="O36" s="528"/>
      <c r="P36" s="528"/>
      <c r="Q36" s="528"/>
      <c r="R36" s="528"/>
      <c r="S36" s="528"/>
      <c r="T36" s="528"/>
      <c r="U36" s="686"/>
    </row>
    <row r="37" spans="1:21" ht="16.5" customHeight="1" x14ac:dyDescent="0.2">
      <c r="A37" s="219"/>
      <c r="B37" s="566"/>
      <c r="C37" s="566"/>
      <c r="D37" s="590">
        <v>46112</v>
      </c>
      <c r="E37" s="590"/>
      <c r="F37" s="590"/>
      <c r="G37" s="583" t="s">
        <v>557</v>
      </c>
      <c r="H37" s="588"/>
      <c r="I37" s="589"/>
      <c r="J37" s="527" t="s">
        <v>558</v>
      </c>
      <c r="K37" s="528"/>
      <c r="L37" s="528"/>
      <c r="M37" s="528"/>
      <c r="N37" s="528"/>
      <c r="O37" s="528"/>
      <c r="P37" s="528"/>
      <c r="Q37" s="528"/>
      <c r="R37" s="528"/>
      <c r="S37" s="528"/>
      <c r="T37" s="528"/>
      <c r="U37" s="686"/>
    </row>
    <row r="38" spans="1:21" ht="16.5" customHeight="1" x14ac:dyDescent="0.2">
      <c r="A38" s="219"/>
      <c r="B38" s="566"/>
      <c r="C38" s="566"/>
      <c r="D38" s="590">
        <v>46142</v>
      </c>
      <c r="E38" s="590"/>
      <c r="F38" s="590"/>
      <c r="G38" s="583" t="s">
        <v>557</v>
      </c>
      <c r="H38" s="588"/>
      <c r="I38" s="589"/>
      <c r="J38" s="527" t="s">
        <v>558</v>
      </c>
      <c r="K38" s="528"/>
      <c r="L38" s="528"/>
      <c r="M38" s="528"/>
      <c r="N38" s="528"/>
      <c r="O38" s="528"/>
      <c r="P38" s="528"/>
      <c r="Q38" s="528"/>
      <c r="R38" s="528"/>
      <c r="S38" s="528"/>
      <c r="T38" s="528"/>
      <c r="U38" s="686"/>
    </row>
    <row r="39" spans="1:21" ht="16.5" customHeight="1" x14ac:dyDescent="0.2">
      <c r="A39" s="219"/>
      <c r="B39" s="566"/>
      <c r="C39" s="566"/>
      <c r="D39" s="590">
        <v>46171</v>
      </c>
      <c r="E39" s="590"/>
      <c r="F39" s="590"/>
      <c r="G39" s="583" t="s">
        <v>557</v>
      </c>
      <c r="H39" s="588"/>
      <c r="I39" s="589"/>
      <c r="J39" s="527" t="s">
        <v>558</v>
      </c>
      <c r="K39" s="528"/>
      <c r="L39" s="528"/>
      <c r="M39" s="528"/>
      <c r="N39" s="528"/>
      <c r="O39" s="528"/>
      <c r="P39" s="528"/>
      <c r="Q39" s="528"/>
      <c r="R39" s="528"/>
      <c r="S39" s="528"/>
      <c r="T39" s="528"/>
      <c r="U39" s="686"/>
    </row>
    <row r="40" spans="1:21" ht="16.5" customHeight="1" x14ac:dyDescent="0.2">
      <c r="A40" s="219"/>
      <c r="B40" s="566"/>
      <c r="C40" s="566"/>
      <c r="D40" s="590">
        <v>46203</v>
      </c>
      <c r="E40" s="590"/>
      <c r="F40" s="590"/>
      <c r="G40" s="583" t="s">
        <v>557</v>
      </c>
      <c r="H40" s="588"/>
      <c r="I40" s="589"/>
      <c r="J40" s="527" t="s">
        <v>559</v>
      </c>
      <c r="K40" s="528"/>
      <c r="L40" s="528"/>
      <c r="M40" s="528"/>
      <c r="N40" s="528"/>
      <c r="O40" s="528"/>
      <c r="P40" s="528"/>
      <c r="Q40" s="528"/>
      <c r="R40" s="528"/>
      <c r="S40" s="528"/>
      <c r="T40" s="528"/>
      <c r="U40" s="686"/>
    </row>
    <row r="41" spans="1:21" ht="16.5" customHeight="1" x14ac:dyDescent="0.2">
      <c r="A41" s="219"/>
      <c r="B41" s="566"/>
      <c r="C41" s="566"/>
      <c r="D41" s="590">
        <v>46234</v>
      </c>
      <c r="E41" s="590"/>
      <c r="F41" s="590"/>
      <c r="G41" s="583" t="s">
        <v>557</v>
      </c>
      <c r="H41" s="588"/>
      <c r="I41" s="589"/>
      <c r="J41" s="527"/>
      <c r="K41" s="528"/>
      <c r="L41" s="528"/>
      <c r="M41" s="528"/>
      <c r="N41" s="528"/>
      <c r="O41" s="528"/>
      <c r="P41" s="528"/>
      <c r="Q41" s="528"/>
      <c r="R41" s="528"/>
      <c r="S41" s="528"/>
      <c r="T41" s="528"/>
      <c r="U41" s="686"/>
    </row>
    <row r="42" spans="1:21" ht="16.5" customHeight="1" x14ac:dyDescent="0.2">
      <c r="A42" s="219"/>
      <c r="B42" s="566"/>
      <c r="C42" s="566"/>
      <c r="D42" s="590">
        <v>46265</v>
      </c>
      <c r="E42" s="590"/>
      <c r="F42" s="590"/>
      <c r="G42" s="583" t="s">
        <v>557</v>
      </c>
      <c r="H42" s="588"/>
      <c r="I42" s="589"/>
      <c r="J42" s="527"/>
      <c r="K42" s="528"/>
      <c r="L42" s="528"/>
      <c r="M42" s="528"/>
      <c r="N42" s="528"/>
      <c r="O42" s="528"/>
      <c r="P42" s="528"/>
      <c r="Q42" s="528"/>
      <c r="R42" s="528"/>
      <c r="S42" s="528"/>
      <c r="T42" s="528"/>
      <c r="U42" s="686"/>
    </row>
    <row r="43" spans="1:21" ht="16.5" customHeight="1" x14ac:dyDescent="0.2">
      <c r="A43" s="219"/>
      <c r="B43" s="566"/>
      <c r="C43" s="566"/>
      <c r="D43" s="590">
        <v>46295</v>
      </c>
      <c r="E43" s="590"/>
      <c r="F43" s="590"/>
      <c r="G43" s="583" t="s">
        <v>557</v>
      </c>
      <c r="H43" s="588"/>
      <c r="I43" s="589"/>
      <c r="J43" s="527"/>
      <c r="K43" s="528"/>
      <c r="L43" s="528"/>
      <c r="M43" s="528"/>
      <c r="N43" s="528"/>
      <c r="O43" s="528"/>
      <c r="P43" s="528"/>
      <c r="Q43" s="528"/>
      <c r="R43" s="528"/>
      <c r="S43" s="528"/>
      <c r="T43" s="528"/>
      <c r="U43" s="686"/>
    </row>
    <row r="44" spans="1:21" ht="16.5" customHeight="1" x14ac:dyDescent="0.2">
      <c r="A44" s="219"/>
      <c r="B44" s="566"/>
      <c r="C44" s="566"/>
      <c r="D44" s="590">
        <v>46325</v>
      </c>
      <c r="E44" s="590"/>
      <c r="F44" s="590"/>
      <c r="G44" s="583" t="s">
        <v>557</v>
      </c>
      <c r="H44" s="588"/>
      <c r="I44" s="589"/>
      <c r="J44" s="527"/>
      <c r="K44" s="528"/>
      <c r="L44" s="528"/>
      <c r="M44" s="528"/>
      <c r="N44" s="528"/>
      <c r="O44" s="528"/>
      <c r="P44" s="528"/>
      <c r="Q44" s="528"/>
      <c r="R44" s="528"/>
      <c r="S44" s="528"/>
      <c r="T44" s="528"/>
      <c r="U44" s="686"/>
    </row>
    <row r="45" spans="1:21" ht="16.5" customHeight="1" x14ac:dyDescent="0.2">
      <c r="A45" s="219"/>
      <c r="B45" s="566"/>
      <c r="C45" s="566"/>
      <c r="D45" s="590">
        <v>46356</v>
      </c>
      <c r="E45" s="590"/>
      <c r="F45" s="590"/>
      <c r="G45" s="583" t="s">
        <v>557</v>
      </c>
      <c r="H45" s="588"/>
      <c r="I45" s="589"/>
      <c r="J45" s="527"/>
      <c r="K45" s="528"/>
      <c r="L45" s="528"/>
      <c r="M45" s="528"/>
      <c r="N45" s="528"/>
      <c r="O45" s="528"/>
      <c r="P45" s="528"/>
      <c r="Q45" s="528"/>
      <c r="R45" s="528"/>
      <c r="S45" s="528"/>
      <c r="T45" s="528"/>
      <c r="U45" s="686"/>
    </row>
    <row r="46" spans="1:21" ht="16.5" customHeight="1" x14ac:dyDescent="0.2">
      <c r="A46" s="219"/>
      <c r="B46" s="566"/>
      <c r="C46" s="566"/>
      <c r="D46" s="590">
        <v>46360</v>
      </c>
      <c r="E46" s="590"/>
      <c r="F46" s="590"/>
      <c r="G46" s="583"/>
      <c r="H46" s="588"/>
      <c r="I46" s="589"/>
      <c r="J46" s="527"/>
      <c r="K46" s="528"/>
      <c r="L46" s="528"/>
      <c r="M46" s="528"/>
      <c r="N46" s="528"/>
      <c r="O46" s="528"/>
      <c r="P46" s="528"/>
      <c r="Q46" s="528"/>
      <c r="R46" s="528"/>
      <c r="S46" s="528"/>
      <c r="T46" s="528"/>
      <c r="U46" s="686"/>
    </row>
    <row r="47" spans="1:21" ht="16.5" customHeight="1" x14ac:dyDescent="0.2">
      <c r="A47" s="219"/>
      <c r="B47" s="566"/>
      <c r="C47" s="566"/>
      <c r="D47" s="586" t="s">
        <v>14</v>
      </c>
      <c r="E47" s="586"/>
      <c r="F47" s="586"/>
      <c r="G47" s="586"/>
      <c r="H47" s="586"/>
      <c r="I47" s="586"/>
      <c r="J47" s="213"/>
      <c r="K47" s="214"/>
      <c r="L47" s="214"/>
      <c r="M47" s="214"/>
      <c r="N47" s="214"/>
      <c r="O47" s="214"/>
      <c r="P47" s="214"/>
      <c r="Q47" s="214"/>
      <c r="R47" s="214"/>
      <c r="S47" s="214"/>
      <c r="T47" s="214"/>
      <c r="U47" s="221"/>
    </row>
    <row r="48" spans="1:21" ht="16.5" customHeight="1" thickBot="1" x14ac:dyDescent="0.25">
      <c r="A48" s="219"/>
      <c r="B48" s="566"/>
      <c r="C48" s="566"/>
      <c r="D48" s="687" t="str">
        <f>E13</f>
        <v>Líder Funcional SG SST</v>
      </c>
      <c r="E48" s="681"/>
      <c r="F48" s="681"/>
      <c r="G48" s="681"/>
      <c r="H48" s="681"/>
      <c r="I48" s="682"/>
      <c r="J48" s="229"/>
      <c r="K48" s="230"/>
      <c r="L48" s="230"/>
      <c r="M48" s="230"/>
      <c r="N48" s="230"/>
      <c r="O48" s="230"/>
      <c r="P48" s="230"/>
      <c r="Q48" s="230"/>
      <c r="R48" s="230"/>
      <c r="S48" s="230"/>
      <c r="T48" s="230"/>
      <c r="U48" s="231"/>
    </row>
    <row r="49" spans="1:21" ht="16.5" customHeight="1" thickBot="1" x14ac:dyDescent="0.25">
      <c r="A49" s="218"/>
      <c r="B49" s="51"/>
      <c r="C49" s="51"/>
      <c r="D49" s="51"/>
      <c r="E49" s="51"/>
      <c r="F49" s="51"/>
      <c r="G49" s="51"/>
      <c r="H49" s="51"/>
      <c r="I49" s="51"/>
      <c r="J49" s="51"/>
      <c r="K49" s="51"/>
      <c r="L49" s="51"/>
      <c r="M49" s="51"/>
      <c r="N49" s="51"/>
      <c r="O49" s="51"/>
      <c r="P49" s="51"/>
      <c r="Q49" s="51"/>
      <c r="R49" s="51"/>
      <c r="S49" s="51"/>
      <c r="T49" s="51"/>
      <c r="U49" s="52"/>
    </row>
    <row r="50" spans="1:21" ht="15" customHeight="1" x14ac:dyDescent="0.2">
      <c r="A50" s="39"/>
      <c r="B50" s="39"/>
      <c r="C50" s="39"/>
      <c r="D50" s="39"/>
      <c r="E50" s="39"/>
      <c r="F50" s="39"/>
      <c r="G50" s="39"/>
      <c r="H50" s="39"/>
      <c r="I50" s="39"/>
      <c r="J50" s="39"/>
      <c r="K50" s="39"/>
      <c r="L50" s="39"/>
      <c r="M50" s="39"/>
      <c r="N50" s="39"/>
      <c r="O50" s="39"/>
      <c r="P50" s="39"/>
      <c r="Q50" s="39"/>
      <c r="R50" s="39"/>
      <c r="S50" s="39"/>
      <c r="T50" s="39"/>
      <c r="U50" s="40"/>
    </row>
    <row r="51" spans="1:21" ht="4.5" customHeight="1" thickBot="1" x14ac:dyDescent="0.25">
      <c r="A51" s="51"/>
      <c r="B51" s="51"/>
      <c r="C51" s="51"/>
      <c r="D51" s="51"/>
      <c r="E51" s="51"/>
      <c r="F51" s="51"/>
      <c r="G51" s="51"/>
      <c r="H51" s="51"/>
      <c r="I51" s="51"/>
      <c r="J51" s="51"/>
      <c r="K51" s="51"/>
      <c r="L51" s="51"/>
      <c r="M51" s="51"/>
      <c r="N51" s="51"/>
      <c r="O51" s="51"/>
      <c r="P51" s="51"/>
      <c r="Q51" s="51"/>
      <c r="R51" s="51"/>
      <c r="S51" s="51"/>
      <c r="T51" s="51"/>
      <c r="U51" s="52"/>
    </row>
    <row r="52" spans="1:21" ht="14.25" x14ac:dyDescent="0.2"/>
    <row r="53" spans="1:21" ht="12" hidden="1" customHeight="1" x14ac:dyDescent="0.2"/>
    <row r="54" spans="1:21" ht="14.25" hidden="1" x14ac:dyDescent="0.2"/>
    <row r="55" spans="1:21" ht="14.25" hidden="1" x14ac:dyDescent="0.2"/>
    <row r="56" spans="1:21" ht="14.25" hidden="1" x14ac:dyDescent="0.2"/>
    <row r="57" spans="1:21" ht="14.25" hidden="1" x14ac:dyDescent="0.2"/>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row r="75" ht="14.25" hidden="1" x14ac:dyDescent="0.2"/>
  </sheetData>
  <sheetProtection selectLockedCells="1"/>
  <dataConsolidate/>
  <mergeCells count="72">
    <mergeCell ref="D47:I47"/>
    <mergeCell ref="D48:I48"/>
    <mergeCell ref="J32:U32"/>
    <mergeCell ref="C32:I32"/>
    <mergeCell ref="D46:F46"/>
    <mergeCell ref="G46:I46"/>
    <mergeCell ref="J46:U46"/>
    <mergeCell ref="D44:F44"/>
    <mergeCell ref="G44:I44"/>
    <mergeCell ref="J44:U44"/>
    <mergeCell ref="D45:F45"/>
    <mergeCell ref="G45:I45"/>
    <mergeCell ref="J45:U45"/>
    <mergeCell ref="D42:F42"/>
    <mergeCell ref="G42:I42"/>
    <mergeCell ref="J42:U42"/>
    <mergeCell ref="D43:F43"/>
    <mergeCell ref="G43:I43"/>
    <mergeCell ref="J43:U43"/>
    <mergeCell ref="D40:F40"/>
    <mergeCell ref="G40:I40"/>
    <mergeCell ref="J40:U40"/>
    <mergeCell ref="D41:F41"/>
    <mergeCell ref="G41:I41"/>
    <mergeCell ref="J41:U41"/>
    <mergeCell ref="G38:I38"/>
    <mergeCell ref="J38:U38"/>
    <mergeCell ref="D39:F39"/>
    <mergeCell ref="G39:I39"/>
    <mergeCell ref="J39:U39"/>
    <mergeCell ref="B33:B48"/>
    <mergeCell ref="C33:C48"/>
    <mergeCell ref="D33:I33"/>
    <mergeCell ref="J33:U33"/>
    <mergeCell ref="D34:I34"/>
    <mergeCell ref="J34:U34"/>
    <mergeCell ref="D35:F35"/>
    <mergeCell ref="G35:I35"/>
    <mergeCell ref="J35:U35"/>
    <mergeCell ref="D36:F36"/>
    <mergeCell ref="G36:I36"/>
    <mergeCell ref="J36:U36"/>
    <mergeCell ref="D37:F37"/>
    <mergeCell ref="G37:I37"/>
    <mergeCell ref="J37:U37"/>
    <mergeCell ref="D38:F38"/>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F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G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H26">
    <cfRule type="colorScale" priority="25">
      <colorScale>
        <cfvo type="min"/>
        <cfvo type="percentile" val="50"/>
        <cfvo type="max"/>
        <color rgb="FFF8696B"/>
        <color rgb="FFFFEB84"/>
        <color rgb="FF63BE7B"/>
      </colorScale>
    </cfRule>
    <cfRule type="colorScale" priority="26">
      <colorScale>
        <cfvo type="min"/>
        <cfvo type="max"/>
        <color rgb="FFFFEF9C"/>
        <color rgb="FF63BE7B"/>
      </colorScale>
    </cfRule>
  </conditionalFormatting>
  <conditionalFormatting sqref="I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J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K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L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M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N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O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3ECB7-277D-49B6-B42E-0C67C249514C}">
  <sheetPr codeName="Hoja41">
    <tabColor theme="5" tint="0.39997558519241921"/>
  </sheetPr>
  <dimension ref="A1:V71"/>
  <sheetViews>
    <sheetView showGridLines="0" view="pageBreakPreview" topLeftCell="A28" zoomScale="70" zoomScaleNormal="40" zoomScaleSheetLayoutView="70" zoomScalePageLayoutView="82" workbookViewId="0">
      <selection activeCell="D35" sqref="D35:F46"/>
    </sheetView>
  </sheetViews>
  <sheetFormatPr baseColWidth="10" defaultColWidth="11.42578125" defaultRowHeight="0" customHeight="1" zeroHeight="1" x14ac:dyDescent="0.2"/>
  <cols>
    <col min="1" max="1" width="2.5703125" style="38" customWidth="1"/>
    <col min="2" max="2" width="0.85546875" style="38" customWidth="1"/>
    <col min="3" max="3" width="17.570312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2026'!B52</f>
        <v>8.3  Proporciòn de accidentes de trabajo mortales (Resolución 312 de 2019)</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656</v>
      </c>
      <c r="F9" s="539"/>
      <c r="G9" s="539"/>
      <c r="H9" s="539"/>
      <c r="I9" s="539"/>
      <c r="J9" s="539"/>
      <c r="K9" s="539"/>
      <c r="L9" s="539"/>
      <c r="M9" s="539"/>
      <c r="N9" s="539"/>
      <c r="O9" s="539"/>
      <c r="P9" s="540"/>
      <c r="R9" s="46" t="s">
        <v>410</v>
      </c>
      <c r="T9" s="47" t="str">
        <f>'Tablero indicadores 2026'!H51</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2026'!I52</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2"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657</v>
      </c>
      <c r="S17" s="546"/>
      <c r="T17" s="546"/>
      <c r="U17" s="41"/>
    </row>
    <row r="18" spans="1:22"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2"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2" ht="14.25" x14ac:dyDescent="0.2">
      <c r="A20" s="551" t="s">
        <v>430</v>
      </c>
      <c r="B20" s="552"/>
      <c r="C20" s="553"/>
      <c r="E20" s="59"/>
      <c r="F20" s="59"/>
      <c r="G20" s="59"/>
      <c r="H20" s="59"/>
      <c r="I20" s="59"/>
      <c r="J20" s="59"/>
      <c r="K20" s="59"/>
      <c r="L20" s="59"/>
      <c r="M20" s="59"/>
      <c r="N20" s="59"/>
      <c r="O20" s="59"/>
      <c r="P20" s="59">
        <v>0</v>
      </c>
      <c r="Q20" s="55"/>
      <c r="R20" s="547"/>
      <c r="S20" s="548"/>
      <c r="T20" s="548"/>
      <c r="U20" s="41"/>
    </row>
    <row r="21" spans="1:22" ht="5.0999999999999996" customHeight="1" x14ac:dyDescent="0.2">
      <c r="E21" s="61"/>
      <c r="F21" s="61"/>
      <c r="G21" s="61"/>
      <c r="H21" s="61"/>
      <c r="I21" s="61"/>
      <c r="J21" s="61"/>
      <c r="K21" s="61"/>
      <c r="L21" s="61"/>
      <c r="M21" s="61"/>
      <c r="N21" s="61"/>
      <c r="O21" s="61"/>
      <c r="P21" s="61"/>
      <c r="Q21" s="55"/>
      <c r="R21" s="547"/>
      <c r="S21" s="548"/>
      <c r="T21" s="548"/>
      <c r="U21" s="41"/>
    </row>
    <row r="22" spans="1:22" ht="15" customHeight="1" x14ac:dyDescent="0.2">
      <c r="A22" s="527" t="s">
        <v>431</v>
      </c>
      <c r="B22" s="528"/>
      <c r="C22" s="529"/>
      <c r="E22" s="63"/>
      <c r="F22" s="63"/>
      <c r="G22" s="63"/>
      <c r="H22" s="63"/>
      <c r="I22" s="63"/>
      <c r="J22" s="63"/>
      <c r="K22" s="63"/>
      <c r="L22" s="63"/>
      <c r="M22" s="63"/>
      <c r="N22" s="63"/>
      <c r="O22" s="63"/>
      <c r="P22" s="63">
        <v>0</v>
      </c>
      <c r="Q22" s="63" t="e">
        <f>#REF!</f>
        <v>#REF!</v>
      </c>
      <c r="R22" s="547"/>
      <c r="S22" s="548"/>
      <c r="T22" s="548"/>
      <c r="U22" s="41"/>
    </row>
    <row r="23" spans="1:22"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2" ht="15" customHeight="1" x14ac:dyDescent="0.2">
      <c r="A24" s="527" t="s">
        <v>432</v>
      </c>
      <c r="B24" s="528"/>
      <c r="C24" s="529"/>
      <c r="E24" s="63"/>
      <c r="F24" s="63"/>
      <c r="G24" s="63"/>
      <c r="H24" s="63"/>
      <c r="I24" s="63"/>
      <c r="J24" s="63"/>
      <c r="K24" s="63"/>
      <c r="L24" s="63"/>
      <c r="M24" s="63"/>
      <c r="N24" s="63"/>
      <c r="O24" s="63"/>
      <c r="P24" s="63">
        <v>1</v>
      </c>
      <c r="Q24" s="55"/>
      <c r="R24" s="547"/>
      <c r="S24" s="548"/>
      <c r="T24" s="548"/>
      <c r="U24" s="41"/>
    </row>
    <row r="25" spans="1:22" ht="5.0999999999999996" customHeight="1" x14ac:dyDescent="0.2">
      <c r="E25" s="66"/>
      <c r="F25" s="66"/>
      <c r="G25" s="66"/>
      <c r="H25" s="66"/>
      <c r="I25" s="66"/>
      <c r="J25" s="66"/>
      <c r="K25" s="66"/>
      <c r="L25" s="66"/>
      <c r="M25" s="66"/>
      <c r="N25" s="66"/>
      <c r="O25" s="66"/>
      <c r="P25" s="66"/>
      <c r="Q25" s="55"/>
      <c r="R25" s="547"/>
      <c r="S25" s="548"/>
      <c r="T25" s="548"/>
      <c r="U25" s="41"/>
    </row>
    <row r="26" spans="1:22" ht="15" x14ac:dyDescent="0.25">
      <c r="A26" s="530" t="s">
        <v>433</v>
      </c>
      <c r="B26" s="531"/>
      <c r="C26" s="532"/>
      <c r="E26" s="63"/>
      <c r="F26" s="63"/>
      <c r="G26" s="63"/>
      <c r="H26" s="63"/>
      <c r="I26" s="63"/>
      <c r="J26" s="63"/>
      <c r="K26" s="63"/>
      <c r="L26" s="63"/>
      <c r="M26" s="63"/>
      <c r="N26" s="63"/>
      <c r="O26" s="63"/>
      <c r="P26" s="63" t="e">
        <f>P19/P20</f>
        <v>#DIV/0!</v>
      </c>
      <c r="Q26" s="55"/>
      <c r="R26" s="549"/>
      <c r="S26" s="550"/>
      <c r="T26" s="550"/>
      <c r="U26" s="41"/>
    </row>
    <row r="27" spans="1:22" ht="4.5" customHeight="1" x14ac:dyDescent="0.2">
      <c r="J27" s="55"/>
      <c r="K27" s="55"/>
      <c r="L27" s="55"/>
      <c r="M27" s="55"/>
      <c r="N27" s="55"/>
      <c r="O27" s="55"/>
      <c r="P27" s="55"/>
      <c r="Q27" s="55"/>
      <c r="R27" s="55"/>
      <c r="S27" s="55"/>
      <c r="T27" s="55"/>
      <c r="U27" s="41"/>
    </row>
    <row r="28" spans="1:22"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2"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2" ht="4.5" customHeight="1" thickBot="1" x14ac:dyDescent="0.25">
      <c r="U30" s="41"/>
    </row>
    <row r="31" spans="1:22" ht="21.75" customHeight="1" x14ac:dyDescent="0.2">
      <c r="A31" s="216"/>
      <c r="B31" s="39"/>
      <c r="C31" s="39"/>
      <c r="D31" s="39"/>
      <c r="E31" s="39"/>
      <c r="F31" s="39"/>
      <c r="G31" s="39"/>
      <c r="H31" s="39"/>
      <c r="I31" s="39"/>
      <c r="J31" s="39"/>
      <c r="K31" s="39"/>
      <c r="L31" s="39"/>
      <c r="M31" s="39"/>
      <c r="N31" s="39"/>
      <c r="O31" s="39"/>
      <c r="P31" s="39"/>
      <c r="Q31" s="39"/>
      <c r="R31" s="39"/>
      <c r="S31" s="39"/>
      <c r="T31" s="39"/>
      <c r="U31" s="40"/>
    </row>
    <row r="32" spans="1:22" ht="21.75" customHeight="1" x14ac:dyDescent="0.25">
      <c r="A32" s="219"/>
      <c r="D32" s="568" t="s">
        <v>434</v>
      </c>
      <c r="E32" s="569"/>
      <c r="F32" s="569"/>
      <c r="G32" s="569"/>
      <c r="H32" s="569"/>
      <c r="I32" s="570"/>
      <c r="J32" s="568" t="s">
        <v>435</v>
      </c>
      <c r="K32" s="569"/>
      <c r="L32" s="569"/>
      <c r="M32" s="569"/>
      <c r="N32" s="569"/>
      <c r="O32" s="569"/>
      <c r="P32" s="569"/>
      <c r="Q32" s="569"/>
      <c r="R32" s="569"/>
      <c r="S32" s="569"/>
      <c r="T32" s="569"/>
      <c r="U32" s="671"/>
      <c r="V32" s="419"/>
    </row>
    <row r="33" spans="1:21" ht="45" customHeight="1" x14ac:dyDescent="0.2">
      <c r="A33" s="690"/>
      <c r="B33" s="565"/>
      <c r="C33" s="565"/>
      <c r="D33" s="571" t="s">
        <v>658</v>
      </c>
      <c r="E33" s="572"/>
      <c r="F33" s="572"/>
      <c r="G33" s="572"/>
      <c r="H33" s="572"/>
      <c r="I33" s="573"/>
      <c r="J33" s="571" t="s">
        <v>659</v>
      </c>
      <c r="K33" s="572"/>
      <c r="L33" s="572"/>
      <c r="M33" s="572"/>
      <c r="N33" s="572"/>
      <c r="O33" s="572"/>
      <c r="P33" s="572"/>
      <c r="Q33" s="572"/>
      <c r="R33" s="572"/>
      <c r="S33" s="572"/>
      <c r="T33" s="572"/>
      <c r="U33" s="672"/>
    </row>
    <row r="34" spans="1:21" ht="21.75" customHeight="1" x14ac:dyDescent="0.2">
      <c r="A34" s="691"/>
      <c r="B34" s="566"/>
      <c r="C34" s="566"/>
      <c r="D34" s="574" t="s">
        <v>438</v>
      </c>
      <c r="E34" s="575"/>
      <c r="F34" s="575"/>
      <c r="G34" s="575"/>
      <c r="H34" s="575"/>
      <c r="I34" s="576"/>
      <c r="J34" s="574" t="s">
        <v>439</v>
      </c>
      <c r="K34" s="575"/>
      <c r="L34" s="575"/>
      <c r="M34" s="575"/>
      <c r="N34" s="575"/>
      <c r="O34" s="575"/>
      <c r="P34" s="575"/>
      <c r="Q34" s="575"/>
      <c r="R34" s="575"/>
      <c r="S34" s="575"/>
      <c r="T34" s="575"/>
      <c r="U34" s="673"/>
    </row>
    <row r="35" spans="1:21" ht="21.75" customHeight="1" x14ac:dyDescent="0.2">
      <c r="A35" s="691"/>
      <c r="B35" s="566"/>
      <c r="C35" s="566"/>
      <c r="D35" s="590">
        <v>46052</v>
      </c>
      <c r="E35" s="590"/>
      <c r="F35" s="590"/>
      <c r="G35" s="583" t="s">
        <v>557</v>
      </c>
      <c r="H35" s="588"/>
      <c r="I35" s="589"/>
      <c r="J35" s="527" t="s">
        <v>558</v>
      </c>
      <c r="K35" s="528"/>
      <c r="L35" s="528"/>
      <c r="M35" s="528"/>
      <c r="N35" s="528"/>
      <c r="O35" s="528"/>
      <c r="P35" s="528"/>
      <c r="Q35" s="528"/>
      <c r="R35" s="528"/>
      <c r="S35" s="528"/>
      <c r="T35" s="528"/>
      <c r="U35" s="686"/>
    </row>
    <row r="36" spans="1:21" ht="21.75" customHeight="1" x14ac:dyDescent="0.2">
      <c r="A36" s="691"/>
      <c r="B36" s="566"/>
      <c r="C36" s="566"/>
      <c r="D36" s="590">
        <v>46080</v>
      </c>
      <c r="E36" s="590"/>
      <c r="F36" s="590"/>
      <c r="G36" s="583" t="s">
        <v>557</v>
      </c>
      <c r="H36" s="588"/>
      <c r="I36" s="589"/>
      <c r="J36" s="527" t="s">
        <v>558</v>
      </c>
      <c r="K36" s="528"/>
      <c r="L36" s="528"/>
      <c r="M36" s="528"/>
      <c r="N36" s="528"/>
      <c r="O36" s="528"/>
      <c r="P36" s="528"/>
      <c r="Q36" s="528"/>
      <c r="R36" s="528"/>
      <c r="S36" s="528"/>
      <c r="T36" s="528"/>
      <c r="U36" s="686"/>
    </row>
    <row r="37" spans="1:21" ht="21.75" customHeight="1" x14ac:dyDescent="0.2">
      <c r="A37" s="691"/>
      <c r="B37" s="566"/>
      <c r="C37" s="566"/>
      <c r="D37" s="590">
        <v>46112</v>
      </c>
      <c r="E37" s="590"/>
      <c r="F37" s="590"/>
      <c r="G37" s="583" t="s">
        <v>557</v>
      </c>
      <c r="H37" s="588"/>
      <c r="I37" s="589"/>
      <c r="J37" s="527" t="s">
        <v>558</v>
      </c>
      <c r="K37" s="528"/>
      <c r="L37" s="528"/>
      <c r="M37" s="528"/>
      <c r="N37" s="528"/>
      <c r="O37" s="528"/>
      <c r="P37" s="528"/>
      <c r="Q37" s="528"/>
      <c r="R37" s="528"/>
      <c r="S37" s="528"/>
      <c r="T37" s="528"/>
      <c r="U37" s="686"/>
    </row>
    <row r="38" spans="1:21" ht="21.75" customHeight="1" x14ac:dyDescent="0.2">
      <c r="A38" s="691"/>
      <c r="B38" s="566"/>
      <c r="C38" s="566"/>
      <c r="D38" s="590">
        <v>46142</v>
      </c>
      <c r="E38" s="590"/>
      <c r="F38" s="590"/>
      <c r="G38" s="583" t="s">
        <v>557</v>
      </c>
      <c r="H38" s="588"/>
      <c r="I38" s="589"/>
      <c r="J38" s="527" t="s">
        <v>558</v>
      </c>
      <c r="K38" s="528"/>
      <c r="L38" s="528"/>
      <c r="M38" s="528"/>
      <c r="N38" s="528"/>
      <c r="O38" s="528"/>
      <c r="P38" s="528"/>
      <c r="Q38" s="528"/>
      <c r="R38" s="528"/>
      <c r="S38" s="528"/>
      <c r="T38" s="528"/>
      <c r="U38" s="686"/>
    </row>
    <row r="39" spans="1:21" ht="21.75" customHeight="1" x14ac:dyDescent="0.2">
      <c r="A39" s="691"/>
      <c r="B39" s="566"/>
      <c r="C39" s="566"/>
      <c r="D39" s="590">
        <v>46171</v>
      </c>
      <c r="E39" s="590"/>
      <c r="F39" s="590"/>
      <c r="G39" s="583" t="s">
        <v>557</v>
      </c>
      <c r="H39" s="588"/>
      <c r="I39" s="589"/>
      <c r="J39" s="527" t="s">
        <v>558</v>
      </c>
      <c r="K39" s="528"/>
      <c r="L39" s="528"/>
      <c r="M39" s="528"/>
      <c r="N39" s="528"/>
      <c r="O39" s="528"/>
      <c r="P39" s="528"/>
      <c r="Q39" s="528"/>
      <c r="R39" s="528"/>
      <c r="S39" s="528"/>
      <c r="T39" s="528"/>
      <c r="U39" s="686"/>
    </row>
    <row r="40" spans="1:21" ht="21.75" customHeight="1" x14ac:dyDescent="0.2">
      <c r="A40" s="691"/>
      <c r="B40" s="566"/>
      <c r="C40" s="566"/>
      <c r="D40" s="590">
        <v>46203</v>
      </c>
      <c r="E40" s="590"/>
      <c r="F40" s="590"/>
      <c r="G40" s="583" t="s">
        <v>557</v>
      </c>
      <c r="H40" s="588"/>
      <c r="I40" s="589"/>
      <c r="J40" s="527" t="s">
        <v>559</v>
      </c>
      <c r="K40" s="528"/>
      <c r="L40" s="528"/>
      <c r="M40" s="528"/>
      <c r="N40" s="528"/>
      <c r="O40" s="528"/>
      <c r="P40" s="528"/>
      <c r="Q40" s="528"/>
      <c r="R40" s="528"/>
      <c r="S40" s="528"/>
      <c r="T40" s="528"/>
      <c r="U40" s="686"/>
    </row>
    <row r="41" spans="1:21" ht="21.75" customHeight="1" x14ac:dyDescent="0.2">
      <c r="A41" s="691"/>
      <c r="B41" s="566"/>
      <c r="C41" s="566"/>
      <c r="D41" s="590">
        <v>46234</v>
      </c>
      <c r="E41" s="590"/>
      <c r="F41" s="590"/>
      <c r="G41" s="583" t="s">
        <v>557</v>
      </c>
      <c r="H41" s="588"/>
      <c r="I41" s="589"/>
      <c r="J41" s="527"/>
      <c r="K41" s="528"/>
      <c r="L41" s="528"/>
      <c r="M41" s="528"/>
      <c r="N41" s="528"/>
      <c r="O41" s="528"/>
      <c r="P41" s="528"/>
      <c r="Q41" s="528"/>
      <c r="R41" s="528"/>
      <c r="S41" s="528"/>
      <c r="T41" s="528"/>
      <c r="U41" s="686"/>
    </row>
    <row r="42" spans="1:21" ht="21.75" customHeight="1" x14ac:dyDescent="0.2">
      <c r="A42" s="691"/>
      <c r="B42" s="566"/>
      <c r="C42" s="566"/>
      <c r="D42" s="590">
        <v>46265</v>
      </c>
      <c r="E42" s="590"/>
      <c r="F42" s="590"/>
      <c r="G42" s="583" t="s">
        <v>557</v>
      </c>
      <c r="H42" s="588"/>
      <c r="I42" s="589"/>
      <c r="J42" s="527"/>
      <c r="K42" s="528"/>
      <c r="L42" s="528"/>
      <c r="M42" s="528"/>
      <c r="N42" s="528"/>
      <c r="O42" s="528"/>
      <c r="P42" s="528"/>
      <c r="Q42" s="528"/>
      <c r="R42" s="528"/>
      <c r="S42" s="528"/>
      <c r="T42" s="528"/>
      <c r="U42" s="686"/>
    </row>
    <row r="43" spans="1:21" ht="17.25" customHeight="1" x14ac:dyDescent="0.2">
      <c r="A43" s="691"/>
      <c r="B43" s="566"/>
      <c r="C43" s="566"/>
      <c r="D43" s="590">
        <v>46295</v>
      </c>
      <c r="E43" s="590"/>
      <c r="F43" s="590"/>
      <c r="G43" s="583" t="s">
        <v>557</v>
      </c>
      <c r="H43" s="588"/>
      <c r="I43" s="589"/>
      <c r="J43" s="527"/>
      <c r="K43" s="528"/>
      <c r="L43" s="528"/>
      <c r="M43" s="528"/>
      <c r="N43" s="528"/>
      <c r="O43" s="528"/>
      <c r="P43" s="528"/>
      <c r="Q43" s="528"/>
      <c r="R43" s="528"/>
      <c r="S43" s="528"/>
      <c r="T43" s="528"/>
      <c r="U43" s="686"/>
    </row>
    <row r="44" spans="1:21" ht="18.75" customHeight="1" x14ac:dyDescent="0.2">
      <c r="A44" s="691"/>
      <c r="B44" s="566"/>
      <c r="C44" s="566"/>
      <c r="D44" s="590">
        <v>46325</v>
      </c>
      <c r="E44" s="590"/>
      <c r="F44" s="590"/>
      <c r="G44" s="583" t="s">
        <v>557</v>
      </c>
      <c r="H44" s="588"/>
      <c r="I44" s="589"/>
      <c r="J44" s="527"/>
      <c r="K44" s="528"/>
      <c r="L44" s="528"/>
      <c r="M44" s="528"/>
      <c r="N44" s="528"/>
      <c r="O44" s="528"/>
      <c r="P44" s="528"/>
      <c r="Q44" s="528"/>
      <c r="R44" s="528"/>
      <c r="S44" s="528"/>
      <c r="T44" s="528"/>
      <c r="U44" s="686"/>
    </row>
    <row r="45" spans="1:21" ht="18.75" customHeight="1" x14ac:dyDescent="0.2">
      <c r="A45" s="691"/>
      <c r="B45" s="566"/>
      <c r="C45" s="566"/>
      <c r="D45" s="590">
        <v>46356</v>
      </c>
      <c r="E45" s="590"/>
      <c r="F45" s="590"/>
      <c r="G45" s="583" t="s">
        <v>557</v>
      </c>
      <c r="H45" s="588"/>
      <c r="I45" s="589"/>
      <c r="J45" s="527"/>
      <c r="K45" s="528"/>
      <c r="L45" s="528"/>
      <c r="M45" s="528"/>
      <c r="N45" s="528"/>
      <c r="O45" s="528"/>
      <c r="P45" s="528"/>
      <c r="Q45" s="528"/>
      <c r="R45" s="528"/>
      <c r="S45" s="528"/>
      <c r="T45" s="528"/>
      <c r="U45" s="686"/>
    </row>
    <row r="46" spans="1:21" ht="15" customHeight="1" x14ac:dyDescent="0.2">
      <c r="A46" s="691"/>
      <c r="B46" s="566"/>
      <c r="C46" s="566"/>
      <c r="D46" s="590">
        <v>46360</v>
      </c>
      <c r="E46" s="590"/>
      <c r="F46" s="590"/>
      <c r="G46" s="583"/>
      <c r="H46" s="588"/>
      <c r="I46" s="589"/>
      <c r="J46" s="527"/>
      <c r="K46" s="528"/>
      <c r="L46" s="528"/>
      <c r="M46" s="528"/>
      <c r="N46" s="528"/>
      <c r="O46" s="528"/>
      <c r="P46" s="528"/>
      <c r="Q46" s="528"/>
      <c r="R46" s="528"/>
      <c r="S46" s="528"/>
      <c r="T46" s="528"/>
      <c r="U46" s="686"/>
    </row>
    <row r="47" spans="1:21" ht="20.25" customHeight="1" x14ac:dyDescent="0.2">
      <c r="A47" s="691"/>
      <c r="B47" s="566"/>
      <c r="C47" s="566"/>
      <c r="D47" s="586" t="s">
        <v>14</v>
      </c>
      <c r="E47" s="586"/>
      <c r="F47" s="586"/>
      <c r="G47" s="586"/>
      <c r="H47" s="586"/>
      <c r="I47" s="586"/>
      <c r="J47" s="213"/>
      <c r="K47" s="214"/>
      <c r="L47" s="214"/>
      <c r="M47" s="214"/>
      <c r="N47" s="214"/>
      <c r="O47" s="214"/>
      <c r="P47" s="214"/>
      <c r="Q47" s="214"/>
      <c r="R47" s="214"/>
      <c r="S47" s="214"/>
      <c r="T47" s="214"/>
      <c r="U47" s="221"/>
    </row>
    <row r="48" spans="1:21" ht="15.75" customHeight="1" thickBot="1" x14ac:dyDescent="0.25">
      <c r="A48" s="692"/>
      <c r="B48" s="679"/>
      <c r="C48" s="679"/>
      <c r="D48" s="687" t="str">
        <f>E13</f>
        <v>Líder Funcional SG SST</v>
      </c>
      <c r="E48" s="681"/>
      <c r="F48" s="681"/>
      <c r="G48" s="681"/>
      <c r="H48" s="681"/>
      <c r="I48" s="682"/>
      <c r="J48" s="229"/>
      <c r="K48" s="230"/>
      <c r="L48" s="230"/>
      <c r="M48" s="230"/>
      <c r="N48" s="230"/>
      <c r="O48" s="230"/>
      <c r="P48" s="230"/>
      <c r="Q48" s="230"/>
      <c r="R48" s="230"/>
      <c r="S48" s="230"/>
      <c r="T48" s="230"/>
      <c r="U48" s="231"/>
    </row>
    <row r="49" ht="12" hidden="1" customHeight="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sheetData>
  <sheetProtection selectLockedCells="1"/>
  <dataConsolidate/>
  <mergeCells count="73">
    <mergeCell ref="D32:I32"/>
    <mergeCell ref="J32:U32"/>
    <mergeCell ref="D47:I47"/>
    <mergeCell ref="D48:I48"/>
    <mergeCell ref="A33:A48"/>
    <mergeCell ref="B33:B48"/>
    <mergeCell ref="D46:F46"/>
    <mergeCell ref="G46:I46"/>
    <mergeCell ref="J46:U46"/>
    <mergeCell ref="D44:F44"/>
    <mergeCell ref="G44:I44"/>
    <mergeCell ref="J44:U44"/>
    <mergeCell ref="D45:F45"/>
    <mergeCell ref="D41:F41"/>
    <mergeCell ref="G41:I41"/>
    <mergeCell ref="J41:U41"/>
    <mergeCell ref="G45:I45"/>
    <mergeCell ref="J45:U45"/>
    <mergeCell ref="D42:F42"/>
    <mergeCell ref="G42:I42"/>
    <mergeCell ref="J42:U42"/>
    <mergeCell ref="D43:F43"/>
    <mergeCell ref="G43:I43"/>
    <mergeCell ref="J43:U43"/>
    <mergeCell ref="J38:U38"/>
    <mergeCell ref="D39:F39"/>
    <mergeCell ref="G39:I39"/>
    <mergeCell ref="J39:U39"/>
    <mergeCell ref="D40:F40"/>
    <mergeCell ref="G40:I40"/>
    <mergeCell ref="J40:U40"/>
    <mergeCell ref="C33:C48"/>
    <mergeCell ref="D33:I33"/>
    <mergeCell ref="J33:U33"/>
    <mergeCell ref="D34:I34"/>
    <mergeCell ref="J34:U34"/>
    <mergeCell ref="D35:F35"/>
    <mergeCell ref="G35:I35"/>
    <mergeCell ref="J35:U35"/>
    <mergeCell ref="D36:F36"/>
    <mergeCell ref="G36:I36"/>
    <mergeCell ref="J36:U36"/>
    <mergeCell ref="D37:F37"/>
    <mergeCell ref="G37:I37"/>
    <mergeCell ref="J37:U37"/>
    <mergeCell ref="D38:F38"/>
    <mergeCell ref="G38:I38"/>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F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G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H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I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J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K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L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M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N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O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D562-48E5-46C7-9A82-224C9A9BCB9D}">
  <sheetPr codeName="Hoja42">
    <tabColor theme="5" tint="0.39997558519241921"/>
  </sheetPr>
  <dimension ref="A1:U73"/>
  <sheetViews>
    <sheetView showGridLines="0" view="pageBreakPreview" topLeftCell="A28" zoomScale="70" zoomScaleNormal="40" zoomScaleSheetLayoutView="70" zoomScalePageLayoutView="82" workbookViewId="0">
      <selection activeCell="D35" sqref="D35:F46"/>
    </sheetView>
  </sheetViews>
  <sheetFormatPr baseColWidth="10" defaultColWidth="11.42578125" defaultRowHeight="0" customHeight="1" zeroHeight="1" x14ac:dyDescent="0.2"/>
  <cols>
    <col min="1" max="1" width="8.28515625" style="38" customWidth="1"/>
    <col min="2" max="2" width="0.570312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216"/>
      <c r="B4" s="39"/>
      <c r="C4" s="39"/>
      <c r="D4" s="39"/>
      <c r="E4" s="39"/>
      <c r="F4" s="39"/>
      <c r="G4" s="39"/>
      <c r="H4" s="39"/>
      <c r="I4" s="39"/>
      <c r="J4" s="39"/>
      <c r="K4" s="39"/>
      <c r="L4" s="39"/>
      <c r="M4" s="39"/>
      <c r="N4" s="39"/>
      <c r="O4" s="39"/>
      <c r="P4" s="39"/>
      <c r="Q4" s="39"/>
      <c r="R4" s="39"/>
      <c r="S4" s="39"/>
      <c r="T4" s="39"/>
      <c r="U4" s="40"/>
    </row>
    <row r="5" spans="1:21" ht="28.5" customHeight="1" x14ac:dyDescent="0.25">
      <c r="A5" s="663" t="s">
        <v>409</v>
      </c>
      <c r="B5" s="536"/>
      <c r="C5" s="555"/>
      <c r="E5" s="556" t="str">
        <f>'Tablero indicadores 2026'!B53</f>
        <v>8.4 Tasa Accidentalidad</v>
      </c>
      <c r="F5" s="557"/>
      <c r="G5" s="557"/>
      <c r="H5" s="557"/>
      <c r="I5" s="557"/>
      <c r="J5" s="557"/>
      <c r="K5" s="557"/>
      <c r="L5" s="557"/>
      <c r="M5" s="557"/>
      <c r="N5" s="557"/>
      <c r="O5" s="557"/>
      <c r="P5" s="557"/>
      <c r="Q5" s="557"/>
      <c r="R5" s="557"/>
      <c r="S5" s="557"/>
      <c r="T5" s="557"/>
      <c r="U5" s="41"/>
    </row>
    <row r="6" spans="1:21" ht="5.0999999999999996" customHeight="1" x14ac:dyDescent="0.2">
      <c r="A6" s="217"/>
      <c r="B6" s="42"/>
      <c r="C6" s="42"/>
      <c r="U6" s="41"/>
    </row>
    <row r="7" spans="1:21" ht="30" customHeight="1" x14ac:dyDescent="0.2">
      <c r="A7" s="665"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217"/>
      <c r="B8" s="42"/>
      <c r="C8" s="42"/>
      <c r="U8" s="41"/>
    </row>
    <row r="9" spans="1:21" ht="33" customHeight="1" x14ac:dyDescent="0.2">
      <c r="A9" s="665" t="s">
        <v>20</v>
      </c>
      <c r="B9" s="559"/>
      <c r="C9" s="564"/>
      <c r="E9" s="538" t="s">
        <v>290</v>
      </c>
      <c r="F9" s="539"/>
      <c r="G9" s="539"/>
      <c r="H9" s="539"/>
      <c r="I9" s="539"/>
      <c r="J9" s="539"/>
      <c r="K9" s="539"/>
      <c r="L9" s="539"/>
      <c r="M9" s="539"/>
      <c r="N9" s="539"/>
      <c r="O9" s="539"/>
      <c r="P9" s="540"/>
      <c r="R9" s="46" t="s">
        <v>410</v>
      </c>
      <c r="T9" s="47" t="str">
        <f>'Tablero indicadores 2026'!H53</f>
        <v>Mensual</v>
      </c>
      <c r="U9" s="41"/>
    </row>
    <row r="10" spans="1:21" ht="5.0999999999999996" customHeight="1" x14ac:dyDescent="0.2">
      <c r="A10" s="217"/>
      <c r="B10" s="42"/>
      <c r="C10" s="42"/>
      <c r="R10" s="48"/>
      <c r="U10" s="41"/>
    </row>
    <row r="11" spans="1:21" ht="30" customHeight="1" x14ac:dyDescent="0.2">
      <c r="A11" s="663" t="s">
        <v>411</v>
      </c>
      <c r="B11" s="536"/>
      <c r="C11" s="537"/>
      <c r="E11" s="538" t="str">
        <f>'Tablero indicadores 2026'!I52</f>
        <v>Porcentaje</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217"/>
      <c r="B12" s="42"/>
      <c r="C12" s="42"/>
      <c r="U12" s="41"/>
    </row>
    <row r="13" spans="1:21" ht="30" customHeight="1" x14ac:dyDescent="0.2">
      <c r="A13" s="663"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218"/>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A15" s="219"/>
      <c r="U15" s="41"/>
    </row>
    <row r="16" spans="1:21" ht="5.0999999999999996" customHeight="1" x14ac:dyDescent="0.2">
      <c r="A16" s="216"/>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664"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660</v>
      </c>
      <c r="S17" s="546"/>
      <c r="T17" s="546"/>
      <c r="U17" s="41"/>
    </row>
    <row r="18" spans="1:21" ht="5.0999999999999996" customHeight="1" x14ac:dyDescent="0.2">
      <c r="A18" s="220"/>
      <c r="B18" s="56"/>
      <c r="C18" s="56"/>
      <c r="E18" s="49"/>
      <c r="F18" s="49"/>
      <c r="G18" s="49"/>
      <c r="H18" s="49"/>
      <c r="I18" s="49"/>
      <c r="J18" s="49"/>
      <c r="K18" s="49"/>
      <c r="L18" s="49"/>
      <c r="M18" s="49"/>
      <c r="N18" s="49"/>
      <c r="O18" s="49"/>
      <c r="P18" s="49"/>
      <c r="Q18" s="55"/>
      <c r="R18" s="547"/>
      <c r="S18" s="548"/>
      <c r="T18" s="548"/>
      <c r="U18" s="41"/>
    </row>
    <row r="19" spans="1:21" ht="14.25" x14ac:dyDescent="0.2">
      <c r="A19" s="666" t="s">
        <v>429</v>
      </c>
      <c r="B19" s="528"/>
      <c r="C19" s="529"/>
      <c r="E19" s="59">
        <v>2</v>
      </c>
      <c r="F19" s="59">
        <v>0</v>
      </c>
      <c r="G19" s="59">
        <v>0</v>
      </c>
      <c r="H19" s="59">
        <v>0</v>
      </c>
      <c r="I19" s="59">
        <v>0</v>
      </c>
      <c r="J19" s="59">
        <v>0</v>
      </c>
      <c r="K19" s="59"/>
      <c r="L19" s="59"/>
      <c r="M19" s="59"/>
      <c r="N19" s="59"/>
      <c r="O19" s="59"/>
      <c r="P19" s="59"/>
      <c r="Q19" s="55"/>
      <c r="R19" s="547"/>
      <c r="S19" s="548"/>
      <c r="T19" s="548"/>
      <c r="U19" s="41"/>
    </row>
    <row r="20" spans="1:21" ht="14.25" x14ac:dyDescent="0.2">
      <c r="A20" s="669" t="s">
        <v>430</v>
      </c>
      <c r="B20" s="552"/>
      <c r="C20" s="553"/>
      <c r="E20" s="59">
        <v>2</v>
      </c>
      <c r="F20" s="59">
        <v>0</v>
      </c>
      <c r="G20" s="59">
        <v>0</v>
      </c>
      <c r="H20" s="59">
        <v>0</v>
      </c>
      <c r="I20" s="59">
        <v>0</v>
      </c>
      <c r="J20" s="59">
        <v>0</v>
      </c>
      <c r="K20" s="59">
        <v>0</v>
      </c>
      <c r="L20" s="59">
        <v>0</v>
      </c>
      <c r="M20" s="59">
        <v>0</v>
      </c>
      <c r="N20" s="59">
        <v>0</v>
      </c>
      <c r="O20" s="59">
        <v>0</v>
      </c>
      <c r="P20" s="59">
        <v>0</v>
      </c>
      <c r="Q20" s="55"/>
      <c r="R20" s="547"/>
      <c r="S20" s="548"/>
      <c r="T20" s="548"/>
      <c r="U20" s="41"/>
    </row>
    <row r="21" spans="1:21" ht="5.0999999999999996" customHeight="1" x14ac:dyDescent="0.2">
      <c r="A21" s="219"/>
      <c r="E21" s="61"/>
      <c r="F21" s="61"/>
      <c r="G21" s="61"/>
      <c r="H21" s="61"/>
      <c r="I21" s="61"/>
      <c r="J21" s="61"/>
      <c r="K21" s="61"/>
      <c r="L21" s="61"/>
      <c r="M21" s="61"/>
      <c r="N21" s="61"/>
      <c r="O21" s="61"/>
      <c r="P21" s="61"/>
      <c r="Q21" s="55"/>
      <c r="R21" s="547"/>
      <c r="S21" s="548"/>
      <c r="T21" s="548"/>
      <c r="U21" s="41"/>
    </row>
    <row r="22" spans="1:21" ht="15" customHeight="1" x14ac:dyDescent="0.2">
      <c r="A22" s="666" t="s">
        <v>431</v>
      </c>
      <c r="B22" s="528"/>
      <c r="C22" s="529"/>
      <c r="E22" s="63">
        <v>0</v>
      </c>
      <c r="F22" s="63">
        <v>0</v>
      </c>
      <c r="G22" s="63">
        <v>0</v>
      </c>
      <c r="H22" s="63">
        <v>0</v>
      </c>
      <c r="I22" s="63">
        <v>0</v>
      </c>
      <c r="J22" s="63">
        <v>0</v>
      </c>
      <c r="K22" s="63">
        <v>0</v>
      </c>
      <c r="L22" s="63">
        <v>0</v>
      </c>
      <c r="M22" s="63">
        <v>0</v>
      </c>
      <c r="N22" s="63">
        <v>0</v>
      </c>
      <c r="O22" s="63">
        <v>0</v>
      </c>
      <c r="P22" s="63">
        <v>0</v>
      </c>
      <c r="Q22" s="63" t="e">
        <f>#REF!</f>
        <v>#REF!</v>
      </c>
      <c r="R22" s="547"/>
      <c r="S22" s="548"/>
      <c r="T22" s="548"/>
      <c r="U22" s="41"/>
    </row>
    <row r="23" spans="1:21" ht="5.0999999999999996" customHeight="1" x14ac:dyDescent="0.2">
      <c r="A23" s="670"/>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666" t="s">
        <v>432</v>
      </c>
      <c r="B24" s="528"/>
      <c r="C24" s="529"/>
      <c r="E24" s="63">
        <v>1</v>
      </c>
      <c r="F24" s="63">
        <v>1</v>
      </c>
      <c r="G24" s="63">
        <v>1</v>
      </c>
      <c r="H24" s="63">
        <v>1</v>
      </c>
      <c r="I24" s="63">
        <v>1</v>
      </c>
      <c r="J24" s="63">
        <v>1</v>
      </c>
      <c r="K24" s="63">
        <v>1</v>
      </c>
      <c r="L24" s="63">
        <v>1</v>
      </c>
      <c r="M24" s="63">
        <v>1</v>
      </c>
      <c r="N24" s="63">
        <v>1</v>
      </c>
      <c r="O24" s="63">
        <v>1</v>
      </c>
      <c r="P24" s="63">
        <v>1</v>
      </c>
      <c r="Q24" s="55"/>
      <c r="R24" s="547"/>
      <c r="S24" s="548"/>
      <c r="T24" s="548"/>
      <c r="U24" s="41"/>
    </row>
    <row r="25" spans="1:21" ht="5.0999999999999996" customHeight="1" x14ac:dyDescent="0.2">
      <c r="A25" s="219"/>
      <c r="E25" s="66"/>
      <c r="F25" s="66"/>
      <c r="G25" s="66"/>
      <c r="H25" s="66"/>
      <c r="I25" s="66"/>
      <c r="J25" s="66"/>
      <c r="K25" s="66"/>
      <c r="L25" s="66"/>
      <c r="M25" s="66"/>
      <c r="N25" s="66"/>
      <c r="O25" s="66"/>
      <c r="P25" s="66"/>
      <c r="Q25" s="55"/>
      <c r="R25" s="547"/>
      <c r="S25" s="548"/>
      <c r="T25" s="548"/>
      <c r="U25" s="41"/>
    </row>
    <row r="26" spans="1:21" ht="15" x14ac:dyDescent="0.25">
      <c r="A26" s="667" t="s">
        <v>433</v>
      </c>
      <c r="B26" s="531"/>
      <c r="C26" s="532"/>
      <c r="E26" s="79">
        <f>E19/E20</f>
        <v>1</v>
      </c>
      <c r="F26" s="79" t="e">
        <f>F19/F20</f>
        <v>#DIV/0!</v>
      </c>
      <c r="G26" s="79" t="e">
        <f t="shared" ref="G26:L26" si="0">G19/G20</f>
        <v>#DIV/0!</v>
      </c>
      <c r="H26" s="79" t="e">
        <f t="shared" si="0"/>
        <v>#DIV/0!</v>
      </c>
      <c r="I26" s="79" t="e">
        <f t="shared" si="0"/>
        <v>#DIV/0!</v>
      </c>
      <c r="J26" s="79" t="e">
        <f t="shared" si="0"/>
        <v>#DIV/0!</v>
      </c>
      <c r="K26" s="79" t="e">
        <f t="shared" si="0"/>
        <v>#DIV/0!</v>
      </c>
      <c r="L26" s="79" t="e">
        <f t="shared" si="0"/>
        <v>#DIV/0!</v>
      </c>
      <c r="M26" s="63" t="e">
        <f t="shared" ref="M26:P26" si="1">M19/M20</f>
        <v>#DIV/0!</v>
      </c>
      <c r="N26" s="63" t="e">
        <f t="shared" si="1"/>
        <v>#DIV/0!</v>
      </c>
      <c r="O26" s="63" t="e">
        <f t="shared" si="1"/>
        <v>#DIV/0!</v>
      </c>
      <c r="P26" s="63" t="e">
        <f t="shared" si="1"/>
        <v>#DIV/0!</v>
      </c>
      <c r="Q26" s="55"/>
      <c r="R26" s="549"/>
      <c r="S26" s="550"/>
      <c r="T26" s="550"/>
      <c r="U26" s="41"/>
    </row>
    <row r="27" spans="1:21" ht="4.5" customHeight="1" x14ac:dyDescent="0.2">
      <c r="A27" s="219"/>
      <c r="H27" s="59"/>
      <c r="J27" s="55"/>
      <c r="K27" s="55"/>
      <c r="L27" s="55"/>
      <c r="M27" s="55"/>
      <c r="N27" s="55"/>
      <c r="O27" s="55"/>
      <c r="P27" s="55"/>
      <c r="Q27" s="55"/>
      <c r="R27" s="55"/>
      <c r="S27" s="55"/>
      <c r="T27" s="55"/>
      <c r="U27" s="41"/>
    </row>
    <row r="28" spans="1:21" ht="342" customHeight="1" x14ac:dyDescent="0.2">
      <c r="A28" s="668"/>
      <c r="B28" s="534"/>
      <c r="C28" s="534"/>
      <c r="D28" s="534"/>
      <c r="E28" s="534"/>
      <c r="F28" s="534"/>
      <c r="G28" s="534"/>
      <c r="H28" s="534"/>
      <c r="I28" s="534"/>
      <c r="J28" s="534"/>
      <c r="K28" s="534"/>
      <c r="L28" s="534"/>
      <c r="M28" s="534"/>
      <c r="N28" s="534"/>
      <c r="O28" s="534"/>
      <c r="P28" s="534"/>
      <c r="Q28" s="534"/>
      <c r="R28" s="534"/>
      <c r="S28" s="534"/>
      <c r="T28" s="534"/>
      <c r="U28" s="41"/>
    </row>
    <row r="29" spans="1:21" ht="15" thickBot="1" x14ac:dyDescent="0.25">
      <c r="A29" s="218"/>
      <c r="B29" s="51"/>
      <c r="C29" s="51"/>
      <c r="D29" s="51"/>
      <c r="E29" s="51"/>
      <c r="F29" s="51"/>
      <c r="G29" s="51"/>
      <c r="H29" s="51"/>
      <c r="I29" s="51"/>
      <c r="J29" s="51"/>
      <c r="K29" s="51"/>
      <c r="L29" s="51"/>
      <c r="M29" s="51"/>
      <c r="N29" s="51"/>
      <c r="O29" s="51"/>
      <c r="P29" s="51"/>
      <c r="Q29" s="51"/>
      <c r="R29" s="51"/>
      <c r="S29" s="51"/>
      <c r="T29" s="51"/>
      <c r="U29" s="52"/>
    </row>
    <row r="30" spans="1:21" ht="14.25" x14ac:dyDescent="0.2">
      <c r="A30" s="219"/>
      <c r="C30" s="216"/>
      <c r="D30" s="39"/>
      <c r="E30" s="39"/>
      <c r="F30" s="39"/>
      <c r="G30" s="39"/>
      <c r="H30" s="39"/>
      <c r="I30" s="39"/>
      <c r="J30" s="39"/>
      <c r="K30" s="39"/>
      <c r="L30" s="39"/>
      <c r="M30" s="39"/>
      <c r="N30" s="39"/>
      <c r="O30" s="39"/>
      <c r="P30" s="39"/>
      <c r="Q30" s="39"/>
      <c r="R30" s="39"/>
      <c r="S30" s="39"/>
      <c r="T30" s="39"/>
      <c r="U30" s="40"/>
    </row>
    <row r="31" spans="1:21" ht="14.25" x14ac:dyDescent="0.2">
      <c r="A31" s="219"/>
      <c r="C31" s="219"/>
      <c r="U31" s="41"/>
    </row>
    <row r="32" spans="1:21" ht="15" x14ac:dyDescent="0.25">
      <c r="A32" s="219"/>
      <c r="C32" s="698" t="s">
        <v>434</v>
      </c>
      <c r="D32" s="569"/>
      <c r="E32" s="569"/>
      <c r="F32" s="569"/>
      <c r="G32" s="569"/>
      <c r="H32" s="569"/>
      <c r="I32" s="570"/>
      <c r="J32" s="568" t="s">
        <v>435</v>
      </c>
      <c r="K32" s="569"/>
      <c r="L32" s="569"/>
      <c r="M32" s="569"/>
      <c r="N32" s="569"/>
      <c r="O32" s="569"/>
      <c r="P32" s="569"/>
      <c r="Q32" s="569"/>
      <c r="R32" s="569"/>
      <c r="S32" s="569"/>
      <c r="T32" s="570"/>
      <c r="U32" s="41"/>
    </row>
    <row r="33" spans="1:21" ht="66.75" customHeight="1" x14ac:dyDescent="0.2">
      <c r="A33" s="693"/>
      <c r="B33" s="695"/>
      <c r="C33" s="693"/>
      <c r="D33" s="571" t="s">
        <v>658</v>
      </c>
      <c r="E33" s="572"/>
      <c r="F33" s="572"/>
      <c r="G33" s="572"/>
      <c r="H33" s="572"/>
      <c r="I33" s="573"/>
      <c r="J33" s="571" t="s">
        <v>659</v>
      </c>
      <c r="K33" s="572"/>
      <c r="L33" s="572"/>
      <c r="M33" s="572"/>
      <c r="N33" s="572"/>
      <c r="O33" s="572"/>
      <c r="P33" s="572"/>
      <c r="Q33" s="572"/>
      <c r="R33" s="572"/>
      <c r="S33" s="572"/>
      <c r="T33" s="572"/>
      <c r="U33" s="672"/>
    </row>
    <row r="34" spans="1:21" ht="15" x14ac:dyDescent="0.2">
      <c r="A34" s="693"/>
      <c r="B34" s="696"/>
      <c r="C34" s="693"/>
      <c r="D34" s="574" t="s">
        <v>438</v>
      </c>
      <c r="E34" s="575"/>
      <c r="F34" s="575"/>
      <c r="G34" s="575"/>
      <c r="H34" s="575"/>
      <c r="I34" s="576"/>
      <c r="J34" s="574" t="s">
        <v>439</v>
      </c>
      <c r="K34" s="575"/>
      <c r="L34" s="575"/>
      <c r="M34" s="575"/>
      <c r="N34" s="575"/>
      <c r="O34" s="575"/>
      <c r="P34" s="575"/>
      <c r="Q34" s="575"/>
      <c r="R34" s="575"/>
      <c r="S34" s="575"/>
      <c r="T34" s="575"/>
      <c r="U34" s="673"/>
    </row>
    <row r="35" spans="1:21" ht="14.25" customHeight="1" x14ac:dyDescent="0.2">
      <c r="A35" s="693"/>
      <c r="B35" s="696"/>
      <c r="C35" s="693"/>
      <c r="D35" s="590">
        <v>46052</v>
      </c>
      <c r="E35" s="590"/>
      <c r="F35" s="590"/>
      <c r="G35" s="583" t="s">
        <v>557</v>
      </c>
      <c r="H35" s="588"/>
      <c r="I35" s="589"/>
      <c r="J35" s="527" t="s">
        <v>558</v>
      </c>
      <c r="K35" s="528"/>
      <c r="L35" s="528"/>
      <c r="M35" s="528"/>
      <c r="N35" s="528"/>
      <c r="O35" s="528"/>
      <c r="P35" s="528"/>
      <c r="Q35" s="528"/>
      <c r="R35" s="528"/>
      <c r="S35" s="528"/>
      <c r="T35" s="528"/>
      <c r="U35" s="686"/>
    </row>
    <row r="36" spans="1:21" ht="14.25" customHeight="1" x14ac:dyDescent="0.2">
      <c r="A36" s="693"/>
      <c r="B36" s="696"/>
      <c r="C36" s="693"/>
      <c r="D36" s="590">
        <v>46080</v>
      </c>
      <c r="E36" s="590"/>
      <c r="F36" s="590"/>
      <c r="G36" s="583" t="s">
        <v>557</v>
      </c>
      <c r="H36" s="588"/>
      <c r="I36" s="589"/>
      <c r="J36" s="527" t="s">
        <v>558</v>
      </c>
      <c r="K36" s="528"/>
      <c r="L36" s="528"/>
      <c r="M36" s="528"/>
      <c r="N36" s="528"/>
      <c r="O36" s="528"/>
      <c r="P36" s="528"/>
      <c r="Q36" s="528"/>
      <c r="R36" s="528"/>
      <c r="S36" s="528"/>
      <c r="T36" s="528"/>
      <c r="U36" s="686"/>
    </row>
    <row r="37" spans="1:21" ht="14.25" customHeight="1" x14ac:dyDescent="0.2">
      <c r="A37" s="693"/>
      <c r="B37" s="696"/>
      <c r="C37" s="693"/>
      <c r="D37" s="590">
        <v>46112</v>
      </c>
      <c r="E37" s="590"/>
      <c r="F37" s="590"/>
      <c r="G37" s="583" t="s">
        <v>557</v>
      </c>
      <c r="H37" s="588"/>
      <c r="I37" s="589"/>
      <c r="J37" s="527" t="s">
        <v>558</v>
      </c>
      <c r="K37" s="528"/>
      <c r="L37" s="528"/>
      <c r="M37" s="528"/>
      <c r="N37" s="528"/>
      <c r="O37" s="528"/>
      <c r="P37" s="528"/>
      <c r="Q37" s="528"/>
      <c r="R37" s="528"/>
      <c r="S37" s="528"/>
      <c r="T37" s="528"/>
      <c r="U37" s="686"/>
    </row>
    <row r="38" spans="1:21" ht="14.25" customHeight="1" x14ac:dyDescent="0.2">
      <c r="A38" s="693"/>
      <c r="B38" s="696"/>
      <c r="C38" s="693"/>
      <c r="D38" s="590">
        <v>46142</v>
      </c>
      <c r="E38" s="590"/>
      <c r="F38" s="590"/>
      <c r="G38" s="583" t="s">
        <v>557</v>
      </c>
      <c r="H38" s="588"/>
      <c r="I38" s="589"/>
      <c r="J38" s="527" t="s">
        <v>558</v>
      </c>
      <c r="K38" s="528"/>
      <c r="L38" s="528"/>
      <c r="M38" s="528"/>
      <c r="N38" s="528"/>
      <c r="O38" s="528"/>
      <c r="P38" s="528"/>
      <c r="Q38" s="528"/>
      <c r="R38" s="528"/>
      <c r="S38" s="528"/>
      <c r="T38" s="528"/>
      <c r="U38" s="686"/>
    </row>
    <row r="39" spans="1:21" ht="14.25" customHeight="1" x14ac:dyDescent="0.2">
      <c r="A39" s="693"/>
      <c r="B39" s="696"/>
      <c r="C39" s="693"/>
      <c r="D39" s="590">
        <v>46171</v>
      </c>
      <c r="E39" s="590"/>
      <c r="F39" s="590"/>
      <c r="G39" s="583" t="s">
        <v>557</v>
      </c>
      <c r="H39" s="588"/>
      <c r="I39" s="589"/>
      <c r="J39" s="527" t="s">
        <v>558</v>
      </c>
      <c r="K39" s="528"/>
      <c r="L39" s="528"/>
      <c r="M39" s="528"/>
      <c r="N39" s="528"/>
      <c r="O39" s="528"/>
      <c r="P39" s="528"/>
      <c r="Q39" s="528"/>
      <c r="R39" s="528"/>
      <c r="S39" s="528"/>
      <c r="T39" s="528"/>
      <c r="U39" s="686"/>
    </row>
    <row r="40" spans="1:21" ht="14.25" customHeight="1" x14ac:dyDescent="0.2">
      <c r="A40" s="693"/>
      <c r="B40" s="696"/>
      <c r="C40" s="693"/>
      <c r="D40" s="590">
        <v>46203</v>
      </c>
      <c r="E40" s="590"/>
      <c r="F40" s="590"/>
      <c r="G40" s="583" t="s">
        <v>557</v>
      </c>
      <c r="H40" s="588"/>
      <c r="I40" s="589"/>
      <c r="J40" s="527" t="s">
        <v>559</v>
      </c>
      <c r="K40" s="528"/>
      <c r="L40" s="528"/>
      <c r="M40" s="528"/>
      <c r="N40" s="528"/>
      <c r="O40" s="528"/>
      <c r="P40" s="528"/>
      <c r="Q40" s="528"/>
      <c r="R40" s="528"/>
      <c r="S40" s="528"/>
      <c r="T40" s="528"/>
      <c r="U40" s="686"/>
    </row>
    <row r="41" spans="1:21" ht="14.25" customHeight="1" x14ac:dyDescent="0.2">
      <c r="A41" s="693"/>
      <c r="B41" s="696"/>
      <c r="C41" s="693"/>
      <c r="D41" s="590">
        <v>46234</v>
      </c>
      <c r="E41" s="590"/>
      <c r="F41" s="590"/>
      <c r="G41" s="583" t="s">
        <v>557</v>
      </c>
      <c r="H41" s="588"/>
      <c r="I41" s="589"/>
      <c r="J41" s="527"/>
      <c r="K41" s="528"/>
      <c r="L41" s="528"/>
      <c r="M41" s="528"/>
      <c r="N41" s="528"/>
      <c r="O41" s="528"/>
      <c r="P41" s="528"/>
      <c r="Q41" s="528"/>
      <c r="R41" s="528"/>
      <c r="S41" s="528"/>
      <c r="T41" s="528"/>
      <c r="U41" s="686"/>
    </row>
    <row r="42" spans="1:21" ht="14.25" customHeight="1" x14ac:dyDescent="0.2">
      <c r="A42" s="693"/>
      <c r="B42" s="696"/>
      <c r="C42" s="693"/>
      <c r="D42" s="590">
        <v>46265</v>
      </c>
      <c r="E42" s="590"/>
      <c r="F42" s="590"/>
      <c r="G42" s="583" t="s">
        <v>557</v>
      </c>
      <c r="H42" s="588"/>
      <c r="I42" s="589"/>
      <c r="J42" s="527"/>
      <c r="K42" s="528"/>
      <c r="L42" s="528"/>
      <c r="M42" s="528"/>
      <c r="N42" s="528"/>
      <c r="O42" s="528"/>
      <c r="P42" s="528"/>
      <c r="Q42" s="528"/>
      <c r="R42" s="528"/>
      <c r="S42" s="528"/>
      <c r="T42" s="528"/>
      <c r="U42" s="686"/>
    </row>
    <row r="43" spans="1:21" ht="14.25" customHeight="1" x14ac:dyDescent="0.2">
      <c r="A43" s="693"/>
      <c r="B43" s="696"/>
      <c r="C43" s="693"/>
      <c r="D43" s="590">
        <v>46295</v>
      </c>
      <c r="E43" s="590"/>
      <c r="F43" s="590"/>
      <c r="G43" s="583" t="s">
        <v>557</v>
      </c>
      <c r="H43" s="588"/>
      <c r="I43" s="589"/>
      <c r="J43" s="527"/>
      <c r="K43" s="528"/>
      <c r="L43" s="528"/>
      <c r="M43" s="528"/>
      <c r="N43" s="528"/>
      <c r="O43" s="528"/>
      <c r="P43" s="528"/>
      <c r="Q43" s="528"/>
      <c r="R43" s="528"/>
      <c r="S43" s="528"/>
      <c r="T43" s="528"/>
      <c r="U43" s="686"/>
    </row>
    <row r="44" spans="1:21" ht="14.25" customHeight="1" x14ac:dyDescent="0.2">
      <c r="A44" s="693"/>
      <c r="B44" s="696"/>
      <c r="C44" s="693"/>
      <c r="D44" s="590">
        <v>46325</v>
      </c>
      <c r="E44" s="590"/>
      <c r="F44" s="590"/>
      <c r="G44" s="583" t="s">
        <v>557</v>
      </c>
      <c r="H44" s="588"/>
      <c r="I44" s="589"/>
      <c r="J44" s="527"/>
      <c r="K44" s="528"/>
      <c r="L44" s="528"/>
      <c r="M44" s="528"/>
      <c r="N44" s="528"/>
      <c r="O44" s="528"/>
      <c r="P44" s="528"/>
      <c r="Q44" s="528"/>
      <c r="R44" s="528"/>
      <c r="S44" s="528"/>
      <c r="T44" s="528"/>
      <c r="U44" s="686"/>
    </row>
    <row r="45" spans="1:21" ht="14.25" customHeight="1" x14ac:dyDescent="0.2">
      <c r="A45" s="693"/>
      <c r="B45" s="696"/>
      <c r="C45" s="693"/>
      <c r="D45" s="590">
        <v>46356</v>
      </c>
      <c r="E45" s="590"/>
      <c r="F45" s="590"/>
      <c r="G45" s="583" t="s">
        <v>557</v>
      </c>
      <c r="H45" s="588"/>
      <c r="I45" s="589"/>
      <c r="J45" s="527"/>
      <c r="K45" s="528"/>
      <c r="L45" s="528"/>
      <c r="M45" s="528"/>
      <c r="N45" s="528"/>
      <c r="O45" s="528"/>
      <c r="P45" s="528"/>
      <c r="Q45" s="528"/>
      <c r="R45" s="528"/>
      <c r="S45" s="528"/>
      <c r="T45" s="528"/>
      <c r="U45" s="686"/>
    </row>
    <row r="46" spans="1:21" ht="14.25" customHeight="1" x14ac:dyDescent="0.2">
      <c r="A46" s="693"/>
      <c r="B46" s="696"/>
      <c r="C46" s="693"/>
      <c r="D46" s="590">
        <v>46360</v>
      </c>
      <c r="E46" s="590"/>
      <c r="F46" s="590"/>
      <c r="G46" s="583" t="s">
        <v>557</v>
      </c>
      <c r="H46" s="588"/>
      <c r="I46" s="589"/>
      <c r="J46" s="527"/>
      <c r="K46" s="528"/>
      <c r="L46" s="528"/>
      <c r="M46" s="528"/>
      <c r="N46" s="528"/>
      <c r="O46" s="528"/>
      <c r="P46" s="528"/>
      <c r="Q46" s="528"/>
      <c r="R46" s="528"/>
      <c r="S46" s="528"/>
      <c r="T46" s="528"/>
      <c r="U46" s="686"/>
    </row>
    <row r="47" spans="1:21" ht="15" x14ac:dyDescent="0.2">
      <c r="A47" s="693"/>
      <c r="B47" s="696"/>
      <c r="C47" s="693"/>
      <c r="D47" s="586" t="s">
        <v>14</v>
      </c>
      <c r="E47" s="586"/>
      <c r="F47" s="586"/>
      <c r="G47" s="586"/>
      <c r="H47" s="586"/>
      <c r="I47" s="586"/>
      <c r="J47" s="213"/>
      <c r="K47" s="214"/>
      <c r="L47" s="214"/>
      <c r="M47" s="214"/>
      <c r="N47" s="214"/>
      <c r="O47" s="214"/>
      <c r="P47" s="214"/>
      <c r="Q47" s="214"/>
      <c r="R47" s="214"/>
      <c r="S47" s="214"/>
      <c r="T47" s="214"/>
      <c r="U47" s="221"/>
    </row>
    <row r="48" spans="1:21" ht="15" thickBot="1" x14ac:dyDescent="0.25">
      <c r="A48" s="694"/>
      <c r="B48" s="697"/>
      <c r="C48" s="694"/>
      <c r="D48" s="687" t="str">
        <f>E13</f>
        <v>Líder Funcional SG SST</v>
      </c>
      <c r="E48" s="681"/>
      <c r="F48" s="681"/>
      <c r="G48" s="681"/>
      <c r="H48" s="681"/>
      <c r="I48" s="682"/>
      <c r="J48" s="229"/>
      <c r="K48" s="230"/>
      <c r="L48" s="230"/>
      <c r="M48" s="230"/>
      <c r="N48" s="230"/>
      <c r="O48" s="230"/>
      <c r="P48" s="230"/>
      <c r="Q48" s="230"/>
      <c r="R48" s="230"/>
      <c r="S48" s="230"/>
      <c r="T48" s="230"/>
      <c r="U48" s="231"/>
    </row>
    <row r="49" ht="14.25" x14ac:dyDescent="0.2"/>
    <row r="50" ht="14.25" x14ac:dyDescent="0.2"/>
    <row r="51" ht="12" hidden="1" customHeight="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sheetData>
  <sheetProtection selectLockedCells="1"/>
  <dataConsolidate/>
  <mergeCells count="73">
    <mergeCell ref="D47:I47"/>
    <mergeCell ref="D48:I48"/>
    <mergeCell ref="J32:T32"/>
    <mergeCell ref="C32:I32"/>
    <mergeCell ref="J37:U37"/>
    <mergeCell ref="D38:F38"/>
    <mergeCell ref="G38:I38"/>
    <mergeCell ref="J38:U38"/>
    <mergeCell ref="D39:F39"/>
    <mergeCell ref="G39:I39"/>
    <mergeCell ref="J39:U39"/>
    <mergeCell ref="J46:U46"/>
    <mergeCell ref="D44:F44"/>
    <mergeCell ref="G44:I44"/>
    <mergeCell ref="J44:U44"/>
    <mergeCell ref="D45:F45"/>
    <mergeCell ref="A33:A48"/>
    <mergeCell ref="B33:B48"/>
    <mergeCell ref="D33:I33"/>
    <mergeCell ref="J33:U33"/>
    <mergeCell ref="D34:I34"/>
    <mergeCell ref="J34:U34"/>
    <mergeCell ref="D35:F35"/>
    <mergeCell ref="G35:I35"/>
    <mergeCell ref="J35:U35"/>
    <mergeCell ref="D36:F36"/>
    <mergeCell ref="G36:I36"/>
    <mergeCell ref="J36:U36"/>
    <mergeCell ref="D37:F37"/>
    <mergeCell ref="G37:I37"/>
    <mergeCell ref="D46:F46"/>
    <mergeCell ref="G46:I46"/>
    <mergeCell ref="G45:I45"/>
    <mergeCell ref="J45:U45"/>
    <mergeCell ref="G42:I42"/>
    <mergeCell ref="J42:U42"/>
    <mergeCell ref="D43:F43"/>
    <mergeCell ref="G43:I43"/>
    <mergeCell ref="J43:U43"/>
    <mergeCell ref="C33:C48"/>
    <mergeCell ref="A24:C24"/>
    <mergeCell ref="A26:C26"/>
    <mergeCell ref="A28:T28"/>
    <mergeCell ref="R17:T26"/>
    <mergeCell ref="A19:C19"/>
    <mergeCell ref="A20:C20"/>
    <mergeCell ref="A22:C22"/>
    <mergeCell ref="A23:C23"/>
    <mergeCell ref="D40:F40"/>
    <mergeCell ref="G40:I40"/>
    <mergeCell ref="J40:U40"/>
    <mergeCell ref="D41:F41"/>
    <mergeCell ref="G41:I41"/>
    <mergeCell ref="J41:U41"/>
    <mergeCell ref="D42:F42"/>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F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G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H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I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J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K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L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M26:N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O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P26 E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11B82-E580-4EFB-BC2D-EF237FFAD3C1}">
  <sheetPr codeName="Hoja43">
    <tabColor theme="5" tint="0.39997558519241921"/>
  </sheetPr>
  <dimension ref="A1:U69"/>
  <sheetViews>
    <sheetView showGridLines="0" view="pageBreakPreview" topLeftCell="A7" zoomScale="70" zoomScaleNormal="40" zoomScaleSheetLayoutView="70" zoomScalePageLayoutView="82" workbookViewId="0">
      <selection activeCell="J40" sqref="J40:U40"/>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2026'!B54</f>
        <v>8.5 Prevalencia de la enfermedad (Resolución 312 de 2019)</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295</v>
      </c>
      <c r="F9" s="539"/>
      <c r="G9" s="539"/>
      <c r="H9" s="539"/>
      <c r="I9" s="539"/>
      <c r="J9" s="539"/>
      <c r="K9" s="539"/>
      <c r="L9" s="539"/>
      <c r="M9" s="539"/>
      <c r="N9" s="539"/>
      <c r="O9" s="539"/>
      <c r="P9" s="540"/>
      <c r="R9" s="46" t="s">
        <v>410</v>
      </c>
      <c r="T9" s="47" t="str">
        <f>'Tablero indicadores 2026'!H54</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2026'!I54</f>
        <v>Número</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661</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v>1033</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9"/>
      <c r="F26" s="79"/>
      <c r="G26" s="79"/>
      <c r="H26" s="63"/>
      <c r="I26" s="63"/>
      <c r="J26" s="63"/>
      <c r="K26" s="63"/>
      <c r="L26" s="63"/>
      <c r="M26" s="63"/>
      <c r="N26" s="63"/>
      <c r="O26" s="63"/>
      <c r="P26" s="63">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5.25" customHeight="1" x14ac:dyDescent="0.2">
      <c r="U31" s="41"/>
    </row>
    <row r="32" spans="1:21" ht="20.25" customHeight="1" x14ac:dyDescent="0.25">
      <c r="C32" s="568" t="s">
        <v>434</v>
      </c>
      <c r="D32" s="569"/>
      <c r="E32" s="569"/>
      <c r="F32" s="569"/>
      <c r="G32" s="569"/>
      <c r="H32" s="569"/>
      <c r="I32" s="570"/>
      <c r="J32" s="568" t="s">
        <v>435</v>
      </c>
      <c r="K32" s="569"/>
      <c r="L32" s="569"/>
      <c r="M32" s="569"/>
      <c r="N32" s="569"/>
      <c r="O32" s="569"/>
      <c r="P32" s="569"/>
      <c r="Q32" s="569"/>
      <c r="R32" s="569"/>
      <c r="S32" s="569"/>
      <c r="T32" s="570"/>
      <c r="U32" s="41"/>
    </row>
    <row r="33" spans="1:21" ht="56.25" customHeight="1" x14ac:dyDescent="0.2">
      <c r="A33" s="693"/>
      <c r="B33" s="565"/>
      <c r="C33" s="700"/>
      <c r="D33" s="571" t="s">
        <v>662</v>
      </c>
      <c r="E33" s="572"/>
      <c r="F33" s="572"/>
      <c r="G33" s="572"/>
      <c r="H33" s="572"/>
      <c r="I33" s="573"/>
      <c r="J33" s="571" t="s">
        <v>663</v>
      </c>
      <c r="K33" s="572"/>
      <c r="L33" s="572"/>
      <c r="M33" s="572"/>
      <c r="N33" s="572"/>
      <c r="O33" s="572"/>
      <c r="P33" s="572"/>
      <c r="Q33" s="572"/>
      <c r="R33" s="572"/>
      <c r="S33" s="572"/>
      <c r="T33" s="572"/>
      <c r="U33" s="672"/>
    </row>
    <row r="34" spans="1:21" ht="23.25" customHeight="1" x14ac:dyDescent="0.2">
      <c r="A34" s="693"/>
      <c r="B34" s="566"/>
      <c r="C34" s="700"/>
      <c r="D34" s="574" t="s">
        <v>438</v>
      </c>
      <c r="E34" s="575"/>
      <c r="F34" s="575"/>
      <c r="G34" s="575"/>
      <c r="H34" s="575"/>
      <c r="I34" s="576"/>
      <c r="J34" s="574" t="s">
        <v>439</v>
      </c>
      <c r="K34" s="575"/>
      <c r="L34" s="575"/>
      <c r="M34" s="575"/>
      <c r="N34" s="575"/>
      <c r="O34" s="575"/>
      <c r="P34" s="575"/>
      <c r="Q34" s="575"/>
      <c r="R34" s="575"/>
      <c r="S34" s="575"/>
      <c r="T34" s="575"/>
      <c r="U34" s="673"/>
    </row>
    <row r="35" spans="1:21" ht="23.25" customHeight="1" x14ac:dyDescent="0.2">
      <c r="A35" s="693"/>
      <c r="B35" s="566"/>
      <c r="C35" s="700"/>
      <c r="D35" s="583" t="s">
        <v>664</v>
      </c>
      <c r="E35" s="588"/>
      <c r="F35" s="589"/>
      <c r="G35" s="583" t="s">
        <v>557</v>
      </c>
      <c r="H35" s="588"/>
      <c r="I35" s="589"/>
      <c r="J35" s="622" t="s">
        <v>665</v>
      </c>
      <c r="K35" s="622"/>
      <c r="L35" s="622"/>
      <c r="M35" s="622"/>
      <c r="N35" s="622"/>
      <c r="O35" s="622"/>
      <c r="P35" s="622"/>
      <c r="Q35" s="622"/>
      <c r="R35" s="622"/>
      <c r="S35" s="622"/>
      <c r="T35" s="622"/>
      <c r="U35" s="699"/>
    </row>
    <row r="36" spans="1:21" ht="23.25" customHeight="1" x14ac:dyDescent="0.2">
      <c r="A36" s="693"/>
      <c r="B36" s="566"/>
      <c r="C36" s="700"/>
      <c r="D36" s="583" t="s">
        <v>666</v>
      </c>
      <c r="E36" s="588"/>
      <c r="F36" s="589"/>
      <c r="G36" s="583" t="s">
        <v>557</v>
      </c>
      <c r="H36" s="588"/>
      <c r="I36" s="589"/>
      <c r="J36" s="622" t="s">
        <v>665</v>
      </c>
      <c r="K36" s="622"/>
      <c r="L36" s="622"/>
      <c r="M36" s="622"/>
      <c r="N36" s="622"/>
      <c r="O36" s="622"/>
      <c r="P36" s="622"/>
      <c r="Q36" s="622"/>
      <c r="R36" s="622"/>
      <c r="S36" s="622"/>
      <c r="T36" s="622"/>
      <c r="U36" s="699"/>
    </row>
    <row r="37" spans="1:21" ht="23.25" customHeight="1" x14ac:dyDescent="0.2">
      <c r="A37" s="693"/>
      <c r="B37" s="566"/>
      <c r="C37" s="700"/>
      <c r="D37" s="583" t="s">
        <v>667</v>
      </c>
      <c r="E37" s="588"/>
      <c r="F37" s="589"/>
      <c r="G37" s="583" t="s">
        <v>557</v>
      </c>
      <c r="H37" s="588"/>
      <c r="I37" s="589"/>
      <c r="J37" s="622" t="s">
        <v>665</v>
      </c>
      <c r="K37" s="622"/>
      <c r="L37" s="622"/>
      <c r="M37" s="622"/>
      <c r="N37" s="622"/>
      <c r="O37" s="622"/>
      <c r="P37" s="622"/>
      <c r="Q37" s="622"/>
      <c r="R37" s="622"/>
      <c r="S37" s="622"/>
      <c r="T37" s="622"/>
      <c r="U37" s="699"/>
    </row>
    <row r="38" spans="1:21" ht="23.25" customHeight="1" x14ac:dyDescent="0.2">
      <c r="A38" s="693"/>
      <c r="B38" s="566"/>
      <c r="C38" s="700"/>
      <c r="D38" s="583" t="s">
        <v>668</v>
      </c>
      <c r="E38" s="588"/>
      <c r="F38" s="589"/>
      <c r="G38" s="583" t="s">
        <v>557</v>
      </c>
      <c r="H38" s="588"/>
      <c r="I38" s="589"/>
      <c r="J38" s="622" t="s">
        <v>665</v>
      </c>
      <c r="K38" s="622"/>
      <c r="L38" s="622"/>
      <c r="M38" s="622"/>
      <c r="N38" s="622"/>
      <c r="O38" s="622"/>
      <c r="P38" s="622"/>
      <c r="Q38" s="622"/>
      <c r="R38" s="622"/>
      <c r="S38" s="622"/>
      <c r="T38" s="622"/>
      <c r="U38" s="699"/>
    </row>
    <row r="39" spans="1:21" ht="23.25" customHeight="1" x14ac:dyDescent="0.2">
      <c r="A39" s="693"/>
      <c r="B39" s="566"/>
      <c r="C39" s="700"/>
      <c r="D39" s="583" t="s">
        <v>669</v>
      </c>
      <c r="E39" s="588"/>
      <c r="F39" s="589"/>
      <c r="G39" s="583" t="s">
        <v>557</v>
      </c>
      <c r="H39" s="588"/>
      <c r="I39" s="589"/>
      <c r="J39" s="622" t="s">
        <v>665</v>
      </c>
      <c r="K39" s="622"/>
      <c r="L39" s="622"/>
      <c r="M39" s="622"/>
      <c r="N39" s="622"/>
      <c r="O39" s="622"/>
      <c r="P39" s="622"/>
      <c r="Q39" s="622"/>
      <c r="R39" s="622"/>
      <c r="S39" s="622"/>
      <c r="T39" s="622"/>
      <c r="U39" s="699"/>
    </row>
    <row r="40" spans="1:21" ht="23.25" customHeight="1" x14ac:dyDescent="0.2">
      <c r="A40" s="693"/>
      <c r="B40" s="566"/>
      <c r="C40" s="700"/>
      <c r="D40" s="583" t="s">
        <v>670</v>
      </c>
      <c r="E40" s="588"/>
      <c r="F40" s="589"/>
      <c r="G40" s="583" t="s">
        <v>557</v>
      </c>
      <c r="H40" s="588"/>
      <c r="I40" s="589"/>
      <c r="J40" s="622" t="s">
        <v>665</v>
      </c>
      <c r="K40" s="622"/>
      <c r="L40" s="622"/>
      <c r="M40" s="622"/>
      <c r="N40" s="622"/>
      <c r="O40" s="622"/>
      <c r="P40" s="622"/>
      <c r="Q40" s="622"/>
      <c r="R40" s="622"/>
      <c r="S40" s="622"/>
      <c r="T40" s="622"/>
      <c r="U40" s="699"/>
    </row>
    <row r="41" spans="1:21" ht="23.25" customHeight="1" x14ac:dyDescent="0.2">
      <c r="A41" s="693"/>
      <c r="B41" s="566"/>
      <c r="C41" s="700"/>
      <c r="D41" s="583" t="s">
        <v>671</v>
      </c>
      <c r="E41" s="588"/>
      <c r="F41" s="589"/>
      <c r="G41" s="583" t="s">
        <v>557</v>
      </c>
      <c r="H41" s="588"/>
      <c r="I41" s="589"/>
      <c r="J41" s="702"/>
      <c r="K41" s="702"/>
      <c r="L41" s="702"/>
      <c r="M41" s="702"/>
      <c r="N41" s="702"/>
      <c r="O41" s="702"/>
      <c r="P41" s="702"/>
      <c r="Q41" s="702"/>
      <c r="R41" s="702"/>
      <c r="S41" s="702"/>
      <c r="T41" s="702"/>
      <c r="U41" s="703"/>
    </row>
    <row r="42" spans="1:21" ht="19.5" customHeight="1" x14ac:dyDescent="0.2">
      <c r="A42" s="693"/>
      <c r="B42" s="566"/>
      <c r="C42" s="700"/>
      <c r="D42" s="586" t="s">
        <v>14</v>
      </c>
      <c r="E42" s="586"/>
      <c r="F42" s="586"/>
      <c r="G42" s="586"/>
      <c r="H42" s="586"/>
      <c r="I42" s="586"/>
      <c r="J42" s="601"/>
      <c r="K42" s="602"/>
      <c r="L42" s="602"/>
      <c r="M42" s="602"/>
      <c r="N42" s="602"/>
      <c r="O42" s="602"/>
      <c r="P42" s="602"/>
      <c r="Q42" s="602"/>
      <c r="R42" s="602"/>
      <c r="S42" s="602"/>
      <c r="T42" s="602"/>
      <c r="U42" s="221"/>
    </row>
    <row r="43" spans="1:21" ht="18.75" customHeight="1" thickBot="1" x14ac:dyDescent="0.25">
      <c r="A43" s="694"/>
      <c r="B43" s="679"/>
      <c r="C43" s="701"/>
      <c r="D43" s="687" t="str">
        <f>E13</f>
        <v>Líder Funcional SG SST</v>
      </c>
      <c r="E43" s="681"/>
      <c r="F43" s="681"/>
      <c r="G43" s="681"/>
      <c r="H43" s="681"/>
      <c r="I43" s="682"/>
      <c r="J43" s="606"/>
      <c r="K43" s="607"/>
      <c r="L43" s="607"/>
      <c r="M43" s="607"/>
      <c r="N43" s="607"/>
      <c r="O43" s="607"/>
      <c r="P43" s="607"/>
      <c r="Q43" s="607"/>
      <c r="R43" s="607"/>
      <c r="S43" s="607"/>
      <c r="T43" s="607"/>
      <c r="U43" s="231"/>
    </row>
    <row r="44" spans="1:21" ht="17.25" customHeight="1" x14ac:dyDescent="0.2">
      <c r="A44" s="39"/>
      <c r="B44" s="39"/>
      <c r="C44" s="39"/>
      <c r="D44" s="39"/>
      <c r="E44" s="39"/>
      <c r="F44" s="39"/>
      <c r="G44" s="39"/>
      <c r="H44" s="39"/>
      <c r="I44" s="39"/>
      <c r="J44" s="39"/>
      <c r="K44" s="39"/>
      <c r="L44" s="39"/>
      <c r="M44" s="39"/>
      <c r="N44" s="39"/>
      <c r="O44" s="39"/>
      <c r="P44" s="39"/>
      <c r="Q44" s="39"/>
      <c r="R44" s="39"/>
      <c r="S44" s="39"/>
      <c r="T44" s="39"/>
      <c r="U44" s="40"/>
    </row>
    <row r="45" spans="1:21" ht="17.25" customHeight="1" thickBot="1" x14ac:dyDescent="0.25">
      <c r="A45" s="51"/>
      <c r="B45" s="51"/>
      <c r="C45" s="51"/>
      <c r="D45" s="51"/>
      <c r="E45" s="51"/>
      <c r="F45" s="51"/>
      <c r="G45" s="51"/>
      <c r="H45" s="51"/>
      <c r="I45" s="51"/>
      <c r="J45" s="51"/>
      <c r="K45" s="51"/>
      <c r="L45" s="51"/>
      <c r="M45" s="51"/>
      <c r="N45" s="51"/>
      <c r="O45" s="51"/>
      <c r="P45" s="51"/>
      <c r="Q45" s="51"/>
      <c r="R45" s="51"/>
      <c r="S45" s="51"/>
      <c r="T45" s="51"/>
      <c r="U45" s="52"/>
    </row>
    <row r="46" spans="1:21" ht="17.25" customHeight="1" x14ac:dyDescent="0.2"/>
    <row r="47" spans="1:21" ht="12" hidden="1" customHeight="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68" ht="14.25" hidden="1" x14ac:dyDescent="0.2"/>
    <row r="69" ht="14.25" hidden="1" x14ac:dyDescent="0.2"/>
  </sheetData>
  <sheetProtection selectLockedCells="1"/>
  <dataConsolidate/>
  <mergeCells count="59">
    <mergeCell ref="C32:I32"/>
    <mergeCell ref="J32:T32"/>
    <mergeCell ref="D43:I43"/>
    <mergeCell ref="D37:F37"/>
    <mergeCell ref="J37:U37"/>
    <mergeCell ref="G37:I37"/>
    <mergeCell ref="J42:T43"/>
    <mergeCell ref="D41:F41"/>
    <mergeCell ref="G41:I41"/>
    <mergeCell ref="J41:U41"/>
    <mergeCell ref="D38:F38"/>
    <mergeCell ref="G38:I38"/>
    <mergeCell ref="J38:U38"/>
    <mergeCell ref="J40:U40"/>
    <mergeCell ref="J34:U34"/>
    <mergeCell ref="D35:F35"/>
    <mergeCell ref="G35:I35"/>
    <mergeCell ref="A24:C24"/>
    <mergeCell ref="A26:C26"/>
    <mergeCell ref="A28:T28"/>
    <mergeCell ref="R17:T26"/>
    <mergeCell ref="A19:C19"/>
    <mergeCell ref="A20:C20"/>
    <mergeCell ref="A22:C22"/>
    <mergeCell ref="A23:C23"/>
    <mergeCell ref="A33:A43"/>
    <mergeCell ref="B33:B43"/>
    <mergeCell ref="C33:C43"/>
    <mergeCell ref="D33:I33"/>
    <mergeCell ref="J33:U33"/>
    <mergeCell ref="D34:I34"/>
    <mergeCell ref="J35:U35"/>
    <mergeCell ref="D36:F36"/>
    <mergeCell ref="G36:I36"/>
    <mergeCell ref="J36:U36"/>
    <mergeCell ref="D42:I42"/>
    <mergeCell ref="J39:U39"/>
    <mergeCell ref="D39:F39"/>
    <mergeCell ref="G39:I39"/>
    <mergeCell ref="D40:F40"/>
    <mergeCell ref="G40:I40"/>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5995-F4F9-4AD7-97DB-4C402CCB64D3}">
  <sheetPr codeName="Hoja44">
    <tabColor theme="5" tint="0.39997558519241921"/>
  </sheetPr>
  <dimension ref="A1:U69"/>
  <sheetViews>
    <sheetView showGridLines="0" view="pageBreakPreview" zoomScale="70" zoomScaleNormal="40" zoomScaleSheetLayoutView="70" zoomScalePageLayoutView="82" workbookViewId="0">
      <selection activeCell="G40" sqref="G40:I41"/>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2026'!B55</f>
        <v>8.6 Incidencia de la enfermedad
(Resolución 312 de 2019)</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278</v>
      </c>
      <c r="F9" s="539"/>
      <c r="G9" s="539"/>
      <c r="H9" s="539"/>
      <c r="I9" s="539"/>
      <c r="J9" s="539"/>
      <c r="K9" s="539"/>
      <c r="L9" s="539"/>
      <c r="M9" s="539"/>
      <c r="N9" s="539"/>
      <c r="O9" s="539"/>
      <c r="P9" s="540"/>
      <c r="R9" s="46" t="s">
        <v>410</v>
      </c>
      <c r="T9" s="47" t="str">
        <f>'Tablero indicadores 2026'!H54</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2026'!I54</f>
        <v>Número</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653</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9"/>
      <c r="F26" s="79"/>
      <c r="G26" s="79"/>
      <c r="H26" s="63"/>
      <c r="I26" s="63"/>
      <c r="J26" s="63"/>
      <c r="K26" s="63"/>
      <c r="L26" s="63"/>
      <c r="M26" s="63"/>
      <c r="N26" s="63"/>
      <c r="O26" s="63"/>
      <c r="P26" s="63" t="e">
        <f t="shared" ref="P26" si="0">P19/P20</f>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6.5" customHeight="1" x14ac:dyDescent="0.2">
      <c r="U30" s="41"/>
    </row>
    <row r="31" spans="1:21" ht="4.5" customHeight="1" x14ac:dyDescent="0.2">
      <c r="U31" s="41"/>
    </row>
    <row r="32" spans="1:21" ht="26.25" customHeight="1" x14ac:dyDescent="0.25">
      <c r="C32" s="568" t="s">
        <v>434</v>
      </c>
      <c r="D32" s="569"/>
      <c r="E32" s="569"/>
      <c r="F32" s="569"/>
      <c r="G32" s="569"/>
      <c r="H32" s="569"/>
      <c r="I32" s="570"/>
      <c r="J32" s="568" t="s">
        <v>435</v>
      </c>
      <c r="K32" s="569"/>
      <c r="L32" s="569"/>
      <c r="M32" s="569"/>
      <c r="N32" s="569"/>
      <c r="O32" s="569"/>
      <c r="P32" s="569"/>
      <c r="Q32" s="569"/>
      <c r="R32" s="569"/>
      <c r="S32" s="569"/>
      <c r="T32" s="570"/>
      <c r="U32" s="41"/>
    </row>
    <row r="33" spans="1:21" ht="62.25" customHeight="1" x14ac:dyDescent="0.2">
      <c r="A33" s="693"/>
      <c r="B33" s="565"/>
      <c r="C33" s="700"/>
      <c r="D33" s="571" t="s">
        <v>654</v>
      </c>
      <c r="E33" s="572"/>
      <c r="F33" s="572"/>
      <c r="G33" s="572"/>
      <c r="H33" s="572"/>
      <c r="I33" s="573"/>
      <c r="J33" s="571" t="s">
        <v>655</v>
      </c>
      <c r="K33" s="572"/>
      <c r="L33" s="572"/>
      <c r="M33" s="572"/>
      <c r="N33" s="572"/>
      <c r="O33" s="572"/>
      <c r="P33" s="572"/>
      <c r="Q33" s="572"/>
      <c r="R33" s="572"/>
      <c r="S33" s="572"/>
      <c r="T33" s="572"/>
      <c r="U33" s="672"/>
    </row>
    <row r="34" spans="1:21" ht="24" customHeight="1" x14ac:dyDescent="0.2">
      <c r="A34" s="693"/>
      <c r="B34" s="566"/>
      <c r="C34" s="700"/>
      <c r="D34" s="574" t="s">
        <v>438</v>
      </c>
      <c r="E34" s="575"/>
      <c r="F34" s="575"/>
      <c r="G34" s="575"/>
      <c r="H34" s="575"/>
      <c r="I34" s="576"/>
      <c r="J34" s="574" t="s">
        <v>439</v>
      </c>
      <c r="K34" s="575"/>
      <c r="L34" s="575"/>
      <c r="M34" s="575"/>
      <c r="N34" s="575"/>
      <c r="O34" s="575"/>
      <c r="P34" s="575"/>
      <c r="Q34" s="575"/>
      <c r="R34" s="575"/>
      <c r="S34" s="575"/>
      <c r="T34" s="575"/>
      <c r="U34" s="673"/>
    </row>
    <row r="35" spans="1:21" ht="24" customHeight="1" x14ac:dyDescent="0.2">
      <c r="A35" s="693"/>
      <c r="B35" s="566"/>
      <c r="C35" s="700"/>
      <c r="D35" s="583" t="s">
        <v>664</v>
      </c>
      <c r="E35" s="588"/>
      <c r="F35" s="589"/>
      <c r="G35" s="583" t="s">
        <v>557</v>
      </c>
      <c r="H35" s="588"/>
      <c r="I35" s="589"/>
      <c r="J35" s="622" t="s">
        <v>665</v>
      </c>
      <c r="K35" s="622"/>
      <c r="L35" s="622"/>
      <c r="M35" s="622"/>
      <c r="N35" s="622"/>
      <c r="O35" s="622"/>
      <c r="P35" s="622"/>
      <c r="Q35" s="622"/>
      <c r="R35" s="622"/>
      <c r="S35" s="622"/>
      <c r="T35" s="622"/>
      <c r="U35" s="699"/>
    </row>
    <row r="36" spans="1:21" ht="24" customHeight="1" x14ac:dyDescent="0.2">
      <c r="A36" s="693"/>
      <c r="B36" s="566"/>
      <c r="C36" s="700"/>
      <c r="D36" s="583" t="s">
        <v>666</v>
      </c>
      <c r="E36" s="588"/>
      <c r="F36" s="589"/>
      <c r="G36" s="583" t="s">
        <v>557</v>
      </c>
      <c r="H36" s="588"/>
      <c r="I36" s="589"/>
      <c r="J36" s="622" t="s">
        <v>665</v>
      </c>
      <c r="K36" s="622"/>
      <c r="L36" s="622"/>
      <c r="M36" s="622"/>
      <c r="N36" s="622"/>
      <c r="O36" s="622"/>
      <c r="P36" s="622"/>
      <c r="Q36" s="622"/>
      <c r="R36" s="622"/>
      <c r="S36" s="622"/>
      <c r="T36" s="622"/>
      <c r="U36" s="699"/>
    </row>
    <row r="37" spans="1:21" ht="24" customHeight="1" x14ac:dyDescent="0.2">
      <c r="A37" s="693"/>
      <c r="B37" s="566"/>
      <c r="C37" s="700"/>
      <c r="D37" s="583" t="s">
        <v>667</v>
      </c>
      <c r="E37" s="588"/>
      <c r="F37" s="589"/>
      <c r="G37" s="583" t="s">
        <v>557</v>
      </c>
      <c r="H37" s="588"/>
      <c r="I37" s="589"/>
      <c r="J37" s="622" t="s">
        <v>665</v>
      </c>
      <c r="K37" s="622"/>
      <c r="L37" s="622"/>
      <c r="M37" s="622"/>
      <c r="N37" s="622"/>
      <c r="O37" s="622"/>
      <c r="P37" s="622"/>
      <c r="Q37" s="622"/>
      <c r="R37" s="622"/>
      <c r="S37" s="622"/>
      <c r="T37" s="622"/>
      <c r="U37" s="699"/>
    </row>
    <row r="38" spans="1:21" ht="15" customHeight="1" x14ac:dyDescent="0.2">
      <c r="A38" s="693"/>
      <c r="B38" s="566"/>
      <c r="C38" s="700"/>
      <c r="D38" s="583" t="s">
        <v>668</v>
      </c>
      <c r="E38" s="588"/>
      <c r="F38" s="589"/>
      <c r="G38" s="583" t="s">
        <v>557</v>
      </c>
      <c r="H38" s="588"/>
      <c r="I38" s="589"/>
      <c r="J38" s="622" t="s">
        <v>665</v>
      </c>
      <c r="K38" s="622"/>
      <c r="L38" s="622"/>
      <c r="M38" s="622"/>
      <c r="N38" s="622"/>
      <c r="O38" s="622"/>
      <c r="P38" s="622"/>
      <c r="Q38" s="622"/>
      <c r="R38" s="622"/>
      <c r="S38" s="622"/>
      <c r="T38" s="622"/>
      <c r="U38" s="699"/>
    </row>
    <row r="39" spans="1:21" ht="19.5" customHeight="1" x14ac:dyDescent="0.2">
      <c r="A39" s="693"/>
      <c r="B39" s="566"/>
      <c r="C39" s="700"/>
      <c r="D39" s="583" t="s">
        <v>669</v>
      </c>
      <c r="E39" s="588"/>
      <c r="F39" s="589"/>
      <c r="G39" s="583" t="s">
        <v>557</v>
      </c>
      <c r="H39" s="588"/>
      <c r="I39" s="589"/>
      <c r="J39" s="622" t="s">
        <v>665</v>
      </c>
      <c r="K39" s="622"/>
      <c r="L39" s="622"/>
      <c r="M39" s="622"/>
      <c r="N39" s="622"/>
      <c r="O39" s="622"/>
      <c r="P39" s="622"/>
      <c r="Q39" s="622"/>
      <c r="R39" s="622"/>
      <c r="S39" s="622"/>
      <c r="T39" s="622"/>
      <c r="U39" s="699"/>
    </row>
    <row r="40" spans="1:21" ht="19.5" customHeight="1" x14ac:dyDescent="0.2">
      <c r="A40" s="693"/>
      <c r="B40" s="566"/>
      <c r="C40" s="700"/>
      <c r="D40" s="583" t="s">
        <v>670</v>
      </c>
      <c r="E40" s="588"/>
      <c r="F40" s="589"/>
      <c r="G40" s="583" t="s">
        <v>557</v>
      </c>
      <c r="H40" s="588"/>
      <c r="I40" s="589"/>
      <c r="J40" s="622" t="s">
        <v>665</v>
      </c>
      <c r="K40" s="622"/>
      <c r="L40" s="622"/>
      <c r="M40" s="622"/>
      <c r="N40" s="622"/>
      <c r="O40" s="622"/>
      <c r="P40" s="622"/>
      <c r="Q40" s="622"/>
      <c r="R40" s="622"/>
      <c r="S40" s="622"/>
      <c r="T40" s="622"/>
      <c r="U40" s="699"/>
    </row>
    <row r="41" spans="1:21" ht="19.5" customHeight="1" x14ac:dyDescent="0.2">
      <c r="A41" s="693"/>
      <c r="B41" s="566"/>
      <c r="C41" s="700"/>
      <c r="D41" s="583" t="s">
        <v>671</v>
      </c>
      <c r="E41" s="588"/>
      <c r="F41" s="589"/>
      <c r="G41" s="583" t="s">
        <v>557</v>
      </c>
      <c r="H41" s="588"/>
      <c r="I41" s="589"/>
      <c r="J41" s="622"/>
      <c r="K41" s="622"/>
      <c r="L41" s="622"/>
      <c r="M41" s="622"/>
      <c r="N41" s="622"/>
      <c r="O41" s="622"/>
      <c r="P41" s="622"/>
      <c r="Q41" s="622"/>
      <c r="R41" s="622"/>
      <c r="S41" s="622"/>
      <c r="T41" s="622"/>
      <c r="U41" s="699"/>
    </row>
    <row r="42" spans="1:21" ht="15" customHeight="1" x14ac:dyDescent="0.2">
      <c r="A42" s="693"/>
      <c r="B42" s="566"/>
      <c r="C42" s="700"/>
      <c r="D42" s="586" t="s">
        <v>14</v>
      </c>
      <c r="E42" s="586"/>
      <c r="F42" s="586"/>
      <c r="G42" s="586"/>
      <c r="H42" s="586"/>
      <c r="I42" s="586"/>
      <c r="J42" s="601"/>
      <c r="K42" s="602"/>
      <c r="L42" s="602"/>
      <c r="M42" s="602"/>
      <c r="N42" s="602"/>
      <c r="O42" s="602"/>
      <c r="P42" s="602"/>
      <c r="Q42" s="602"/>
      <c r="R42" s="602"/>
      <c r="S42" s="602"/>
      <c r="T42" s="602"/>
      <c r="U42" s="221"/>
    </row>
    <row r="43" spans="1:21" ht="17.25" customHeight="1" thickBot="1" x14ac:dyDescent="0.25">
      <c r="A43" s="694"/>
      <c r="B43" s="679"/>
      <c r="C43" s="701"/>
      <c r="D43" s="687" t="str">
        <f>E13</f>
        <v>Líder Funcional SG SST</v>
      </c>
      <c r="E43" s="681"/>
      <c r="F43" s="681"/>
      <c r="G43" s="681"/>
      <c r="H43" s="681"/>
      <c r="I43" s="682"/>
      <c r="J43" s="606"/>
      <c r="K43" s="607"/>
      <c r="L43" s="607"/>
      <c r="M43" s="607"/>
      <c r="N43" s="607"/>
      <c r="O43" s="607"/>
      <c r="P43" s="607"/>
      <c r="Q43" s="607"/>
      <c r="R43" s="607"/>
      <c r="S43" s="607"/>
      <c r="T43" s="607"/>
      <c r="U43" s="231"/>
    </row>
    <row r="44" spans="1:21" ht="16.5" customHeight="1" x14ac:dyDescent="0.2">
      <c r="A44" s="39"/>
      <c r="B44" s="39"/>
      <c r="C44" s="39"/>
      <c r="D44" s="39"/>
      <c r="E44" s="39"/>
      <c r="F44" s="39"/>
      <c r="G44" s="39"/>
      <c r="H44" s="39"/>
      <c r="I44" s="39"/>
      <c r="J44" s="39"/>
      <c r="K44" s="39"/>
      <c r="L44" s="39"/>
      <c r="M44" s="39"/>
      <c r="N44" s="39"/>
      <c r="O44" s="39"/>
      <c r="P44" s="39"/>
      <c r="Q44" s="39"/>
      <c r="R44" s="39"/>
      <c r="S44" s="39"/>
      <c r="T44" s="39"/>
      <c r="U44" s="40"/>
    </row>
    <row r="45" spans="1:21" ht="12" customHeight="1" thickBot="1" x14ac:dyDescent="0.25">
      <c r="A45" s="51"/>
      <c r="B45" s="51"/>
      <c r="C45" s="51"/>
      <c r="D45" s="51"/>
      <c r="E45" s="51"/>
      <c r="F45" s="51"/>
      <c r="G45" s="51"/>
      <c r="H45" s="51"/>
      <c r="I45" s="51"/>
      <c r="J45" s="51"/>
      <c r="K45" s="51"/>
      <c r="L45" s="51"/>
      <c r="M45" s="51"/>
      <c r="N45" s="51"/>
      <c r="O45" s="51"/>
      <c r="P45" s="51"/>
      <c r="Q45" s="51"/>
      <c r="R45" s="51"/>
      <c r="S45" s="51"/>
      <c r="T45" s="51"/>
      <c r="U45" s="52"/>
    </row>
    <row r="46" spans="1:21" ht="14.25" x14ac:dyDescent="0.2"/>
    <row r="47" spans="1:21" ht="12" hidden="1" customHeight="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68" ht="14.25" hidden="1" x14ac:dyDescent="0.2"/>
    <row r="69" ht="14.25" hidden="1" x14ac:dyDescent="0.2"/>
  </sheetData>
  <sheetProtection selectLockedCells="1"/>
  <dataConsolidate/>
  <mergeCells count="59">
    <mergeCell ref="C32:I32"/>
    <mergeCell ref="J32:T32"/>
    <mergeCell ref="D42:I42"/>
    <mergeCell ref="J42:T43"/>
    <mergeCell ref="D43:I43"/>
    <mergeCell ref="D38:F38"/>
    <mergeCell ref="G38:I38"/>
    <mergeCell ref="J38:U38"/>
    <mergeCell ref="D39:F39"/>
    <mergeCell ref="G39:I39"/>
    <mergeCell ref="J39:U39"/>
    <mergeCell ref="D40:F40"/>
    <mergeCell ref="G40:I40"/>
    <mergeCell ref="J40:U40"/>
    <mergeCell ref="D41:F41"/>
    <mergeCell ref="G41:I41"/>
    <mergeCell ref="A33:A43"/>
    <mergeCell ref="B33:B43"/>
    <mergeCell ref="C33:C43"/>
    <mergeCell ref="D33:I33"/>
    <mergeCell ref="J33:U33"/>
    <mergeCell ref="D34:I34"/>
    <mergeCell ref="J34:U34"/>
    <mergeCell ref="D35:F35"/>
    <mergeCell ref="G35:I35"/>
    <mergeCell ref="J35:U35"/>
    <mergeCell ref="D36:F36"/>
    <mergeCell ref="G36:I36"/>
    <mergeCell ref="J36:U36"/>
    <mergeCell ref="D37:F37"/>
    <mergeCell ref="G37:I37"/>
    <mergeCell ref="J37:U37"/>
    <mergeCell ref="A28:T28"/>
    <mergeCell ref="R17:T26"/>
    <mergeCell ref="A19:C19"/>
    <mergeCell ref="A20:C20"/>
    <mergeCell ref="A22:C22"/>
    <mergeCell ref="A23:C23"/>
    <mergeCell ref="E7:P7"/>
    <mergeCell ref="A9:C9"/>
    <mergeCell ref="E9:P9"/>
    <mergeCell ref="A24:C24"/>
    <mergeCell ref="A26:C26"/>
    <mergeCell ref="J41:U41"/>
    <mergeCell ref="A1:M1"/>
    <mergeCell ref="N1:U3"/>
    <mergeCell ref="A2:M2"/>
    <mergeCell ref="A3:B3"/>
    <mergeCell ref="D3:F3"/>
    <mergeCell ref="G3:J3"/>
    <mergeCell ref="L3:M3"/>
    <mergeCell ref="A11:C11"/>
    <mergeCell ref="E11:P11"/>
    <mergeCell ref="A13:C13"/>
    <mergeCell ref="E13:P13"/>
    <mergeCell ref="A17:C17"/>
    <mergeCell ref="A5:C5"/>
    <mergeCell ref="E5:T5"/>
    <mergeCell ref="A7:C7"/>
  </mergeCells>
  <conditionalFormatting sqref="E26: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0D5BE-C1DE-4B3D-86BE-E8DE5AAF52A8}">
  <sheetPr>
    <pageSetUpPr fitToPage="1"/>
  </sheetPr>
  <dimension ref="B1:X51"/>
  <sheetViews>
    <sheetView showGridLines="0" zoomScale="70" zoomScaleNormal="70" zoomScaleSheetLayoutView="85" zoomScalePageLayoutView="85" workbookViewId="0">
      <selection activeCell="L29" sqref="L29"/>
    </sheetView>
  </sheetViews>
  <sheetFormatPr baseColWidth="10" defaultColWidth="11.42578125" defaultRowHeight="12.75" x14ac:dyDescent="0.2"/>
  <cols>
    <col min="1" max="1" width="2.5703125" style="82" customWidth="1"/>
    <col min="2" max="2" width="1.7109375" style="82" customWidth="1"/>
    <col min="3" max="3" width="4.85546875" style="83" customWidth="1"/>
    <col min="4" max="4" width="7.42578125" style="82" customWidth="1"/>
    <col min="5" max="7" width="12" style="82" customWidth="1"/>
    <col min="8" max="8" width="12.85546875" style="82" customWidth="1"/>
    <col min="9" max="9" width="10.28515625" style="82" customWidth="1"/>
    <col min="10" max="11" width="10.7109375" style="82" customWidth="1"/>
    <col min="12" max="12" width="13.140625" style="82" customWidth="1"/>
    <col min="13" max="13" width="13.85546875" style="82" customWidth="1"/>
    <col min="14" max="14" width="11.7109375" style="82" bestFit="1" customWidth="1"/>
    <col min="15" max="15" width="13.42578125" style="82" customWidth="1"/>
    <col min="16" max="17" width="10.7109375" style="82" customWidth="1"/>
    <col min="18" max="18" width="11.7109375" style="82" customWidth="1"/>
    <col min="19" max="22" width="10.7109375" style="82" customWidth="1"/>
    <col min="23" max="23" width="13.5703125" style="82" customWidth="1"/>
    <col min="24" max="24" width="13.42578125" style="82" customWidth="1"/>
    <col min="25" max="25" width="8.7109375" style="82" customWidth="1"/>
    <col min="26" max="256" width="11.42578125" style="82"/>
    <col min="257" max="257" width="2.5703125" style="82" customWidth="1"/>
    <col min="258" max="258" width="1.7109375" style="82" customWidth="1"/>
    <col min="259" max="259" width="4.85546875" style="82" customWidth="1"/>
    <col min="260" max="260" width="7.42578125" style="82" customWidth="1"/>
    <col min="261" max="263" width="12" style="82" customWidth="1"/>
    <col min="264" max="264" width="12.85546875" style="82" customWidth="1"/>
    <col min="265" max="265" width="10.28515625" style="82" customWidth="1"/>
    <col min="266" max="267" width="10.7109375" style="82" customWidth="1"/>
    <col min="268" max="268" width="13.140625" style="82" customWidth="1"/>
    <col min="269" max="269" width="13.85546875" style="82" customWidth="1"/>
    <col min="270" max="270" width="11.7109375" style="82" bestFit="1" customWidth="1"/>
    <col min="271" max="271" width="13.42578125" style="82" customWidth="1"/>
    <col min="272" max="273" width="10.7109375" style="82" customWidth="1"/>
    <col min="274" max="274" width="11.7109375" style="82" customWidth="1"/>
    <col min="275" max="278" width="10.7109375" style="82" customWidth="1"/>
    <col min="279" max="279" width="13.5703125" style="82" customWidth="1"/>
    <col min="280" max="280" width="13.42578125" style="82" customWidth="1"/>
    <col min="281" max="281" width="8.7109375" style="82" customWidth="1"/>
    <col min="282" max="512" width="11.42578125" style="82"/>
    <col min="513" max="513" width="2.5703125" style="82" customWidth="1"/>
    <col min="514" max="514" width="1.7109375" style="82" customWidth="1"/>
    <col min="515" max="515" width="4.85546875" style="82" customWidth="1"/>
    <col min="516" max="516" width="7.42578125" style="82" customWidth="1"/>
    <col min="517" max="519" width="12" style="82" customWidth="1"/>
    <col min="520" max="520" width="12.85546875" style="82" customWidth="1"/>
    <col min="521" max="521" width="10.28515625" style="82" customWidth="1"/>
    <col min="522" max="523" width="10.7109375" style="82" customWidth="1"/>
    <col min="524" max="524" width="13.140625" style="82" customWidth="1"/>
    <col min="525" max="525" width="13.85546875" style="82" customWidth="1"/>
    <col min="526" max="526" width="11.7109375" style="82" bestFit="1" customWidth="1"/>
    <col min="527" max="527" width="13.42578125" style="82" customWidth="1"/>
    <col min="528" max="529" width="10.7109375" style="82" customWidth="1"/>
    <col min="530" max="530" width="11.7109375" style="82" customWidth="1"/>
    <col min="531" max="534" width="10.7109375" style="82" customWidth="1"/>
    <col min="535" max="535" width="13.5703125" style="82" customWidth="1"/>
    <col min="536" max="536" width="13.42578125" style="82" customWidth="1"/>
    <col min="537" max="537" width="8.7109375" style="82" customWidth="1"/>
    <col min="538" max="768" width="11.42578125" style="82"/>
    <col min="769" max="769" width="2.5703125" style="82" customWidth="1"/>
    <col min="770" max="770" width="1.7109375" style="82" customWidth="1"/>
    <col min="771" max="771" width="4.85546875" style="82" customWidth="1"/>
    <col min="772" max="772" width="7.42578125" style="82" customWidth="1"/>
    <col min="773" max="775" width="12" style="82" customWidth="1"/>
    <col min="776" max="776" width="12.85546875" style="82" customWidth="1"/>
    <col min="777" max="777" width="10.28515625" style="82" customWidth="1"/>
    <col min="778" max="779" width="10.7109375" style="82" customWidth="1"/>
    <col min="780" max="780" width="13.140625" style="82" customWidth="1"/>
    <col min="781" max="781" width="13.85546875" style="82" customWidth="1"/>
    <col min="782" max="782" width="11.7109375" style="82" bestFit="1" customWidth="1"/>
    <col min="783" max="783" width="13.42578125" style="82" customWidth="1"/>
    <col min="784" max="785" width="10.7109375" style="82" customWidth="1"/>
    <col min="786" max="786" width="11.7109375" style="82" customWidth="1"/>
    <col min="787" max="790" width="10.7109375" style="82" customWidth="1"/>
    <col min="791" max="791" width="13.5703125" style="82" customWidth="1"/>
    <col min="792" max="792" width="13.42578125" style="82" customWidth="1"/>
    <col min="793" max="793" width="8.7109375" style="82" customWidth="1"/>
    <col min="794" max="1024" width="11.42578125" style="82"/>
    <col min="1025" max="1025" width="2.5703125" style="82" customWidth="1"/>
    <col min="1026" max="1026" width="1.7109375" style="82" customWidth="1"/>
    <col min="1027" max="1027" width="4.85546875" style="82" customWidth="1"/>
    <col min="1028" max="1028" width="7.42578125" style="82" customWidth="1"/>
    <col min="1029" max="1031" width="12" style="82" customWidth="1"/>
    <col min="1032" max="1032" width="12.85546875" style="82" customWidth="1"/>
    <col min="1033" max="1033" width="10.28515625" style="82" customWidth="1"/>
    <col min="1034" max="1035" width="10.7109375" style="82" customWidth="1"/>
    <col min="1036" max="1036" width="13.140625" style="82" customWidth="1"/>
    <col min="1037" max="1037" width="13.85546875" style="82" customWidth="1"/>
    <col min="1038" max="1038" width="11.7109375" style="82" bestFit="1" customWidth="1"/>
    <col min="1039" max="1039" width="13.42578125" style="82" customWidth="1"/>
    <col min="1040" max="1041" width="10.7109375" style="82" customWidth="1"/>
    <col min="1042" max="1042" width="11.7109375" style="82" customWidth="1"/>
    <col min="1043" max="1046" width="10.7109375" style="82" customWidth="1"/>
    <col min="1047" max="1047" width="13.5703125" style="82" customWidth="1"/>
    <col min="1048" max="1048" width="13.42578125" style="82" customWidth="1"/>
    <col min="1049" max="1049" width="8.7109375" style="82" customWidth="1"/>
    <col min="1050" max="1280" width="11.42578125" style="82"/>
    <col min="1281" max="1281" width="2.5703125" style="82" customWidth="1"/>
    <col min="1282" max="1282" width="1.7109375" style="82" customWidth="1"/>
    <col min="1283" max="1283" width="4.85546875" style="82" customWidth="1"/>
    <col min="1284" max="1284" width="7.42578125" style="82" customWidth="1"/>
    <col min="1285" max="1287" width="12" style="82" customWidth="1"/>
    <col min="1288" max="1288" width="12.85546875" style="82" customWidth="1"/>
    <col min="1289" max="1289" width="10.28515625" style="82" customWidth="1"/>
    <col min="1290" max="1291" width="10.7109375" style="82" customWidth="1"/>
    <col min="1292" max="1292" width="13.140625" style="82" customWidth="1"/>
    <col min="1293" max="1293" width="13.85546875" style="82" customWidth="1"/>
    <col min="1294" max="1294" width="11.7109375" style="82" bestFit="1" customWidth="1"/>
    <col min="1295" max="1295" width="13.42578125" style="82" customWidth="1"/>
    <col min="1296" max="1297" width="10.7109375" style="82" customWidth="1"/>
    <col min="1298" max="1298" width="11.7109375" style="82" customWidth="1"/>
    <col min="1299" max="1302" width="10.7109375" style="82" customWidth="1"/>
    <col min="1303" max="1303" width="13.5703125" style="82" customWidth="1"/>
    <col min="1304" max="1304" width="13.42578125" style="82" customWidth="1"/>
    <col min="1305" max="1305" width="8.7109375" style="82" customWidth="1"/>
    <col min="1306" max="1536" width="11.42578125" style="82"/>
    <col min="1537" max="1537" width="2.5703125" style="82" customWidth="1"/>
    <col min="1538" max="1538" width="1.7109375" style="82" customWidth="1"/>
    <col min="1539" max="1539" width="4.85546875" style="82" customWidth="1"/>
    <col min="1540" max="1540" width="7.42578125" style="82" customWidth="1"/>
    <col min="1541" max="1543" width="12" style="82" customWidth="1"/>
    <col min="1544" max="1544" width="12.85546875" style="82" customWidth="1"/>
    <col min="1545" max="1545" width="10.28515625" style="82" customWidth="1"/>
    <col min="1546" max="1547" width="10.7109375" style="82" customWidth="1"/>
    <col min="1548" max="1548" width="13.140625" style="82" customWidth="1"/>
    <col min="1549" max="1549" width="13.85546875" style="82" customWidth="1"/>
    <col min="1550" max="1550" width="11.7109375" style="82" bestFit="1" customWidth="1"/>
    <col min="1551" max="1551" width="13.42578125" style="82" customWidth="1"/>
    <col min="1552" max="1553" width="10.7109375" style="82" customWidth="1"/>
    <col min="1554" max="1554" width="11.7109375" style="82" customWidth="1"/>
    <col min="1555" max="1558" width="10.7109375" style="82" customWidth="1"/>
    <col min="1559" max="1559" width="13.5703125" style="82" customWidth="1"/>
    <col min="1560" max="1560" width="13.42578125" style="82" customWidth="1"/>
    <col min="1561" max="1561" width="8.7109375" style="82" customWidth="1"/>
    <col min="1562" max="1792" width="11.42578125" style="82"/>
    <col min="1793" max="1793" width="2.5703125" style="82" customWidth="1"/>
    <col min="1794" max="1794" width="1.7109375" style="82" customWidth="1"/>
    <col min="1795" max="1795" width="4.85546875" style="82" customWidth="1"/>
    <col min="1796" max="1796" width="7.42578125" style="82" customWidth="1"/>
    <col min="1797" max="1799" width="12" style="82" customWidth="1"/>
    <col min="1800" max="1800" width="12.85546875" style="82" customWidth="1"/>
    <col min="1801" max="1801" width="10.28515625" style="82" customWidth="1"/>
    <col min="1802" max="1803" width="10.7109375" style="82" customWidth="1"/>
    <col min="1804" max="1804" width="13.140625" style="82" customWidth="1"/>
    <col min="1805" max="1805" width="13.85546875" style="82" customWidth="1"/>
    <col min="1806" max="1806" width="11.7109375" style="82" bestFit="1" customWidth="1"/>
    <col min="1807" max="1807" width="13.42578125" style="82" customWidth="1"/>
    <col min="1808" max="1809" width="10.7109375" style="82" customWidth="1"/>
    <col min="1810" max="1810" width="11.7109375" style="82" customWidth="1"/>
    <col min="1811" max="1814" width="10.7109375" style="82" customWidth="1"/>
    <col min="1815" max="1815" width="13.5703125" style="82" customWidth="1"/>
    <col min="1816" max="1816" width="13.42578125" style="82" customWidth="1"/>
    <col min="1817" max="1817" width="8.7109375" style="82" customWidth="1"/>
    <col min="1818" max="2048" width="11.42578125" style="82"/>
    <col min="2049" max="2049" width="2.5703125" style="82" customWidth="1"/>
    <col min="2050" max="2050" width="1.7109375" style="82" customWidth="1"/>
    <col min="2051" max="2051" width="4.85546875" style="82" customWidth="1"/>
    <col min="2052" max="2052" width="7.42578125" style="82" customWidth="1"/>
    <col min="2053" max="2055" width="12" style="82" customWidth="1"/>
    <col min="2056" max="2056" width="12.85546875" style="82" customWidth="1"/>
    <col min="2057" max="2057" width="10.28515625" style="82" customWidth="1"/>
    <col min="2058" max="2059" width="10.7109375" style="82" customWidth="1"/>
    <col min="2060" max="2060" width="13.140625" style="82" customWidth="1"/>
    <col min="2061" max="2061" width="13.85546875" style="82" customWidth="1"/>
    <col min="2062" max="2062" width="11.7109375" style="82" bestFit="1" customWidth="1"/>
    <col min="2063" max="2063" width="13.42578125" style="82" customWidth="1"/>
    <col min="2064" max="2065" width="10.7109375" style="82" customWidth="1"/>
    <col min="2066" max="2066" width="11.7109375" style="82" customWidth="1"/>
    <col min="2067" max="2070" width="10.7109375" style="82" customWidth="1"/>
    <col min="2071" max="2071" width="13.5703125" style="82" customWidth="1"/>
    <col min="2072" max="2072" width="13.42578125" style="82" customWidth="1"/>
    <col min="2073" max="2073" width="8.7109375" style="82" customWidth="1"/>
    <col min="2074" max="2304" width="11.42578125" style="82"/>
    <col min="2305" max="2305" width="2.5703125" style="82" customWidth="1"/>
    <col min="2306" max="2306" width="1.7109375" style="82" customWidth="1"/>
    <col min="2307" max="2307" width="4.85546875" style="82" customWidth="1"/>
    <col min="2308" max="2308" width="7.42578125" style="82" customWidth="1"/>
    <col min="2309" max="2311" width="12" style="82" customWidth="1"/>
    <col min="2312" max="2312" width="12.85546875" style="82" customWidth="1"/>
    <col min="2313" max="2313" width="10.28515625" style="82" customWidth="1"/>
    <col min="2314" max="2315" width="10.7109375" style="82" customWidth="1"/>
    <col min="2316" max="2316" width="13.140625" style="82" customWidth="1"/>
    <col min="2317" max="2317" width="13.85546875" style="82" customWidth="1"/>
    <col min="2318" max="2318" width="11.7109375" style="82" bestFit="1" customWidth="1"/>
    <col min="2319" max="2319" width="13.42578125" style="82" customWidth="1"/>
    <col min="2320" max="2321" width="10.7109375" style="82" customWidth="1"/>
    <col min="2322" max="2322" width="11.7109375" style="82" customWidth="1"/>
    <col min="2323" max="2326" width="10.7109375" style="82" customWidth="1"/>
    <col min="2327" max="2327" width="13.5703125" style="82" customWidth="1"/>
    <col min="2328" max="2328" width="13.42578125" style="82" customWidth="1"/>
    <col min="2329" max="2329" width="8.7109375" style="82" customWidth="1"/>
    <col min="2330" max="2560" width="11.42578125" style="82"/>
    <col min="2561" max="2561" width="2.5703125" style="82" customWidth="1"/>
    <col min="2562" max="2562" width="1.7109375" style="82" customWidth="1"/>
    <col min="2563" max="2563" width="4.85546875" style="82" customWidth="1"/>
    <col min="2564" max="2564" width="7.42578125" style="82" customWidth="1"/>
    <col min="2565" max="2567" width="12" style="82" customWidth="1"/>
    <col min="2568" max="2568" width="12.85546875" style="82" customWidth="1"/>
    <col min="2569" max="2569" width="10.28515625" style="82" customWidth="1"/>
    <col min="2570" max="2571" width="10.7109375" style="82" customWidth="1"/>
    <col min="2572" max="2572" width="13.140625" style="82" customWidth="1"/>
    <col min="2573" max="2573" width="13.85546875" style="82" customWidth="1"/>
    <col min="2574" max="2574" width="11.7109375" style="82" bestFit="1" customWidth="1"/>
    <col min="2575" max="2575" width="13.42578125" style="82" customWidth="1"/>
    <col min="2576" max="2577" width="10.7109375" style="82" customWidth="1"/>
    <col min="2578" max="2578" width="11.7109375" style="82" customWidth="1"/>
    <col min="2579" max="2582" width="10.7109375" style="82" customWidth="1"/>
    <col min="2583" max="2583" width="13.5703125" style="82" customWidth="1"/>
    <col min="2584" max="2584" width="13.42578125" style="82" customWidth="1"/>
    <col min="2585" max="2585" width="8.7109375" style="82" customWidth="1"/>
    <col min="2586" max="2816" width="11.42578125" style="82"/>
    <col min="2817" max="2817" width="2.5703125" style="82" customWidth="1"/>
    <col min="2818" max="2818" width="1.7109375" style="82" customWidth="1"/>
    <col min="2819" max="2819" width="4.85546875" style="82" customWidth="1"/>
    <col min="2820" max="2820" width="7.42578125" style="82" customWidth="1"/>
    <col min="2821" max="2823" width="12" style="82" customWidth="1"/>
    <col min="2824" max="2824" width="12.85546875" style="82" customWidth="1"/>
    <col min="2825" max="2825" width="10.28515625" style="82" customWidth="1"/>
    <col min="2826" max="2827" width="10.7109375" style="82" customWidth="1"/>
    <col min="2828" max="2828" width="13.140625" style="82" customWidth="1"/>
    <col min="2829" max="2829" width="13.85546875" style="82" customWidth="1"/>
    <col min="2830" max="2830" width="11.7109375" style="82" bestFit="1" customWidth="1"/>
    <col min="2831" max="2831" width="13.42578125" style="82" customWidth="1"/>
    <col min="2832" max="2833" width="10.7109375" style="82" customWidth="1"/>
    <col min="2834" max="2834" width="11.7109375" style="82" customWidth="1"/>
    <col min="2835" max="2838" width="10.7109375" style="82" customWidth="1"/>
    <col min="2839" max="2839" width="13.5703125" style="82" customWidth="1"/>
    <col min="2840" max="2840" width="13.42578125" style="82" customWidth="1"/>
    <col min="2841" max="2841" width="8.7109375" style="82" customWidth="1"/>
    <col min="2842" max="3072" width="11.42578125" style="82"/>
    <col min="3073" max="3073" width="2.5703125" style="82" customWidth="1"/>
    <col min="3074" max="3074" width="1.7109375" style="82" customWidth="1"/>
    <col min="3075" max="3075" width="4.85546875" style="82" customWidth="1"/>
    <col min="3076" max="3076" width="7.42578125" style="82" customWidth="1"/>
    <col min="3077" max="3079" width="12" style="82" customWidth="1"/>
    <col min="3080" max="3080" width="12.85546875" style="82" customWidth="1"/>
    <col min="3081" max="3081" width="10.28515625" style="82" customWidth="1"/>
    <col min="3082" max="3083" width="10.7109375" style="82" customWidth="1"/>
    <col min="3084" max="3084" width="13.140625" style="82" customWidth="1"/>
    <col min="3085" max="3085" width="13.85546875" style="82" customWidth="1"/>
    <col min="3086" max="3086" width="11.7109375" style="82" bestFit="1" customWidth="1"/>
    <col min="3087" max="3087" width="13.42578125" style="82" customWidth="1"/>
    <col min="3088" max="3089" width="10.7109375" style="82" customWidth="1"/>
    <col min="3090" max="3090" width="11.7109375" style="82" customWidth="1"/>
    <col min="3091" max="3094" width="10.7109375" style="82" customWidth="1"/>
    <col min="3095" max="3095" width="13.5703125" style="82" customWidth="1"/>
    <col min="3096" max="3096" width="13.42578125" style="82" customWidth="1"/>
    <col min="3097" max="3097" width="8.7109375" style="82" customWidth="1"/>
    <col min="3098" max="3328" width="11.42578125" style="82"/>
    <col min="3329" max="3329" width="2.5703125" style="82" customWidth="1"/>
    <col min="3330" max="3330" width="1.7109375" style="82" customWidth="1"/>
    <col min="3331" max="3331" width="4.85546875" style="82" customWidth="1"/>
    <col min="3332" max="3332" width="7.42578125" style="82" customWidth="1"/>
    <col min="3333" max="3335" width="12" style="82" customWidth="1"/>
    <col min="3336" max="3336" width="12.85546875" style="82" customWidth="1"/>
    <col min="3337" max="3337" width="10.28515625" style="82" customWidth="1"/>
    <col min="3338" max="3339" width="10.7109375" style="82" customWidth="1"/>
    <col min="3340" max="3340" width="13.140625" style="82" customWidth="1"/>
    <col min="3341" max="3341" width="13.85546875" style="82" customWidth="1"/>
    <col min="3342" max="3342" width="11.7109375" style="82" bestFit="1" customWidth="1"/>
    <col min="3343" max="3343" width="13.42578125" style="82" customWidth="1"/>
    <col min="3344" max="3345" width="10.7109375" style="82" customWidth="1"/>
    <col min="3346" max="3346" width="11.7109375" style="82" customWidth="1"/>
    <col min="3347" max="3350" width="10.7109375" style="82" customWidth="1"/>
    <col min="3351" max="3351" width="13.5703125" style="82" customWidth="1"/>
    <col min="3352" max="3352" width="13.42578125" style="82" customWidth="1"/>
    <col min="3353" max="3353" width="8.7109375" style="82" customWidth="1"/>
    <col min="3354" max="3584" width="11.42578125" style="82"/>
    <col min="3585" max="3585" width="2.5703125" style="82" customWidth="1"/>
    <col min="3586" max="3586" width="1.7109375" style="82" customWidth="1"/>
    <col min="3587" max="3587" width="4.85546875" style="82" customWidth="1"/>
    <col min="3588" max="3588" width="7.42578125" style="82" customWidth="1"/>
    <col min="3589" max="3591" width="12" style="82" customWidth="1"/>
    <col min="3592" max="3592" width="12.85546875" style="82" customWidth="1"/>
    <col min="3593" max="3593" width="10.28515625" style="82" customWidth="1"/>
    <col min="3594" max="3595" width="10.7109375" style="82" customWidth="1"/>
    <col min="3596" max="3596" width="13.140625" style="82" customWidth="1"/>
    <col min="3597" max="3597" width="13.85546875" style="82" customWidth="1"/>
    <col min="3598" max="3598" width="11.7109375" style="82" bestFit="1" customWidth="1"/>
    <col min="3599" max="3599" width="13.42578125" style="82" customWidth="1"/>
    <col min="3600" max="3601" width="10.7109375" style="82" customWidth="1"/>
    <col min="3602" max="3602" width="11.7109375" style="82" customWidth="1"/>
    <col min="3603" max="3606" width="10.7109375" style="82" customWidth="1"/>
    <col min="3607" max="3607" width="13.5703125" style="82" customWidth="1"/>
    <col min="3608" max="3608" width="13.42578125" style="82" customWidth="1"/>
    <col min="3609" max="3609" width="8.7109375" style="82" customWidth="1"/>
    <col min="3610" max="3840" width="11.42578125" style="82"/>
    <col min="3841" max="3841" width="2.5703125" style="82" customWidth="1"/>
    <col min="3842" max="3842" width="1.7109375" style="82" customWidth="1"/>
    <col min="3843" max="3843" width="4.85546875" style="82" customWidth="1"/>
    <col min="3844" max="3844" width="7.42578125" style="82" customWidth="1"/>
    <col min="3845" max="3847" width="12" style="82" customWidth="1"/>
    <col min="3848" max="3848" width="12.85546875" style="82" customWidth="1"/>
    <col min="3849" max="3849" width="10.28515625" style="82" customWidth="1"/>
    <col min="3850" max="3851" width="10.7109375" style="82" customWidth="1"/>
    <col min="3852" max="3852" width="13.140625" style="82" customWidth="1"/>
    <col min="3853" max="3853" width="13.85546875" style="82" customWidth="1"/>
    <col min="3854" max="3854" width="11.7109375" style="82" bestFit="1" customWidth="1"/>
    <col min="3855" max="3855" width="13.42578125" style="82" customWidth="1"/>
    <col min="3856" max="3857" width="10.7109375" style="82" customWidth="1"/>
    <col min="3858" max="3858" width="11.7109375" style="82" customWidth="1"/>
    <col min="3859" max="3862" width="10.7109375" style="82" customWidth="1"/>
    <col min="3863" max="3863" width="13.5703125" style="82" customWidth="1"/>
    <col min="3864" max="3864" width="13.42578125" style="82" customWidth="1"/>
    <col min="3865" max="3865" width="8.7109375" style="82" customWidth="1"/>
    <col min="3866" max="4096" width="11.42578125" style="82"/>
    <col min="4097" max="4097" width="2.5703125" style="82" customWidth="1"/>
    <col min="4098" max="4098" width="1.7109375" style="82" customWidth="1"/>
    <col min="4099" max="4099" width="4.85546875" style="82" customWidth="1"/>
    <col min="4100" max="4100" width="7.42578125" style="82" customWidth="1"/>
    <col min="4101" max="4103" width="12" style="82" customWidth="1"/>
    <col min="4104" max="4104" width="12.85546875" style="82" customWidth="1"/>
    <col min="4105" max="4105" width="10.28515625" style="82" customWidth="1"/>
    <col min="4106" max="4107" width="10.7109375" style="82" customWidth="1"/>
    <col min="4108" max="4108" width="13.140625" style="82" customWidth="1"/>
    <col min="4109" max="4109" width="13.85546875" style="82" customWidth="1"/>
    <col min="4110" max="4110" width="11.7109375" style="82" bestFit="1" customWidth="1"/>
    <col min="4111" max="4111" width="13.42578125" style="82" customWidth="1"/>
    <col min="4112" max="4113" width="10.7109375" style="82" customWidth="1"/>
    <col min="4114" max="4114" width="11.7109375" style="82" customWidth="1"/>
    <col min="4115" max="4118" width="10.7109375" style="82" customWidth="1"/>
    <col min="4119" max="4119" width="13.5703125" style="82" customWidth="1"/>
    <col min="4120" max="4120" width="13.42578125" style="82" customWidth="1"/>
    <col min="4121" max="4121" width="8.7109375" style="82" customWidth="1"/>
    <col min="4122" max="4352" width="11.42578125" style="82"/>
    <col min="4353" max="4353" width="2.5703125" style="82" customWidth="1"/>
    <col min="4354" max="4354" width="1.7109375" style="82" customWidth="1"/>
    <col min="4355" max="4355" width="4.85546875" style="82" customWidth="1"/>
    <col min="4356" max="4356" width="7.42578125" style="82" customWidth="1"/>
    <col min="4357" max="4359" width="12" style="82" customWidth="1"/>
    <col min="4360" max="4360" width="12.85546875" style="82" customWidth="1"/>
    <col min="4361" max="4361" width="10.28515625" style="82" customWidth="1"/>
    <col min="4362" max="4363" width="10.7109375" style="82" customWidth="1"/>
    <col min="4364" max="4364" width="13.140625" style="82" customWidth="1"/>
    <col min="4365" max="4365" width="13.85546875" style="82" customWidth="1"/>
    <col min="4366" max="4366" width="11.7109375" style="82" bestFit="1" customWidth="1"/>
    <col min="4367" max="4367" width="13.42578125" style="82" customWidth="1"/>
    <col min="4368" max="4369" width="10.7109375" style="82" customWidth="1"/>
    <col min="4370" max="4370" width="11.7109375" style="82" customWidth="1"/>
    <col min="4371" max="4374" width="10.7109375" style="82" customWidth="1"/>
    <col min="4375" max="4375" width="13.5703125" style="82" customWidth="1"/>
    <col min="4376" max="4376" width="13.42578125" style="82" customWidth="1"/>
    <col min="4377" max="4377" width="8.7109375" style="82" customWidth="1"/>
    <col min="4378" max="4608" width="11.42578125" style="82"/>
    <col min="4609" max="4609" width="2.5703125" style="82" customWidth="1"/>
    <col min="4610" max="4610" width="1.7109375" style="82" customWidth="1"/>
    <col min="4611" max="4611" width="4.85546875" style="82" customWidth="1"/>
    <col min="4612" max="4612" width="7.42578125" style="82" customWidth="1"/>
    <col min="4613" max="4615" width="12" style="82" customWidth="1"/>
    <col min="4616" max="4616" width="12.85546875" style="82" customWidth="1"/>
    <col min="4617" max="4617" width="10.28515625" style="82" customWidth="1"/>
    <col min="4618" max="4619" width="10.7109375" style="82" customWidth="1"/>
    <col min="4620" max="4620" width="13.140625" style="82" customWidth="1"/>
    <col min="4621" max="4621" width="13.85546875" style="82" customWidth="1"/>
    <col min="4622" max="4622" width="11.7109375" style="82" bestFit="1" customWidth="1"/>
    <col min="4623" max="4623" width="13.42578125" style="82" customWidth="1"/>
    <col min="4624" max="4625" width="10.7109375" style="82" customWidth="1"/>
    <col min="4626" max="4626" width="11.7109375" style="82" customWidth="1"/>
    <col min="4627" max="4630" width="10.7109375" style="82" customWidth="1"/>
    <col min="4631" max="4631" width="13.5703125" style="82" customWidth="1"/>
    <col min="4632" max="4632" width="13.42578125" style="82" customWidth="1"/>
    <col min="4633" max="4633" width="8.7109375" style="82" customWidth="1"/>
    <col min="4634" max="4864" width="11.42578125" style="82"/>
    <col min="4865" max="4865" width="2.5703125" style="82" customWidth="1"/>
    <col min="4866" max="4866" width="1.7109375" style="82" customWidth="1"/>
    <col min="4867" max="4867" width="4.85546875" style="82" customWidth="1"/>
    <col min="4868" max="4868" width="7.42578125" style="82" customWidth="1"/>
    <col min="4869" max="4871" width="12" style="82" customWidth="1"/>
    <col min="4872" max="4872" width="12.85546875" style="82" customWidth="1"/>
    <col min="4873" max="4873" width="10.28515625" style="82" customWidth="1"/>
    <col min="4874" max="4875" width="10.7109375" style="82" customWidth="1"/>
    <col min="4876" max="4876" width="13.140625" style="82" customWidth="1"/>
    <col min="4877" max="4877" width="13.85546875" style="82" customWidth="1"/>
    <col min="4878" max="4878" width="11.7109375" style="82" bestFit="1" customWidth="1"/>
    <col min="4879" max="4879" width="13.42578125" style="82" customWidth="1"/>
    <col min="4880" max="4881" width="10.7109375" style="82" customWidth="1"/>
    <col min="4882" max="4882" width="11.7109375" style="82" customWidth="1"/>
    <col min="4883" max="4886" width="10.7109375" style="82" customWidth="1"/>
    <col min="4887" max="4887" width="13.5703125" style="82" customWidth="1"/>
    <col min="4888" max="4888" width="13.42578125" style="82" customWidth="1"/>
    <col min="4889" max="4889" width="8.7109375" style="82" customWidth="1"/>
    <col min="4890" max="5120" width="11.42578125" style="82"/>
    <col min="5121" max="5121" width="2.5703125" style="82" customWidth="1"/>
    <col min="5122" max="5122" width="1.7109375" style="82" customWidth="1"/>
    <col min="5123" max="5123" width="4.85546875" style="82" customWidth="1"/>
    <col min="5124" max="5124" width="7.42578125" style="82" customWidth="1"/>
    <col min="5125" max="5127" width="12" style="82" customWidth="1"/>
    <col min="5128" max="5128" width="12.85546875" style="82" customWidth="1"/>
    <col min="5129" max="5129" width="10.28515625" style="82" customWidth="1"/>
    <col min="5130" max="5131" width="10.7109375" style="82" customWidth="1"/>
    <col min="5132" max="5132" width="13.140625" style="82" customWidth="1"/>
    <col min="5133" max="5133" width="13.85546875" style="82" customWidth="1"/>
    <col min="5134" max="5134" width="11.7109375" style="82" bestFit="1" customWidth="1"/>
    <col min="5135" max="5135" width="13.42578125" style="82" customWidth="1"/>
    <col min="5136" max="5137" width="10.7109375" style="82" customWidth="1"/>
    <col min="5138" max="5138" width="11.7109375" style="82" customWidth="1"/>
    <col min="5139" max="5142" width="10.7109375" style="82" customWidth="1"/>
    <col min="5143" max="5143" width="13.5703125" style="82" customWidth="1"/>
    <col min="5144" max="5144" width="13.42578125" style="82" customWidth="1"/>
    <col min="5145" max="5145" width="8.7109375" style="82" customWidth="1"/>
    <col min="5146" max="5376" width="11.42578125" style="82"/>
    <col min="5377" max="5377" width="2.5703125" style="82" customWidth="1"/>
    <col min="5378" max="5378" width="1.7109375" style="82" customWidth="1"/>
    <col min="5379" max="5379" width="4.85546875" style="82" customWidth="1"/>
    <col min="5380" max="5380" width="7.42578125" style="82" customWidth="1"/>
    <col min="5381" max="5383" width="12" style="82" customWidth="1"/>
    <col min="5384" max="5384" width="12.85546875" style="82" customWidth="1"/>
    <col min="5385" max="5385" width="10.28515625" style="82" customWidth="1"/>
    <col min="5386" max="5387" width="10.7109375" style="82" customWidth="1"/>
    <col min="5388" max="5388" width="13.140625" style="82" customWidth="1"/>
    <col min="5389" max="5389" width="13.85546875" style="82" customWidth="1"/>
    <col min="5390" max="5390" width="11.7109375" style="82" bestFit="1" customWidth="1"/>
    <col min="5391" max="5391" width="13.42578125" style="82" customWidth="1"/>
    <col min="5392" max="5393" width="10.7109375" style="82" customWidth="1"/>
    <col min="5394" max="5394" width="11.7109375" style="82" customWidth="1"/>
    <col min="5395" max="5398" width="10.7109375" style="82" customWidth="1"/>
    <col min="5399" max="5399" width="13.5703125" style="82" customWidth="1"/>
    <col min="5400" max="5400" width="13.42578125" style="82" customWidth="1"/>
    <col min="5401" max="5401" width="8.7109375" style="82" customWidth="1"/>
    <col min="5402" max="5632" width="11.42578125" style="82"/>
    <col min="5633" max="5633" width="2.5703125" style="82" customWidth="1"/>
    <col min="5634" max="5634" width="1.7109375" style="82" customWidth="1"/>
    <col min="5635" max="5635" width="4.85546875" style="82" customWidth="1"/>
    <col min="5636" max="5636" width="7.42578125" style="82" customWidth="1"/>
    <col min="5637" max="5639" width="12" style="82" customWidth="1"/>
    <col min="5640" max="5640" width="12.85546875" style="82" customWidth="1"/>
    <col min="5641" max="5641" width="10.28515625" style="82" customWidth="1"/>
    <col min="5642" max="5643" width="10.7109375" style="82" customWidth="1"/>
    <col min="5644" max="5644" width="13.140625" style="82" customWidth="1"/>
    <col min="5645" max="5645" width="13.85546875" style="82" customWidth="1"/>
    <col min="5646" max="5646" width="11.7109375" style="82" bestFit="1" customWidth="1"/>
    <col min="5647" max="5647" width="13.42578125" style="82" customWidth="1"/>
    <col min="5648" max="5649" width="10.7109375" style="82" customWidth="1"/>
    <col min="5650" max="5650" width="11.7109375" style="82" customWidth="1"/>
    <col min="5651" max="5654" width="10.7109375" style="82" customWidth="1"/>
    <col min="5655" max="5655" width="13.5703125" style="82" customWidth="1"/>
    <col min="5656" max="5656" width="13.42578125" style="82" customWidth="1"/>
    <col min="5657" max="5657" width="8.7109375" style="82" customWidth="1"/>
    <col min="5658" max="5888" width="11.42578125" style="82"/>
    <col min="5889" max="5889" width="2.5703125" style="82" customWidth="1"/>
    <col min="5890" max="5890" width="1.7109375" style="82" customWidth="1"/>
    <col min="5891" max="5891" width="4.85546875" style="82" customWidth="1"/>
    <col min="5892" max="5892" width="7.42578125" style="82" customWidth="1"/>
    <col min="5893" max="5895" width="12" style="82" customWidth="1"/>
    <col min="5896" max="5896" width="12.85546875" style="82" customWidth="1"/>
    <col min="5897" max="5897" width="10.28515625" style="82" customWidth="1"/>
    <col min="5898" max="5899" width="10.7109375" style="82" customWidth="1"/>
    <col min="5900" max="5900" width="13.140625" style="82" customWidth="1"/>
    <col min="5901" max="5901" width="13.85546875" style="82" customWidth="1"/>
    <col min="5902" max="5902" width="11.7109375" style="82" bestFit="1" customWidth="1"/>
    <col min="5903" max="5903" width="13.42578125" style="82" customWidth="1"/>
    <col min="5904" max="5905" width="10.7109375" style="82" customWidth="1"/>
    <col min="5906" max="5906" width="11.7109375" style="82" customWidth="1"/>
    <col min="5907" max="5910" width="10.7109375" style="82" customWidth="1"/>
    <col min="5911" max="5911" width="13.5703125" style="82" customWidth="1"/>
    <col min="5912" max="5912" width="13.42578125" style="82" customWidth="1"/>
    <col min="5913" max="5913" width="8.7109375" style="82" customWidth="1"/>
    <col min="5914" max="6144" width="11.42578125" style="82"/>
    <col min="6145" max="6145" width="2.5703125" style="82" customWidth="1"/>
    <col min="6146" max="6146" width="1.7109375" style="82" customWidth="1"/>
    <col min="6147" max="6147" width="4.85546875" style="82" customWidth="1"/>
    <col min="6148" max="6148" width="7.42578125" style="82" customWidth="1"/>
    <col min="6149" max="6151" width="12" style="82" customWidth="1"/>
    <col min="6152" max="6152" width="12.85546875" style="82" customWidth="1"/>
    <col min="6153" max="6153" width="10.28515625" style="82" customWidth="1"/>
    <col min="6154" max="6155" width="10.7109375" style="82" customWidth="1"/>
    <col min="6156" max="6156" width="13.140625" style="82" customWidth="1"/>
    <col min="6157" max="6157" width="13.85546875" style="82" customWidth="1"/>
    <col min="6158" max="6158" width="11.7109375" style="82" bestFit="1" customWidth="1"/>
    <col min="6159" max="6159" width="13.42578125" style="82" customWidth="1"/>
    <col min="6160" max="6161" width="10.7109375" style="82" customWidth="1"/>
    <col min="6162" max="6162" width="11.7109375" style="82" customWidth="1"/>
    <col min="6163" max="6166" width="10.7109375" style="82" customWidth="1"/>
    <col min="6167" max="6167" width="13.5703125" style="82" customWidth="1"/>
    <col min="6168" max="6168" width="13.42578125" style="82" customWidth="1"/>
    <col min="6169" max="6169" width="8.7109375" style="82" customWidth="1"/>
    <col min="6170" max="6400" width="11.42578125" style="82"/>
    <col min="6401" max="6401" width="2.5703125" style="82" customWidth="1"/>
    <col min="6402" max="6402" width="1.7109375" style="82" customWidth="1"/>
    <col min="6403" max="6403" width="4.85546875" style="82" customWidth="1"/>
    <col min="6404" max="6404" width="7.42578125" style="82" customWidth="1"/>
    <col min="6405" max="6407" width="12" style="82" customWidth="1"/>
    <col min="6408" max="6408" width="12.85546875" style="82" customWidth="1"/>
    <col min="6409" max="6409" width="10.28515625" style="82" customWidth="1"/>
    <col min="6410" max="6411" width="10.7109375" style="82" customWidth="1"/>
    <col min="6412" max="6412" width="13.140625" style="82" customWidth="1"/>
    <col min="6413" max="6413" width="13.85546875" style="82" customWidth="1"/>
    <col min="6414" max="6414" width="11.7109375" style="82" bestFit="1" customWidth="1"/>
    <col min="6415" max="6415" width="13.42578125" style="82" customWidth="1"/>
    <col min="6416" max="6417" width="10.7109375" style="82" customWidth="1"/>
    <col min="6418" max="6418" width="11.7109375" style="82" customWidth="1"/>
    <col min="6419" max="6422" width="10.7109375" style="82" customWidth="1"/>
    <col min="6423" max="6423" width="13.5703125" style="82" customWidth="1"/>
    <col min="6424" max="6424" width="13.42578125" style="82" customWidth="1"/>
    <col min="6425" max="6425" width="8.7109375" style="82" customWidth="1"/>
    <col min="6426" max="6656" width="11.42578125" style="82"/>
    <col min="6657" max="6657" width="2.5703125" style="82" customWidth="1"/>
    <col min="6658" max="6658" width="1.7109375" style="82" customWidth="1"/>
    <col min="6659" max="6659" width="4.85546875" style="82" customWidth="1"/>
    <col min="6660" max="6660" width="7.42578125" style="82" customWidth="1"/>
    <col min="6661" max="6663" width="12" style="82" customWidth="1"/>
    <col min="6664" max="6664" width="12.85546875" style="82" customWidth="1"/>
    <col min="6665" max="6665" width="10.28515625" style="82" customWidth="1"/>
    <col min="6666" max="6667" width="10.7109375" style="82" customWidth="1"/>
    <col min="6668" max="6668" width="13.140625" style="82" customWidth="1"/>
    <col min="6669" max="6669" width="13.85546875" style="82" customWidth="1"/>
    <col min="6670" max="6670" width="11.7109375" style="82" bestFit="1" customWidth="1"/>
    <col min="6671" max="6671" width="13.42578125" style="82" customWidth="1"/>
    <col min="6672" max="6673" width="10.7109375" style="82" customWidth="1"/>
    <col min="6674" max="6674" width="11.7109375" style="82" customWidth="1"/>
    <col min="6675" max="6678" width="10.7109375" style="82" customWidth="1"/>
    <col min="6679" max="6679" width="13.5703125" style="82" customWidth="1"/>
    <col min="6680" max="6680" width="13.42578125" style="82" customWidth="1"/>
    <col min="6681" max="6681" width="8.7109375" style="82" customWidth="1"/>
    <col min="6682" max="6912" width="11.42578125" style="82"/>
    <col min="6913" max="6913" width="2.5703125" style="82" customWidth="1"/>
    <col min="6914" max="6914" width="1.7109375" style="82" customWidth="1"/>
    <col min="6915" max="6915" width="4.85546875" style="82" customWidth="1"/>
    <col min="6916" max="6916" width="7.42578125" style="82" customWidth="1"/>
    <col min="6917" max="6919" width="12" style="82" customWidth="1"/>
    <col min="6920" max="6920" width="12.85546875" style="82" customWidth="1"/>
    <col min="6921" max="6921" width="10.28515625" style="82" customWidth="1"/>
    <col min="6922" max="6923" width="10.7109375" style="82" customWidth="1"/>
    <col min="6924" max="6924" width="13.140625" style="82" customWidth="1"/>
    <col min="6925" max="6925" width="13.85546875" style="82" customWidth="1"/>
    <col min="6926" max="6926" width="11.7109375" style="82" bestFit="1" customWidth="1"/>
    <col min="6927" max="6927" width="13.42578125" style="82" customWidth="1"/>
    <col min="6928" max="6929" width="10.7109375" style="82" customWidth="1"/>
    <col min="6930" max="6930" width="11.7109375" style="82" customWidth="1"/>
    <col min="6931" max="6934" width="10.7109375" style="82" customWidth="1"/>
    <col min="6935" max="6935" width="13.5703125" style="82" customWidth="1"/>
    <col min="6936" max="6936" width="13.42578125" style="82" customWidth="1"/>
    <col min="6937" max="6937" width="8.7109375" style="82" customWidth="1"/>
    <col min="6938" max="7168" width="11.42578125" style="82"/>
    <col min="7169" max="7169" width="2.5703125" style="82" customWidth="1"/>
    <col min="7170" max="7170" width="1.7109375" style="82" customWidth="1"/>
    <col min="7171" max="7171" width="4.85546875" style="82" customWidth="1"/>
    <col min="7172" max="7172" width="7.42578125" style="82" customWidth="1"/>
    <col min="7173" max="7175" width="12" style="82" customWidth="1"/>
    <col min="7176" max="7176" width="12.85546875" style="82" customWidth="1"/>
    <col min="7177" max="7177" width="10.28515625" style="82" customWidth="1"/>
    <col min="7178" max="7179" width="10.7109375" style="82" customWidth="1"/>
    <col min="7180" max="7180" width="13.140625" style="82" customWidth="1"/>
    <col min="7181" max="7181" width="13.85546875" style="82" customWidth="1"/>
    <col min="7182" max="7182" width="11.7109375" style="82" bestFit="1" customWidth="1"/>
    <col min="7183" max="7183" width="13.42578125" style="82" customWidth="1"/>
    <col min="7184" max="7185" width="10.7109375" style="82" customWidth="1"/>
    <col min="7186" max="7186" width="11.7109375" style="82" customWidth="1"/>
    <col min="7187" max="7190" width="10.7109375" style="82" customWidth="1"/>
    <col min="7191" max="7191" width="13.5703125" style="82" customWidth="1"/>
    <col min="7192" max="7192" width="13.42578125" style="82" customWidth="1"/>
    <col min="7193" max="7193" width="8.7109375" style="82" customWidth="1"/>
    <col min="7194" max="7424" width="11.42578125" style="82"/>
    <col min="7425" max="7425" width="2.5703125" style="82" customWidth="1"/>
    <col min="7426" max="7426" width="1.7109375" style="82" customWidth="1"/>
    <col min="7427" max="7427" width="4.85546875" style="82" customWidth="1"/>
    <col min="7428" max="7428" width="7.42578125" style="82" customWidth="1"/>
    <col min="7429" max="7431" width="12" style="82" customWidth="1"/>
    <col min="7432" max="7432" width="12.85546875" style="82" customWidth="1"/>
    <col min="7433" max="7433" width="10.28515625" style="82" customWidth="1"/>
    <col min="7434" max="7435" width="10.7109375" style="82" customWidth="1"/>
    <col min="7436" max="7436" width="13.140625" style="82" customWidth="1"/>
    <col min="7437" max="7437" width="13.85546875" style="82" customWidth="1"/>
    <col min="7438" max="7438" width="11.7109375" style="82" bestFit="1" customWidth="1"/>
    <col min="7439" max="7439" width="13.42578125" style="82" customWidth="1"/>
    <col min="7440" max="7441" width="10.7109375" style="82" customWidth="1"/>
    <col min="7442" max="7442" width="11.7109375" style="82" customWidth="1"/>
    <col min="7443" max="7446" width="10.7109375" style="82" customWidth="1"/>
    <col min="7447" max="7447" width="13.5703125" style="82" customWidth="1"/>
    <col min="7448" max="7448" width="13.42578125" style="82" customWidth="1"/>
    <col min="7449" max="7449" width="8.7109375" style="82" customWidth="1"/>
    <col min="7450" max="7680" width="11.42578125" style="82"/>
    <col min="7681" max="7681" width="2.5703125" style="82" customWidth="1"/>
    <col min="7682" max="7682" width="1.7109375" style="82" customWidth="1"/>
    <col min="7683" max="7683" width="4.85546875" style="82" customWidth="1"/>
    <col min="7684" max="7684" width="7.42578125" style="82" customWidth="1"/>
    <col min="7685" max="7687" width="12" style="82" customWidth="1"/>
    <col min="7688" max="7688" width="12.85546875" style="82" customWidth="1"/>
    <col min="7689" max="7689" width="10.28515625" style="82" customWidth="1"/>
    <col min="7690" max="7691" width="10.7109375" style="82" customWidth="1"/>
    <col min="7692" max="7692" width="13.140625" style="82" customWidth="1"/>
    <col min="7693" max="7693" width="13.85546875" style="82" customWidth="1"/>
    <col min="7694" max="7694" width="11.7109375" style="82" bestFit="1" customWidth="1"/>
    <col min="7695" max="7695" width="13.42578125" style="82" customWidth="1"/>
    <col min="7696" max="7697" width="10.7109375" style="82" customWidth="1"/>
    <col min="7698" max="7698" width="11.7109375" style="82" customWidth="1"/>
    <col min="7699" max="7702" width="10.7109375" style="82" customWidth="1"/>
    <col min="7703" max="7703" width="13.5703125" style="82" customWidth="1"/>
    <col min="7704" max="7704" width="13.42578125" style="82" customWidth="1"/>
    <col min="7705" max="7705" width="8.7109375" style="82" customWidth="1"/>
    <col min="7706" max="7936" width="11.42578125" style="82"/>
    <col min="7937" max="7937" width="2.5703125" style="82" customWidth="1"/>
    <col min="7938" max="7938" width="1.7109375" style="82" customWidth="1"/>
    <col min="7939" max="7939" width="4.85546875" style="82" customWidth="1"/>
    <col min="7940" max="7940" width="7.42578125" style="82" customWidth="1"/>
    <col min="7941" max="7943" width="12" style="82" customWidth="1"/>
    <col min="7944" max="7944" width="12.85546875" style="82" customWidth="1"/>
    <col min="7945" max="7945" width="10.28515625" style="82" customWidth="1"/>
    <col min="7946" max="7947" width="10.7109375" style="82" customWidth="1"/>
    <col min="7948" max="7948" width="13.140625" style="82" customWidth="1"/>
    <col min="7949" max="7949" width="13.85546875" style="82" customWidth="1"/>
    <col min="7950" max="7950" width="11.7109375" style="82" bestFit="1" customWidth="1"/>
    <col min="7951" max="7951" width="13.42578125" style="82" customWidth="1"/>
    <col min="7952" max="7953" width="10.7109375" style="82" customWidth="1"/>
    <col min="7954" max="7954" width="11.7109375" style="82" customWidth="1"/>
    <col min="7955" max="7958" width="10.7109375" style="82" customWidth="1"/>
    <col min="7959" max="7959" width="13.5703125" style="82" customWidth="1"/>
    <col min="7960" max="7960" width="13.42578125" style="82" customWidth="1"/>
    <col min="7961" max="7961" width="8.7109375" style="82" customWidth="1"/>
    <col min="7962" max="8192" width="11.42578125" style="82"/>
    <col min="8193" max="8193" width="2.5703125" style="82" customWidth="1"/>
    <col min="8194" max="8194" width="1.7109375" style="82" customWidth="1"/>
    <col min="8195" max="8195" width="4.85546875" style="82" customWidth="1"/>
    <col min="8196" max="8196" width="7.42578125" style="82" customWidth="1"/>
    <col min="8197" max="8199" width="12" style="82" customWidth="1"/>
    <col min="8200" max="8200" width="12.85546875" style="82" customWidth="1"/>
    <col min="8201" max="8201" width="10.28515625" style="82" customWidth="1"/>
    <col min="8202" max="8203" width="10.7109375" style="82" customWidth="1"/>
    <col min="8204" max="8204" width="13.140625" style="82" customWidth="1"/>
    <col min="8205" max="8205" width="13.85546875" style="82" customWidth="1"/>
    <col min="8206" max="8206" width="11.7109375" style="82" bestFit="1" customWidth="1"/>
    <col min="8207" max="8207" width="13.42578125" style="82" customWidth="1"/>
    <col min="8208" max="8209" width="10.7109375" style="82" customWidth="1"/>
    <col min="8210" max="8210" width="11.7109375" style="82" customWidth="1"/>
    <col min="8211" max="8214" width="10.7109375" style="82" customWidth="1"/>
    <col min="8215" max="8215" width="13.5703125" style="82" customWidth="1"/>
    <col min="8216" max="8216" width="13.42578125" style="82" customWidth="1"/>
    <col min="8217" max="8217" width="8.7109375" style="82" customWidth="1"/>
    <col min="8218" max="8448" width="11.42578125" style="82"/>
    <col min="8449" max="8449" width="2.5703125" style="82" customWidth="1"/>
    <col min="8450" max="8450" width="1.7109375" style="82" customWidth="1"/>
    <col min="8451" max="8451" width="4.85546875" style="82" customWidth="1"/>
    <col min="8452" max="8452" width="7.42578125" style="82" customWidth="1"/>
    <col min="8453" max="8455" width="12" style="82" customWidth="1"/>
    <col min="8456" max="8456" width="12.85546875" style="82" customWidth="1"/>
    <col min="8457" max="8457" width="10.28515625" style="82" customWidth="1"/>
    <col min="8458" max="8459" width="10.7109375" style="82" customWidth="1"/>
    <col min="8460" max="8460" width="13.140625" style="82" customWidth="1"/>
    <col min="8461" max="8461" width="13.85546875" style="82" customWidth="1"/>
    <col min="8462" max="8462" width="11.7109375" style="82" bestFit="1" customWidth="1"/>
    <col min="8463" max="8463" width="13.42578125" style="82" customWidth="1"/>
    <col min="8464" max="8465" width="10.7109375" style="82" customWidth="1"/>
    <col min="8466" max="8466" width="11.7109375" style="82" customWidth="1"/>
    <col min="8467" max="8470" width="10.7109375" style="82" customWidth="1"/>
    <col min="8471" max="8471" width="13.5703125" style="82" customWidth="1"/>
    <col min="8472" max="8472" width="13.42578125" style="82" customWidth="1"/>
    <col min="8473" max="8473" width="8.7109375" style="82" customWidth="1"/>
    <col min="8474" max="8704" width="11.42578125" style="82"/>
    <col min="8705" max="8705" width="2.5703125" style="82" customWidth="1"/>
    <col min="8706" max="8706" width="1.7109375" style="82" customWidth="1"/>
    <col min="8707" max="8707" width="4.85546875" style="82" customWidth="1"/>
    <col min="8708" max="8708" width="7.42578125" style="82" customWidth="1"/>
    <col min="8709" max="8711" width="12" style="82" customWidth="1"/>
    <col min="8712" max="8712" width="12.85546875" style="82" customWidth="1"/>
    <col min="8713" max="8713" width="10.28515625" style="82" customWidth="1"/>
    <col min="8714" max="8715" width="10.7109375" style="82" customWidth="1"/>
    <col min="8716" max="8716" width="13.140625" style="82" customWidth="1"/>
    <col min="8717" max="8717" width="13.85546875" style="82" customWidth="1"/>
    <col min="8718" max="8718" width="11.7109375" style="82" bestFit="1" customWidth="1"/>
    <col min="8719" max="8719" width="13.42578125" style="82" customWidth="1"/>
    <col min="8720" max="8721" width="10.7109375" style="82" customWidth="1"/>
    <col min="8722" max="8722" width="11.7109375" style="82" customWidth="1"/>
    <col min="8723" max="8726" width="10.7109375" style="82" customWidth="1"/>
    <col min="8727" max="8727" width="13.5703125" style="82" customWidth="1"/>
    <col min="8728" max="8728" width="13.42578125" style="82" customWidth="1"/>
    <col min="8729" max="8729" width="8.7109375" style="82" customWidth="1"/>
    <col min="8730" max="8960" width="11.42578125" style="82"/>
    <col min="8961" max="8961" width="2.5703125" style="82" customWidth="1"/>
    <col min="8962" max="8962" width="1.7109375" style="82" customWidth="1"/>
    <col min="8963" max="8963" width="4.85546875" style="82" customWidth="1"/>
    <col min="8964" max="8964" width="7.42578125" style="82" customWidth="1"/>
    <col min="8965" max="8967" width="12" style="82" customWidth="1"/>
    <col min="8968" max="8968" width="12.85546875" style="82" customWidth="1"/>
    <col min="8969" max="8969" width="10.28515625" style="82" customWidth="1"/>
    <col min="8970" max="8971" width="10.7109375" style="82" customWidth="1"/>
    <col min="8972" max="8972" width="13.140625" style="82" customWidth="1"/>
    <col min="8973" max="8973" width="13.85546875" style="82" customWidth="1"/>
    <col min="8974" max="8974" width="11.7109375" style="82" bestFit="1" customWidth="1"/>
    <col min="8975" max="8975" width="13.42578125" style="82" customWidth="1"/>
    <col min="8976" max="8977" width="10.7109375" style="82" customWidth="1"/>
    <col min="8978" max="8978" width="11.7109375" style="82" customWidth="1"/>
    <col min="8979" max="8982" width="10.7109375" style="82" customWidth="1"/>
    <col min="8983" max="8983" width="13.5703125" style="82" customWidth="1"/>
    <col min="8984" max="8984" width="13.42578125" style="82" customWidth="1"/>
    <col min="8985" max="8985" width="8.7109375" style="82" customWidth="1"/>
    <col min="8986" max="9216" width="11.42578125" style="82"/>
    <col min="9217" max="9217" width="2.5703125" style="82" customWidth="1"/>
    <col min="9218" max="9218" width="1.7109375" style="82" customWidth="1"/>
    <col min="9219" max="9219" width="4.85546875" style="82" customWidth="1"/>
    <col min="9220" max="9220" width="7.42578125" style="82" customWidth="1"/>
    <col min="9221" max="9223" width="12" style="82" customWidth="1"/>
    <col min="9224" max="9224" width="12.85546875" style="82" customWidth="1"/>
    <col min="9225" max="9225" width="10.28515625" style="82" customWidth="1"/>
    <col min="9226" max="9227" width="10.7109375" style="82" customWidth="1"/>
    <col min="9228" max="9228" width="13.140625" style="82" customWidth="1"/>
    <col min="9229" max="9229" width="13.85546875" style="82" customWidth="1"/>
    <col min="9230" max="9230" width="11.7109375" style="82" bestFit="1" customWidth="1"/>
    <col min="9231" max="9231" width="13.42578125" style="82" customWidth="1"/>
    <col min="9232" max="9233" width="10.7109375" style="82" customWidth="1"/>
    <col min="9234" max="9234" width="11.7109375" style="82" customWidth="1"/>
    <col min="9235" max="9238" width="10.7109375" style="82" customWidth="1"/>
    <col min="9239" max="9239" width="13.5703125" style="82" customWidth="1"/>
    <col min="9240" max="9240" width="13.42578125" style="82" customWidth="1"/>
    <col min="9241" max="9241" width="8.7109375" style="82" customWidth="1"/>
    <col min="9242" max="9472" width="11.42578125" style="82"/>
    <col min="9473" max="9473" width="2.5703125" style="82" customWidth="1"/>
    <col min="9474" max="9474" width="1.7109375" style="82" customWidth="1"/>
    <col min="9475" max="9475" width="4.85546875" style="82" customWidth="1"/>
    <col min="9476" max="9476" width="7.42578125" style="82" customWidth="1"/>
    <col min="9477" max="9479" width="12" style="82" customWidth="1"/>
    <col min="9480" max="9480" width="12.85546875" style="82" customWidth="1"/>
    <col min="9481" max="9481" width="10.28515625" style="82" customWidth="1"/>
    <col min="9482" max="9483" width="10.7109375" style="82" customWidth="1"/>
    <col min="9484" max="9484" width="13.140625" style="82" customWidth="1"/>
    <col min="9485" max="9485" width="13.85546875" style="82" customWidth="1"/>
    <col min="9486" max="9486" width="11.7109375" style="82" bestFit="1" customWidth="1"/>
    <col min="9487" max="9487" width="13.42578125" style="82" customWidth="1"/>
    <col min="9488" max="9489" width="10.7109375" style="82" customWidth="1"/>
    <col min="9490" max="9490" width="11.7109375" style="82" customWidth="1"/>
    <col min="9491" max="9494" width="10.7109375" style="82" customWidth="1"/>
    <col min="9495" max="9495" width="13.5703125" style="82" customWidth="1"/>
    <col min="9496" max="9496" width="13.42578125" style="82" customWidth="1"/>
    <col min="9497" max="9497" width="8.7109375" style="82" customWidth="1"/>
    <col min="9498" max="9728" width="11.42578125" style="82"/>
    <col min="9729" max="9729" width="2.5703125" style="82" customWidth="1"/>
    <col min="9730" max="9730" width="1.7109375" style="82" customWidth="1"/>
    <col min="9731" max="9731" width="4.85546875" style="82" customWidth="1"/>
    <col min="9732" max="9732" width="7.42578125" style="82" customWidth="1"/>
    <col min="9733" max="9735" width="12" style="82" customWidth="1"/>
    <col min="9736" max="9736" width="12.85546875" style="82" customWidth="1"/>
    <col min="9737" max="9737" width="10.28515625" style="82" customWidth="1"/>
    <col min="9738" max="9739" width="10.7109375" style="82" customWidth="1"/>
    <col min="9740" max="9740" width="13.140625" style="82" customWidth="1"/>
    <col min="9741" max="9741" width="13.85546875" style="82" customWidth="1"/>
    <col min="9742" max="9742" width="11.7109375" style="82" bestFit="1" customWidth="1"/>
    <col min="9743" max="9743" width="13.42578125" style="82" customWidth="1"/>
    <col min="9744" max="9745" width="10.7109375" style="82" customWidth="1"/>
    <col min="9746" max="9746" width="11.7109375" style="82" customWidth="1"/>
    <col min="9747" max="9750" width="10.7109375" style="82" customWidth="1"/>
    <col min="9751" max="9751" width="13.5703125" style="82" customWidth="1"/>
    <col min="9752" max="9752" width="13.42578125" style="82" customWidth="1"/>
    <col min="9753" max="9753" width="8.7109375" style="82" customWidth="1"/>
    <col min="9754" max="9984" width="11.42578125" style="82"/>
    <col min="9985" max="9985" width="2.5703125" style="82" customWidth="1"/>
    <col min="9986" max="9986" width="1.7109375" style="82" customWidth="1"/>
    <col min="9987" max="9987" width="4.85546875" style="82" customWidth="1"/>
    <col min="9988" max="9988" width="7.42578125" style="82" customWidth="1"/>
    <col min="9989" max="9991" width="12" style="82" customWidth="1"/>
    <col min="9992" max="9992" width="12.85546875" style="82" customWidth="1"/>
    <col min="9993" max="9993" width="10.28515625" style="82" customWidth="1"/>
    <col min="9994" max="9995" width="10.7109375" style="82" customWidth="1"/>
    <col min="9996" max="9996" width="13.140625" style="82" customWidth="1"/>
    <col min="9997" max="9997" width="13.85546875" style="82" customWidth="1"/>
    <col min="9998" max="9998" width="11.7109375" style="82" bestFit="1" customWidth="1"/>
    <col min="9999" max="9999" width="13.42578125" style="82" customWidth="1"/>
    <col min="10000" max="10001" width="10.7109375" style="82" customWidth="1"/>
    <col min="10002" max="10002" width="11.7109375" style="82" customWidth="1"/>
    <col min="10003" max="10006" width="10.7109375" style="82" customWidth="1"/>
    <col min="10007" max="10007" width="13.5703125" style="82" customWidth="1"/>
    <col min="10008" max="10008" width="13.42578125" style="82" customWidth="1"/>
    <col min="10009" max="10009" width="8.7109375" style="82" customWidth="1"/>
    <col min="10010" max="10240" width="11.42578125" style="82"/>
    <col min="10241" max="10241" width="2.5703125" style="82" customWidth="1"/>
    <col min="10242" max="10242" width="1.7109375" style="82" customWidth="1"/>
    <col min="10243" max="10243" width="4.85546875" style="82" customWidth="1"/>
    <col min="10244" max="10244" width="7.42578125" style="82" customWidth="1"/>
    <col min="10245" max="10247" width="12" style="82" customWidth="1"/>
    <col min="10248" max="10248" width="12.85546875" style="82" customWidth="1"/>
    <col min="10249" max="10249" width="10.28515625" style="82" customWidth="1"/>
    <col min="10250" max="10251" width="10.7109375" style="82" customWidth="1"/>
    <col min="10252" max="10252" width="13.140625" style="82" customWidth="1"/>
    <col min="10253" max="10253" width="13.85546875" style="82" customWidth="1"/>
    <col min="10254" max="10254" width="11.7109375" style="82" bestFit="1" customWidth="1"/>
    <col min="10255" max="10255" width="13.42578125" style="82" customWidth="1"/>
    <col min="10256" max="10257" width="10.7109375" style="82" customWidth="1"/>
    <col min="10258" max="10258" width="11.7109375" style="82" customWidth="1"/>
    <col min="10259" max="10262" width="10.7109375" style="82" customWidth="1"/>
    <col min="10263" max="10263" width="13.5703125" style="82" customWidth="1"/>
    <col min="10264" max="10264" width="13.42578125" style="82" customWidth="1"/>
    <col min="10265" max="10265" width="8.7109375" style="82" customWidth="1"/>
    <col min="10266" max="10496" width="11.42578125" style="82"/>
    <col min="10497" max="10497" width="2.5703125" style="82" customWidth="1"/>
    <col min="10498" max="10498" width="1.7109375" style="82" customWidth="1"/>
    <col min="10499" max="10499" width="4.85546875" style="82" customWidth="1"/>
    <col min="10500" max="10500" width="7.42578125" style="82" customWidth="1"/>
    <col min="10501" max="10503" width="12" style="82" customWidth="1"/>
    <col min="10504" max="10504" width="12.85546875" style="82" customWidth="1"/>
    <col min="10505" max="10505" width="10.28515625" style="82" customWidth="1"/>
    <col min="10506" max="10507" width="10.7109375" style="82" customWidth="1"/>
    <col min="10508" max="10508" width="13.140625" style="82" customWidth="1"/>
    <col min="10509" max="10509" width="13.85546875" style="82" customWidth="1"/>
    <col min="10510" max="10510" width="11.7109375" style="82" bestFit="1" customWidth="1"/>
    <col min="10511" max="10511" width="13.42578125" style="82" customWidth="1"/>
    <col min="10512" max="10513" width="10.7109375" style="82" customWidth="1"/>
    <col min="10514" max="10514" width="11.7109375" style="82" customWidth="1"/>
    <col min="10515" max="10518" width="10.7109375" style="82" customWidth="1"/>
    <col min="10519" max="10519" width="13.5703125" style="82" customWidth="1"/>
    <col min="10520" max="10520" width="13.42578125" style="82" customWidth="1"/>
    <col min="10521" max="10521" width="8.7109375" style="82" customWidth="1"/>
    <col min="10522" max="10752" width="11.42578125" style="82"/>
    <col min="10753" max="10753" width="2.5703125" style="82" customWidth="1"/>
    <col min="10754" max="10754" width="1.7109375" style="82" customWidth="1"/>
    <col min="10755" max="10755" width="4.85546875" style="82" customWidth="1"/>
    <col min="10756" max="10756" width="7.42578125" style="82" customWidth="1"/>
    <col min="10757" max="10759" width="12" style="82" customWidth="1"/>
    <col min="10760" max="10760" width="12.85546875" style="82" customWidth="1"/>
    <col min="10761" max="10761" width="10.28515625" style="82" customWidth="1"/>
    <col min="10762" max="10763" width="10.7109375" style="82" customWidth="1"/>
    <col min="10764" max="10764" width="13.140625" style="82" customWidth="1"/>
    <col min="10765" max="10765" width="13.85546875" style="82" customWidth="1"/>
    <col min="10766" max="10766" width="11.7109375" style="82" bestFit="1" customWidth="1"/>
    <col min="10767" max="10767" width="13.42578125" style="82" customWidth="1"/>
    <col min="10768" max="10769" width="10.7109375" style="82" customWidth="1"/>
    <col min="10770" max="10770" width="11.7109375" style="82" customWidth="1"/>
    <col min="10771" max="10774" width="10.7109375" style="82" customWidth="1"/>
    <col min="10775" max="10775" width="13.5703125" style="82" customWidth="1"/>
    <col min="10776" max="10776" width="13.42578125" style="82" customWidth="1"/>
    <col min="10777" max="10777" width="8.7109375" style="82" customWidth="1"/>
    <col min="10778" max="11008" width="11.42578125" style="82"/>
    <col min="11009" max="11009" width="2.5703125" style="82" customWidth="1"/>
    <col min="11010" max="11010" width="1.7109375" style="82" customWidth="1"/>
    <col min="11011" max="11011" width="4.85546875" style="82" customWidth="1"/>
    <col min="11012" max="11012" width="7.42578125" style="82" customWidth="1"/>
    <col min="11013" max="11015" width="12" style="82" customWidth="1"/>
    <col min="11016" max="11016" width="12.85546875" style="82" customWidth="1"/>
    <col min="11017" max="11017" width="10.28515625" style="82" customWidth="1"/>
    <col min="11018" max="11019" width="10.7109375" style="82" customWidth="1"/>
    <col min="11020" max="11020" width="13.140625" style="82" customWidth="1"/>
    <col min="11021" max="11021" width="13.85546875" style="82" customWidth="1"/>
    <col min="11022" max="11022" width="11.7109375" style="82" bestFit="1" customWidth="1"/>
    <col min="11023" max="11023" width="13.42578125" style="82" customWidth="1"/>
    <col min="11024" max="11025" width="10.7109375" style="82" customWidth="1"/>
    <col min="11026" max="11026" width="11.7109375" style="82" customWidth="1"/>
    <col min="11027" max="11030" width="10.7109375" style="82" customWidth="1"/>
    <col min="11031" max="11031" width="13.5703125" style="82" customWidth="1"/>
    <col min="11032" max="11032" width="13.42578125" style="82" customWidth="1"/>
    <col min="11033" max="11033" width="8.7109375" style="82" customWidth="1"/>
    <col min="11034" max="11264" width="11.42578125" style="82"/>
    <col min="11265" max="11265" width="2.5703125" style="82" customWidth="1"/>
    <col min="11266" max="11266" width="1.7109375" style="82" customWidth="1"/>
    <col min="11267" max="11267" width="4.85546875" style="82" customWidth="1"/>
    <col min="11268" max="11268" width="7.42578125" style="82" customWidth="1"/>
    <col min="11269" max="11271" width="12" style="82" customWidth="1"/>
    <col min="11272" max="11272" width="12.85546875" style="82" customWidth="1"/>
    <col min="11273" max="11273" width="10.28515625" style="82" customWidth="1"/>
    <col min="11274" max="11275" width="10.7109375" style="82" customWidth="1"/>
    <col min="11276" max="11276" width="13.140625" style="82" customWidth="1"/>
    <col min="11277" max="11277" width="13.85546875" style="82" customWidth="1"/>
    <col min="11278" max="11278" width="11.7109375" style="82" bestFit="1" customWidth="1"/>
    <col min="11279" max="11279" width="13.42578125" style="82" customWidth="1"/>
    <col min="11280" max="11281" width="10.7109375" style="82" customWidth="1"/>
    <col min="11282" max="11282" width="11.7109375" style="82" customWidth="1"/>
    <col min="11283" max="11286" width="10.7109375" style="82" customWidth="1"/>
    <col min="11287" max="11287" width="13.5703125" style="82" customWidth="1"/>
    <col min="11288" max="11288" width="13.42578125" style="82" customWidth="1"/>
    <col min="11289" max="11289" width="8.7109375" style="82" customWidth="1"/>
    <col min="11290" max="11520" width="11.42578125" style="82"/>
    <col min="11521" max="11521" width="2.5703125" style="82" customWidth="1"/>
    <col min="11522" max="11522" width="1.7109375" style="82" customWidth="1"/>
    <col min="11523" max="11523" width="4.85546875" style="82" customWidth="1"/>
    <col min="11524" max="11524" width="7.42578125" style="82" customWidth="1"/>
    <col min="11525" max="11527" width="12" style="82" customWidth="1"/>
    <col min="11528" max="11528" width="12.85546875" style="82" customWidth="1"/>
    <col min="11529" max="11529" width="10.28515625" style="82" customWidth="1"/>
    <col min="11530" max="11531" width="10.7109375" style="82" customWidth="1"/>
    <col min="11532" max="11532" width="13.140625" style="82" customWidth="1"/>
    <col min="11533" max="11533" width="13.85546875" style="82" customWidth="1"/>
    <col min="11534" max="11534" width="11.7109375" style="82" bestFit="1" customWidth="1"/>
    <col min="11535" max="11535" width="13.42578125" style="82" customWidth="1"/>
    <col min="11536" max="11537" width="10.7109375" style="82" customWidth="1"/>
    <col min="11538" max="11538" width="11.7109375" style="82" customWidth="1"/>
    <col min="11539" max="11542" width="10.7109375" style="82" customWidth="1"/>
    <col min="11543" max="11543" width="13.5703125" style="82" customWidth="1"/>
    <col min="11544" max="11544" width="13.42578125" style="82" customWidth="1"/>
    <col min="11545" max="11545" width="8.7109375" style="82" customWidth="1"/>
    <col min="11546" max="11776" width="11.42578125" style="82"/>
    <col min="11777" max="11777" width="2.5703125" style="82" customWidth="1"/>
    <col min="11778" max="11778" width="1.7109375" style="82" customWidth="1"/>
    <col min="11779" max="11779" width="4.85546875" style="82" customWidth="1"/>
    <col min="11780" max="11780" width="7.42578125" style="82" customWidth="1"/>
    <col min="11781" max="11783" width="12" style="82" customWidth="1"/>
    <col min="11784" max="11784" width="12.85546875" style="82" customWidth="1"/>
    <col min="11785" max="11785" width="10.28515625" style="82" customWidth="1"/>
    <col min="11786" max="11787" width="10.7109375" style="82" customWidth="1"/>
    <col min="11788" max="11788" width="13.140625" style="82" customWidth="1"/>
    <col min="11789" max="11789" width="13.85546875" style="82" customWidth="1"/>
    <col min="11790" max="11790" width="11.7109375" style="82" bestFit="1" customWidth="1"/>
    <col min="11791" max="11791" width="13.42578125" style="82" customWidth="1"/>
    <col min="11792" max="11793" width="10.7109375" style="82" customWidth="1"/>
    <col min="11794" max="11794" width="11.7109375" style="82" customWidth="1"/>
    <col min="11795" max="11798" width="10.7109375" style="82" customWidth="1"/>
    <col min="11799" max="11799" width="13.5703125" style="82" customWidth="1"/>
    <col min="11800" max="11800" width="13.42578125" style="82" customWidth="1"/>
    <col min="11801" max="11801" width="8.7109375" style="82" customWidth="1"/>
    <col min="11802" max="12032" width="11.42578125" style="82"/>
    <col min="12033" max="12033" width="2.5703125" style="82" customWidth="1"/>
    <col min="12034" max="12034" width="1.7109375" style="82" customWidth="1"/>
    <col min="12035" max="12035" width="4.85546875" style="82" customWidth="1"/>
    <col min="12036" max="12036" width="7.42578125" style="82" customWidth="1"/>
    <col min="12037" max="12039" width="12" style="82" customWidth="1"/>
    <col min="12040" max="12040" width="12.85546875" style="82" customWidth="1"/>
    <col min="12041" max="12041" width="10.28515625" style="82" customWidth="1"/>
    <col min="12042" max="12043" width="10.7109375" style="82" customWidth="1"/>
    <col min="12044" max="12044" width="13.140625" style="82" customWidth="1"/>
    <col min="12045" max="12045" width="13.85546875" style="82" customWidth="1"/>
    <col min="12046" max="12046" width="11.7109375" style="82" bestFit="1" customWidth="1"/>
    <col min="12047" max="12047" width="13.42578125" style="82" customWidth="1"/>
    <col min="12048" max="12049" width="10.7109375" style="82" customWidth="1"/>
    <col min="12050" max="12050" width="11.7109375" style="82" customWidth="1"/>
    <col min="12051" max="12054" width="10.7109375" style="82" customWidth="1"/>
    <col min="12055" max="12055" width="13.5703125" style="82" customWidth="1"/>
    <col min="12056" max="12056" width="13.42578125" style="82" customWidth="1"/>
    <col min="12057" max="12057" width="8.7109375" style="82" customWidth="1"/>
    <col min="12058" max="12288" width="11.42578125" style="82"/>
    <col min="12289" max="12289" width="2.5703125" style="82" customWidth="1"/>
    <col min="12290" max="12290" width="1.7109375" style="82" customWidth="1"/>
    <col min="12291" max="12291" width="4.85546875" style="82" customWidth="1"/>
    <col min="12292" max="12292" width="7.42578125" style="82" customWidth="1"/>
    <col min="12293" max="12295" width="12" style="82" customWidth="1"/>
    <col min="12296" max="12296" width="12.85546875" style="82" customWidth="1"/>
    <col min="12297" max="12297" width="10.28515625" style="82" customWidth="1"/>
    <col min="12298" max="12299" width="10.7109375" style="82" customWidth="1"/>
    <col min="12300" max="12300" width="13.140625" style="82" customWidth="1"/>
    <col min="12301" max="12301" width="13.85546875" style="82" customWidth="1"/>
    <col min="12302" max="12302" width="11.7109375" style="82" bestFit="1" customWidth="1"/>
    <col min="12303" max="12303" width="13.42578125" style="82" customWidth="1"/>
    <col min="12304" max="12305" width="10.7109375" style="82" customWidth="1"/>
    <col min="12306" max="12306" width="11.7109375" style="82" customWidth="1"/>
    <col min="12307" max="12310" width="10.7109375" style="82" customWidth="1"/>
    <col min="12311" max="12311" width="13.5703125" style="82" customWidth="1"/>
    <col min="12312" max="12312" width="13.42578125" style="82" customWidth="1"/>
    <col min="12313" max="12313" width="8.7109375" style="82" customWidth="1"/>
    <col min="12314" max="12544" width="11.42578125" style="82"/>
    <col min="12545" max="12545" width="2.5703125" style="82" customWidth="1"/>
    <col min="12546" max="12546" width="1.7109375" style="82" customWidth="1"/>
    <col min="12547" max="12547" width="4.85546875" style="82" customWidth="1"/>
    <col min="12548" max="12548" width="7.42578125" style="82" customWidth="1"/>
    <col min="12549" max="12551" width="12" style="82" customWidth="1"/>
    <col min="12552" max="12552" width="12.85546875" style="82" customWidth="1"/>
    <col min="12553" max="12553" width="10.28515625" style="82" customWidth="1"/>
    <col min="12554" max="12555" width="10.7109375" style="82" customWidth="1"/>
    <col min="12556" max="12556" width="13.140625" style="82" customWidth="1"/>
    <col min="12557" max="12557" width="13.85546875" style="82" customWidth="1"/>
    <col min="12558" max="12558" width="11.7109375" style="82" bestFit="1" customWidth="1"/>
    <col min="12559" max="12559" width="13.42578125" style="82" customWidth="1"/>
    <col min="12560" max="12561" width="10.7109375" style="82" customWidth="1"/>
    <col min="12562" max="12562" width="11.7109375" style="82" customWidth="1"/>
    <col min="12563" max="12566" width="10.7109375" style="82" customWidth="1"/>
    <col min="12567" max="12567" width="13.5703125" style="82" customWidth="1"/>
    <col min="12568" max="12568" width="13.42578125" style="82" customWidth="1"/>
    <col min="12569" max="12569" width="8.7109375" style="82" customWidth="1"/>
    <col min="12570" max="12800" width="11.42578125" style="82"/>
    <col min="12801" max="12801" width="2.5703125" style="82" customWidth="1"/>
    <col min="12802" max="12802" width="1.7109375" style="82" customWidth="1"/>
    <col min="12803" max="12803" width="4.85546875" style="82" customWidth="1"/>
    <col min="12804" max="12804" width="7.42578125" style="82" customWidth="1"/>
    <col min="12805" max="12807" width="12" style="82" customWidth="1"/>
    <col min="12808" max="12808" width="12.85546875" style="82" customWidth="1"/>
    <col min="12809" max="12809" width="10.28515625" style="82" customWidth="1"/>
    <col min="12810" max="12811" width="10.7109375" style="82" customWidth="1"/>
    <col min="12812" max="12812" width="13.140625" style="82" customWidth="1"/>
    <col min="12813" max="12813" width="13.85546875" style="82" customWidth="1"/>
    <col min="12814" max="12814" width="11.7109375" style="82" bestFit="1" customWidth="1"/>
    <col min="12815" max="12815" width="13.42578125" style="82" customWidth="1"/>
    <col min="12816" max="12817" width="10.7109375" style="82" customWidth="1"/>
    <col min="12818" max="12818" width="11.7109375" style="82" customWidth="1"/>
    <col min="12819" max="12822" width="10.7109375" style="82" customWidth="1"/>
    <col min="12823" max="12823" width="13.5703125" style="82" customWidth="1"/>
    <col min="12824" max="12824" width="13.42578125" style="82" customWidth="1"/>
    <col min="12825" max="12825" width="8.7109375" style="82" customWidth="1"/>
    <col min="12826" max="13056" width="11.42578125" style="82"/>
    <col min="13057" max="13057" width="2.5703125" style="82" customWidth="1"/>
    <col min="13058" max="13058" width="1.7109375" style="82" customWidth="1"/>
    <col min="13059" max="13059" width="4.85546875" style="82" customWidth="1"/>
    <col min="13060" max="13060" width="7.42578125" style="82" customWidth="1"/>
    <col min="13061" max="13063" width="12" style="82" customWidth="1"/>
    <col min="13064" max="13064" width="12.85546875" style="82" customWidth="1"/>
    <col min="13065" max="13065" width="10.28515625" style="82" customWidth="1"/>
    <col min="13066" max="13067" width="10.7109375" style="82" customWidth="1"/>
    <col min="13068" max="13068" width="13.140625" style="82" customWidth="1"/>
    <col min="13069" max="13069" width="13.85546875" style="82" customWidth="1"/>
    <col min="13070" max="13070" width="11.7109375" style="82" bestFit="1" customWidth="1"/>
    <col min="13071" max="13071" width="13.42578125" style="82" customWidth="1"/>
    <col min="13072" max="13073" width="10.7109375" style="82" customWidth="1"/>
    <col min="13074" max="13074" width="11.7109375" style="82" customWidth="1"/>
    <col min="13075" max="13078" width="10.7109375" style="82" customWidth="1"/>
    <col min="13079" max="13079" width="13.5703125" style="82" customWidth="1"/>
    <col min="13080" max="13080" width="13.42578125" style="82" customWidth="1"/>
    <col min="13081" max="13081" width="8.7109375" style="82" customWidth="1"/>
    <col min="13082" max="13312" width="11.42578125" style="82"/>
    <col min="13313" max="13313" width="2.5703125" style="82" customWidth="1"/>
    <col min="13314" max="13314" width="1.7109375" style="82" customWidth="1"/>
    <col min="13315" max="13315" width="4.85546875" style="82" customWidth="1"/>
    <col min="13316" max="13316" width="7.42578125" style="82" customWidth="1"/>
    <col min="13317" max="13319" width="12" style="82" customWidth="1"/>
    <col min="13320" max="13320" width="12.85546875" style="82" customWidth="1"/>
    <col min="13321" max="13321" width="10.28515625" style="82" customWidth="1"/>
    <col min="13322" max="13323" width="10.7109375" style="82" customWidth="1"/>
    <col min="13324" max="13324" width="13.140625" style="82" customWidth="1"/>
    <col min="13325" max="13325" width="13.85546875" style="82" customWidth="1"/>
    <col min="13326" max="13326" width="11.7109375" style="82" bestFit="1" customWidth="1"/>
    <col min="13327" max="13327" width="13.42578125" style="82" customWidth="1"/>
    <col min="13328" max="13329" width="10.7109375" style="82" customWidth="1"/>
    <col min="13330" max="13330" width="11.7109375" style="82" customWidth="1"/>
    <col min="13331" max="13334" width="10.7109375" style="82" customWidth="1"/>
    <col min="13335" max="13335" width="13.5703125" style="82" customWidth="1"/>
    <col min="13336" max="13336" width="13.42578125" style="82" customWidth="1"/>
    <col min="13337" max="13337" width="8.7109375" style="82" customWidth="1"/>
    <col min="13338" max="13568" width="11.42578125" style="82"/>
    <col min="13569" max="13569" width="2.5703125" style="82" customWidth="1"/>
    <col min="13570" max="13570" width="1.7109375" style="82" customWidth="1"/>
    <col min="13571" max="13571" width="4.85546875" style="82" customWidth="1"/>
    <col min="13572" max="13572" width="7.42578125" style="82" customWidth="1"/>
    <col min="13573" max="13575" width="12" style="82" customWidth="1"/>
    <col min="13576" max="13576" width="12.85546875" style="82" customWidth="1"/>
    <col min="13577" max="13577" width="10.28515625" style="82" customWidth="1"/>
    <col min="13578" max="13579" width="10.7109375" style="82" customWidth="1"/>
    <col min="13580" max="13580" width="13.140625" style="82" customWidth="1"/>
    <col min="13581" max="13581" width="13.85546875" style="82" customWidth="1"/>
    <col min="13582" max="13582" width="11.7109375" style="82" bestFit="1" customWidth="1"/>
    <col min="13583" max="13583" width="13.42578125" style="82" customWidth="1"/>
    <col min="13584" max="13585" width="10.7109375" style="82" customWidth="1"/>
    <col min="13586" max="13586" width="11.7109375" style="82" customWidth="1"/>
    <col min="13587" max="13590" width="10.7109375" style="82" customWidth="1"/>
    <col min="13591" max="13591" width="13.5703125" style="82" customWidth="1"/>
    <col min="13592" max="13592" width="13.42578125" style="82" customWidth="1"/>
    <col min="13593" max="13593" width="8.7109375" style="82" customWidth="1"/>
    <col min="13594" max="13824" width="11.42578125" style="82"/>
    <col min="13825" max="13825" width="2.5703125" style="82" customWidth="1"/>
    <col min="13826" max="13826" width="1.7109375" style="82" customWidth="1"/>
    <col min="13827" max="13827" width="4.85546875" style="82" customWidth="1"/>
    <col min="13828" max="13828" width="7.42578125" style="82" customWidth="1"/>
    <col min="13829" max="13831" width="12" style="82" customWidth="1"/>
    <col min="13832" max="13832" width="12.85546875" style="82" customWidth="1"/>
    <col min="13833" max="13833" width="10.28515625" style="82" customWidth="1"/>
    <col min="13834" max="13835" width="10.7109375" style="82" customWidth="1"/>
    <col min="13836" max="13836" width="13.140625" style="82" customWidth="1"/>
    <col min="13837" max="13837" width="13.85546875" style="82" customWidth="1"/>
    <col min="13838" max="13838" width="11.7109375" style="82" bestFit="1" customWidth="1"/>
    <col min="13839" max="13839" width="13.42578125" style="82" customWidth="1"/>
    <col min="13840" max="13841" width="10.7109375" style="82" customWidth="1"/>
    <col min="13842" max="13842" width="11.7109375" style="82" customWidth="1"/>
    <col min="13843" max="13846" width="10.7109375" style="82" customWidth="1"/>
    <col min="13847" max="13847" width="13.5703125" style="82" customWidth="1"/>
    <col min="13848" max="13848" width="13.42578125" style="82" customWidth="1"/>
    <col min="13849" max="13849" width="8.7109375" style="82" customWidth="1"/>
    <col min="13850" max="14080" width="11.42578125" style="82"/>
    <col min="14081" max="14081" width="2.5703125" style="82" customWidth="1"/>
    <col min="14082" max="14082" width="1.7109375" style="82" customWidth="1"/>
    <col min="14083" max="14083" width="4.85546875" style="82" customWidth="1"/>
    <col min="14084" max="14084" width="7.42578125" style="82" customWidth="1"/>
    <col min="14085" max="14087" width="12" style="82" customWidth="1"/>
    <col min="14088" max="14088" width="12.85546875" style="82" customWidth="1"/>
    <col min="14089" max="14089" width="10.28515625" style="82" customWidth="1"/>
    <col min="14090" max="14091" width="10.7109375" style="82" customWidth="1"/>
    <col min="14092" max="14092" width="13.140625" style="82" customWidth="1"/>
    <col min="14093" max="14093" width="13.85546875" style="82" customWidth="1"/>
    <col min="14094" max="14094" width="11.7109375" style="82" bestFit="1" customWidth="1"/>
    <col min="14095" max="14095" width="13.42578125" style="82" customWidth="1"/>
    <col min="14096" max="14097" width="10.7109375" style="82" customWidth="1"/>
    <col min="14098" max="14098" width="11.7109375" style="82" customWidth="1"/>
    <col min="14099" max="14102" width="10.7109375" style="82" customWidth="1"/>
    <col min="14103" max="14103" width="13.5703125" style="82" customWidth="1"/>
    <col min="14104" max="14104" width="13.42578125" style="82" customWidth="1"/>
    <col min="14105" max="14105" width="8.7109375" style="82" customWidth="1"/>
    <col min="14106" max="14336" width="11.42578125" style="82"/>
    <col min="14337" max="14337" width="2.5703125" style="82" customWidth="1"/>
    <col min="14338" max="14338" width="1.7109375" style="82" customWidth="1"/>
    <col min="14339" max="14339" width="4.85546875" style="82" customWidth="1"/>
    <col min="14340" max="14340" width="7.42578125" style="82" customWidth="1"/>
    <col min="14341" max="14343" width="12" style="82" customWidth="1"/>
    <col min="14344" max="14344" width="12.85546875" style="82" customWidth="1"/>
    <col min="14345" max="14345" width="10.28515625" style="82" customWidth="1"/>
    <col min="14346" max="14347" width="10.7109375" style="82" customWidth="1"/>
    <col min="14348" max="14348" width="13.140625" style="82" customWidth="1"/>
    <col min="14349" max="14349" width="13.85546875" style="82" customWidth="1"/>
    <col min="14350" max="14350" width="11.7109375" style="82" bestFit="1" customWidth="1"/>
    <col min="14351" max="14351" width="13.42578125" style="82" customWidth="1"/>
    <col min="14352" max="14353" width="10.7109375" style="82" customWidth="1"/>
    <col min="14354" max="14354" width="11.7109375" style="82" customWidth="1"/>
    <col min="14355" max="14358" width="10.7109375" style="82" customWidth="1"/>
    <col min="14359" max="14359" width="13.5703125" style="82" customWidth="1"/>
    <col min="14360" max="14360" width="13.42578125" style="82" customWidth="1"/>
    <col min="14361" max="14361" width="8.7109375" style="82" customWidth="1"/>
    <col min="14362" max="14592" width="11.42578125" style="82"/>
    <col min="14593" max="14593" width="2.5703125" style="82" customWidth="1"/>
    <col min="14594" max="14594" width="1.7109375" style="82" customWidth="1"/>
    <col min="14595" max="14595" width="4.85546875" style="82" customWidth="1"/>
    <col min="14596" max="14596" width="7.42578125" style="82" customWidth="1"/>
    <col min="14597" max="14599" width="12" style="82" customWidth="1"/>
    <col min="14600" max="14600" width="12.85546875" style="82" customWidth="1"/>
    <col min="14601" max="14601" width="10.28515625" style="82" customWidth="1"/>
    <col min="14602" max="14603" width="10.7109375" style="82" customWidth="1"/>
    <col min="14604" max="14604" width="13.140625" style="82" customWidth="1"/>
    <col min="14605" max="14605" width="13.85546875" style="82" customWidth="1"/>
    <col min="14606" max="14606" width="11.7109375" style="82" bestFit="1" customWidth="1"/>
    <col min="14607" max="14607" width="13.42578125" style="82" customWidth="1"/>
    <col min="14608" max="14609" width="10.7109375" style="82" customWidth="1"/>
    <col min="14610" max="14610" width="11.7109375" style="82" customWidth="1"/>
    <col min="14611" max="14614" width="10.7109375" style="82" customWidth="1"/>
    <col min="14615" max="14615" width="13.5703125" style="82" customWidth="1"/>
    <col min="14616" max="14616" width="13.42578125" style="82" customWidth="1"/>
    <col min="14617" max="14617" width="8.7109375" style="82" customWidth="1"/>
    <col min="14618" max="14848" width="11.42578125" style="82"/>
    <col min="14849" max="14849" width="2.5703125" style="82" customWidth="1"/>
    <col min="14850" max="14850" width="1.7109375" style="82" customWidth="1"/>
    <col min="14851" max="14851" width="4.85546875" style="82" customWidth="1"/>
    <col min="14852" max="14852" width="7.42578125" style="82" customWidth="1"/>
    <col min="14853" max="14855" width="12" style="82" customWidth="1"/>
    <col min="14856" max="14856" width="12.85546875" style="82" customWidth="1"/>
    <col min="14857" max="14857" width="10.28515625" style="82" customWidth="1"/>
    <col min="14858" max="14859" width="10.7109375" style="82" customWidth="1"/>
    <col min="14860" max="14860" width="13.140625" style="82" customWidth="1"/>
    <col min="14861" max="14861" width="13.85546875" style="82" customWidth="1"/>
    <col min="14862" max="14862" width="11.7109375" style="82" bestFit="1" customWidth="1"/>
    <col min="14863" max="14863" width="13.42578125" style="82" customWidth="1"/>
    <col min="14864" max="14865" width="10.7109375" style="82" customWidth="1"/>
    <col min="14866" max="14866" width="11.7109375" style="82" customWidth="1"/>
    <col min="14867" max="14870" width="10.7109375" style="82" customWidth="1"/>
    <col min="14871" max="14871" width="13.5703125" style="82" customWidth="1"/>
    <col min="14872" max="14872" width="13.42578125" style="82" customWidth="1"/>
    <col min="14873" max="14873" width="8.7109375" style="82" customWidth="1"/>
    <col min="14874" max="15104" width="11.42578125" style="82"/>
    <col min="15105" max="15105" width="2.5703125" style="82" customWidth="1"/>
    <col min="15106" max="15106" width="1.7109375" style="82" customWidth="1"/>
    <col min="15107" max="15107" width="4.85546875" style="82" customWidth="1"/>
    <col min="15108" max="15108" width="7.42578125" style="82" customWidth="1"/>
    <col min="15109" max="15111" width="12" style="82" customWidth="1"/>
    <col min="15112" max="15112" width="12.85546875" style="82" customWidth="1"/>
    <col min="15113" max="15113" width="10.28515625" style="82" customWidth="1"/>
    <col min="15114" max="15115" width="10.7109375" style="82" customWidth="1"/>
    <col min="15116" max="15116" width="13.140625" style="82" customWidth="1"/>
    <col min="15117" max="15117" width="13.85546875" style="82" customWidth="1"/>
    <col min="15118" max="15118" width="11.7109375" style="82" bestFit="1" customWidth="1"/>
    <col min="15119" max="15119" width="13.42578125" style="82" customWidth="1"/>
    <col min="15120" max="15121" width="10.7109375" style="82" customWidth="1"/>
    <col min="15122" max="15122" width="11.7109375" style="82" customWidth="1"/>
    <col min="15123" max="15126" width="10.7109375" style="82" customWidth="1"/>
    <col min="15127" max="15127" width="13.5703125" style="82" customWidth="1"/>
    <col min="15128" max="15128" width="13.42578125" style="82" customWidth="1"/>
    <col min="15129" max="15129" width="8.7109375" style="82" customWidth="1"/>
    <col min="15130" max="15360" width="11.42578125" style="82"/>
    <col min="15361" max="15361" width="2.5703125" style="82" customWidth="1"/>
    <col min="15362" max="15362" width="1.7109375" style="82" customWidth="1"/>
    <col min="15363" max="15363" width="4.85546875" style="82" customWidth="1"/>
    <col min="15364" max="15364" width="7.42578125" style="82" customWidth="1"/>
    <col min="15365" max="15367" width="12" style="82" customWidth="1"/>
    <col min="15368" max="15368" width="12.85546875" style="82" customWidth="1"/>
    <col min="15369" max="15369" width="10.28515625" style="82" customWidth="1"/>
    <col min="15370" max="15371" width="10.7109375" style="82" customWidth="1"/>
    <col min="15372" max="15372" width="13.140625" style="82" customWidth="1"/>
    <col min="15373" max="15373" width="13.85546875" style="82" customWidth="1"/>
    <col min="15374" max="15374" width="11.7109375" style="82" bestFit="1" customWidth="1"/>
    <col min="15375" max="15375" width="13.42578125" style="82" customWidth="1"/>
    <col min="15376" max="15377" width="10.7109375" style="82" customWidth="1"/>
    <col min="15378" max="15378" width="11.7109375" style="82" customWidth="1"/>
    <col min="15379" max="15382" width="10.7109375" style="82" customWidth="1"/>
    <col min="15383" max="15383" width="13.5703125" style="82" customWidth="1"/>
    <col min="15384" max="15384" width="13.42578125" style="82" customWidth="1"/>
    <col min="15385" max="15385" width="8.7109375" style="82" customWidth="1"/>
    <col min="15386" max="15616" width="11.42578125" style="82"/>
    <col min="15617" max="15617" width="2.5703125" style="82" customWidth="1"/>
    <col min="15618" max="15618" width="1.7109375" style="82" customWidth="1"/>
    <col min="15619" max="15619" width="4.85546875" style="82" customWidth="1"/>
    <col min="15620" max="15620" width="7.42578125" style="82" customWidth="1"/>
    <col min="15621" max="15623" width="12" style="82" customWidth="1"/>
    <col min="15624" max="15624" width="12.85546875" style="82" customWidth="1"/>
    <col min="15625" max="15625" width="10.28515625" style="82" customWidth="1"/>
    <col min="15626" max="15627" width="10.7109375" style="82" customWidth="1"/>
    <col min="15628" max="15628" width="13.140625" style="82" customWidth="1"/>
    <col min="15629" max="15629" width="13.85546875" style="82" customWidth="1"/>
    <col min="15630" max="15630" width="11.7109375" style="82" bestFit="1" customWidth="1"/>
    <col min="15631" max="15631" width="13.42578125" style="82" customWidth="1"/>
    <col min="15632" max="15633" width="10.7109375" style="82" customWidth="1"/>
    <col min="15634" max="15634" width="11.7109375" style="82" customWidth="1"/>
    <col min="15635" max="15638" width="10.7109375" style="82" customWidth="1"/>
    <col min="15639" max="15639" width="13.5703125" style="82" customWidth="1"/>
    <col min="15640" max="15640" width="13.42578125" style="82" customWidth="1"/>
    <col min="15641" max="15641" width="8.7109375" style="82" customWidth="1"/>
    <col min="15642" max="15872" width="11.42578125" style="82"/>
    <col min="15873" max="15873" width="2.5703125" style="82" customWidth="1"/>
    <col min="15874" max="15874" width="1.7109375" style="82" customWidth="1"/>
    <col min="15875" max="15875" width="4.85546875" style="82" customWidth="1"/>
    <col min="15876" max="15876" width="7.42578125" style="82" customWidth="1"/>
    <col min="15877" max="15879" width="12" style="82" customWidth="1"/>
    <col min="15880" max="15880" width="12.85546875" style="82" customWidth="1"/>
    <col min="15881" max="15881" width="10.28515625" style="82" customWidth="1"/>
    <col min="15882" max="15883" width="10.7109375" style="82" customWidth="1"/>
    <col min="15884" max="15884" width="13.140625" style="82" customWidth="1"/>
    <col min="15885" max="15885" width="13.85546875" style="82" customWidth="1"/>
    <col min="15886" max="15886" width="11.7109375" style="82" bestFit="1" customWidth="1"/>
    <col min="15887" max="15887" width="13.42578125" style="82" customWidth="1"/>
    <col min="15888" max="15889" width="10.7109375" style="82" customWidth="1"/>
    <col min="15890" max="15890" width="11.7109375" style="82" customWidth="1"/>
    <col min="15891" max="15894" width="10.7109375" style="82" customWidth="1"/>
    <col min="15895" max="15895" width="13.5703125" style="82" customWidth="1"/>
    <col min="15896" max="15896" width="13.42578125" style="82" customWidth="1"/>
    <col min="15897" max="15897" width="8.7109375" style="82" customWidth="1"/>
    <col min="15898" max="16128" width="11.42578125" style="82"/>
    <col min="16129" max="16129" width="2.5703125" style="82" customWidth="1"/>
    <col min="16130" max="16130" width="1.7109375" style="82" customWidth="1"/>
    <col min="16131" max="16131" width="4.85546875" style="82" customWidth="1"/>
    <col min="16132" max="16132" width="7.42578125" style="82" customWidth="1"/>
    <col min="16133" max="16135" width="12" style="82" customWidth="1"/>
    <col min="16136" max="16136" width="12.85546875" style="82" customWidth="1"/>
    <col min="16137" max="16137" width="10.28515625" style="82" customWidth="1"/>
    <col min="16138" max="16139" width="10.7109375" style="82" customWidth="1"/>
    <col min="16140" max="16140" width="13.140625" style="82" customWidth="1"/>
    <col min="16141" max="16141" width="13.85546875" style="82" customWidth="1"/>
    <col min="16142" max="16142" width="11.7109375" style="82" bestFit="1" customWidth="1"/>
    <col min="16143" max="16143" width="13.42578125" style="82" customWidth="1"/>
    <col min="16144" max="16145" width="10.7109375" style="82" customWidth="1"/>
    <col min="16146" max="16146" width="11.7109375" style="82" customWidth="1"/>
    <col min="16147" max="16150" width="10.7109375" style="82" customWidth="1"/>
    <col min="16151" max="16151" width="13.5703125" style="82" customWidth="1"/>
    <col min="16152" max="16152" width="13.42578125" style="82" customWidth="1"/>
    <col min="16153" max="16153" width="8.7109375" style="82" customWidth="1"/>
    <col min="16154" max="16384" width="11.42578125" style="82"/>
  </cols>
  <sheetData>
    <row r="1" spans="2:24" s="80" customFormat="1" ht="23.25" customHeight="1" thickBot="1" x14ac:dyDescent="0.3">
      <c r="B1" s="714" t="s">
        <v>0</v>
      </c>
      <c r="C1" s="715"/>
      <c r="D1" s="715"/>
      <c r="E1" s="715"/>
      <c r="F1" s="715"/>
      <c r="G1" s="715"/>
      <c r="H1" s="715"/>
      <c r="I1" s="715"/>
      <c r="J1" s="715"/>
      <c r="K1" s="715"/>
      <c r="L1" s="715"/>
      <c r="M1" s="715"/>
      <c r="N1" s="715"/>
      <c r="O1" s="715"/>
      <c r="P1" s="715"/>
      <c r="Q1" s="715"/>
      <c r="R1" s="715"/>
      <c r="S1" s="716"/>
      <c r="T1" s="724"/>
      <c r="U1" s="724"/>
      <c r="V1" s="724"/>
      <c r="W1" s="724"/>
      <c r="X1" s="725"/>
    </row>
    <row r="2" spans="2:24" s="80" customFormat="1" ht="23.25" customHeight="1" thickBot="1" x14ac:dyDescent="0.3">
      <c r="B2" s="714" t="s">
        <v>672</v>
      </c>
      <c r="C2" s="715"/>
      <c r="D2" s="715"/>
      <c r="E2" s="715"/>
      <c r="F2" s="715"/>
      <c r="G2" s="715"/>
      <c r="H2" s="715"/>
      <c r="I2" s="715"/>
      <c r="J2" s="715"/>
      <c r="K2" s="715"/>
      <c r="L2" s="715"/>
      <c r="M2" s="715"/>
      <c r="N2" s="715"/>
      <c r="O2" s="715"/>
      <c r="P2" s="715"/>
      <c r="Q2" s="715"/>
      <c r="R2" s="715"/>
      <c r="S2" s="716"/>
      <c r="T2" s="726"/>
      <c r="U2" s="726"/>
      <c r="V2" s="726"/>
      <c r="W2" s="726"/>
      <c r="X2" s="727"/>
    </row>
    <row r="3" spans="2:24" s="80" customFormat="1" ht="23.25" customHeight="1" thickBot="1" x14ac:dyDescent="0.3">
      <c r="B3" s="714" t="s">
        <v>673</v>
      </c>
      <c r="C3" s="715"/>
      <c r="D3" s="715"/>
      <c r="E3" s="716"/>
      <c r="F3" s="714" t="s">
        <v>674</v>
      </c>
      <c r="G3" s="716"/>
      <c r="H3" s="714" t="s">
        <v>4</v>
      </c>
      <c r="I3" s="715"/>
      <c r="J3" s="715"/>
      <c r="K3" s="716"/>
      <c r="L3" s="714" t="s">
        <v>5</v>
      </c>
      <c r="M3" s="715"/>
      <c r="N3" s="715"/>
      <c r="O3" s="716"/>
      <c r="P3" s="714" t="s">
        <v>675</v>
      </c>
      <c r="Q3" s="715"/>
      <c r="R3" s="716"/>
      <c r="S3" s="81" t="s">
        <v>676</v>
      </c>
      <c r="T3" s="728"/>
      <c r="U3" s="728"/>
      <c r="V3" s="728"/>
      <c r="W3" s="728"/>
      <c r="X3" s="729"/>
    </row>
    <row r="5" spans="2:24" ht="13.5" thickBot="1" x14ac:dyDescent="0.25"/>
    <row r="6" spans="2:24" ht="18" x14ac:dyDescent="0.2">
      <c r="B6" s="84"/>
      <c r="C6" s="717" t="s">
        <v>672</v>
      </c>
      <c r="D6" s="717"/>
      <c r="E6" s="717"/>
      <c r="F6" s="717"/>
      <c r="G6" s="717"/>
      <c r="H6" s="717"/>
      <c r="I6" s="717"/>
      <c r="J6" s="717"/>
      <c r="K6" s="717"/>
      <c r="L6" s="717"/>
      <c r="M6" s="717"/>
      <c r="N6" s="717"/>
      <c r="O6" s="717"/>
      <c r="P6" s="717"/>
      <c r="Q6" s="717"/>
      <c r="R6" s="717"/>
      <c r="S6" s="717"/>
      <c r="T6" s="717"/>
      <c r="U6" s="717"/>
      <c r="V6" s="717"/>
      <c r="W6" s="717"/>
      <c r="X6" s="718"/>
    </row>
    <row r="7" spans="2:24" ht="10.5" customHeight="1" x14ac:dyDescent="0.2">
      <c r="B7" s="85"/>
      <c r="C7" s="719"/>
      <c r="D7" s="719"/>
      <c r="E7" s="719"/>
      <c r="F7" s="719"/>
      <c r="G7" s="719"/>
      <c r="H7" s="719"/>
      <c r="I7" s="719"/>
      <c r="J7" s="719"/>
      <c r="K7" s="719"/>
      <c r="L7" s="719"/>
      <c r="M7" s="719"/>
      <c r="N7" s="719"/>
      <c r="O7" s="719"/>
      <c r="P7" s="719"/>
      <c r="Q7" s="719"/>
      <c r="R7" s="719"/>
      <c r="S7" s="719"/>
      <c r="T7" s="719"/>
      <c r="U7" s="719"/>
      <c r="V7" s="719"/>
      <c r="W7" s="719"/>
      <c r="X7" s="720"/>
    </row>
    <row r="8" spans="2:24" s="89" customFormat="1" ht="18" x14ac:dyDescent="0.25">
      <c r="B8" s="86"/>
      <c r="C8" s="87" t="s">
        <v>677</v>
      </c>
      <c r="D8" s="88" t="s">
        <v>678</v>
      </c>
      <c r="E8" s="88"/>
      <c r="X8" s="90"/>
    </row>
    <row r="9" spans="2:24" ht="49.5" customHeight="1" x14ac:dyDescent="0.2">
      <c r="B9" s="85"/>
      <c r="C9" s="91"/>
      <c r="D9" s="721" t="s">
        <v>679</v>
      </c>
      <c r="E9" s="721"/>
      <c r="F9" s="721"/>
      <c r="G9" s="721"/>
      <c r="H9" s="721"/>
      <c r="I9" s="721"/>
      <c r="J9" s="721"/>
      <c r="K9" s="721"/>
      <c r="L9" s="721"/>
      <c r="M9" s="721"/>
      <c r="N9" s="721"/>
      <c r="O9" s="721"/>
      <c r="P9" s="721"/>
      <c r="Q9" s="721"/>
      <c r="R9" s="721"/>
      <c r="S9" s="721"/>
      <c r="T9" s="721"/>
      <c r="U9" s="721"/>
      <c r="V9" s="721"/>
      <c r="W9" s="721"/>
      <c r="X9" s="722"/>
    </row>
    <row r="10" spans="2:24" ht="5.25" customHeight="1" x14ac:dyDescent="0.2">
      <c r="B10" s="85"/>
      <c r="C10" s="91"/>
      <c r="D10" s="723"/>
      <c r="E10" s="723"/>
      <c r="F10" s="723"/>
      <c r="G10" s="723"/>
      <c r="H10" s="723"/>
      <c r="I10" s="723"/>
      <c r="J10" s="723"/>
      <c r="K10" s="723"/>
      <c r="L10" s="723"/>
      <c r="M10" s="723"/>
      <c r="N10" s="723"/>
      <c r="O10" s="723"/>
      <c r="P10" s="723"/>
      <c r="Q10" s="723"/>
      <c r="R10" s="723"/>
      <c r="S10" s="723"/>
      <c r="T10" s="723"/>
      <c r="U10" s="723"/>
      <c r="V10" s="723"/>
      <c r="W10" s="723"/>
      <c r="X10" s="92"/>
    </row>
    <row r="11" spans="2:24" s="89" customFormat="1" ht="18" x14ac:dyDescent="0.25">
      <c r="B11" s="86"/>
      <c r="C11" s="87" t="s">
        <v>680</v>
      </c>
      <c r="D11" s="88" t="s">
        <v>681</v>
      </c>
      <c r="E11" s="88"/>
      <c r="X11" s="90"/>
    </row>
    <row r="12" spans="2:24" ht="27.75" customHeight="1" x14ac:dyDescent="0.25">
      <c r="B12" s="85"/>
      <c r="C12" s="91"/>
      <c r="D12" s="712" t="s">
        <v>682</v>
      </c>
      <c r="E12" s="712"/>
      <c r="F12" s="712"/>
      <c r="G12" s="712"/>
      <c r="H12" s="712"/>
      <c r="I12" s="712"/>
      <c r="J12" s="712"/>
      <c r="K12" s="712"/>
      <c r="L12" s="712"/>
      <c r="M12" s="712"/>
      <c r="N12" s="712"/>
      <c r="O12" s="712"/>
      <c r="P12" s="712"/>
      <c r="Q12" s="712"/>
      <c r="R12" s="712"/>
      <c r="S12" s="712"/>
      <c r="T12" s="712"/>
      <c r="U12" s="712"/>
      <c r="V12" s="712"/>
      <c r="W12" s="712"/>
      <c r="X12" s="713"/>
    </row>
    <row r="13" spans="2:24" ht="7.5" customHeight="1" x14ac:dyDescent="0.2">
      <c r="B13" s="85"/>
      <c r="C13" s="91"/>
      <c r="X13" s="93"/>
    </row>
    <row r="14" spans="2:24" s="89" customFormat="1" ht="18" x14ac:dyDescent="0.25">
      <c r="B14" s="86"/>
      <c r="C14" s="87" t="s">
        <v>683</v>
      </c>
      <c r="D14" s="88" t="s">
        <v>684</v>
      </c>
      <c r="E14" s="88"/>
      <c r="F14" s="88"/>
      <c r="G14" s="88"/>
      <c r="H14" s="88"/>
      <c r="I14" s="88"/>
      <c r="J14" s="88"/>
      <c r="K14" s="88"/>
      <c r="L14" s="88"/>
      <c r="N14" s="94"/>
      <c r="O14" s="89" t="s">
        <v>685</v>
      </c>
      <c r="X14" s="90"/>
    </row>
    <row r="15" spans="2:24" s="89" customFormat="1" ht="16.5" customHeight="1" thickBot="1" x14ac:dyDescent="0.3">
      <c r="B15" s="86"/>
      <c r="C15" s="87" t="s">
        <v>686</v>
      </c>
      <c r="D15" s="95" t="s">
        <v>687</v>
      </c>
      <c r="E15" s="95"/>
      <c r="I15" s="96" t="s">
        <v>688</v>
      </c>
      <c r="J15" s="97"/>
      <c r="K15" s="97"/>
      <c r="L15" s="98">
        <v>100</v>
      </c>
      <c r="M15" s="97"/>
      <c r="N15" s="99"/>
      <c r="O15" s="89" t="s">
        <v>689</v>
      </c>
      <c r="X15" s="90"/>
    </row>
    <row r="16" spans="2:24" ht="9" customHeight="1" thickTop="1" thickBot="1" x14ac:dyDescent="0.25">
      <c r="B16" s="85"/>
      <c r="C16" s="91"/>
      <c r="D16" s="100"/>
      <c r="E16" s="100"/>
      <c r="M16" s="100"/>
      <c r="N16" s="100"/>
      <c r="O16" s="100"/>
      <c r="P16" s="100"/>
      <c r="Q16" s="100"/>
      <c r="R16" s="100"/>
      <c r="S16" s="100"/>
      <c r="T16" s="100"/>
      <c r="U16" s="100"/>
      <c r="V16" s="100"/>
      <c r="W16" s="100"/>
      <c r="X16" s="101"/>
    </row>
    <row r="17" spans="2:24" ht="13.5" customHeight="1" thickBot="1" x14ac:dyDescent="0.25">
      <c r="B17" s="85"/>
      <c r="H17" s="704" t="s">
        <v>690</v>
      </c>
      <c r="I17" s="706" t="s">
        <v>691</v>
      </c>
      <c r="J17" s="708" t="s">
        <v>692</v>
      </c>
      <c r="K17" s="710" t="s">
        <v>693</v>
      </c>
      <c r="L17" s="232" t="s">
        <v>694</v>
      </c>
      <c r="M17" s="233"/>
      <c r="N17" s="233"/>
      <c r="O17" s="233"/>
      <c r="P17" s="233"/>
      <c r="Q17" s="233"/>
      <c r="R17" s="233"/>
      <c r="S17" s="233"/>
      <c r="T17" s="234"/>
      <c r="X17" s="93"/>
    </row>
    <row r="18" spans="2:24" ht="48.75" customHeight="1" thickBot="1" x14ac:dyDescent="0.25">
      <c r="B18" s="85"/>
      <c r="H18" s="705"/>
      <c r="I18" s="707"/>
      <c r="J18" s="709"/>
      <c r="K18" s="711"/>
      <c r="L18" s="235" t="s">
        <v>695</v>
      </c>
      <c r="M18" s="236" t="s">
        <v>696</v>
      </c>
      <c r="N18" s="236" t="s">
        <v>697</v>
      </c>
      <c r="O18" s="236" t="s">
        <v>698</v>
      </c>
      <c r="P18" s="236" t="s">
        <v>699</v>
      </c>
      <c r="Q18" s="236" t="s">
        <v>700</v>
      </c>
      <c r="R18" s="236" t="s">
        <v>701</v>
      </c>
      <c r="S18" s="236" t="s">
        <v>702</v>
      </c>
      <c r="T18" s="236" t="s">
        <v>703</v>
      </c>
      <c r="X18" s="93"/>
    </row>
    <row r="19" spans="2:24" ht="18.75" customHeight="1" thickBot="1" x14ac:dyDescent="0.25">
      <c r="B19" s="85"/>
      <c r="H19" s="237" t="s">
        <v>704</v>
      </c>
      <c r="I19" s="132">
        <f>50/12</f>
        <v>4.166666666666667</v>
      </c>
      <c r="J19" s="238">
        <v>44</v>
      </c>
      <c r="K19" s="196">
        <v>1043</v>
      </c>
      <c r="L19" s="197">
        <v>0</v>
      </c>
      <c r="M19" s="239">
        <f>K19*J19*I19</f>
        <v>191216.66666666669</v>
      </c>
      <c r="N19" s="197">
        <v>0</v>
      </c>
      <c r="O19" s="197">
        <v>0</v>
      </c>
      <c r="P19" s="197">
        <v>0</v>
      </c>
      <c r="Q19" s="240">
        <f>+((L19)/(K19))*($L$15)</f>
        <v>0</v>
      </c>
      <c r="R19" s="240">
        <f>+((N19+O19)/(K19))*($L$15)</f>
        <v>0</v>
      </c>
      <c r="S19" s="240">
        <f>+((Q19)*(R19))/(1000)</f>
        <v>0</v>
      </c>
      <c r="T19" s="241" t="e">
        <f>+((P19)/(L19))*($L$15)</f>
        <v>#DIV/0!</v>
      </c>
      <c r="X19" s="93"/>
    </row>
    <row r="20" spans="2:24" ht="18.75" customHeight="1" thickBot="1" x14ac:dyDescent="0.25">
      <c r="B20" s="85"/>
      <c r="H20" s="131" t="s">
        <v>705</v>
      </c>
      <c r="I20" s="242">
        <f t="shared" ref="I20:I30" si="0">50/12</f>
        <v>4.166666666666667</v>
      </c>
      <c r="J20" s="238">
        <v>44</v>
      </c>
      <c r="K20" s="196">
        <v>1032</v>
      </c>
      <c r="L20" s="197">
        <v>0</v>
      </c>
      <c r="M20" s="243">
        <f>K20*J20*I20</f>
        <v>189200</v>
      </c>
      <c r="N20" s="197">
        <v>0</v>
      </c>
      <c r="O20" s="140">
        <v>0</v>
      </c>
      <c r="P20" s="140">
        <v>0</v>
      </c>
      <c r="Q20" s="244">
        <f t="shared" ref="Q20:Q30" si="1">+((L20)/(K20))*($L$15)</f>
        <v>0</v>
      </c>
      <c r="R20" s="244">
        <f>+((N20+O20)/(K20))*($L$15)</f>
        <v>0</v>
      </c>
      <c r="S20" s="244">
        <f t="shared" ref="S20:S31" si="2">+((Q20)*(R20))/(1000)</f>
        <v>0</v>
      </c>
      <c r="T20" s="241" t="e">
        <f t="shared" ref="T20:T31" si="3">+((P20)/(L20))*($L$15)</f>
        <v>#DIV/0!</v>
      </c>
      <c r="X20" s="93"/>
    </row>
    <row r="21" spans="2:24" ht="18.75" customHeight="1" thickBot="1" x14ac:dyDescent="0.25">
      <c r="B21" s="85"/>
      <c r="H21" s="131" t="s">
        <v>706</v>
      </c>
      <c r="I21" s="242">
        <f t="shared" si="0"/>
        <v>4.166666666666667</v>
      </c>
      <c r="J21" s="238">
        <v>44</v>
      </c>
      <c r="K21" s="196">
        <v>1021</v>
      </c>
      <c r="L21" s="197">
        <v>0</v>
      </c>
      <c r="M21" s="243">
        <f t="shared" ref="M21:M30" si="4">K21*J21*I21</f>
        <v>187183.33333333334</v>
      </c>
      <c r="N21" s="197">
        <v>0</v>
      </c>
      <c r="O21" s="140">
        <v>0</v>
      </c>
      <c r="P21" s="140">
        <v>0</v>
      </c>
      <c r="Q21" s="244">
        <f t="shared" si="1"/>
        <v>0</v>
      </c>
      <c r="R21" s="244">
        <f t="shared" ref="R21:R30" si="5">+((N21+O21)/(K21))*($L$15)</f>
        <v>0</v>
      </c>
      <c r="S21" s="244">
        <f t="shared" si="2"/>
        <v>0</v>
      </c>
      <c r="T21" s="241" t="e">
        <f t="shared" si="3"/>
        <v>#DIV/0!</v>
      </c>
      <c r="X21" s="93"/>
    </row>
    <row r="22" spans="2:24" ht="18.75" customHeight="1" thickBot="1" x14ac:dyDescent="0.25">
      <c r="B22" s="85"/>
      <c r="H22" s="131" t="s">
        <v>707</v>
      </c>
      <c r="I22" s="242">
        <f t="shared" si="0"/>
        <v>4.166666666666667</v>
      </c>
      <c r="J22" s="238">
        <v>44</v>
      </c>
      <c r="K22" s="196">
        <v>1031</v>
      </c>
      <c r="L22" s="197">
        <v>0</v>
      </c>
      <c r="M22" s="243">
        <f t="shared" si="4"/>
        <v>189016.66666666669</v>
      </c>
      <c r="N22" s="197">
        <v>0</v>
      </c>
      <c r="O22" s="140">
        <v>0</v>
      </c>
      <c r="P22" s="140">
        <v>0</v>
      </c>
      <c r="Q22" s="244">
        <f t="shared" si="1"/>
        <v>0</v>
      </c>
      <c r="R22" s="244">
        <f t="shared" si="5"/>
        <v>0</v>
      </c>
      <c r="S22" s="244">
        <f t="shared" si="2"/>
        <v>0</v>
      </c>
      <c r="T22" s="241" t="e">
        <f>+((P22)/(L22))*($L$15)</f>
        <v>#DIV/0!</v>
      </c>
      <c r="X22" s="93"/>
    </row>
    <row r="23" spans="2:24" ht="18.75" customHeight="1" thickBot="1" x14ac:dyDescent="0.25">
      <c r="B23" s="85"/>
      <c r="H23" s="131" t="s">
        <v>708</v>
      </c>
      <c r="I23" s="242">
        <f t="shared" si="0"/>
        <v>4.166666666666667</v>
      </c>
      <c r="J23" s="238">
        <v>44</v>
      </c>
      <c r="K23" s="196">
        <v>1038</v>
      </c>
      <c r="L23" s="197">
        <v>0</v>
      </c>
      <c r="M23" s="243">
        <f t="shared" si="4"/>
        <v>190300</v>
      </c>
      <c r="N23" s="197">
        <v>0</v>
      </c>
      <c r="O23" s="140">
        <v>0</v>
      </c>
      <c r="P23" s="140">
        <v>0</v>
      </c>
      <c r="Q23" s="244">
        <f>+((L23)/(K23))*($L$15)</f>
        <v>0</v>
      </c>
      <c r="R23" s="244">
        <f t="shared" si="5"/>
        <v>0</v>
      </c>
      <c r="S23" s="244">
        <f t="shared" si="2"/>
        <v>0</v>
      </c>
      <c r="T23" s="241" t="e">
        <f t="shared" si="3"/>
        <v>#DIV/0!</v>
      </c>
      <c r="X23" s="93"/>
    </row>
    <row r="24" spans="2:24" ht="18.75" customHeight="1" thickBot="1" x14ac:dyDescent="0.25">
      <c r="B24" s="85"/>
      <c r="H24" s="131" t="s">
        <v>709</v>
      </c>
      <c r="I24" s="242">
        <f t="shared" si="0"/>
        <v>4.166666666666667</v>
      </c>
      <c r="J24" s="238">
        <v>44</v>
      </c>
      <c r="K24" s="196">
        <v>1079</v>
      </c>
      <c r="L24" s="197">
        <v>1</v>
      </c>
      <c r="M24" s="243">
        <f t="shared" si="4"/>
        <v>197816.66666666669</v>
      </c>
      <c r="N24" s="197">
        <v>2</v>
      </c>
      <c r="O24" s="140">
        <v>0</v>
      </c>
      <c r="P24" s="140">
        <v>0</v>
      </c>
      <c r="Q24" s="244">
        <f t="shared" si="1"/>
        <v>9.2678405931417976E-2</v>
      </c>
      <c r="R24" s="244">
        <f t="shared" si="5"/>
        <v>0.18535681186283595</v>
      </c>
      <c r="S24" s="244">
        <f t="shared" si="2"/>
        <v>1.7178573851977381E-5</v>
      </c>
      <c r="T24" s="241">
        <f t="shared" si="3"/>
        <v>0</v>
      </c>
      <c r="X24" s="93"/>
    </row>
    <row r="25" spans="2:24" ht="18.75" customHeight="1" thickBot="1" x14ac:dyDescent="0.25">
      <c r="B25" s="85"/>
      <c r="H25" s="131" t="s">
        <v>710</v>
      </c>
      <c r="I25" s="242">
        <f t="shared" si="0"/>
        <v>4.166666666666667</v>
      </c>
      <c r="J25" s="238">
        <v>42</v>
      </c>
      <c r="K25" s="196">
        <v>995</v>
      </c>
      <c r="L25" s="197">
        <v>1</v>
      </c>
      <c r="M25" s="243">
        <f t="shared" si="4"/>
        <v>174125</v>
      </c>
      <c r="N25" s="197">
        <v>3</v>
      </c>
      <c r="O25" s="140">
        <v>0</v>
      </c>
      <c r="P25" s="140">
        <v>0</v>
      </c>
      <c r="Q25" s="244">
        <f t="shared" si="1"/>
        <v>0.10050251256281408</v>
      </c>
      <c r="R25" s="244">
        <f t="shared" si="5"/>
        <v>0.30150753768844218</v>
      </c>
      <c r="S25" s="244">
        <f t="shared" si="2"/>
        <v>3.0302265094315801E-5</v>
      </c>
      <c r="T25" s="241">
        <f t="shared" si="3"/>
        <v>0</v>
      </c>
      <c r="X25" s="93"/>
    </row>
    <row r="26" spans="2:24" ht="18.75" customHeight="1" thickBot="1" x14ac:dyDescent="0.25">
      <c r="B26" s="85"/>
      <c r="H26" s="131" t="s">
        <v>711</v>
      </c>
      <c r="I26" s="242">
        <f t="shared" si="0"/>
        <v>4.166666666666667</v>
      </c>
      <c r="J26" s="238">
        <v>42</v>
      </c>
      <c r="K26" s="196">
        <v>933</v>
      </c>
      <c r="L26" s="197">
        <v>0</v>
      </c>
      <c r="M26" s="243">
        <f t="shared" si="4"/>
        <v>163275</v>
      </c>
      <c r="N26" s="197">
        <v>0</v>
      </c>
      <c r="O26" s="140">
        <v>0</v>
      </c>
      <c r="P26" s="140">
        <v>0</v>
      </c>
      <c r="Q26" s="244">
        <f t="shared" si="1"/>
        <v>0</v>
      </c>
      <c r="R26" s="244">
        <f t="shared" si="5"/>
        <v>0</v>
      </c>
      <c r="S26" s="244">
        <f t="shared" si="2"/>
        <v>0</v>
      </c>
      <c r="T26" s="241" t="e">
        <f t="shared" si="3"/>
        <v>#DIV/0!</v>
      </c>
      <c r="X26" s="93"/>
    </row>
    <row r="27" spans="2:24" ht="18.75" customHeight="1" thickBot="1" x14ac:dyDescent="0.25">
      <c r="B27" s="85"/>
      <c r="H27" s="131" t="s">
        <v>712</v>
      </c>
      <c r="I27" s="242">
        <f t="shared" si="0"/>
        <v>4.166666666666667</v>
      </c>
      <c r="J27" s="238">
        <v>42</v>
      </c>
      <c r="K27" s="196">
        <v>929</v>
      </c>
      <c r="L27" s="197">
        <v>0</v>
      </c>
      <c r="M27" s="243">
        <f t="shared" si="4"/>
        <v>162575</v>
      </c>
      <c r="N27" s="197">
        <v>0</v>
      </c>
      <c r="O27" s="140">
        <v>0</v>
      </c>
      <c r="P27" s="140">
        <v>0</v>
      </c>
      <c r="Q27" s="244">
        <f t="shared" si="1"/>
        <v>0</v>
      </c>
      <c r="R27" s="244">
        <f t="shared" si="5"/>
        <v>0</v>
      </c>
      <c r="S27" s="244">
        <f t="shared" si="2"/>
        <v>0</v>
      </c>
      <c r="T27" s="241" t="e">
        <f t="shared" si="3"/>
        <v>#DIV/0!</v>
      </c>
      <c r="X27" s="93"/>
    </row>
    <row r="28" spans="2:24" ht="18.75" customHeight="1" thickBot="1" x14ac:dyDescent="0.25">
      <c r="B28" s="85"/>
      <c r="H28" s="131" t="s">
        <v>713</v>
      </c>
      <c r="I28" s="242">
        <f t="shared" si="0"/>
        <v>4.166666666666667</v>
      </c>
      <c r="J28" s="238">
        <v>42</v>
      </c>
      <c r="K28" s="196">
        <v>919</v>
      </c>
      <c r="L28" s="197">
        <v>0</v>
      </c>
      <c r="M28" s="243">
        <f t="shared" si="4"/>
        <v>160825</v>
      </c>
      <c r="N28" s="197">
        <v>0</v>
      </c>
      <c r="O28" s="140">
        <v>0</v>
      </c>
      <c r="P28" s="140">
        <v>0</v>
      </c>
      <c r="Q28" s="245">
        <f t="shared" si="1"/>
        <v>0</v>
      </c>
      <c r="R28" s="245">
        <f t="shared" si="5"/>
        <v>0</v>
      </c>
      <c r="S28" s="245">
        <f>+((Q28)*(R28))/(1000)</f>
        <v>0</v>
      </c>
      <c r="T28" s="241" t="e">
        <f t="shared" si="3"/>
        <v>#DIV/0!</v>
      </c>
      <c r="X28" s="93"/>
    </row>
    <row r="29" spans="2:24" ht="18.75" customHeight="1" thickBot="1" x14ac:dyDescent="0.25">
      <c r="B29" s="85"/>
      <c r="H29" s="131" t="s">
        <v>714</v>
      </c>
      <c r="I29" s="242">
        <f t="shared" si="0"/>
        <v>4.166666666666667</v>
      </c>
      <c r="J29" s="238">
        <v>42</v>
      </c>
      <c r="K29" s="196">
        <v>950</v>
      </c>
      <c r="L29" s="197">
        <v>0</v>
      </c>
      <c r="M29" s="243">
        <f t="shared" si="4"/>
        <v>166250</v>
      </c>
      <c r="N29" s="197">
        <v>0</v>
      </c>
      <c r="O29" s="140">
        <v>0</v>
      </c>
      <c r="P29" s="140">
        <v>0</v>
      </c>
      <c r="Q29" s="244">
        <f>+((L29)/(K29))*($L$15)</f>
        <v>0</v>
      </c>
      <c r="R29" s="244">
        <f t="shared" si="5"/>
        <v>0</v>
      </c>
      <c r="S29" s="244">
        <f t="shared" si="2"/>
        <v>0</v>
      </c>
      <c r="T29" s="241" t="e">
        <f t="shared" si="3"/>
        <v>#DIV/0!</v>
      </c>
      <c r="X29" s="93"/>
    </row>
    <row r="30" spans="2:24" ht="18.75" customHeight="1" thickBot="1" x14ac:dyDescent="0.25">
      <c r="B30" s="85"/>
      <c r="H30" s="246" t="s">
        <v>715</v>
      </c>
      <c r="I30" s="247">
        <f t="shared" si="0"/>
        <v>4.166666666666667</v>
      </c>
      <c r="J30" s="248">
        <v>42</v>
      </c>
      <c r="K30" s="249">
        <v>920</v>
      </c>
      <c r="L30" s="197">
        <v>0</v>
      </c>
      <c r="M30" s="250">
        <f t="shared" si="4"/>
        <v>161000</v>
      </c>
      <c r="N30" s="197">
        <v>0</v>
      </c>
      <c r="O30" s="141">
        <v>0</v>
      </c>
      <c r="P30" s="141">
        <v>0</v>
      </c>
      <c r="Q30" s="251">
        <f t="shared" si="1"/>
        <v>0</v>
      </c>
      <c r="R30" s="251">
        <f t="shared" si="5"/>
        <v>0</v>
      </c>
      <c r="S30" s="251">
        <f t="shared" si="2"/>
        <v>0</v>
      </c>
      <c r="T30" s="241" t="e">
        <f t="shared" si="3"/>
        <v>#DIV/0!</v>
      </c>
      <c r="X30" s="93"/>
    </row>
    <row r="31" spans="2:24" ht="18.75" customHeight="1" thickBot="1" x14ac:dyDescent="0.25">
      <c r="B31" s="85"/>
      <c r="H31" s="252"/>
      <c r="I31" s="145">
        <f>SUM(I19:I30)</f>
        <v>49.999999999999993</v>
      </c>
      <c r="J31" s="253">
        <f>AVERAGE(J19:J30)</f>
        <v>43</v>
      </c>
      <c r="K31" s="146">
        <f>AVERAGE(K19:K30)</f>
        <v>990.83333333333337</v>
      </c>
      <c r="L31" s="146">
        <f>SUM(L19:L30)</f>
        <v>2</v>
      </c>
      <c r="M31" s="254">
        <f>SUM(M19:M30)</f>
        <v>2132783.3333333335</v>
      </c>
      <c r="N31" s="146">
        <f>SUM(N19:N30)</f>
        <v>5</v>
      </c>
      <c r="O31" s="146">
        <f>SUM(O19:O30)</f>
        <v>0</v>
      </c>
      <c r="P31" s="146">
        <f>SUM(P19:P30)</f>
        <v>0</v>
      </c>
      <c r="Q31" s="255">
        <f>+((L31)/(K31))*($L$15)</f>
        <v>0.20185029436501262</v>
      </c>
      <c r="R31" s="255">
        <f>+((N31+O31)/(K31))*($L$15)</f>
        <v>0.50462573591253157</v>
      </c>
      <c r="S31" s="255">
        <f t="shared" si="2"/>
        <v>1.0185885333810561E-4</v>
      </c>
      <c r="T31" s="256">
        <f t="shared" si="3"/>
        <v>0</v>
      </c>
      <c r="X31" s="93"/>
    </row>
    <row r="32" spans="2:24" ht="7.5" customHeight="1" x14ac:dyDescent="0.2">
      <c r="B32" s="85"/>
      <c r="D32" s="102"/>
      <c r="E32" s="102"/>
      <c r="F32" s="102"/>
      <c r="G32" s="102"/>
      <c r="H32" s="102"/>
      <c r="I32" s="102"/>
      <c r="J32" s="102"/>
      <c r="K32" s="102"/>
      <c r="L32" s="102"/>
      <c r="M32" s="103"/>
      <c r="N32" s="103"/>
      <c r="O32" s="103"/>
      <c r="P32" s="104"/>
      <c r="R32" s="104"/>
      <c r="S32" s="104"/>
      <c r="T32" s="104"/>
      <c r="U32" s="104"/>
      <c r="V32" s="104"/>
      <c r="W32" s="104"/>
      <c r="X32" s="105"/>
    </row>
    <row r="33" spans="2:24" ht="12.75" customHeight="1" x14ac:dyDescent="0.2">
      <c r="B33" s="85"/>
      <c r="O33" s="106"/>
      <c r="Q33" s="107"/>
      <c r="X33" s="93"/>
    </row>
    <row r="34" spans="2:24" ht="21" customHeight="1" x14ac:dyDescent="0.2">
      <c r="B34" s="85"/>
      <c r="Q34" s="107"/>
      <c r="X34" s="93"/>
    </row>
    <row r="35" spans="2:24" ht="21" customHeight="1" x14ac:dyDescent="0.2">
      <c r="B35" s="85"/>
      <c r="Q35" s="107"/>
      <c r="X35" s="93"/>
    </row>
    <row r="36" spans="2:24" ht="21" customHeight="1" thickBot="1" x14ac:dyDescent="0.25">
      <c r="B36" s="85"/>
      <c r="Q36" s="108"/>
      <c r="X36" s="93"/>
    </row>
    <row r="37" spans="2:24" ht="21" customHeight="1" x14ac:dyDescent="0.2">
      <c r="B37" s="85"/>
      <c r="X37" s="93"/>
    </row>
    <row r="38" spans="2:24" ht="21" customHeight="1" x14ac:dyDescent="0.2">
      <c r="B38" s="85"/>
      <c r="X38" s="93"/>
    </row>
    <row r="39" spans="2:24" ht="21" customHeight="1" x14ac:dyDescent="0.2">
      <c r="B39" s="85"/>
      <c r="X39" s="93"/>
    </row>
    <row r="40" spans="2:24" ht="21" customHeight="1" x14ac:dyDescent="0.2">
      <c r="B40" s="85"/>
      <c r="X40" s="93"/>
    </row>
    <row r="41" spans="2:24" ht="21" customHeight="1" x14ac:dyDescent="0.2">
      <c r="B41" s="85"/>
      <c r="X41" s="93"/>
    </row>
    <row r="42" spans="2:24" ht="21" customHeight="1" x14ac:dyDescent="0.2">
      <c r="B42" s="85"/>
      <c r="X42" s="93"/>
    </row>
    <row r="43" spans="2:24" ht="21" customHeight="1" x14ac:dyDescent="0.2">
      <c r="B43" s="85"/>
      <c r="X43" s="93"/>
    </row>
    <row r="44" spans="2:24" ht="21" customHeight="1" x14ac:dyDescent="0.2">
      <c r="B44" s="85"/>
      <c r="X44" s="93"/>
    </row>
    <row r="45" spans="2:24" ht="21" customHeight="1" x14ac:dyDescent="0.2">
      <c r="B45" s="85"/>
      <c r="X45" s="93"/>
    </row>
    <row r="46" spans="2:24" ht="21" customHeight="1" x14ac:dyDescent="0.2">
      <c r="B46" s="85"/>
      <c r="X46" s="93"/>
    </row>
    <row r="47" spans="2:24" ht="21" customHeight="1" x14ac:dyDescent="0.2">
      <c r="B47" s="85"/>
      <c r="X47" s="93"/>
    </row>
    <row r="48" spans="2:24" ht="21" customHeight="1" x14ac:dyDescent="0.2">
      <c r="B48" s="85"/>
      <c r="P48" s="107"/>
      <c r="R48" s="107"/>
      <c r="S48" s="107"/>
      <c r="T48" s="107"/>
      <c r="U48" s="107"/>
      <c r="V48" s="107"/>
      <c r="W48" s="107"/>
      <c r="X48" s="93"/>
    </row>
    <row r="49" spans="2:24" ht="21" customHeight="1" x14ac:dyDescent="0.2">
      <c r="B49" s="85"/>
      <c r="P49" s="107"/>
      <c r="R49" s="107"/>
      <c r="S49" s="107"/>
      <c r="T49" s="107"/>
      <c r="U49" s="107"/>
      <c r="V49" s="107"/>
      <c r="W49" s="107"/>
      <c r="X49" s="93"/>
    </row>
    <row r="50" spans="2:24" x14ac:dyDescent="0.2">
      <c r="B50" s="85"/>
      <c r="P50" s="107"/>
      <c r="R50" s="107"/>
      <c r="S50" s="107"/>
      <c r="T50" s="107"/>
      <c r="U50" s="107"/>
      <c r="V50" s="107"/>
      <c r="W50" s="107"/>
      <c r="X50" s="93"/>
    </row>
    <row r="51" spans="2:24" ht="13.5" thickBot="1" x14ac:dyDescent="0.25">
      <c r="B51" s="109"/>
      <c r="C51" s="110"/>
      <c r="D51" s="111"/>
      <c r="E51" s="111"/>
      <c r="F51" s="111"/>
      <c r="G51" s="111"/>
      <c r="H51" s="111"/>
      <c r="I51" s="111"/>
      <c r="J51" s="111"/>
      <c r="K51" s="111"/>
      <c r="L51" s="111"/>
      <c r="M51" s="111"/>
      <c r="N51" s="111"/>
      <c r="O51" s="111"/>
      <c r="P51" s="108"/>
      <c r="Q51" s="111"/>
      <c r="R51" s="108"/>
      <c r="S51" s="108"/>
      <c r="T51" s="108"/>
      <c r="U51" s="108"/>
      <c r="V51" s="108"/>
      <c r="W51" s="108"/>
      <c r="X51" s="112"/>
    </row>
  </sheetData>
  <sheetProtection formatCells="0" selectLockedCells="1" selectUnlockedCells="1"/>
  <mergeCells count="17">
    <mergeCell ref="B1:S1"/>
    <mergeCell ref="C6:X6"/>
    <mergeCell ref="C7:X7"/>
    <mergeCell ref="D9:X9"/>
    <mergeCell ref="D10:W10"/>
    <mergeCell ref="T1:X3"/>
    <mergeCell ref="B2:S2"/>
    <mergeCell ref="B3:E3"/>
    <mergeCell ref="F3:G3"/>
    <mergeCell ref="H3:K3"/>
    <mergeCell ref="L3:O3"/>
    <mergeCell ref="P3:R3"/>
    <mergeCell ref="H17:H18"/>
    <mergeCell ref="I17:I18"/>
    <mergeCell ref="J17:J18"/>
    <mergeCell ref="K17:K18"/>
    <mergeCell ref="D12:X12"/>
  </mergeCells>
  <printOptions horizontalCentered="1" verticalCentered="1"/>
  <pageMargins left="0.25" right="0.25" top="0.5647321428571429" bottom="0.5401785714285714" header="0.3" footer="0.3"/>
  <pageSetup scale="53" fitToHeight="0" orientation="landscape" r:id="rId1"/>
  <headerFooter alignWithMargins="0">
    <oddFooter>&amp;C&amp;8Página &amp;P de &amp;N</oddFooter>
  </headerFooter>
  <drawing r:id="rId2"/>
  <legacyDrawing r:id="rId3"/>
  <oleObjects>
    <mc:AlternateContent xmlns:mc="http://schemas.openxmlformats.org/markup-compatibility/2006">
      <mc:Choice Requires="x14">
        <oleObject progId="PBrush" shapeId="129025" r:id="rId4">
          <objectPr defaultSize="0" autoPict="0" r:id="rId5">
            <anchor moveWithCells="1" sizeWithCells="1">
              <from>
                <xdr:col>20</xdr:col>
                <xdr:colOff>590550</xdr:colOff>
                <xdr:row>51</xdr:row>
                <xdr:rowOff>0</xdr:rowOff>
              </from>
              <to>
                <xdr:col>22</xdr:col>
                <xdr:colOff>400050</xdr:colOff>
                <xdr:row>51</xdr:row>
                <xdr:rowOff>0</xdr:rowOff>
              </to>
            </anchor>
          </objectPr>
        </oleObject>
      </mc:Choice>
      <mc:Fallback>
        <oleObject progId="PBrush" shapeId="129025" r:id="rId4"/>
      </mc:Fallback>
    </mc:AlternateContent>
  </oleObjec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D262D-1A30-462B-8524-8B894C2F592E}">
  <dimension ref="A1:M75"/>
  <sheetViews>
    <sheetView showGridLines="0" topLeftCell="A19" workbookViewId="0">
      <selection activeCell="E21" sqref="E21"/>
    </sheetView>
  </sheetViews>
  <sheetFormatPr baseColWidth="10" defaultColWidth="11.42578125" defaultRowHeight="15" x14ac:dyDescent="0.25"/>
  <cols>
    <col min="1" max="1" width="14.28515625" customWidth="1"/>
    <col min="2" max="2" width="36.42578125" customWidth="1"/>
    <col min="3" max="3" width="14.28515625" style="153" customWidth="1"/>
    <col min="4" max="4" width="11" customWidth="1"/>
    <col min="13" max="13" width="38.85546875" customWidth="1"/>
  </cols>
  <sheetData>
    <row r="1" spans="1:12" ht="20.25" customHeight="1" thickBot="1" x14ac:dyDescent="0.3">
      <c r="A1" s="733" t="s">
        <v>0</v>
      </c>
      <c r="B1" s="734"/>
      <c r="C1" s="734"/>
      <c r="D1" s="734"/>
      <c r="E1" s="734"/>
      <c r="F1" s="734"/>
      <c r="G1" s="734"/>
      <c r="H1" s="734"/>
      <c r="I1" s="735"/>
      <c r="J1" s="736"/>
      <c r="K1" s="737"/>
      <c r="L1" s="738"/>
    </row>
    <row r="2" spans="1:12" ht="27" customHeight="1" thickBot="1" x14ac:dyDescent="0.3">
      <c r="A2" s="733" t="s">
        <v>296</v>
      </c>
      <c r="B2" s="734"/>
      <c r="C2" s="734"/>
      <c r="D2" s="734"/>
      <c r="E2" s="734"/>
      <c r="F2" s="734"/>
      <c r="G2" s="734"/>
      <c r="H2" s="734"/>
      <c r="I2" s="734"/>
      <c r="J2" s="739"/>
      <c r="K2" s="662"/>
      <c r="L2" s="740"/>
    </row>
    <row r="3" spans="1:12" ht="21.75" customHeight="1" thickBot="1" x14ac:dyDescent="0.3">
      <c r="A3" s="257" t="s">
        <v>2</v>
      </c>
      <c r="B3" s="258" t="s">
        <v>716</v>
      </c>
      <c r="C3" s="744" t="s">
        <v>717</v>
      </c>
      <c r="D3" s="745"/>
      <c r="E3" s="733" t="s">
        <v>5</v>
      </c>
      <c r="F3" s="735"/>
      <c r="G3" s="733" t="s">
        <v>6</v>
      </c>
      <c r="H3" s="735"/>
      <c r="I3" s="190" t="s">
        <v>718</v>
      </c>
      <c r="J3" s="741"/>
      <c r="K3" s="742"/>
      <c r="L3" s="743"/>
    </row>
    <row r="4" spans="1:12" x14ac:dyDescent="0.25">
      <c r="A4" s="259"/>
      <c r="B4" s="366"/>
      <c r="C4" s="366"/>
      <c r="D4" s="155"/>
      <c r="E4" s="366"/>
      <c r="F4" s="366"/>
      <c r="G4" s="366"/>
      <c r="H4" s="153"/>
      <c r="I4" s="153"/>
      <c r="J4" s="153"/>
      <c r="L4" s="260"/>
    </row>
    <row r="5" spans="1:12" ht="18.75" x14ac:dyDescent="0.3">
      <c r="A5" s="730" t="s">
        <v>719</v>
      </c>
      <c r="B5" s="731"/>
      <c r="C5" s="731"/>
      <c r="D5" s="731"/>
      <c r="E5" s="731"/>
      <c r="F5" s="731"/>
      <c r="G5" s="731"/>
      <c r="H5" s="731"/>
      <c r="I5" s="731"/>
      <c r="J5" s="731"/>
      <c r="K5" s="731"/>
      <c r="L5" s="732"/>
    </row>
    <row r="6" spans="1:12" x14ac:dyDescent="0.25">
      <c r="A6" s="259"/>
      <c r="B6" s="366"/>
      <c r="C6" s="366"/>
      <c r="D6" s="155"/>
      <c r="E6" s="366"/>
      <c r="F6" s="366"/>
      <c r="G6" s="366"/>
      <c r="H6" s="153"/>
      <c r="I6" s="153"/>
      <c r="J6" s="153"/>
      <c r="L6" s="260"/>
    </row>
    <row r="7" spans="1:12" x14ac:dyDescent="0.25">
      <c r="A7" s="261"/>
      <c r="L7" s="260"/>
    </row>
    <row r="8" spans="1:12" x14ac:dyDescent="0.25">
      <c r="A8" s="261"/>
      <c r="L8" s="260"/>
    </row>
    <row r="9" spans="1:12" x14ac:dyDescent="0.25">
      <c r="A9" s="261"/>
      <c r="B9" s="262" t="s">
        <v>720</v>
      </c>
      <c r="C9" s="420" t="s">
        <v>721</v>
      </c>
      <c r="D9" s="167"/>
      <c r="E9" s="167"/>
      <c r="F9" s="167"/>
      <c r="G9" s="167"/>
      <c r="H9" s="366"/>
      <c r="L9" s="260"/>
    </row>
    <row r="10" spans="1:12" x14ac:dyDescent="0.25">
      <c r="A10" s="261"/>
      <c r="B10" s="264">
        <v>2012</v>
      </c>
      <c r="C10" s="421">
        <v>2</v>
      </c>
      <c r="L10" s="260"/>
    </row>
    <row r="11" spans="1:12" x14ac:dyDescent="0.25">
      <c r="A11" s="261"/>
      <c r="B11" s="264">
        <v>2013</v>
      </c>
      <c r="C11" s="421">
        <v>0</v>
      </c>
      <c r="L11" s="260"/>
    </row>
    <row r="12" spans="1:12" x14ac:dyDescent="0.25">
      <c r="A12" s="261"/>
      <c r="B12" s="265">
        <v>2014</v>
      </c>
      <c r="C12" s="182">
        <v>1</v>
      </c>
      <c r="D12">
        <v>1120</v>
      </c>
      <c r="L12" s="260"/>
    </row>
    <row r="13" spans="1:12" x14ac:dyDescent="0.25">
      <c r="A13" s="261"/>
      <c r="B13" s="265">
        <v>2015</v>
      </c>
      <c r="C13" s="422">
        <v>3</v>
      </c>
      <c r="D13" s="167">
        <v>1363</v>
      </c>
      <c r="L13" s="260"/>
    </row>
    <row r="14" spans="1:12" x14ac:dyDescent="0.25">
      <c r="A14" s="261"/>
      <c r="B14" s="265">
        <v>2016</v>
      </c>
      <c r="C14" s="422">
        <v>4</v>
      </c>
      <c r="D14">
        <v>1410</v>
      </c>
      <c r="L14" s="260"/>
    </row>
    <row r="15" spans="1:12" x14ac:dyDescent="0.25">
      <c r="A15" s="261"/>
      <c r="B15" s="265">
        <v>2017</v>
      </c>
      <c r="C15" s="422">
        <v>1</v>
      </c>
      <c r="D15">
        <v>1311</v>
      </c>
      <c r="L15" s="260"/>
    </row>
    <row r="16" spans="1:12" x14ac:dyDescent="0.25">
      <c r="A16" s="261"/>
      <c r="B16" s="265">
        <v>2018</v>
      </c>
      <c r="C16" s="422">
        <v>1</v>
      </c>
      <c r="D16" s="167">
        <v>1081</v>
      </c>
      <c r="E16" s="167"/>
      <c r="F16" s="366"/>
      <c r="L16" s="260"/>
    </row>
    <row r="17" spans="1:12" x14ac:dyDescent="0.25">
      <c r="A17" s="261"/>
      <c r="B17" s="265">
        <v>2019</v>
      </c>
      <c r="C17" s="422">
        <v>0</v>
      </c>
      <c r="D17" s="167"/>
      <c r="E17" s="167"/>
      <c r="F17" s="366"/>
      <c r="L17" s="260"/>
    </row>
    <row r="18" spans="1:12" x14ac:dyDescent="0.25">
      <c r="A18" s="261"/>
      <c r="B18" s="265">
        <v>2020</v>
      </c>
      <c r="C18" s="422">
        <v>0</v>
      </c>
      <c r="D18" s="167"/>
      <c r="E18" s="167"/>
      <c r="F18" s="366"/>
      <c r="L18" s="260"/>
    </row>
    <row r="19" spans="1:12" x14ac:dyDescent="0.25">
      <c r="A19" s="261"/>
      <c r="B19" s="265">
        <v>2021</v>
      </c>
      <c r="C19" s="422">
        <v>0</v>
      </c>
      <c r="D19" s="167"/>
      <c r="E19" s="167"/>
      <c r="F19" s="366"/>
      <c r="L19" s="260"/>
    </row>
    <row r="20" spans="1:12" x14ac:dyDescent="0.25">
      <c r="A20" s="261"/>
      <c r="B20" s="265">
        <v>2022</v>
      </c>
      <c r="C20" s="422">
        <v>0</v>
      </c>
      <c r="D20" s="167"/>
      <c r="E20" s="167"/>
      <c r="F20" s="366"/>
      <c r="L20" s="260"/>
    </row>
    <row r="21" spans="1:12" x14ac:dyDescent="0.25">
      <c r="A21" s="261"/>
      <c r="B21" s="265">
        <v>2023</v>
      </c>
      <c r="C21" s="422">
        <v>0</v>
      </c>
      <c r="D21" s="167"/>
      <c r="E21" s="167"/>
      <c r="F21" s="366"/>
      <c r="L21" s="260"/>
    </row>
    <row r="22" spans="1:12" x14ac:dyDescent="0.25">
      <c r="A22" s="261"/>
      <c r="B22" s="265">
        <v>2024</v>
      </c>
      <c r="C22" s="422">
        <v>0</v>
      </c>
      <c r="D22" s="167"/>
      <c r="E22" s="167"/>
      <c r="F22" s="366"/>
      <c r="L22" s="260"/>
    </row>
    <row r="23" spans="1:12" x14ac:dyDescent="0.25">
      <c r="A23" s="261"/>
      <c r="B23" s="265">
        <v>2025</v>
      </c>
      <c r="C23" s="422">
        <v>0</v>
      </c>
      <c r="D23" s="167"/>
      <c r="E23" s="167"/>
      <c r="F23" s="366"/>
      <c r="L23" s="260"/>
    </row>
    <row r="24" spans="1:12" x14ac:dyDescent="0.25">
      <c r="A24" s="261"/>
      <c r="B24" s="265">
        <v>2026</v>
      </c>
      <c r="C24" s="422">
        <v>0</v>
      </c>
      <c r="D24" s="167"/>
      <c r="E24" s="167"/>
      <c r="F24" s="366"/>
      <c r="L24" s="260"/>
    </row>
    <row r="25" spans="1:12" x14ac:dyDescent="0.25">
      <c r="A25" s="261"/>
      <c r="B25" s="266" t="s">
        <v>634</v>
      </c>
      <c r="C25" s="420">
        <f>SUM(C10:C23)</f>
        <v>12</v>
      </c>
      <c r="D25" s="167">
        <f>AVERAGE(D12:D16)</f>
        <v>1257</v>
      </c>
      <c r="E25" s="167"/>
      <c r="F25" s="366"/>
      <c r="L25" s="260"/>
    </row>
    <row r="26" spans="1:12" x14ac:dyDescent="0.25">
      <c r="A26" s="261"/>
      <c r="B26" s="167"/>
      <c r="C26" s="366"/>
      <c r="D26" s="167"/>
      <c r="E26" s="167"/>
      <c r="F26" s="366"/>
      <c r="L26" s="260"/>
    </row>
    <row r="27" spans="1:12" x14ac:dyDescent="0.25">
      <c r="A27" s="261"/>
      <c r="B27" s="167"/>
      <c r="C27" s="366"/>
      <c r="D27" s="167"/>
      <c r="E27" s="167"/>
      <c r="F27" s="366"/>
      <c r="L27" s="260"/>
    </row>
    <row r="28" spans="1:12" x14ac:dyDescent="0.25">
      <c r="A28" s="261"/>
      <c r="B28" s="167"/>
      <c r="C28" s="366"/>
      <c r="D28" s="167"/>
      <c r="E28" s="167"/>
      <c r="F28" s="366"/>
      <c r="L28" s="260"/>
    </row>
    <row r="29" spans="1:12" x14ac:dyDescent="0.25">
      <c r="A29" s="261"/>
      <c r="B29" s="167"/>
      <c r="C29" s="366"/>
      <c r="D29" s="167"/>
      <c r="E29" s="167"/>
      <c r="F29" s="366"/>
      <c r="L29" s="260"/>
    </row>
    <row r="30" spans="1:12" x14ac:dyDescent="0.25">
      <c r="A30" s="261"/>
      <c r="B30" s="263" t="s">
        <v>722</v>
      </c>
      <c r="C30" s="420" t="s">
        <v>721</v>
      </c>
      <c r="D30" s="167"/>
      <c r="E30" s="167"/>
      <c r="F30" s="366"/>
      <c r="L30" s="260"/>
    </row>
    <row r="31" spans="1:12" x14ac:dyDescent="0.25">
      <c r="A31" s="261"/>
      <c r="B31" s="267" t="s">
        <v>723</v>
      </c>
      <c r="C31" s="182">
        <v>0</v>
      </c>
      <c r="D31" s="167"/>
      <c r="E31" s="167"/>
      <c r="F31" s="366"/>
      <c r="L31" s="260"/>
    </row>
    <row r="32" spans="1:12" x14ac:dyDescent="0.25">
      <c r="A32" s="261"/>
      <c r="B32" s="267" t="s">
        <v>724</v>
      </c>
      <c r="C32" s="182">
        <v>0</v>
      </c>
      <c r="L32" s="260"/>
    </row>
    <row r="33" spans="1:13" ht="30" x14ac:dyDescent="0.25">
      <c r="A33" s="261"/>
      <c r="B33" s="267" t="s">
        <v>725</v>
      </c>
      <c r="C33" s="182">
        <v>0</v>
      </c>
      <c r="L33" s="260"/>
    </row>
    <row r="34" spans="1:13" ht="30" x14ac:dyDescent="0.25">
      <c r="A34" s="261"/>
      <c r="B34" s="267" t="s">
        <v>726</v>
      </c>
      <c r="C34" s="182">
        <v>0</v>
      </c>
      <c r="L34" s="260"/>
    </row>
    <row r="35" spans="1:13" x14ac:dyDescent="0.25">
      <c r="A35" s="261"/>
      <c r="B35" s="269" t="s">
        <v>727</v>
      </c>
      <c r="C35" s="420">
        <f>SUM(C31:C34)</f>
        <v>0</v>
      </c>
      <c r="L35" s="260"/>
    </row>
    <row r="36" spans="1:13" x14ac:dyDescent="0.25">
      <c r="A36" s="261"/>
      <c r="L36" s="260"/>
    </row>
    <row r="37" spans="1:13" x14ac:dyDescent="0.25">
      <c r="L37" s="260"/>
    </row>
    <row r="38" spans="1:13" x14ac:dyDescent="0.25">
      <c r="L38" s="260"/>
    </row>
    <row r="39" spans="1:13" x14ac:dyDescent="0.25">
      <c r="L39" s="260"/>
    </row>
    <row r="40" spans="1:13" x14ac:dyDescent="0.25">
      <c r="L40" s="260"/>
    </row>
    <row r="41" spans="1:13" x14ac:dyDescent="0.25">
      <c r="L41" s="260"/>
    </row>
    <row r="42" spans="1:13" x14ac:dyDescent="0.25">
      <c r="A42" s="261"/>
      <c r="L42" s="260"/>
    </row>
    <row r="43" spans="1:13" x14ac:dyDescent="0.25">
      <c r="A43" s="261"/>
      <c r="L43" s="260"/>
    </row>
    <row r="44" spans="1:13" x14ac:dyDescent="0.25">
      <c r="A44" s="261"/>
      <c r="L44" s="260"/>
    </row>
    <row r="45" spans="1:13" x14ac:dyDescent="0.25">
      <c r="A45" s="261"/>
      <c r="L45" s="260"/>
    </row>
    <row r="46" spans="1:13" ht="17.25" customHeight="1" x14ac:dyDescent="0.25">
      <c r="A46" s="261"/>
      <c r="B46" s="263" t="s">
        <v>728</v>
      </c>
      <c r="C46" s="420" t="s">
        <v>721</v>
      </c>
      <c r="L46" s="260"/>
      <c r="M46" s="270"/>
    </row>
    <row r="47" spans="1:13" x14ac:dyDescent="0.25">
      <c r="A47" s="261"/>
      <c r="B47" s="267" t="s">
        <v>729</v>
      </c>
      <c r="C47" s="182">
        <v>0</v>
      </c>
      <c r="L47" s="260"/>
    </row>
    <row r="48" spans="1:13" x14ac:dyDescent="0.25">
      <c r="A48" s="261"/>
      <c r="B48" s="267" t="s">
        <v>730</v>
      </c>
      <c r="C48" s="182">
        <v>0</v>
      </c>
      <c r="L48" s="260"/>
    </row>
    <row r="49" spans="1:12" x14ac:dyDescent="0.25">
      <c r="A49" s="261"/>
      <c r="B49" s="263" t="s">
        <v>727</v>
      </c>
      <c r="C49" s="420">
        <f>SUM(C47:C48)</f>
        <v>0</v>
      </c>
      <c r="L49" s="260"/>
    </row>
    <row r="50" spans="1:12" x14ac:dyDescent="0.25">
      <c r="A50" s="261"/>
      <c r="C50" s="366"/>
      <c r="L50" s="260"/>
    </row>
    <row r="51" spans="1:12" x14ac:dyDescent="0.25">
      <c r="A51" s="261"/>
      <c r="C51" s="366"/>
      <c r="L51" s="260"/>
    </row>
    <row r="52" spans="1:12" x14ac:dyDescent="0.25">
      <c r="A52" s="261"/>
      <c r="C52" s="366"/>
      <c r="L52" s="260"/>
    </row>
    <row r="53" spans="1:12" ht="25.5" customHeight="1" x14ac:dyDescent="0.25">
      <c r="A53" s="261"/>
      <c r="C53" s="366"/>
      <c r="L53" s="260"/>
    </row>
    <row r="54" spans="1:12" ht="25.5" customHeight="1" x14ac:dyDescent="0.25">
      <c r="A54" s="261"/>
      <c r="L54" s="260"/>
    </row>
    <row r="55" spans="1:12" ht="30" x14ac:dyDescent="0.25">
      <c r="A55" s="261"/>
      <c r="B55" s="271" t="s">
        <v>731</v>
      </c>
      <c r="C55" s="423" t="s">
        <v>732</v>
      </c>
      <c r="L55" s="260"/>
    </row>
    <row r="56" spans="1:12" x14ac:dyDescent="0.25">
      <c r="A56" s="261"/>
      <c r="B56" s="267" t="s">
        <v>723</v>
      </c>
      <c r="C56" s="182">
        <v>0</v>
      </c>
      <c r="L56" s="260"/>
    </row>
    <row r="57" spans="1:12" x14ac:dyDescent="0.25">
      <c r="A57" s="261"/>
      <c r="B57" s="267" t="s">
        <v>724</v>
      </c>
      <c r="C57" s="182">
        <v>0</v>
      </c>
      <c r="L57" s="260"/>
    </row>
    <row r="58" spans="1:12" ht="30" x14ac:dyDescent="0.25">
      <c r="A58" s="261"/>
      <c r="B58" s="267" t="s">
        <v>726</v>
      </c>
      <c r="C58" s="182">
        <v>0</v>
      </c>
      <c r="L58" s="260"/>
    </row>
    <row r="59" spans="1:12" ht="30" x14ac:dyDescent="0.25">
      <c r="A59" s="261"/>
      <c r="B59" s="267" t="s">
        <v>725</v>
      </c>
      <c r="C59" s="182">
        <v>0</v>
      </c>
      <c r="L59" s="260"/>
    </row>
    <row r="60" spans="1:12" x14ac:dyDescent="0.25">
      <c r="A60" s="261"/>
      <c r="B60" s="267" t="s">
        <v>634</v>
      </c>
      <c r="C60" s="182">
        <f>SUM(C56:C59)</f>
        <v>0</v>
      </c>
      <c r="L60" s="260"/>
    </row>
    <row r="61" spans="1:12" x14ac:dyDescent="0.25">
      <c r="A61" s="261"/>
      <c r="L61" s="260"/>
    </row>
    <row r="62" spans="1:12" x14ac:dyDescent="0.25">
      <c r="A62" s="261"/>
      <c r="L62" s="260"/>
    </row>
    <row r="63" spans="1:12" x14ac:dyDescent="0.25">
      <c r="A63" s="261"/>
      <c r="L63" s="260"/>
    </row>
    <row r="64" spans="1:12" x14ac:dyDescent="0.25">
      <c r="A64" s="261"/>
      <c r="L64" s="260"/>
    </row>
    <row r="65" spans="1:12" x14ac:dyDescent="0.25">
      <c r="A65" s="261"/>
      <c r="L65" s="260"/>
    </row>
    <row r="66" spans="1:12" x14ac:dyDescent="0.25">
      <c r="A66" s="261"/>
      <c r="B66" s="268" t="s">
        <v>733</v>
      </c>
      <c r="C66" s="182">
        <v>0</v>
      </c>
      <c r="L66" s="260"/>
    </row>
    <row r="67" spans="1:12" x14ac:dyDescent="0.25">
      <c r="A67" s="261"/>
      <c r="B67" s="268" t="s">
        <v>734</v>
      </c>
      <c r="C67" s="182">
        <v>1257</v>
      </c>
      <c r="L67" s="260"/>
    </row>
    <row r="68" spans="1:12" x14ac:dyDescent="0.25">
      <c r="A68" s="261"/>
      <c r="B68" s="262" t="s">
        <v>735</v>
      </c>
      <c r="C68" s="424">
        <f>C66/C67</f>
        <v>0</v>
      </c>
      <c r="L68" s="260"/>
    </row>
    <row r="69" spans="1:12" x14ac:dyDescent="0.25">
      <c r="A69" s="261"/>
      <c r="L69" s="260"/>
    </row>
    <row r="70" spans="1:12" x14ac:dyDescent="0.25">
      <c r="A70" s="261"/>
      <c r="B70" s="268" t="s">
        <v>736</v>
      </c>
      <c r="C70" s="182">
        <v>1</v>
      </c>
      <c r="L70" s="260"/>
    </row>
    <row r="71" spans="1:12" x14ac:dyDescent="0.25">
      <c r="A71" s="261"/>
      <c r="B71" s="268" t="s">
        <v>737</v>
      </c>
      <c r="C71" s="182">
        <v>1257</v>
      </c>
      <c r="L71" s="260"/>
    </row>
    <row r="72" spans="1:12" x14ac:dyDescent="0.25">
      <c r="A72" s="261"/>
      <c r="B72" s="262" t="s">
        <v>738</v>
      </c>
      <c r="C72" s="424">
        <f>C70/C71</f>
        <v>7.955449482895784E-4</v>
      </c>
      <c r="L72" s="260"/>
    </row>
    <row r="73" spans="1:12" x14ac:dyDescent="0.25">
      <c r="A73" s="261"/>
      <c r="B73" s="273"/>
      <c r="C73" s="425"/>
      <c r="L73" s="260"/>
    </row>
    <row r="74" spans="1:12" ht="15.75" thickBot="1" x14ac:dyDescent="0.3">
      <c r="A74" s="272"/>
      <c r="B74" s="273"/>
      <c r="C74" s="426"/>
      <c r="D74" s="274"/>
      <c r="E74" s="274"/>
      <c r="F74" s="274"/>
      <c r="G74" s="274"/>
      <c r="H74" s="274"/>
      <c r="I74" s="274"/>
      <c r="J74" s="274"/>
      <c r="K74" s="274"/>
      <c r="L74" s="275"/>
    </row>
    <row r="75" spans="1:12" x14ac:dyDescent="0.25">
      <c r="B75" s="276"/>
      <c r="C75" s="418"/>
    </row>
  </sheetData>
  <mergeCells count="7">
    <mergeCell ref="A5:L5"/>
    <mergeCell ref="A1:I1"/>
    <mergeCell ref="J1:L3"/>
    <mergeCell ref="A2:I2"/>
    <mergeCell ref="C3:D3"/>
    <mergeCell ref="E3:F3"/>
    <mergeCell ref="G3:H3"/>
  </mergeCells>
  <pageMargins left="0.7" right="0.7" top="0.75" bottom="0.75" header="0.3" footer="0.3"/>
  <drawing r:id="rId1"/>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3BA92-5E12-4170-86F6-ECFBF2CD4228}">
  <sheetPr codeName="Hoja46">
    <tabColor theme="7" tint="-0.249977111117893"/>
  </sheetPr>
  <dimension ref="A1:N17"/>
  <sheetViews>
    <sheetView showGridLines="0" zoomScaleNormal="100" workbookViewId="0">
      <selection activeCell="F17" sqref="F17"/>
    </sheetView>
  </sheetViews>
  <sheetFormatPr baseColWidth="10" defaultColWidth="11.42578125" defaultRowHeight="15" x14ac:dyDescent="0.25"/>
  <cols>
    <col min="1" max="1" width="11.7109375" customWidth="1"/>
    <col min="5" max="5" width="12.28515625" customWidth="1"/>
    <col min="8" max="8" width="11.42578125" customWidth="1"/>
    <col min="11" max="11" width="11.42578125" style="152"/>
    <col min="12" max="12" width="4" customWidth="1"/>
    <col min="13" max="13" width="17.5703125" bestFit="1" customWidth="1"/>
    <col min="14" max="14" width="11.5703125" bestFit="1" customWidth="1"/>
    <col min="15" max="15" width="12.5703125" customWidth="1"/>
    <col min="16" max="16" width="34.140625" bestFit="1" customWidth="1"/>
  </cols>
  <sheetData>
    <row r="1" spans="1:14" x14ac:dyDescent="0.25">
      <c r="A1" s="746" t="s">
        <v>739</v>
      </c>
      <c r="B1" s="747"/>
      <c r="C1" s="747"/>
      <c r="D1" s="747"/>
      <c r="E1" s="747"/>
      <c r="F1" s="747"/>
      <c r="G1" s="747"/>
      <c r="H1" s="747"/>
      <c r="I1" s="747"/>
      <c r="J1" s="747"/>
      <c r="K1" s="748"/>
    </row>
    <row r="2" spans="1:14" ht="60.75" thickBot="1" x14ac:dyDescent="0.3">
      <c r="A2" s="749"/>
      <c r="B2" s="750"/>
      <c r="C2" s="750"/>
      <c r="D2" s="750"/>
      <c r="E2" s="750"/>
      <c r="F2" s="750"/>
      <c r="G2" s="750"/>
      <c r="H2" s="750"/>
      <c r="I2" s="750"/>
      <c r="J2" s="750"/>
      <c r="K2" s="751"/>
      <c r="M2" s="198" t="s">
        <v>740</v>
      </c>
      <c r="N2" s="113" t="s">
        <v>741</v>
      </c>
    </row>
    <row r="3" spans="1:14" ht="16.5" customHeight="1" thickBot="1" x14ac:dyDescent="0.3">
      <c r="A3" s="114" t="s">
        <v>742</v>
      </c>
      <c r="B3">
        <v>100</v>
      </c>
      <c r="K3" s="115"/>
      <c r="M3" s="116" t="s">
        <v>704</v>
      </c>
      <c r="N3">
        <v>94</v>
      </c>
    </row>
    <row r="4" spans="1:14" ht="32.25" customHeight="1" thickBot="1" x14ac:dyDescent="0.3">
      <c r="A4" s="117" t="s">
        <v>690</v>
      </c>
      <c r="B4" s="118" t="s">
        <v>691</v>
      </c>
      <c r="C4" s="119" t="s">
        <v>692</v>
      </c>
      <c r="D4" s="120" t="s">
        <v>693</v>
      </c>
      <c r="E4" s="121" t="s">
        <v>743</v>
      </c>
      <c r="F4" s="121" t="s">
        <v>696</v>
      </c>
      <c r="G4" s="121" t="s">
        <v>697</v>
      </c>
      <c r="H4" s="121" t="s">
        <v>744</v>
      </c>
      <c r="I4" s="121" t="s">
        <v>745</v>
      </c>
      <c r="J4" s="121" t="s">
        <v>702</v>
      </c>
      <c r="K4" s="122" t="s">
        <v>746</v>
      </c>
      <c r="M4" s="116" t="s">
        <v>705</v>
      </c>
      <c r="N4">
        <v>137</v>
      </c>
    </row>
    <row r="5" spans="1:14" ht="15.75" thickBot="1" x14ac:dyDescent="0.3">
      <c r="A5" s="123" t="s">
        <v>704</v>
      </c>
      <c r="B5" s="124">
        <f>50/12</f>
        <v>4.166666666666667</v>
      </c>
      <c r="C5" s="133">
        <v>44</v>
      </c>
      <c r="D5" s="125">
        <v>870</v>
      </c>
      <c r="E5" s="126">
        <v>94</v>
      </c>
      <c r="F5" s="127">
        <f>D5*C5*B5</f>
        <v>159500</v>
      </c>
      <c r="G5" s="126">
        <v>653</v>
      </c>
      <c r="H5" s="128">
        <f>+((E5)/(D5))*($B$3)</f>
        <v>10.804597701149426</v>
      </c>
      <c r="I5" s="129">
        <f>+((G5)/(D5*30))*($B$3)</f>
        <v>2.5019157088122608</v>
      </c>
      <c r="J5" s="129">
        <f>+((H5)*(I5))/(1000)</f>
        <v>2.7032192715902591E-2</v>
      </c>
      <c r="K5" s="130">
        <f>+((G5*8)/(F5))</f>
        <v>3.2752351097178681E-2</v>
      </c>
      <c r="M5" s="116" t="s">
        <v>706</v>
      </c>
      <c r="N5">
        <v>108</v>
      </c>
    </row>
    <row r="6" spans="1:14" ht="15.75" thickBot="1" x14ac:dyDescent="0.3">
      <c r="A6" s="131" t="s">
        <v>705</v>
      </c>
      <c r="B6" s="132">
        <f t="shared" ref="B6:B16" si="0">50/12</f>
        <v>4.166666666666667</v>
      </c>
      <c r="C6" s="133">
        <v>44</v>
      </c>
      <c r="D6" s="134">
        <v>846</v>
      </c>
      <c r="E6" s="135">
        <v>137</v>
      </c>
      <c r="F6" s="127">
        <f>D6*C6*B6</f>
        <v>155100</v>
      </c>
      <c r="G6" s="135">
        <v>572</v>
      </c>
      <c r="H6" s="128">
        <f t="shared" ref="H6:H16" si="1">+((E6)/(D6))*($B$3)</f>
        <v>16.193853427895981</v>
      </c>
      <c r="I6" s="129">
        <f t="shared" ref="I6:I16" si="2">+((G6)/(D6*30))*($B$3)</f>
        <v>2.2537431048069347</v>
      </c>
      <c r="J6" s="129">
        <f t="shared" ref="J6:J17" si="3">+((H6)*(I6))/(1000)</f>
        <v>3.6496785503374707E-2</v>
      </c>
      <c r="K6" s="130">
        <f t="shared" ref="K6:K16" si="4">+((G6*8)/(F6))</f>
        <v>2.9503546099290779E-2</v>
      </c>
      <c r="M6" s="116" t="s">
        <v>707</v>
      </c>
      <c r="N6">
        <v>101</v>
      </c>
    </row>
    <row r="7" spans="1:14" ht="15.75" thickBot="1" x14ac:dyDescent="0.3">
      <c r="A7" s="131" t="s">
        <v>706</v>
      </c>
      <c r="B7" s="132">
        <f t="shared" si="0"/>
        <v>4.166666666666667</v>
      </c>
      <c r="C7" s="133">
        <v>44</v>
      </c>
      <c r="D7" s="134">
        <v>823</v>
      </c>
      <c r="E7" s="135">
        <v>108</v>
      </c>
      <c r="F7" s="127">
        <f t="shared" ref="F7:F16" si="5">D7*C7*B7</f>
        <v>150883.33333333334</v>
      </c>
      <c r="G7" s="135">
        <v>856</v>
      </c>
      <c r="H7" s="128">
        <f t="shared" si="1"/>
        <v>13.122721749696234</v>
      </c>
      <c r="I7" s="129">
        <f t="shared" si="2"/>
        <v>3.4669906844876466</v>
      </c>
      <c r="J7" s="129">
        <f t="shared" si="3"/>
        <v>4.5496354061320278E-2</v>
      </c>
      <c r="K7" s="130">
        <f t="shared" si="4"/>
        <v>4.5386059869656464E-2</v>
      </c>
      <c r="M7" s="116" t="s">
        <v>708</v>
      </c>
      <c r="N7">
        <v>100</v>
      </c>
    </row>
    <row r="8" spans="1:14" ht="15.75" thickBot="1" x14ac:dyDescent="0.3">
      <c r="A8" s="131" t="s">
        <v>707</v>
      </c>
      <c r="B8" s="132">
        <f t="shared" si="0"/>
        <v>4.166666666666667</v>
      </c>
      <c r="C8" s="133">
        <v>44</v>
      </c>
      <c r="D8" s="134">
        <v>816</v>
      </c>
      <c r="E8" s="135">
        <v>101</v>
      </c>
      <c r="F8" s="127">
        <f t="shared" si="5"/>
        <v>149600</v>
      </c>
      <c r="G8" s="135">
        <v>606</v>
      </c>
      <c r="H8" s="128">
        <f t="shared" si="1"/>
        <v>12.377450980392158</v>
      </c>
      <c r="I8" s="129">
        <f t="shared" si="2"/>
        <v>2.4754901960784315</v>
      </c>
      <c r="J8" s="129">
        <f t="shared" si="3"/>
        <v>3.064025855440216E-2</v>
      </c>
      <c r="K8" s="130">
        <f t="shared" si="4"/>
        <v>3.2406417112299468E-2</v>
      </c>
      <c r="M8" s="116" t="s">
        <v>709</v>
      </c>
      <c r="N8">
        <v>94</v>
      </c>
    </row>
    <row r="9" spans="1:14" ht="15.75" thickBot="1" x14ac:dyDescent="0.3">
      <c r="A9" s="131" t="s">
        <v>708</v>
      </c>
      <c r="B9" s="132">
        <f t="shared" si="0"/>
        <v>4.166666666666667</v>
      </c>
      <c r="C9" s="133">
        <v>44</v>
      </c>
      <c r="D9" s="134">
        <v>811</v>
      </c>
      <c r="E9" s="135">
        <v>100</v>
      </c>
      <c r="F9" s="127">
        <f t="shared" si="5"/>
        <v>148683.33333333334</v>
      </c>
      <c r="G9" s="135">
        <v>998</v>
      </c>
      <c r="H9" s="128">
        <f t="shared" si="1"/>
        <v>12.330456226880395</v>
      </c>
      <c r="I9" s="129">
        <f t="shared" si="2"/>
        <v>4.1019317714755452</v>
      </c>
      <c r="J9" s="129">
        <f t="shared" si="3"/>
        <v>5.0578690153829167E-2</v>
      </c>
      <c r="K9" s="130">
        <f t="shared" si="4"/>
        <v>5.3698015917498038E-2</v>
      </c>
      <c r="M9" s="116" t="s">
        <v>710</v>
      </c>
      <c r="N9">
        <v>15</v>
      </c>
    </row>
    <row r="10" spans="1:14" ht="15.75" thickBot="1" x14ac:dyDescent="0.3">
      <c r="A10" s="131" t="s">
        <v>709</v>
      </c>
      <c r="B10" s="132">
        <f t="shared" si="0"/>
        <v>4.166666666666667</v>
      </c>
      <c r="C10" s="133">
        <v>44</v>
      </c>
      <c r="D10" s="134">
        <v>797</v>
      </c>
      <c r="E10" s="135">
        <v>94</v>
      </c>
      <c r="F10" s="127">
        <f t="shared" si="5"/>
        <v>146116.66666666669</v>
      </c>
      <c r="G10" s="135">
        <v>593</v>
      </c>
      <c r="H10" s="128">
        <f t="shared" si="1"/>
        <v>11.794228356336262</v>
      </c>
      <c r="I10" s="129">
        <f t="shared" si="2"/>
        <v>2.480133835215391</v>
      </c>
      <c r="J10" s="129">
        <f t="shared" si="3"/>
        <v>2.9251264806806371E-2</v>
      </c>
      <c r="K10" s="130">
        <f t="shared" si="4"/>
        <v>3.2467206570092388E-2</v>
      </c>
      <c r="M10" s="116" t="s">
        <v>711</v>
      </c>
      <c r="N10">
        <v>0</v>
      </c>
    </row>
    <row r="11" spans="1:14" ht="15.75" thickBot="1" x14ac:dyDescent="0.3">
      <c r="A11" s="131" t="s">
        <v>710</v>
      </c>
      <c r="B11" s="132">
        <f t="shared" si="0"/>
        <v>4.166666666666667</v>
      </c>
      <c r="C11" s="133">
        <v>42</v>
      </c>
      <c r="D11" s="134">
        <v>792</v>
      </c>
      <c r="E11" s="135">
        <v>15</v>
      </c>
      <c r="F11" s="127">
        <f>D11*C11*B11</f>
        <v>138600</v>
      </c>
      <c r="G11" s="135">
        <v>80</v>
      </c>
      <c r="H11" s="128">
        <f t="shared" si="1"/>
        <v>1.893939393939394</v>
      </c>
      <c r="I11" s="129">
        <f t="shared" si="2"/>
        <v>0.33670033670033667</v>
      </c>
      <c r="J11" s="129">
        <f t="shared" si="3"/>
        <v>6.3769003162942553E-4</v>
      </c>
      <c r="K11" s="130">
        <f t="shared" si="4"/>
        <v>4.6176046176046176E-3</v>
      </c>
      <c r="M11" s="116" t="s">
        <v>712</v>
      </c>
      <c r="N11">
        <v>0</v>
      </c>
    </row>
    <row r="12" spans="1:14" ht="15.75" thickBot="1" x14ac:dyDescent="0.3">
      <c r="A12" s="131" t="s">
        <v>711</v>
      </c>
      <c r="B12" s="132">
        <f t="shared" si="0"/>
        <v>4.166666666666667</v>
      </c>
      <c r="C12" s="133">
        <v>42</v>
      </c>
      <c r="D12" s="134">
        <v>0</v>
      </c>
      <c r="E12" s="135">
        <v>0</v>
      </c>
      <c r="F12" s="127">
        <f t="shared" si="5"/>
        <v>0</v>
      </c>
      <c r="G12" s="135">
        <v>0</v>
      </c>
      <c r="H12" s="128" t="e">
        <f t="shared" si="1"/>
        <v>#DIV/0!</v>
      </c>
      <c r="I12" s="129" t="e">
        <f t="shared" si="2"/>
        <v>#DIV/0!</v>
      </c>
      <c r="J12" s="129" t="e">
        <f t="shared" si="3"/>
        <v>#DIV/0!</v>
      </c>
      <c r="K12" s="130" t="e">
        <f t="shared" si="4"/>
        <v>#DIV/0!</v>
      </c>
      <c r="M12" s="116" t="s">
        <v>713</v>
      </c>
      <c r="N12">
        <v>0</v>
      </c>
    </row>
    <row r="13" spans="1:14" ht="15.75" thickBot="1" x14ac:dyDescent="0.3">
      <c r="A13" s="131" t="s">
        <v>712</v>
      </c>
      <c r="B13" s="132">
        <f t="shared" si="0"/>
        <v>4.166666666666667</v>
      </c>
      <c r="C13" s="133">
        <v>42</v>
      </c>
      <c r="D13" s="134">
        <v>0</v>
      </c>
      <c r="E13" s="135">
        <v>0</v>
      </c>
      <c r="F13" s="127">
        <f t="shared" si="5"/>
        <v>0</v>
      </c>
      <c r="G13" s="135">
        <v>0</v>
      </c>
      <c r="H13" s="128" t="e">
        <f t="shared" si="1"/>
        <v>#DIV/0!</v>
      </c>
      <c r="I13" s="129" t="e">
        <f t="shared" si="2"/>
        <v>#DIV/0!</v>
      </c>
      <c r="J13" s="129" t="e">
        <f t="shared" si="3"/>
        <v>#DIV/0!</v>
      </c>
      <c r="K13" s="130" t="e">
        <f t="shared" si="4"/>
        <v>#DIV/0!</v>
      </c>
      <c r="M13" s="116" t="s">
        <v>714</v>
      </c>
      <c r="N13">
        <v>0</v>
      </c>
    </row>
    <row r="14" spans="1:14" ht="15.75" thickBot="1" x14ac:dyDescent="0.3">
      <c r="A14" s="131" t="s">
        <v>713</v>
      </c>
      <c r="B14" s="132">
        <f t="shared" si="0"/>
        <v>4.166666666666667</v>
      </c>
      <c r="C14" s="133">
        <v>42</v>
      </c>
      <c r="D14" s="134">
        <v>0</v>
      </c>
      <c r="E14" s="135">
        <v>0</v>
      </c>
      <c r="F14" s="127">
        <f t="shared" si="5"/>
        <v>0</v>
      </c>
      <c r="G14" s="135">
        <v>0</v>
      </c>
      <c r="H14" s="128" t="e">
        <f t="shared" si="1"/>
        <v>#DIV/0!</v>
      </c>
      <c r="I14" s="129" t="e">
        <f t="shared" si="2"/>
        <v>#DIV/0!</v>
      </c>
      <c r="J14" s="129" t="e">
        <f t="shared" si="3"/>
        <v>#DIV/0!</v>
      </c>
      <c r="K14" s="130" t="e">
        <f t="shared" si="4"/>
        <v>#DIV/0!</v>
      </c>
      <c r="M14" s="116" t="s">
        <v>715</v>
      </c>
      <c r="N14">
        <v>0</v>
      </c>
    </row>
    <row r="15" spans="1:14" ht="15.75" thickBot="1" x14ac:dyDescent="0.3">
      <c r="A15" s="131" t="s">
        <v>714</v>
      </c>
      <c r="B15" s="132">
        <f t="shared" si="0"/>
        <v>4.166666666666667</v>
      </c>
      <c r="C15" s="133">
        <v>42</v>
      </c>
      <c r="D15" s="134">
        <v>0</v>
      </c>
      <c r="E15" s="135">
        <v>0</v>
      </c>
      <c r="F15" s="127">
        <f t="shared" si="5"/>
        <v>0</v>
      </c>
      <c r="G15" s="135">
        <v>0</v>
      </c>
      <c r="H15" s="128" t="e">
        <f t="shared" si="1"/>
        <v>#DIV/0!</v>
      </c>
      <c r="I15" s="129" t="e">
        <f t="shared" si="2"/>
        <v>#DIV/0!</v>
      </c>
      <c r="J15" s="129" t="e">
        <f t="shared" si="3"/>
        <v>#DIV/0!</v>
      </c>
      <c r="K15" s="130" t="e">
        <f>+((G15*8)/(F15))</f>
        <v>#DIV/0!</v>
      </c>
      <c r="M15" s="116" t="s">
        <v>747</v>
      </c>
      <c r="N15">
        <v>649</v>
      </c>
    </row>
    <row r="16" spans="1:14" ht="15.75" thickBot="1" x14ac:dyDescent="0.3">
      <c r="A16" s="136" t="s">
        <v>715</v>
      </c>
      <c r="B16" s="137">
        <f t="shared" si="0"/>
        <v>4.166666666666667</v>
      </c>
      <c r="C16" s="138">
        <v>42</v>
      </c>
      <c r="D16" s="139">
        <v>0</v>
      </c>
      <c r="E16" s="140">
        <v>0</v>
      </c>
      <c r="F16" s="127">
        <f t="shared" si="5"/>
        <v>0</v>
      </c>
      <c r="G16" s="141">
        <v>0</v>
      </c>
      <c r="H16" s="128" t="e">
        <f t="shared" si="1"/>
        <v>#DIV/0!</v>
      </c>
      <c r="I16" s="142" t="e">
        <f t="shared" si="2"/>
        <v>#DIV/0!</v>
      </c>
      <c r="J16" s="142" t="e">
        <f t="shared" si="3"/>
        <v>#DIV/0!</v>
      </c>
      <c r="K16" s="130" t="e">
        <f t="shared" si="4"/>
        <v>#DIV/0!</v>
      </c>
    </row>
    <row r="17" spans="1:11" ht="15.75" thickBot="1" x14ac:dyDescent="0.3">
      <c r="A17" s="143" t="s">
        <v>634</v>
      </c>
      <c r="B17" s="144">
        <f>SUM(B5:B16)</f>
        <v>49.999999999999993</v>
      </c>
      <c r="C17" s="145">
        <f t="shared" ref="C17:G17" si="6">SUM(C5:C16)</f>
        <v>516</v>
      </c>
      <c r="D17" s="146">
        <f>AVERAGE(D5:D16)</f>
        <v>479.58333333333331</v>
      </c>
      <c r="E17" s="147">
        <f>SUM(E5:E16)</f>
        <v>649</v>
      </c>
      <c r="F17" s="148">
        <f t="shared" si="6"/>
        <v>1048483.3333333335</v>
      </c>
      <c r="G17" s="149">
        <f t="shared" si="6"/>
        <v>4358</v>
      </c>
      <c r="H17" s="150">
        <f>+((E17)/(D17))*($B$3)</f>
        <v>135.32580364900087</v>
      </c>
      <c r="I17" s="150">
        <f>+((G17)/(D17*360))*($B$3)</f>
        <v>2.5241818708369532</v>
      </c>
      <c r="J17" s="150">
        <f t="shared" si="3"/>
        <v>0.34158694022724923</v>
      </c>
      <c r="K17" s="151">
        <f>+((G17*8)/(F17))</f>
        <v>3.3251839959306292E-2</v>
      </c>
    </row>
  </sheetData>
  <mergeCells count="1">
    <mergeCell ref="A1:K2"/>
  </mergeCells>
  <pageMargins left="0.7" right="0.7" top="0.75" bottom="0.75" header="0.3" footer="0.3"/>
  <pageSetup orientation="portrait" horizontalDpi="4294967295" verticalDpi="4294967295" r:id="rId2"/>
  <drawing r:id="rId3"/>
  <legacyDrawing r:id="rId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AFC2F-95AC-4A62-BF24-4546F62C64CE}">
  <sheetPr codeName="Hoja45">
    <tabColor rgb="FFFF0000"/>
  </sheetPr>
  <dimension ref="A1:U74"/>
  <sheetViews>
    <sheetView showGridLines="0" view="pageBreakPreview" topLeftCell="A28" zoomScale="70" zoomScaleNormal="40" zoomScaleSheetLayoutView="70" zoomScalePageLayoutView="82" workbookViewId="0">
      <selection activeCell="C35" sqref="C35:E4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1.140625" style="38" bestFit="1"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2026'!B56</f>
        <v>9. Indice de Frecuecia de Ausentismo</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3"/>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748</v>
      </c>
      <c r="F9" s="539"/>
      <c r="G9" s="539"/>
      <c r="H9" s="539"/>
      <c r="I9" s="539"/>
      <c r="J9" s="539"/>
      <c r="K9" s="539"/>
      <c r="L9" s="539"/>
      <c r="M9" s="539"/>
      <c r="N9" s="539"/>
      <c r="O9" s="539"/>
      <c r="P9" s="540"/>
      <c r="R9" s="46" t="s">
        <v>410</v>
      </c>
      <c r="T9" s="47" t="str">
        <f>'Tablero indicadores 2026'!H56</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2026'!I54</f>
        <v>Número</v>
      </c>
      <c r="F11" s="539"/>
      <c r="G11" s="539"/>
      <c r="H11" s="539"/>
      <c r="I11" s="539"/>
      <c r="J11" s="539"/>
      <c r="K11" s="539"/>
      <c r="L11" s="539"/>
      <c r="M11" s="539"/>
      <c r="N11" s="539"/>
      <c r="O11" s="539"/>
      <c r="P11" s="540"/>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40"/>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749</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v>136</v>
      </c>
      <c r="F19" s="59">
        <v>161</v>
      </c>
      <c r="G19" s="59">
        <v>195</v>
      </c>
      <c r="H19" s="59">
        <v>160</v>
      </c>
      <c r="I19" s="59">
        <v>153</v>
      </c>
      <c r="J19" s="59">
        <v>150</v>
      </c>
      <c r="K19" s="59">
        <v>175</v>
      </c>
      <c r="L19" s="59">
        <v>116</v>
      </c>
      <c r="M19" s="59">
        <v>167</v>
      </c>
      <c r="N19" s="59">
        <v>154</v>
      </c>
      <c r="O19" s="59">
        <v>120</v>
      </c>
      <c r="P19" s="59"/>
      <c r="Q19" s="55"/>
      <c r="R19" s="547"/>
      <c r="S19" s="548"/>
      <c r="T19" s="548"/>
      <c r="U19" s="41"/>
    </row>
    <row r="20" spans="1:21" ht="14.25" x14ac:dyDescent="0.2">
      <c r="A20" s="551" t="s">
        <v>430</v>
      </c>
      <c r="B20" s="552"/>
      <c r="C20" s="553"/>
      <c r="E20" s="59">
        <v>1043</v>
      </c>
      <c r="F20" s="59">
        <v>10432</v>
      </c>
      <c r="G20" s="59">
        <v>1021</v>
      </c>
      <c r="H20" s="59">
        <v>1031</v>
      </c>
      <c r="I20" s="59">
        <v>1038</v>
      </c>
      <c r="J20" s="59">
        <v>1077</v>
      </c>
      <c r="K20" s="59">
        <v>995</v>
      </c>
      <c r="L20" s="59">
        <v>933</v>
      </c>
      <c r="M20" s="59">
        <v>929</v>
      </c>
      <c r="N20" s="59">
        <v>919</v>
      </c>
      <c r="O20" s="59">
        <v>950</v>
      </c>
      <c r="P20" s="59">
        <v>920</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0</v>
      </c>
      <c r="F22" s="63">
        <v>0</v>
      </c>
      <c r="G22" s="63">
        <v>0</v>
      </c>
      <c r="H22" s="63">
        <v>0</v>
      </c>
      <c r="I22" s="63">
        <v>0</v>
      </c>
      <c r="J22" s="63">
        <v>0</v>
      </c>
      <c r="K22" s="63">
        <v>0</v>
      </c>
      <c r="L22" s="63">
        <v>0</v>
      </c>
      <c r="M22" s="63">
        <v>0</v>
      </c>
      <c r="N22" s="63">
        <v>0</v>
      </c>
      <c r="O22" s="63">
        <v>0</v>
      </c>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1</v>
      </c>
      <c r="F24" s="63">
        <v>1</v>
      </c>
      <c r="G24" s="63">
        <v>1</v>
      </c>
      <c r="H24" s="63">
        <v>1</v>
      </c>
      <c r="I24" s="63">
        <v>1</v>
      </c>
      <c r="J24" s="63">
        <v>1</v>
      </c>
      <c r="K24" s="63">
        <v>1</v>
      </c>
      <c r="L24" s="63">
        <v>1</v>
      </c>
      <c r="M24" s="63">
        <v>1</v>
      </c>
      <c r="N24" s="63">
        <v>1</v>
      </c>
      <c r="O24" s="63">
        <v>1</v>
      </c>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79">
        <f t="shared" ref="E26:F26" si="0">E19/E20</f>
        <v>0.13039309683604985</v>
      </c>
      <c r="F26" s="79">
        <f t="shared" si="0"/>
        <v>1.5433282208588956E-2</v>
      </c>
      <c r="G26" s="79">
        <f t="shared" ref="G26:L26" si="1">G19/G20</f>
        <v>0.19098922624877571</v>
      </c>
      <c r="H26" s="79">
        <f t="shared" si="1"/>
        <v>0.15518913676042678</v>
      </c>
      <c r="I26" s="79">
        <f t="shared" si="1"/>
        <v>0.14739884393063585</v>
      </c>
      <c r="J26" s="79">
        <f t="shared" si="1"/>
        <v>0.1392757660167131</v>
      </c>
      <c r="K26" s="79">
        <f t="shared" si="1"/>
        <v>0.17587939698492464</v>
      </c>
      <c r="L26" s="79">
        <f t="shared" si="1"/>
        <v>0.12433011789924973</v>
      </c>
      <c r="M26" s="79">
        <f t="shared" ref="M26:N26" si="2">M19/M20</f>
        <v>0.17976318622174381</v>
      </c>
      <c r="N26" s="79">
        <f t="shared" si="2"/>
        <v>0.16757344940152338</v>
      </c>
      <c r="O26" s="79">
        <f t="shared" ref="O26:P26" si="3">O19/O20</f>
        <v>0.12631578947368421</v>
      </c>
      <c r="P26" s="79">
        <f t="shared" si="3"/>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6.5" customHeight="1" x14ac:dyDescent="0.2">
      <c r="U31" s="41"/>
    </row>
    <row r="32" spans="1:21" ht="16.5" customHeight="1" x14ac:dyDescent="0.25">
      <c r="A32" s="565"/>
      <c r="C32" s="568" t="s">
        <v>434</v>
      </c>
      <c r="D32" s="569"/>
      <c r="E32" s="569"/>
      <c r="F32" s="569"/>
      <c r="G32" s="569"/>
      <c r="H32" s="570"/>
      <c r="I32" s="568" t="s">
        <v>435</v>
      </c>
      <c r="J32" s="569"/>
      <c r="K32" s="569"/>
      <c r="L32" s="569"/>
      <c r="M32" s="569"/>
      <c r="N32" s="569"/>
      <c r="O32" s="569"/>
      <c r="P32" s="569"/>
      <c r="Q32" s="569"/>
      <c r="R32" s="569"/>
      <c r="S32" s="569"/>
      <c r="T32" s="569"/>
      <c r="U32" s="41"/>
    </row>
    <row r="33" spans="1:21" ht="54.75" customHeight="1" x14ac:dyDescent="0.2">
      <c r="A33" s="566"/>
      <c r="B33" s="69"/>
      <c r="C33" s="571" t="s">
        <v>750</v>
      </c>
      <c r="D33" s="572"/>
      <c r="E33" s="572"/>
      <c r="F33" s="572"/>
      <c r="G33" s="572"/>
      <c r="H33" s="573"/>
      <c r="I33" s="571" t="s">
        <v>751</v>
      </c>
      <c r="J33" s="572"/>
      <c r="K33" s="572"/>
      <c r="L33" s="572"/>
      <c r="M33" s="572"/>
      <c r="N33" s="572"/>
      <c r="O33" s="572"/>
      <c r="P33" s="572"/>
      <c r="Q33" s="572"/>
      <c r="R33" s="572"/>
      <c r="S33" s="572"/>
      <c r="T33" s="572"/>
      <c r="U33" s="41"/>
    </row>
    <row r="34" spans="1:21" ht="16.5" customHeight="1" x14ac:dyDescent="0.2">
      <c r="A34" s="566"/>
      <c r="B34" s="69"/>
      <c r="C34" s="574" t="s">
        <v>438</v>
      </c>
      <c r="D34" s="575"/>
      <c r="E34" s="575"/>
      <c r="F34" s="575"/>
      <c r="G34" s="575"/>
      <c r="H34" s="576"/>
      <c r="I34" s="574" t="s">
        <v>439</v>
      </c>
      <c r="J34" s="575"/>
      <c r="K34" s="575"/>
      <c r="L34" s="575"/>
      <c r="M34" s="575"/>
      <c r="N34" s="575"/>
      <c r="O34" s="575"/>
      <c r="P34" s="575"/>
      <c r="Q34" s="575"/>
      <c r="R34" s="575"/>
      <c r="S34" s="575"/>
      <c r="T34" s="673"/>
      <c r="U34" s="41"/>
    </row>
    <row r="35" spans="1:21" ht="16.5" customHeight="1" x14ac:dyDescent="0.2">
      <c r="A35" s="566"/>
      <c r="B35" s="69"/>
      <c r="C35" s="590">
        <v>46052</v>
      </c>
      <c r="D35" s="590"/>
      <c r="E35" s="590"/>
      <c r="F35" s="583" t="s">
        <v>557</v>
      </c>
      <c r="G35" s="588"/>
      <c r="H35" s="589"/>
      <c r="I35" s="622" t="s">
        <v>752</v>
      </c>
      <c r="J35" s="622"/>
      <c r="K35" s="622"/>
      <c r="L35" s="622"/>
      <c r="M35" s="622"/>
      <c r="N35" s="622"/>
      <c r="O35" s="622"/>
      <c r="P35" s="622"/>
      <c r="Q35" s="622"/>
      <c r="R35" s="622"/>
      <c r="S35" s="622"/>
      <c r="T35" s="622"/>
      <c r="U35" s="41"/>
    </row>
    <row r="36" spans="1:21" ht="16.5" customHeight="1" x14ac:dyDescent="0.2">
      <c r="A36" s="566"/>
      <c r="B36" s="69"/>
      <c r="C36" s="590">
        <v>46080</v>
      </c>
      <c r="D36" s="590"/>
      <c r="E36" s="590"/>
      <c r="F36" s="583" t="s">
        <v>557</v>
      </c>
      <c r="G36" s="588"/>
      <c r="H36" s="589"/>
      <c r="I36" s="622" t="s">
        <v>752</v>
      </c>
      <c r="J36" s="622"/>
      <c r="K36" s="622"/>
      <c r="L36" s="622"/>
      <c r="M36" s="622"/>
      <c r="N36" s="622"/>
      <c r="O36" s="622"/>
      <c r="P36" s="622"/>
      <c r="Q36" s="622"/>
      <c r="R36" s="622"/>
      <c r="S36" s="622"/>
      <c r="T36" s="622"/>
      <c r="U36" s="41"/>
    </row>
    <row r="37" spans="1:21" ht="16.5" customHeight="1" x14ac:dyDescent="0.2">
      <c r="A37" s="566"/>
      <c r="B37" s="69"/>
      <c r="C37" s="590">
        <v>46112</v>
      </c>
      <c r="D37" s="590"/>
      <c r="E37" s="590"/>
      <c r="F37" s="583" t="s">
        <v>557</v>
      </c>
      <c r="G37" s="588"/>
      <c r="H37" s="589"/>
      <c r="I37" s="622" t="s">
        <v>752</v>
      </c>
      <c r="J37" s="622"/>
      <c r="K37" s="622"/>
      <c r="L37" s="622"/>
      <c r="M37" s="622"/>
      <c r="N37" s="622"/>
      <c r="O37" s="622"/>
      <c r="P37" s="622"/>
      <c r="Q37" s="622"/>
      <c r="R37" s="622"/>
      <c r="S37" s="622"/>
      <c r="T37" s="622"/>
      <c r="U37" s="41"/>
    </row>
    <row r="38" spans="1:21" ht="16.5" customHeight="1" x14ac:dyDescent="0.2">
      <c r="A38" s="566"/>
      <c r="B38" s="69"/>
      <c r="C38" s="590">
        <v>46142</v>
      </c>
      <c r="D38" s="590"/>
      <c r="E38" s="590"/>
      <c r="F38" s="583" t="s">
        <v>557</v>
      </c>
      <c r="G38" s="588"/>
      <c r="H38" s="589"/>
      <c r="I38" s="622" t="s">
        <v>752</v>
      </c>
      <c r="J38" s="622"/>
      <c r="K38" s="622"/>
      <c r="L38" s="622"/>
      <c r="M38" s="622"/>
      <c r="N38" s="622"/>
      <c r="O38" s="622"/>
      <c r="P38" s="622"/>
      <c r="Q38" s="622"/>
      <c r="R38" s="622"/>
      <c r="S38" s="622"/>
      <c r="T38" s="622"/>
      <c r="U38" s="41"/>
    </row>
    <row r="39" spans="1:21" ht="16.5" customHeight="1" x14ac:dyDescent="0.2">
      <c r="A39" s="566"/>
      <c r="B39" s="69"/>
      <c r="C39" s="590">
        <v>46171</v>
      </c>
      <c r="D39" s="590"/>
      <c r="E39" s="590"/>
      <c r="F39" s="583" t="s">
        <v>557</v>
      </c>
      <c r="G39" s="588"/>
      <c r="H39" s="589"/>
      <c r="I39" s="622" t="s">
        <v>752</v>
      </c>
      <c r="J39" s="622"/>
      <c r="K39" s="622"/>
      <c r="L39" s="622"/>
      <c r="M39" s="622"/>
      <c r="N39" s="622"/>
      <c r="O39" s="622"/>
      <c r="P39" s="622"/>
      <c r="Q39" s="622"/>
      <c r="R39" s="622"/>
      <c r="S39" s="622"/>
      <c r="T39" s="622"/>
      <c r="U39" s="41"/>
    </row>
    <row r="40" spans="1:21" ht="16.5" customHeight="1" x14ac:dyDescent="0.2">
      <c r="A40" s="566"/>
      <c r="B40" s="69"/>
      <c r="C40" s="590">
        <v>46203</v>
      </c>
      <c r="D40" s="590"/>
      <c r="E40" s="590"/>
      <c r="F40" s="583" t="s">
        <v>557</v>
      </c>
      <c r="G40" s="588"/>
      <c r="H40" s="589"/>
      <c r="I40" s="622" t="s">
        <v>752</v>
      </c>
      <c r="J40" s="622"/>
      <c r="K40" s="622"/>
      <c r="L40" s="622"/>
      <c r="M40" s="622"/>
      <c r="N40" s="622"/>
      <c r="O40" s="622"/>
      <c r="P40" s="622"/>
      <c r="Q40" s="622"/>
      <c r="R40" s="622"/>
      <c r="S40" s="622"/>
      <c r="T40" s="622"/>
      <c r="U40" s="41"/>
    </row>
    <row r="41" spans="1:21" ht="16.5" customHeight="1" x14ac:dyDescent="0.2">
      <c r="A41" s="566"/>
      <c r="B41" s="69"/>
      <c r="C41" s="590">
        <v>46234</v>
      </c>
      <c r="D41" s="590"/>
      <c r="E41" s="590"/>
      <c r="F41" s="583" t="s">
        <v>557</v>
      </c>
      <c r="G41" s="588"/>
      <c r="H41" s="589"/>
      <c r="I41" s="622" t="s">
        <v>752</v>
      </c>
      <c r="J41" s="622"/>
      <c r="K41" s="622"/>
      <c r="L41" s="622"/>
      <c r="M41" s="622"/>
      <c r="N41" s="622"/>
      <c r="O41" s="622"/>
      <c r="P41" s="622"/>
      <c r="Q41" s="622"/>
      <c r="R41" s="622"/>
      <c r="S41" s="622"/>
      <c r="T41" s="622"/>
      <c r="U41" s="41"/>
    </row>
    <row r="42" spans="1:21" ht="16.5" customHeight="1" x14ac:dyDescent="0.2">
      <c r="A42" s="566"/>
      <c r="B42" s="69"/>
      <c r="C42" s="590">
        <v>46265</v>
      </c>
      <c r="D42" s="590"/>
      <c r="E42" s="590"/>
      <c r="F42" s="583" t="s">
        <v>557</v>
      </c>
      <c r="G42" s="588"/>
      <c r="H42" s="589"/>
      <c r="I42" s="622" t="s">
        <v>752</v>
      </c>
      <c r="J42" s="622"/>
      <c r="K42" s="622"/>
      <c r="L42" s="622"/>
      <c r="M42" s="622"/>
      <c r="N42" s="622"/>
      <c r="O42" s="622"/>
      <c r="P42" s="622"/>
      <c r="Q42" s="622"/>
      <c r="R42" s="622"/>
      <c r="S42" s="622"/>
      <c r="T42" s="622"/>
      <c r="U42" s="41"/>
    </row>
    <row r="43" spans="1:21" ht="16.5" customHeight="1" x14ac:dyDescent="0.2">
      <c r="A43" s="566"/>
      <c r="B43" s="69"/>
      <c r="C43" s="590">
        <v>46295</v>
      </c>
      <c r="D43" s="590"/>
      <c r="E43" s="590"/>
      <c r="F43" s="583" t="s">
        <v>557</v>
      </c>
      <c r="G43" s="588"/>
      <c r="H43" s="589"/>
      <c r="I43" s="622" t="s">
        <v>752</v>
      </c>
      <c r="J43" s="622"/>
      <c r="K43" s="622"/>
      <c r="L43" s="622"/>
      <c r="M43" s="622"/>
      <c r="N43" s="622"/>
      <c r="O43" s="622"/>
      <c r="P43" s="622"/>
      <c r="Q43" s="622"/>
      <c r="R43" s="622"/>
      <c r="S43" s="622"/>
      <c r="T43" s="622"/>
      <c r="U43" s="41"/>
    </row>
    <row r="44" spans="1:21" ht="16.5" customHeight="1" x14ac:dyDescent="0.2">
      <c r="A44" s="566"/>
      <c r="B44" s="69"/>
      <c r="C44" s="590">
        <v>46325</v>
      </c>
      <c r="D44" s="590"/>
      <c r="E44" s="590"/>
      <c r="F44" s="583" t="s">
        <v>557</v>
      </c>
      <c r="G44" s="588"/>
      <c r="H44" s="589"/>
      <c r="I44" s="622" t="s">
        <v>752</v>
      </c>
      <c r="J44" s="622"/>
      <c r="K44" s="622"/>
      <c r="L44" s="622"/>
      <c r="M44" s="622"/>
      <c r="N44" s="622"/>
      <c r="O44" s="622"/>
      <c r="P44" s="622"/>
      <c r="Q44" s="622"/>
      <c r="R44" s="622"/>
      <c r="S44" s="622"/>
      <c r="T44" s="622"/>
      <c r="U44" s="41"/>
    </row>
    <row r="45" spans="1:21" ht="16.5" customHeight="1" x14ac:dyDescent="0.2">
      <c r="A45" s="566"/>
      <c r="B45" s="69"/>
      <c r="C45" s="590">
        <v>46356</v>
      </c>
      <c r="D45" s="590"/>
      <c r="E45" s="590"/>
      <c r="F45" s="583" t="s">
        <v>557</v>
      </c>
      <c r="G45" s="588"/>
      <c r="H45" s="589"/>
      <c r="I45" s="622" t="s">
        <v>752</v>
      </c>
      <c r="J45" s="622"/>
      <c r="K45" s="622"/>
      <c r="L45" s="622"/>
      <c r="M45" s="622"/>
      <c r="N45" s="622"/>
      <c r="O45" s="622"/>
      <c r="P45" s="622"/>
      <c r="Q45" s="622"/>
      <c r="R45" s="622"/>
      <c r="S45" s="622"/>
      <c r="T45" s="622"/>
      <c r="U45" s="41"/>
    </row>
    <row r="46" spans="1:21" ht="16.5" customHeight="1" x14ac:dyDescent="0.2">
      <c r="A46" s="566"/>
      <c r="B46" s="69"/>
      <c r="C46" s="590">
        <v>46360</v>
      </c>
      <c r="D46" s="590"/>
      <c r="E46" s="590"/>
      <c r="F46" s="583" t="s">
        <v>557</v>
      </c>
      <c r="G46" s="588"/>
      <c r="H46" s="589"/>
      <c r="I46" s="622" t="s">
        <v>752</v>
      </c>
      <c r="J46" s="622"/>
      <c r="K46" s="622"/>
      <c r="L46" s="622"/>
      <c r="M46" s="622"/>
      <c r="N46" s="622"/>
      <c r="O46" s="622"/>
      <c r="P46" s="622"/>
      <c r="Q46" s="622"/>
      <c r="R46" s="622"/>
      <c r="S46" s="622"/>
      <c r="T46" s="622"/>
      <c r="U46" s="41"/>
    </row>
    <row r="47" spans="1:21" ht="16.5" customHeight="1" x14ac:dyDescent="0.2">
      <c r="A47" s="566"/>
      <c r="B47" s="69"/>
      <c r="C47" s="586" t="s">
        <v>14</v>
      </c>
      <c r="D47" s="586"/>
      <c r="E47" s="586"/>
      <c r="F47" s="586"/>
      <c r="G47" s="586"/>
      <c r="H47" s="586"/>
      <c r="I47" s="604"/>
      <c r="J47" s="605"/>
      <c r="K47" s="605"/>
      <c r="L47" s="605"/>
      <c r="M47" s="605"/>
      <c r="N47" s="605"/>
      <c r="O47" s="605"/>
      <c r="P47" s="605"/>
      <c r="Q47" s="605"/>
      <c r="R47" s="605"/>
      <c r="S47" s="605"/>
      <c r="T47" s="605"/>
      <c r="U47" s="41"/>
    </row>
    <row r="48" spans="1:21" ht="16.5" customHeight="1" thickBot="1" x14ac:dyDescent="0.25">
      <c r="A48" s="567"/>
      <c r="B48" s="69"/>
      <c r="C48" s="587" t="str">
        <f>'Tablero indicadores 2026'!G8</f>
        <v>Líder Funcional SG SST</v>
      </c>
      <c r="D48" s="584"/>
      <c r="E48" s="584"/>
      <c r="F48" s="584"/>
      <c r="G48" s="584"/>
      <c r="H48" s="585"/>
      <c r="I48" s="213"/>
      <c r="J48" s="214"/>
      <c r="K48" s="214"/>
      <c r="L48" s="214"/>
      <c r="M48" s="214"/>
      <c r="N48" s="214"/>
      <c r="O48" s="214"/>
      <c r="P48" s="214"/>
      <c r="Q48" s="214"/>
      <c r="R48" s="214"/>
      <c r="S48" s="214"/>
      <c r="T48" s="214"/>
      <c r="U48" s="41"/>
    </row>
    <row r="49" spans="1:21" ht="11.25" customHeight="1" x14ac:dyDescent="0.2">
      <c r="A49" s="39"/>
      <c r="B49" s="39"/>
      <c r="C49" s="39"/>
      <c r="D49" s="39"/>
      <c r="E49" s="39"/>
      <c r="F49" s="39"/>
      <c r="G49" s="39"/>
      <c r="H49" s="39"/>
      <c r="I49" s="39"/>
      <c r="J49" s="39"/>
      <c r="K49" s="39"/>
      <c r="L49" s="39"/>
      <c r="M49" s="39"/>
      <c r="N49" s="39"/>
      <c r="O49" s="39"/>
      <c r="P49" s="39"/>
      <c r="Q49" s="39"/>
      <c r="R49" s="39"/>
      <c r="S49" s="39"/>
      <c r="T49" s="39"/>
      <c r="U49" s="40"/>
    </row>
    <row r="50" spans="1:21" ht="4.5" customHeight="1" thickBot="1" x14ac:dyDescent="0.25">
      <c r="A50" s="51"/>
      <c r="B50" s="51"/>
      <c r="C50" s="51"/>
      <c r="D50" s="51"/>
      <c r="E50" s="51"/>
      <c r="F50" s="51"/>
      <c r="G50" s="51"/>
      <c r="H50" s="51"/>
      <c r="I50" s="51"/>
      <c r="J50" s="51"/>
      <c r="K50" s="51"/>
      <c r="L50" s="51"/>
      <c r="M50" s="51"/>
      <c r="N50" s="51"/>
      <c r="O50" s="51"/>
      <c r="P50" s="51"/>
      <c r="Q50" s="51"/>
      <c r="R50" s="51"/>
      <c r="S50" s="51"/>
      <c r="T50" s="51"/>
      <c r="U50" s="52"/>
    </row>
    <row r="51" spans="1:21" ht="14.25" x14ac:dyDescent="0.2"/>
    <row r="52" spans="1:21" ht="12" hidden="1" customHeight="1" x14ac:dyDescent="0.2"/>
    <row r="53" spans="1:21" ht="14.25" hidden="1" x14ac:dyDescent="0.2"/>
    <row r="54" spans="1:21" ht="14.25" hidden="1" x14ac:dyDescent="0.2"/>
    <row r="55" spans="1:21" ht="14.25" hidden="1" x14ac:dyDescent="0.2"/>
    <row r="56" spans="1:21" ht="14.25" hidden="1" x14ac:dyDescent="0.2"/>
    <row r="57" spans="1:21" ht="14.25" hidden="1" x14ac:dyDescent="0.2"/>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sheetData>
  <sheetProtection selectLockedCells="1"/>
  <dataConsolidate/>
  <mergeCells count="72">
    <mergeCell ref="C45:E45"/>
    <mergeCell ref="F45:H45"/>
    <mergeCell ref="I45:T45"/>
    <mergeCell ref="C46:E46"/>
    <mergeCell ref="F46:H46"/>
    <mergeCell ref="I46:T46"/>
    <mergeCell ref="C43:E43"/>
    <mergeCell ref="F43:H43"/>
    <mergeCell ref="I43:T43"/>
    <mergeCell ref="C44:E44"/>
    <mergeCell ref="F44:H44"/>
    <mergeCell ref="I44:T44"/>
    <mergeCell ref="C41:E41"/>
    <mergeCell ref="F41:H41"/>
    <mergeCell ref="I41:T41"/>
    <mergeCell ref="C42:E42"/>
    <mergeCell ref="F42:H42"/>
    <mergeCell ref="I42:T42"/>
    <mergeCell ref="C39:E39"/>
    <mergeCell ref="F39:H39"/>
    <mergeCell ref="I39:T39"/>
    <mergeCell ref="C40:E40"/>
    <mergeCell ref="F40:H40"/>
    <mergeCell ref="I40:T40"/>
    <mergeCell ref="C37:E37"/>
    <mergeCell ref="F37:H37"/>
    <mergeCell ref="I37:T37"/>
    <mergeCell ref="C38:E38"/>
    <mergeCell ref="F38:H38"/>
    <mergeCell ref="I38:T38"/>
    <mergeCell ref="A32:A48"/>
    <mergeCell ref="C32:H32"/>
    <mergeCell ref="I32:T32"/>
    <mergeCell ref="C33:H33"/>
    <mergeCell ref="I33:T33"/>
    <mergeCell ref="C34:H34"/>
    <mergeCell ref="I34:T34"/>
    <mergeCell ref="I47:T47"/>
    <mergeCell ref="C47:H47"/>
    <mergeCell ref="C48:H48"/>
    <mergeCell ref="C35:E35"/>
    <mergeCell ref="F35:H35"/>
    <mergeCell ref="I35:T35"/>
    <mergeCell ref="C36:E36"/>
    <mergeCell ref="F36:H36"/>
    <mergeCell ref="I36:T36"/>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29">
      <colorScale>
        <cfvo type="min"/>
        <cfvo type="percentile" val="50"/>
        <cfvo type="max"/>
        <color rgb="FFF8696B"/>
        <color rgb="FFFFEB84"/>
        <color rgb="FF63BE7B"/>
      </colorScale>
    </cfRule>
    <cfRule type="colorScale" priority="30">
      <colorScale>
        <cfvo type="min"/>
        <cfvo type="max"/>
        <color rgb="FFFFEF9C"/>
        <color rgb="FF63BE7B"/>
      </colorScale>
    </cfRule>
  </conditionalFormatting>
  <conditionalFormatting sqref="F26">
    <cfRule type="colorScale" priority="27">
      <colorScale>
        <cfvo type="min"/>
        <cfvo type="percentile" val="50"/>
        <cfvo type="max"/>
        <color rgb="FFF8696B"/>
        <color rgb="FFFFEB84"/>
        <color rgb="FF63BE7B"/>
      </colorScale>
    </cfRule>
    <cfRule type="colorScale" priority="28">
      <colorScale>
        <cfvo type="min"/>
        <cfvo type="max"/>
        <color rgb="FFFFEF9C"/>
        <color rgb="FF63BE7B"/>
      </colorScale>
    </cfRule>
  </conditionalFormatting>
  <conditionalFormatting sqref="G26">
    <cfRule type="colorScale" priority="25">
      <colorScale>
        <cfvo type="min"/>
        <cfvo type="percentile" val="50"/>
        <cfvo type="max"/>
        <color rgb="FFF8696B"/>
        <color rgb="FFFFEB84"/>
        <color rgb="FF63BE7B"/>
      </colorScale>
    </cfRule>
    <cfRule type="colorScale" priority="26">
      <colorScale>
        <cfvo type="min"/>
        <cfvo type="max"/>
        <color rgb="FFFFEF9C"/>
        <color rgb="FF63BE7B"/>
      </colorScale>
    </cfRule>
  </conditionalFormatting>
  <conditionalFormatting sqref="H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I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J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K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L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01783-07AB-42F8-8374-28B1B2AA494E}">
  <sheetPr codeName="Hoja47">
    <tabColor rgb="FFFF0000"/>
  </sheetPr>
  <dimension ref="A1:V74"/>
  <sheetViews>
    <sheetView showGridLines="0" view="pageBreakPreview" zoomScale="70" zoomScaleNormal="40" zoomScaleSheetLayoutView="70" zoomScalePageLayoutView="82" workbookViewId="0">
      <selection activeCell="C35" sqref="C35:E4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11.140625" style="38" customWidth="1"/>
    <col min="18" max="18" width="0.85546875" style="38" customWidth="1"/>
    <col min="19" max="19" width="20.140625" style="38" customWidth="1"/>
    <col min="20" max="20" width="0.85546875" style="38" customWidth="1"/>
    <col min="21" max="21" width="55.7109375" style="38" customWidth="1"/>
    <col min="22" max="22" width="0.85546875" style="38" customWidth="1"/>
    <col min="23" max="23" width="4" style="38" customWidth="1"/>
    <col min="24" max="16384" width="11.42578125" style="38"/>
  </cols>
  <sheetData>
    <row r="1" spans="1:22" ht="16.5" thickBot="1" x14ac:dyDescent="0.25">
      <c r="A1" s="518" t="s">
        <v>0</v>
      </c>
      <c r="B1" s="519"/>
      <c r="C1" s="519"/>
      <c r="D1" s="519"/>
      <c r="E1" s="519"/>
      <c r="F1" s="519"/>
      <c r="G1" s="519"/>
      <c r="H1" s="519"/>
      <c r="I1" s="519"/>
      <c r="J1" s="519"/>
      <c r="K1" s="519"/>
      <c r="L1" s="519"/>
      <c r="M1" s="520"/>
      <c r="N1" s="503"/>
      <c r="O1" s="504"/>
      <c r="P1" s="504"/>
      <c r="Q1" s="504"/>
      <c r="R1" s="504"/>
      <c r="S1" s="504"/>
      <c r="T1" s="504"/>
      <c r="U1" s="504"/>
      <c r="V1" s="505"/>
    </row>
    <row r="2" spans="1:22" ht="16.5" thickBot="1" x14ac:dyDescent="0.25">
      <c r="A2" s="518" t="s">
        <v>1</v>
      </c>
      <c r="B2" s="519"/>
      <c r="C2" s="519"/>
      <c r="D2" s="519"/>
      <c r="E2" s="519"/>
      <c r="F2" s="519"/>
      <c r="G2" s="519"/>
      <c r="H2" s="519"/>
      <c r="I2" s="519"/>
      <c r="J2" s="519"/>
      <c r="K2" s="519"/>
      <c r="L2" s="519"/>
      <c r="M2" s="520"/>
      <c r="N2" s="506"/>
      <c r="O2" s="507"/>
      <c r="P2" s="507"/>
      <c r="Q2" s="507"/>
      <c r="R2" s="507"/>
      <c r="S2" s="507"/>
      <c r="T2" s="507"/>
      <c r="U2" s="507"/>
      <c r="V2" s="508"/>
    </row>
    <row r="3" spans="1:22"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0"/>
      <c r="V3" s="511"/>
    </row>
    <row r="4" spans="1:22" ht="5.25" customHeight="1" x14ac:dyDescent="0.2">
      <c r="A4" s="39"/>
      <c r="B4" s="39"/>
      <c r="C4" s="39"/>
      <c r="D4" s="39"/>
      <c r="E4" s="39"/>
      <c r="F4" s="39"/>
      <c r="G4" s="39"/>
      <c r="H4" s="39"/>
      <c r="I4" s="39"/>
      <c r="J4" s="39"/>
      <c r="K4" s="39"/>
      <c r="L4" s="39"/>
      <c r="M4" s="39"/>
      <c r="N4" s="39"/>
      <c r="O4" s="39"/>
      <c r="P4" s="39"/>
      <c r="Q4" s="39"/>
      <c r="R4" s="39"/>
      <c r="S4" s="39"/>
      <c r="T4" s="39"/>
      <c r="U4" s="39"/>
      <c r="V4" s="40"/>
    </row>
    <row r="5" spans="1:22" ht="28.5" customHeight="1" x14ac:dyDescent="0.25">
      <c r="A5" s="535" t="s">
        <v>409</v>
      </c>
      <c r="B5" s="536"/>
      <c r="C5" s="555"/>
      <c r="E5" s="556" t="str">
        <f>'Tablero indicadores 2026'!B57</f>
        <v>9.1. Ausentismo por causa médica 
(Resolución 312 de 2019)</v>
      </c>
      <c r="F5" s="557"/>
      <c r="G5" s="557"/>
      <c r="H5" s="557"/>
      <c r="I5" s="557"/>
      <c r="J5" s="557"/>
      <c r="K5" s="557"/>
      <c r="L5" s="557"/>
      <c r="M5" s="557"/>
      <c r="N5" s="557"/>
      <c r="O5" s="557"/>
      <c r="P5" s="557"/>
      <c r="Q5" s="557"/>
      <c r="R5" s="557"/>
      <c r="S5" s="557"/>
      <c r="T5" s="557"/>
      <c r="U5" s="557"/>
      <c r="V5" s="41"/>
    </row>
    <row r="6" spans="1:22" ht="5.0999999999999996" customHeight="1" x14ac:dyDescent="0.2">
      <c r="A6" s="42"/>
      <c r="B6" s="42"/>
      <c r="C6" s="42"/>
      <c r="V6" s="41"/>
    </row>
    <row r="7" spans="1:22"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563"/>
      <c r="R7" s="43"/>
      <c r="S7" s="44" t="s">
        <v>19</v>
      </c>
      <c r="T7" s="43"/>
      <c r="U7" s="45">
        <f>'Tablero indicadores 2026'!L37</f>
        <v>0.9</v>
      </c>
      <c r="V7" s="41"/>
    </row>
    <row r="8" spans="1:22" ht="5.0999999999999996" customHeight="1" x14ac:dyDescent="0.2">
      <c r="A8" s="42"/>
      <c r="B8" s="42"/>
      <c r="C8" s="42"/>
      <c r="V8" s="41"/>
    </row>
    <row r="9" spans="1:22" ht="33" customHeight="1" x14ac:dyDescent="0.2">
      <c r="A9" s="558" t="s">
        <v>20</v>
      </c>
      <c r="B9" s="559"/>
      <c r="C9" s="564"/>
      <c r="E9" s="538" t="s">
        <v>753</v>
      </c>
      <c r="F9" s="539"/>
      <c r="G9" s="539"/>
      <c r="H9" s="539"/>
      <c r="I9" s="539"/>
      <c r="J9" s="539"/>
      <c r="K9" s="539"/>
      <c r="L9" s="539"/>
      <c r="M9" s="539"/>
      <c r="N9" s="539"/>
      <c r="O9" s="539"/>
      <c r="P9" s="539"/>
      <c r="Q9" s="540"/>
      <c r="S9" s="46" t="s">
        <v>410</v>
      </c>
      <c r="U9" s="47" t="str">
        <f>'Tablero indicadores 2026'!H56</f>
        <v xml:space="preserve">Anual </v>
      </c>
      <c r="V9" s="41"/>
    </row>
    <row r="10" spans="1:22" ht="5.0999999999999996" customHeight="1" x14ac:dyDescent="0.2">
      <c r="A10" s="42"/>
      <c r="B10" s="42"/>
      <c r="C10" s="42"/>
      <c r="S10" s="48"/>
      <c r="V10" s="41"/>
    </row>
    <row r="11" spans="1:22"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Q11" s="540"/>
      <c r="S11" s="46" t="s">
        <v>412</v>
      </c>
      <c r="U11" s="47" t="str">
        <f>'Tablero indicadores 2026'!A36</f>
        <v xml:space="preserve">RESULTADO </v>
      </c>
      <c r="V11" s="41"/>
    </row>
    <row r="12" spans="1:22" ht="4.5" customHeight="1" x14ac:dyDescent="0.2">
      <c r="A12" s="42"/>
      <c r="B12" s="42"/>
      <c r="C12" s="42"/>
      <c r="V12" s="41"/>
    </row>
    <row r="13" spans="1:22"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Q13" s="540"/>
      <c r="S13" s="44" t="s">
        <v>414</v>
      </c>
      <c r="U13" s="50">
        <v>2026</v>
      </c>
      <c r="V13" s="41"/>
    </row>
    <row r="14" spans="1:22"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1"/>
      <c r="V14" s="52"/>
    </row>
    <row r="15" spans="1:22" ht="3.75" customHeight="1" thickBot="1" x14ac:dyDescent="0.25">
      <c r="V15" s="41"/>
    </row>
    <row r="16" spans="1:22"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39"/>
      <c r="V16" s="40"/>
    </row>
    <row r="17" spans="1:22"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4" t="s">
        <v>754</v>
      </c>
      <c r="R17" s="55"/>
      <c r="S17" s="545" t="s">
        <v>755</v>
      </c>
      <c r="T17" s="546"/>
      <c r="U17" s="546"/>
      <c r="V17" s="41"/>
    </row>
    <row r="18" spans="1:22" ht="5.0999999999999996" customHeight="1" x14ac:dyDescent="0.2">
      <c r="A18" s="56"/>
      <c r="B18" s="56"/>
      <c r="C18" s="56"/>
      <c r="E18" s="49"/>
      <c r="F18" s="49"/>
      <c r="G18" s="49"/>
      <c r="H18" s="49"/>
      <c r="I18" s="49"/>
      <c r="J18" s="49"/>
      <c r="K18" s="49"/>
      <c r="L18" s="49"/>
      <c r="M18" s="49"/>
      <c r="N18" s="49"/>
      <c r="O18" s="49"/>
      <c r="P18" s="49"/>
      <c r="Q18" s="49"/>
      <c r="R18" s="55"/>
      <c r="S18" s="547"/>
      <c r="T18" s="548"/>
      <c r="U18" s="548"/>
      <c r="V18" s="41"/>
    </row>
    <row r="19" spans="1:22" ht="14.25" x14ac:dyDescent="0.2">
      <c r="A19" s="527" t="s">
        <v>429</v>
      </c>
      <c r="B19" s="528"/>
      <c r="C19" s="529"/>
      <c r="E19" s="59">
        <v>0</v>
      </c>
      <c r="F19" s="59">
        <v>0</v>
      </c>
      <c r="G19" s="59">
        <v>0</v>
      </c>
      <c r="H19" s="59">
        <v>0</v>
      </c>
      <c r="I19" s="59">
        <v>0</v>
      </c>
      <c r="J19" s="59">
        <v>0</v>
      </c>
      <c r="K19" s="59">
        <v>0</v>
      </c>
      <c r="L19" s="59">
        <v>0</v>
      </c>
      <c r="M19" s="59">
        <v>0</v>
      </c>
      <c r="N19" s="59">
        <v>0</v>
      </c>
      <c r="O19" s="59">
        <v>0</v>
      </c>
      <c r="P19" s="59">
        <v>0</v>
      </c>
      <c r="Q19" s="59"/>
      <c r="R19" s="55"/>
      <c r="S19" s="547"/>
      <c r="T19" s="548"/>
      <c r="U19" s="548"/>
      <c r="V19" s="41"/>
    </row>
    <row r="20" spans="1:22" ht="14.25" x14ac:dyDescent="0.2">
      <c r="A20" s="551" t="s">
        <v>430</v>
      </c>
      <c r="B20" s="552"/>
      <c r="C20" s="553"/>
      <c r="E20" s="59">
        <v>10413</v>
      </c>
      <c r="F20" s="59">
        <v>1032</v>
      </c>
      <c r="G20" s="59">
        <v>1021</v>
      </c>
      <c r="H20" s="59">
        <v>1031</v>
      </c>
      <c r="I20" s="59">
        <v>1038</v>
      </c>
      <c r="J20" s="59">
        <v>1077</v>
      </c>
      <c r="K20" s="59">
        <v>995</v>
      </c>
      <c r="L20" s="59">
        <v>933</v>
      </c>
      <c r="M20" s="59">
        <v>929</v>
      </c>
      <c r="N20" s="59">
        <v>919</v>
      </c>
      <c r="O20" s="59">
        <v>950</v>
      </c>
      <c r="P20" s="59">
        <v>920</v>
      </c>
      <c r="Q20" s="59"/>
      <c r="R20" s="55"/>
      <c r="S20" s="547"/>
      <c r="T20" s="548"/>
      <c r="U20" s="548"/>
      <c r="V20" s="41"/>
    </row>
    <row r="21" spans="1:22" ht="5.0999999999999996" customHeight="1" x14ac:dyDescent="0.2">
      <c r="E21" s="61"/>
      <c r="F21" s="61"/>
      <c r="G21" s="61"/>
      <c r="H21" s="61"/>
      <c r="I21" s="61"/>
      <c r="J21" s="61"/>
      <c r="K21" s="61"/>
      <c r="L21" s="61"/>
      <c r="M21" s="61"/>
      <c r="N21" s="61"/>
      <c r="O21" s="61"/>
      <c r="P21" s="61"/>
      <c r="Q21" s="61"/>
      <c r="R21" s="55"/>
      <c r="S21" s="547"/>
      <c r="T21" s="548"/>
      <c r="U21" s="548"/>
      <c r="V21" s="41"/>
    </row>
    <row r="22" spans="1:22" ht="15" customHeight="1" x14ac:dyDescent="0.2">
      <c r="A22" s="527" t="s">
        <v>431</v>
      </c>
      <c r="B22" s="528"/>
      <c r="C22" s="529"/>
      <c r="E22" s="63">
        <v>0</v>
      </c>
      <c r="F22" s="63">
        <v>0</v>
      </c>
      <c r="G22" s="63">
        <v>0</v>
      </c>
      <c r="H22" s="63">
        <v>0</v>
      </c>
      <c r="I22" s="63">
        <v>0</v>
      </c>
      <c r="J22" s="63">
        <v>0</v>
      </c>
      <c r="K22" s="63">
        <v>0</v>
      </c>
      <c r="L22" s="63">
        <v>0</v>
      </c>
      <c r="M22" s="63">
        <v>0</v>
      </c>
      <c r="N22" s="63">
        <v>0</v>
      </c>
      <c r="O22" s="63">
        <v>0</v>
      </c>
      <c r="P22" s="63">
        <v>0</v>
      </c>
      <c r="Q22" s="63">
        <v>0</v>
      </c>
      <c r="R22" s="63" t="e">
        <f>#REF!</f>
        <v>#REF!</v>
      </c>
      <c r="S22" s="547"/>
      <c r="T22" s="548"/>
      <c r="U22" s="548"/>
      <c r="V22" s="41"/>
    </row>
    <row r="23" spans="1:22" ht="5.0999999999999996" customHeight="1" x14ac:dyDescent="0.2">
      <c r="A23" s="554"/>
      <c r="B23" s="554"/>
      <c r="C23" s="554"/>
      <c r="E23" s="65"/>
      <c r="F23" s="65"/>
      <c r="G23" s="65"/>
      <c r="H23" s="65"/>
      <c r="I23" s="65"/>
      <c r="J23" s="65"/>
      <c r="K23" s="65"/>
      <c r="L23" s="65"/>
      <c r="M23" s="65"/>
      <c r="N23" s="65"/>
      <c r="O23" s="65"/>
      <c r="P23" s="65"/>
      <c r="Q23" s="65"/>
      <c r="R23" s="55"/>
      <c r="S23" s="547"/>
      <c r="T23" s="548"/>
      <c r="U23" s="548"/>
      <c r="V23" s="41"/>
    </row>
    <row r="24" spans="1:22" ht="15" customHeight="1" x14ac:dyDescent="0.2">
      <c r="A24" s="527" t="s">
        <v>432</v>
      </c>
      <c r="B24" s="528"/>
      <c r="C24" s="529"/>
      <c r="E24" s="63">
        <v>1</v>
      </c>
      <c r="F24" s="63">
        <v>1</v>
      </c>
      <c r="G24" s="63">
        <v>1</v>
      </c>
      <c r="H24" s="63">
        <v>1</v>
      </c>
      <c r="I24" s="63">
        <v>1</v>
      </c>
      <c r="J24" s="63">
        <v>1</v>
      </c>
      <c r="K24" s="63">
        <v>1</v>
      </c>
      <c r="L24" s="63">
        <v>1</v>
      </c>
      <c r="M24" s="63">
        <v>1</v>
      </c>
      <c r="N24" s="63">
        <v>1</v>
      </c>
      <c r="O24" s="63">
        <v>1</v>
      </c>
      <c r="P24" s="63">
        <v>1</v>
      </c>
      <c r="Q24" s="63">
        <v>1</v>
      </c>
      <c r="R24" s="55"/>
      <c r="S24" s="547"/>
      <c r="T24" s="548"/>
      <c r="U24" s="548"/>
      <c r="V24" s="41"/>
    </row>
    <row r="25" spans="1:22" ht="5.0999999999999996" customHeight="1" x14ac:dyDescent="0.2">
      <c r="E25" s="66"/>
      <c r="F25" s="66"/>
      <c r="G25" s="66"/>
      <c r="H25" s="66"/>
      <c r="I25" s="66"/>
      <c r="J25" s="66"/>
      <c r="K25" s="66"/>
      <c r="L25" s="66"/>
      <c r="M25" s="66"/>
      <c r="N25" s="66"/>
      <c r="O25" s="66"/>
      <c r="P25" s="66"/>
      <c r="Q25" s="66"/>
      <c r="R25" s="55"/>
      <c r="S25" s="547"/>
      <c r="T25" s="548"/>
      <c r="U25" s="548"/>
      <c r="V25" s="41"/>
    </row>
    <row r="26" spans="1:22" ht="15" x14ac:dyDescent="0.25">
      <c r="A26" s="530" t="s">
        <v>433</v>
      </c>
      <c r="B26" s="531"/>
      <c r="C26" s="532"/>
      <c r="E26" s="79">
        <f t="shared" ref="E26:L26" si="0">E19/E20</f>
        <v>0</v>
      </c>
      <c r="F26" s="79">
        <f t="shared" si="0"/>
        <v>0</v>
      </c>
      <c r="G26" s="79">
        <f t="shared" si="0"/>
        <v>0</v>
      </c>
      <c r="H26" s="79">
        <f t="shared" si="0"/>
        <v>0</v>
      </c>
      <c r="I26" s="79">
        <f t="shared" ref="I26" si="1">I19/I20</f>
        <v>0</v>
      </c>
      <c r="J26" s="79">
        <f t="shared" si="0"/>
        <v>0</v>
      </c>
      <c r="K26" s="79">
        <f t="shared" si="0"/>
        <v>0</v>
      </c>
      <c r="L26" s="79">
        <f t="shared" si="0"/>
        <v>0</v>
      </c>
      <c r="M26" s="79">
        <f t="shared" ref="M26:N26" si="2">M19/M20</f>
        <v>0</v>
      </c>
      <c r="N26" s="79">
        <f t="shared" si="2"/>
        <v>0</v>
      </c>
      <c r="O26" s="79">
        <f t="shared" ref="O26:P26" si="3">O19/O20</f>
        <v>0</v>
      </c>
      <c r="P26" s="79">
        <f t="shared" si="3"/>
        <v>0</v>
      </c>
      <c r="Q26" s="79" t="e">
        <f t="shared" ref="Q26" si="4">Q19/Q20</f>
        <v>#DIV/0!</v>
      </c>
      <c r="R26" s="55"/>
      <c r="S26" s="549"/>
      <c r="T26" s="550"/>
      <c r="U26" s="550"/>
      <c r="V26" s="41"/>
    </row>
    <row r="27" spans="1:22" ht="4.5" customHeight="1" x14ac:dyDescent="0.2">
      <c r="J27" s="55"/>
      <c r="K27" s="55"/>
      <c r="L27" s="55"/>
      <c r="M27" s="55"/>
      <c r="N27" s="55"/>
      <c r="O27" s="55"/>
      <c r="P27" s="55"/>
      <c r="Q27" s="55"/>
      <c r="R27" s="55"/>
      <c r="S27" s="55"/>
      <c r="T27" s="55"/>
      <c r="U27" s="55"/>
      <c r="V27" s="41"/>
    </row>
    <row r="28" spans="1:22"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534"/>
      <c r="V28" s="41"/>
    </row>
    <row r="29" spans="1:22" ht="4.5" customHeight="1" thickBot="1" x14ac:dyDescent="0.25">
      <c r="A29" s="51"/>
      <c r="B29" s="51"/>
      <c r="C29" s="51"/>
      <c r="D29" s="51"/>
      <c r="E29" s="51"/>
      <c r="F29" s="51"/>
      <c r="G29" s="51"/>
      <c r="H29" s="51"/>
      <c r="I29" s="51"/>
      <c r="J29" s="51"/>
      <c r="K29" s="51"/>
      <c r="L29" s="51"/>
      <c r="M29" s="51"/>
      <c r="N29" s="51"/>
      <c r="O29" s="51"/>
      <c r="P29" s="51"/>
      <c r="Q29" s="51"/>
      <c r="R29" s="51"/>
      <c r="S29" s="51"/>
      <c r="T29" s="51"/>
      <c r="U29" s="51"/>
      <c r="V29" s="52"/>
    </row>
    <row r="30" spans="1:22" ht="16.5" customHeight="1" x14ac:dyDescent="0.2">
      <c r="A30" s="39"/>
      <c r="B30" s="39"/>
      <c r="C30" s="39"/>
      <c r="D30" s="39"/>
      <c r="E30" s="39"/>
      <c r="F30" s="39"/>
      <c r="G30" s="39"/>
      <c r="H30" s="39"/>
      <c r="I30" s="39"/>
      <c r="J30" s="39"/>
      <c r="K30" s="39"/>
      <c r="L30" s="39"/>
      <c r="M30" s="39"/>
      <c r="N30" s="39"/>
      <c r="O30" s="39"/>
      <c r="P30" s="39"/>
      <c r="Q30" s="39"/>
      <c r="R30" s="39"/>
      <c r="S30" s="39"/>
      <c r="T30" s="39"/>
      <c r="U30" s="39"/>
      <c r="V30" s="40"/>
    </row>
    <row r="31" spans="1:22" ht="15" thickBot="1" x14ac:dyDescent="0.25">
      <c r="A31" s="70"/>
      <c r="B31" s="69"/>
      <c r="C31" s="207"/>
      <c r="D31" s="207"/>
      <c r="E31" s="207"/>
      <c r="F31" s="207"/>
      <c r="G31" s="207"/>
      <c r="H31" s="207"/>
      <c r="I31" s="208"/>
      <c r="J31" s="208"/>
      <c r="K31" s="208"/>
      <c r="L31" s="208"/>
      <c r="M31" s="208"/>
      <c r="N31" s="208"/>
      <c r="O31" s="208"/>
      <c r="P31" s="208"/>
      <c r="Q31" s="208"/>
      <c r="R31" s="208"/>
      <c r="S31" s="208"/>
      <c r="T31" s="208"/>
      <c r="U31" s="208"/>
      <c r="V31" s="52"/>
    </row>
    <row r="32" spans="1:22" ht="15" x14ac:dyDescent="0.25">
      <c r="A32" s="565"/>
      <c r="C32" s="688" t="s">
        <v>434</v>
      </c>
      <c r="D32" s="688"/>
      <c r="E32" s="688"/>
      <c r="F32" s="688"/>
      <c r="G32" s="688"/>
      <c r="H32" s="688"/>
      <c r="I32" s="688" t="s">
        <v>435</v>
      </c>
      <c r="J32" s="688"/>
      <c r="K32" s="688"/>
      <c r="L32" s="688"/>
      <c r="M32" s="688"/>
      <c r="N32" s="688"/>
      <c r="O32" s="688"/>
      <c r="P32" s="688"/>
      <c r="Q32" s="688"/>
      <c r="R32" s="688"/>
      <c r="S32" s="688"/>
      <c r="T32" s="688"/>
      <c r="U32" s="208"/>
      <c r="V32" s="41"/>
    </row>
    <row r="33" spans="1:22" ht="66" customHeight="1" x14ac:dyDescent="0.2">
      <c r="A33" s="566"/>
      <c r="B33" s="69"/>
      <c r="C33" s="752" t="s">
        <v>750</v>
      </c>
      <c r="D33" s="752"/>
      <c r="E33" s="752"/>
      <c r="F33" s="752"/>
      <c r="G33" s="752"/>
      <c r="H33" s="752"/>
      <c r="I33" s="752" t="s">
        <v>751</v>
      </c>
      <c r="J33" s="752"/>
      <c r="K33" s="752"/>
      <c r="L33" s="752"/>
      <c r="M33" s="752"/>
      <c r="N33" s="752"/>
      <c r="O33" s="752"/>
      <c r="P33" s="752"/>
      <c r="Q33" s="752"/>
      <c r="R33" s="752"/>
      <c r="S33" s="752"/>
      <c r="T33" s="752"/>
      <c r="U33" s="208"/>
      <c r="V33" s="41"/>
    </row>
    <row r="34" spans="1:22" ht="15" x14ac:dyDescent="0.2">
      <c r="A34" s="566"/>
      <c r="B34" s="69"/>
      <c r="C34" s="586" t="s">
        <v>438</v>
      </c>
      <c r="D34" s="586"/>
      <c r="E34" s="586"/>
      <c r="F34" s="586"/>
      <c r="G34" s="586"/>
      <c r="H34" s="586"/>
      <c r="I34" s="586" t="s">
        <v>439</v>
      </c>
      <c r="J34" s="586"/>
      <c r="K34" s="586"/>
      <c r="L34" s="586"/>
      <c r="M34" s="586"/>
      <c r="N34" s="586"/>
      <c r="O34" s="586"/>
      <c r="P34" s="586"/>
      <c r="Q34" s="586"/>
      <c r="R34" s="586"/>
      <c r="S34" s="586"/>
      <c r="T34" s="586"/>
      <c r="U34" s="208"/>
      <c r="V34" s="41"/>
    </row>
    <row r="35" spans="1:22" ht="14.25" customHeight="1" x14ac:dyDescent="0.2">
      <c r="A35" s="566"/>
      <c r="B35" s="69"/>
      <c r="C35" s="590">
        <v>46052</v>
      </c>
      <c r="D35" s="590"/>
      <c r="E35" s="590"/>
      <c r="F35" s="583" t="s">
        <v>557</v>
      </c>
      <c r="G35" s="588"/>
      <c r="H35" s="589"/>
      <c r="I35" s="622" t="s">
        <v>752</v>
      </c>
      <c r="J35" s="622"/>
      <c r="K35" s="622"/>
      <c r="L35" s="622"/>
      <c r="M35" s="622"/>
      <c r="N35" s="622"/>
      <c r="O35" s="622"/>
      <c r="P35" s="622"/>
      <c r="Q35" s="622"/>
      <c r="R35" s="622"/>
      <c r="S35" s="622"/>
      <c r="T35" s="622"/>
      <c r="U35" s="208"/>
      <c r="V35" s="41"/>
    </row>
    <row r="36" spans="1:22" ht="14.25" customHeight="1" x14ac:dyDescent="0.2">
      <c r="A36" s="566"/>
      <c r="B36" s="69"/>
      <c r="C36" s="590">
        <v>46080</v>
      </c>
      <c r="D36" s="590"/>
      <c r="E36" s="590"/>
      <c r="F36" s="583" t="s">
        <v>557</v>
      </c>
      <c r="G36" s="588"/>
      <c r="H36" s="589"/>
      <c r="I36" s="622" t="s">
        <v>752</v>
      </c>
      <c r="J36" s="622"/>
      <c r="K36" s="622"/>
      <c r="L36" s="622"/>
      <c r="M36" s="622"/>
      <c r="N36" s="622"/>
      <c r="O36" s="622"/>
      <c r="P36" s="622"/>
      <c r="Q36" s="622"/>
      <c r="R36" s="622"/>
      <c r="S36" s="622"/>
      <c r="T36" s="622"/>
      <c r="U36" s="208"/>
      <c r="V36" s="41"/>
    </row>
    <row r="37" spans="1:22" ht="14.25" customHeight="1" x14ac:dyDescent="0.2">
      <c r="A37" s="566"/>
      <c r="B37" s="69"/>
      <c r="C37" s="590">
        <v>46112</v>
      </c>
      <c r="D37" s="590"/>
      <c r="E37" s="590"/>
      <c r="F37" s="583" t="s">
        <v>557</v>
      </c>
      <c r="G37" s="588"/>
      <c r="H37" s="589"/>
      <c r="I37" s="622" t="s">
        <v>752</v>
      </c>
      <c r="J37" s="622"/>
      <c r="K37" s="622"/>
      <c r="L37" s="622"/>
      <c r="M37" s="622"/>
      <c r="N37" s="622"/>
      <c r="O37" s="622"/>
      <c r="P37" s="622"/>
      <c r="Q37" s="622"/>
      <c r="R37" s="622"/>
      <c r="S37" s="622"/>
      <c r="T37" s="622"/>
      <c r="U37" s="208"/>
      <c r="V37" s="41"/>
    </row>
    <row r="38" spans="1:22" ht="14.25" customHeight="1" x14ac:dyDescent="0.2">
      <c r="A38" s="566"/>
      <c r="B38" s="69"/>
      <c r="C38" s="590">
        <v>46142</v>
      </c>
      <c r="D38" s="590"/>
      <c r="E38" s="590"/>
      <c r="F38" s="583" t="s">
        <v>557</v>
      </c>
      <c r="G38" s="588"/>
      <c r="H38" s="589"/>
      <c r="I38" s="622" t="s">
        <v>752</v>
      </c>
      <c r="J38" s="622"/>
      <c r="K38" s="622"/>
      <c r="L38" s="622"/>
      <c r="M38" s="622"/>
      <c r="N38" s="622"/>
      <c r="O38" s="622"/>
      <c r="P38" s="622"/>
      <c r="Q38" s="622"/>
      <c r="R38" s="622"/>
      <c r="S38" s="622"/>
      <c r="T38" s="622"/>
      <c r="U38" s="208"/>
      <c r="V38" s="41"/>
    </row>
    <row r="39" spans="1:22" ht="14.25" customHeight="1" x14ac:dyDescent="0.2">
      <c r="A39" s="566"/>
      <c r="B39" s="69"/>
      <c r="C39" s="590">
        <v>46171</v>
      </c>
      <c r="D39" s="590"/>
      <c r="E39" s="590"/>
      <c r="F39" s="583" t="s">
        <v>557</v>
      </c>
      <c r="G39" s="588"/>
      <c r="H39" s="589"/>
      <c r="I39" s="622" t="s">
        <v>752</v>
      </c>
      <c r="J39" s="622"/>
      <c r="K39" s="622"/>
      <c r="L39" s="622"/>
      <c r="M39" s="622"/>
      <c r="N39" s="622"/>
      <c r="O39" s="622"/>
      <c r="P39" s="622"/>
      <c r="Q39" s="622"/>
      <c r="R39" s="622"/>
      <c r="S39" s="622"/>
      <c r="T39" s="622"/>
      <c r="U39" s="208"/>
      <c r="V39" s="41"/>
    </row>
    <row r="40" spans="1:22" ht="14.25" customHeight="1" x14ac:dyDescent="0.2">
      <c r="A40" s="566"/>
      <c r="B40" s="69"/>
      <c r="C40" s="590">
        <v>46203</v>
      </c>
      <c r="D40" s="590"/>
      <c r="E40" s="590"/>
      <c r="F40" s="583" t="s">
        <v>557</v>
      </c>
      <c r="G40" s="588"/>
      <c r="H40" s="589"/>
      <c r="I40" s="622" t="s">
        <v>752</v>
      </c>
      <c r="J40" s="622"/>
      <c r="K40" s="622"/>
      <c r="L40" s="622"/>
      <c r="M40" s="622"/>
      <c r="N40" s="622"/>
      <c r="O40" s="622"/>
      <c r="P40" s="622"/>
      <c r="Q40" s="622"/>
      <c r="R40" s="622"/>
      <c r="S40" s="622"/>
      <c r="T40" s="622"/>
      <c r="U40" s="208"/>
      <c r="V40" s="41"/>
    </row>
    <row r="41" spans="1:22" ht="14.25" customHeight="1" x14ac:dyDescent="0.2">
      <c r="A41" s="566"/>
      <c r="B41" s="69"/>
      <c r="C41" s="590">
        <v>46234</v>
      </c>
      <c r="D41" s="590"/>
      <c r="E41" s="590"/>
      <c r="F41" s="583" t="s">
        <v>557</v>
      </c>
      <c r="G41" s="588"/>
      <c r="H41" s="589"/>
      <c r="I41" s="622" t="s">
        <v>752</v>
      </c>
      <c r="J41" s="622"/>
      <c r="K41" s="622"/>
      <c r="L41" s="622"/>
      <c r="M41" s="622"/>
      <c r="N41" s="622"/>
      <c r="O41" s="622"/>
      <c r="P41" s="622"/>
      <c r="Q41" s="622"/>
      <c r="R41" s="622"/>
      <c r="S41" s="622"/>
      <c r="T41" s="622"/>
      <c r="U41" s="208"/>
      <c r="V41" s="41"/>
    </row>
    <row r="42" spans="1:22" ht="14.25" customHeight="1" x14ac:dyDescent="0.2">
      <c r="A42" s="566"/>
      <c r="B42" s="69"/>
      <c r="C42" s="590">
        <v>46265</v>
      </c>
      <c r="D42" s="590"/>
      <c r="E42" s="590"/>
      <c r="F42" s="583" t="s">
        <v>557</v>
      </c>
      <c r="G42" s="588"/>
      <c r="H42" s="589"/>
      <c r="I42" s="622" t="s">
        <v>752</v>
      </c>
      <c r="J42" s="622"/>
      <c r="K42" s="622"/>
      <c r="L42" s="622"/>
      <c r="M42" s="622"/>
      <c r="N42" s="622"/>
      <c r="O42" s="622"/>
      <c r="P42" s="622"/>
      <c r="Q42" s="622"/>
      <c r="R42" s="622"/>
      <c r="S42" s="622"/>
      <c r="T42" s="622"/>
      <c r="U42" s="208"/>
      <c r="V42" s="41"/>
    </row>
    <row r="43" spans="1:22" ht="14.25" customHeight="1" x14ac:dyDescent="0.2">
      <c r="A43" s="566"/>
      <c r="B43" s="69"/>
      <c r="C43" s="590">
        <v>46295</v>
      </c>
      <c r="D43" s="590"/>
      <c r="E43" s="590"/>
      <c r="F43" s="583" t="s">
        <v>557</v>
      </c>
      <c r="G43" s="588"/>
      <c r="H43" s="589"/>
      <c r="I43" s="622" t="s">
        <v>752</v>
      </c>
      <c r="J43" s="622"/>
      <c r="K43" s="622"/>
      <c r="L43" s="622"/>
      <c r="M43" s="622"/>
      <c r="N43" s="622"/>
      <c r="O43" s="622"/>
      <c r="P43" s="622"/>
      <c r="Q43" s="622"/>
      <c r="R43" s="622"/>
      <c r="S43" s="622"/>
      <c r="T43" s="622"/>
      <c r="U43" s="208"/>
      <c r="V43" s="41"/>
    </row>
    <row r="44" spans="1:22" ht="14.25" customHeight="1" x14ac:dyDescent="0.2">
      <c r="A44" s="566"/>
      <c r="B44" s="69"/>
      <c r="C44" s="590">
        <v>46325</v>
      </c>
      <c r="D44" s="590"/>
      <c r="E44" s="590"/>
      <c r="F44" s="583" t="s">
        <v>557</v>
      </c>
      <c r="G44" s="588"/>
      <c r="H44" s="589"/>
      <c r="I44" s="622" t="s">
        <v>752</v>
      </c>
      <c r="J44" s="622"/>
      <c r="K44" s="622"/>
      <c r="L44" s="622"/>
      <c r="M44" s="622"/>
      <c r="N44" s="622"/>
      <c r="O44" s="622"/>
      <c r="P44" s="622"/>
      <c r="Q44" s="622"/>
      <c r="R44" s="622"/>
      <c r="S44" s="622"/>
      <c r="T44" s="622"/>
      <c r="U44" s="208"/>
      <c r="V44" s="41"/>
    </row>
    <row r="45" spans="1:22" ht="14.25" x14ac:dyDescent="0.2">
      <c r="A45" s="566"/>
      <c r="B45" s="69"/>
      <c r="C45" s="590">
        <v>46356</v>
      </c>
      <c r="D45" s="590"/>
      <c r="E45" s="590"/>
      <c r="F45" s="583" t="s">
        <v>557</v>
      </c>
      <c r="G45" s="588"/>
      <c r="H45" s="589"/>
      <c r="I45" s="622" t="s">
        <v>752</v>
      </c>
      <c r="J45" s="622"/>
      <c r="K45" s="622"/>
      <c r="L45" s="622"/>
      <c r="M45" s="622"/>
      <c r="N45" s="622"/>
      <c r="O45" s="622"/>
      <c r="P45" s="622"/>
      <c r="Q45" s="622"/>
      <c r="R45" s="622"/>
      <c r="S45" s="622"/>
      <c r="T45" s="622"/>
      <c r="U45" s="208"/>
      <c r="V45" s="41"/>
    </row>
    <row r="46" spans="1:22" ht="15" x14ac:dyDescent="0.2">
      <c r="A46" s="566"/>
      <c r="B46" s="69"/>
      <c r="C46" s="590">
        <v>46360</v>
      </c>
      <c r="D46" s="590"/>
      <c r="E46" s="590"/>
      <c r="F46" s="583"/>
      <c r="G46" s="588"/>
      <c r="H46" s="589"/>
      <c r="I46" s="702"/>
      <c r="J46" s="702"/>
      <c r="K46" s="702"/>
      <c r="L46" s="702"/>
      <c r="M46" s="702"/>
      <c r="N46" s="702"/>
      <c r="O46" s="702"/>
      <c r="P46" s="702"/>
      <c r="Q46" s="702"/>
      <c r="R46" s="702"/>
      <c r="S46" s="702"/>
      <c r="T46" s="702"/>
      <c r="U46" s="208"/>
      <c r="V46" s="41"/>
    </row>
    <row r="47" spans="1:22" ht="15" x14ac:dyDescent="0.2">
      <c r="A47" s="566"/>
      <c r="B47" s="69"/>
      <c r="C47" s="586" t="s">
        <v>14</v>
      </c>
      <c r="D47" s="586"/>
      <c r="E47" s="586"/>
      <c r="F47" s="586"/>
      <c r="G47" s="586"/>
      <c r="H47" s="586"/>
      <c r="I47" s="622"/>
      <c r="J47" s="622"/>
      <c r="K47" s="622"/>
      <c r="L47" s="622"/>
      <c r="M47" s="622"/>
      <c r="N47" s="622"/>
      <c r="O47" s="622"/>
      <c r="P47" s="622"/>
      <c r="Q47" s="622"/>
      <c r="R47" s="622"/>
      <c r="S47" s="622"/>
      <c r="T47" s="622"/>
      <c r="U47" s="208"/>
      <c r="V47" s="41"/>
    </row>
    <row r="48" spans="1:22" ht="15" thickBot="1" x14ac:dyDescent="0.25">
      <c r="A48" s="567"/>
      <c r="B48" s="69"/>
      <c r="C48" s="753" t="str">
        <f>'Tablero indicadores 2026'!G8</f>
        <v>Líder Funcional SG SST</v>
      </c>
      <c r="D48" s="754"/>
      <c r="E48" s="754"/>
      <c r="F48" s="754"/>
      <c r="G48" s="754"/>
      <c r="H48" s="754"/>
      <c r="I48" s="527"/>
      <c r="J48" s="528"/>
      <c r="K48" s="528"/>
      <c r="L48" s="528"/>
      <c r="M48" s="528"/>
      <c r="N48" s="528"/>
      <c r="O48" s="528"/>
      <c r="P48" s="528"/>
      <c r="Q48" s="528"/>
      <c r="R48" s="528"/>
      <c r="S48" s="528"/>
      <c r="T48" s="529"/>
      <c r="U48" s="208"/>
      <c r="V48" s="41"/>
    </row>
    <row r="49" spans="1:22" ht="19.5" customHeight="1" x14ac:dyDescent="0.2">
      <c r="A49" s="39"/>
      <c r="B49" s="39"/>
      <c r="C49" s="39"/>
      <c r="D49" s="39"/>
      <c r="E49" s="39"/>
      <c r="F49" s="39"/>
      <c r="G49" s="39"/>
      <c r="H49" s="39"/>
      <c r="I49" s="39"/>
      <c r="J49" s="39"/>
      <c r="K49" s="39"/>
      <c r="L49" s="39"/>
      <c r="M49" s="39"/>
      <c r="N49" s="39"/>
      <c r="O49" s="39"/>
      <c r="P49" s="39"/>
      <c r="Q49" s="39"/>
      <c r="R49" s="39"/>
      <c r="S49" s="39"/>
      <c r="T49" s="39"/>
      <c r="U49" s="39"/>
      <c r="V49" s="40"/>
    </row>
    <row r="50" spans="1:22" ht="4.5" customHeight="1" thickBot="1" x14ac:dyDescent="0.25">
      <c r="A50" s="51"/>
      <c r="B50" s="51"/>
      <c r="C50" s="51"/>
      <c r="D50" s="51"/>
      <c r="E50" s="51"/>
      <c r="F50" s="51"/>
      <c r="G50" s="51"/>
      <c r="H50" s="51"/>
      <c r="I50" s="51"/>
      <c r="J50" s="51"/>
      <c r="K50" s="51"/>
      <c r="L50" s="51"/>
      <c r="M50" s="51"/>
      <c r="N50" s="51"/>
      <c r="O50" s="51"/>
      <c r="P50" s="51"/>
      <c r="Q50" s="51"/>
      <c r="R50" s="51"/>
      <c r="S50" s="51"/>
      <c r="T50" s="51"/>
      <c r="U50" s="51"/>
      <c r="V50" s="52"/>
    </row>
    <row r="51" spans="1:22" ht="14.25" x14ac:dyDescent="0.2"/>
    <row r="52" spans="1:22" ht="12" hidden="1" customHeight="1" x14ac:dyDescent="0.2"/>
    <row r="53" spans="1:22" ht="14.25" hidden="1" x14ac:dyDescent="0.2"/>
    <row r="54" spans="1:22" ht="14.25" hidden="1" x14ac:dyDescent="0.2"/>
    <row r="55" spans="1:22" ht="14.25" hidden="1" x14ac:dyDescent="0.2"/>
    <row r="56" spans="1:22" ht="14.25" hidden="1" x14ac:dyDescent="0.2"/>
    <row r="57" spans="1:22" ht="14.25" hidden="1" x14ac:dyDescent="0.2"/>
    <row r="58" spans="1:22" ht="14.25" hidden="1" x14ac:dyDescent="0.2"/>
    <row r="59" spans="1:22" ht="14.25" hidden="1" x14ac:dyDescent="0.2"/>
    <row r="60" spans="1:22" ht="14.25" hidden="1" x14ac:dyDescent="0.2"/>
    <row r="61" spans="1:22" ht="14.25" hidden="1" x14ac:dyDescent="0.2"/>
    <row r="62" spans="1:22" ht="14.25" hidden="1" x14ac:dyDescent="0.2"/>
    <row r="63" spans="1:22" ht="14.25" hidden="1" x14ac:dyDescent="0.2"/>
    <row r="64" spans="1:22"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sheetData>
  <sheetProtection selectLockedCells="1"/>
  <dataConsolidate/>
  <mergeCells count="73">
    <mergeCell ref="C47:H47"/>
    <mergeCell ref="I47:T47"/>
    <mergeCell ref="C48:H48"/>
    <mergeCell ref="I48:T48"/>
    <mergeCell ref="C46:E46"/>
    <mergeCell ref="F46:H46"/>
    <mergeCell ref="I46:T46"/>
    <mergeCell ref="C44:E44"/>
    <mergeCell ref="F44:H44"/>
    <mergeCell ref="I44:T44"/>
    <mergeCell ref="C45:E45"/>
    <mergeCell ref="F45:H45"/>
    <mergeCell ref="I45:T45"/>
    <mergeCell ref="C42:E42"/>
    <mergeCell ref="F42:H42"/>
    <mergeCell ref="I42:T42"/>
    <mergeCell ref="C43:E43"/>
    <mergeCell ref="F43:H43"/>
    <mergeCell ref="I43:T43"/>
    <mergeCell ref="C40:E40"/>
    <mergeCell ref="F40:H40"/>
    <mergeCell ref="I40:T40"/>
    <mergeCell ref="C41:E41"/>
    <mergeCell ref="F41:H41"/>
    <mergeCell ref="I41:T41"/>
    <mergeCell ref="C38:E38"/>
    <mergeCell ref="F38:H38"/>
    <mergeCell ref="I38:T38"/>
    <mergeCell ref="C39:E39"/>
    <mergeCell ref="F39:H39"/>
    <mergeCell ref="I39:T39"/>
    <mergeCell ref="A32:A48"/>
    <mergeCell ref="C32:H32"/>
    <mergeCell ref="I32:T32"/>
    <mergeCell ref="C33:H33"/>
    <mergeCell ref="I33:T33"/>
    <mergeCell ref="C34:H34"/>
    <mergeCell ref="I34:T34"/>
    <mergeCell ref="C35:E35"/>
    <mergeCell ref="F35:H35"/>
    <mergeCell ref="I35:T35"/>
    <mergeCell ref="C36:E36"/>
    <mergeCell ref="F36:H36"/>
    <mergeCell ref="I36:T36"/>
    <mergeCell ref="C37:E37"/>
    <mergeCell ref="F37:H37"/>
    <mergeCell ref="I37:T37"/>
    <mergeCell ref="A24:C24"/>
    <mergeCell ref="A26:C26"/>
    <mergeCell ref="A28:U28"/>
    <mergeCell ref="S17:U26"/>
    <mergeCell ref="A19:C19"/>
    <mergeCell ref="A20:C20"/>
    <mergeCell ref="A22:C22"/>
    <mergeCell ref="A23:C23"/>
    <mergeCell ref="A5:C5"/>
    <mergeCell ref="E5:U5"/>
    <mergeCell ref="A7:C7"/>
    <mergeCell ref="E7:Q7"/>
    <mergeCell ref="A9:C9"/>
    <mergeCell ref="E9:Q9"/>
    <mergeCell ref="A11:C11"/>
    <mergeCell ref="E11:Q11"/>
    <mergeCell ref="A13:C13"/>
    <mergeCell ref="E13:Q13"/>
    <mergeCell ref="A17:C17"/>
    <mergeCell ref="A1:M1"/>
    <mergeCell ref="N1:V3"/>
    <mergeCell ref="A2:M2"/>
    <mergeCell ref="A3:B3"/>
    <mergeCell ref="D3:F3"/>
    <mergeCell ref="G3:J3"/>
    <mergeCell ref="L3:M3"/>
  </mergeCells>
  <conditionalFormatting sqref="E26">
    <cfRule type="colorScale" priority="31">
      <colorScale>
        <cfvo type="min"/>
        <cfvo type="percentile" val="50"/>
        <cfvo type="max"/>
        <color rgb="FFF8696B"/>
        <color rgb="FFFFEB84"/>
        <color rgb="FF63BE7B"/>
      </colorScale>
    </cfRule>
    <cfRule type="colorScale" priority="32">
      <colorScale>
        <cfvo type="min"/>
        <cfvo type="max"/>
        <color rgb="FFFFEF9C"/>
        <color rgb="FF63BE7B"/>
      </colorScale>
    </cfRule>
  </conditionalFormatting>
  <conditionalFormatting sqref="F26">
    <cfRule type="colorScale" priority="29">
      <colorScale>
        <cfvo type="min"/>
        <cfvo type="percentile" val="50"/>
        <cfvo type="max"/>
        <color rgb="FFF8696B"/>
        <color rgb="FFFFEB84"/>
        <color rgb="FF63BE7B"/>
      </colorScale>
    </cfRule>
    <cfRule type="colorScale" priority="30">
      <colorScale>
        <cfvo type="min"/>
        <cfvo type="max"/>
        <color rgb="FFFFEF9C"/>
        <color rgb="FF63BE7B"/>
      </colorScale>
    </cfRule>
  </conditionalFormatting>
  <conditionalFormatting sqref="G26">
    <cfRule type="colorScale" priority="27">
      <colorScale>
        <cfvo type="min"/>
        <cfvo type="percentile" val="50"/>
        <cfvo type="max"/>
        <color rgb="FFF8696B"/>
        <color rgb="FFFFEB84"/>
        <color rgb="FF63BE7B"/>
      </colorScale>
    </cfRule>
    <cfRule type="colorScale" priority="28">
      <colorScale>
        <cfvo type="min"/>
        <cfvo type="max"/>
        <color rgb="FFFFEF9C"/>
        <color rgb="FF63BE7B"/>
      </colorScale>
    </cfRule>
  </conditionalFormatting>
  <conditionalFormatting sqref="H26">
    <cfRule type="colorScale" priority="25">
      <colorScale>
        <cfvo type="min"/>
        <cfvo type="percentile" val="50"/>
        <cfvo type="max"/>
        <color rgb="FFF8696B"/>
        <color rgb="FFFFEB84"/>
        <color rgb="FF63BE7B"/>
      </colorScale>
    </cfRule>
    <cfRule type="colorScale" priority="26">
      <colorScale>
        <cfvo type="min"/>
        <cfvo type="max"/>
        <color rgb="FFFFEF9C"/>
        <color rgb="FF63BE7B"/>
      </colorScale>
    </cfRule>
  </conditionalFormatting>
  <conditionalFormatting sqref="I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J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K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L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M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N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O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Q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4" max="44" man="1"/>
  </col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B87AA-D6BE-4F06-A889-9C552462C48A}">
  <sheetPr codeName="Hoja48">
    <tabColor rgb="FFFF0000"/>
  </sheetPr>
  <dimension ref="A1:V74"/>
  <sheetViews>
    <sheetView showGridLines="0" view="pageBreakPreview" zoomScale="70" zoomScaleNormal="40" zoomScaleSheetLayoutView="70" zoomScalePageLayoutView="82" workbookViewId="0">
      <selection activeCell="U13" sqref="U13"/>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11.140625" style="38" customWidth="1"/>
    <col min="18" max="18" width="0.85546875" style="38" customWidth="1"/>
    <col min="19" max="19" width="20.140625" style="38" customWidth="1"/>
    <col min="20" max="20" width="0.85546875" style="38" customWidth="1"/>
    <col min="21" max="21" width="55.7109375" style="38" customWidth="1"/>
    <col min="22" max="22" width="0.85546875" style="38" customWidth="1"/>
    <col min="23" max="23" width="4" style="38" customWidth="1"/>
    <col min="24" max="16384" width="11.42578125" style="38"/>
  </cols>
  <sheetData>
    <row r="1" spans="1:22" ht="16.5" thickBot="1" x14ac:dyDescent="0.25">
      <c r="A1" s="518" t="s">
        <v>0</v>
      </c>
      <c r="B1" s="519"/>
      <c r="C1" s="519"/>
      <c r="D1" s="519"/>
      <c r="E1" s="519"/>
      <c r="F1" s="519"/>
      <c r="G1" s="519"/>
      <c r="H1" s="519"/>
      <c r="I1" s="519"/>
      <c r="J1" s="519"/>
      <c r="K1" s="519"/>
      <c r="L1" s="519"/>
      <c r="M1" s="520"/>
      <c r="N1" s="503"/>
      <c r="O1" s="504"/>
      <c r="P1" s="504"/>
      <c r="Q1" s="504"/>
      <c r="R1" s="504"/>
      <c r="S1" s="504"/>
      <c r="T1" s="504"/>
      <c r="U1" s="504"/>
      <c r="V1" s="505"/>
    </row>
    <row r="2" spans="1:22" ht="16.5" thickBot="1" x14ac:dyDescent="0.25">
      <c r="A2" s="518" t="s">
        <v>1</v>
      </c>
      <c r="B2" s="519"/>
      <c r="C2" s="519"/>
      <c r="D2" s="519"/>
      <c r="E2" s="519"/>
      <c r="F2" s="519"/>
      <c r="G2" s="519"/>
      <c r="H2" s="519"/>
      <c r="I2" s="519"/>
      <c r="J2" s="519"/>
      <c r="K2" s="519"/>
      <c r="L2" s="519"/>
      <c r="M2" s="520"/>
      <c r="N2" s="506"/>
      <c r="O2" s="507"/>
      <c r="P2" s="507"/>
      <c r="Q2" s="507"/>
      <c r="R2" s="507"/>
      <c r="S2" s="507"/>
      <c r="T2" s="507"/>
      <c r="U2" s="507"/>
      <c r="V2" s="508"/>
    </row>
    <row r="3" spans="1:22"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0"/>
      <c r="V3" s="511"/>
    </row>
    <row r="4" spans="1:22" ht="5.25" customHeight="1" x14ac:dyDescent="0.2">
      <c r="A4" s="39"/>
      <c r="B4" s="39"/>
      <c r="C4" s="39"/>
      <c r="D4" s="39"/>
      <c r="E4" s="39"/>
      <c r="F4" s="39"/>
      <c r="G4" s="39"/>
      <c r="H4" s="39"/>
      <c r="I4" s="39"/>
      <c r="J4" s="39"/>
      <c r="K4" s="39"/>
      <c r="L4" s="39"/>
      <c r="M4" s="39"/>
      <c r="N4" s="39"/>
      <c r="O4" s="39"/>
      <c r="P4" s="39"/>
      <c r="Q4" s="39"/>
      <c r="R4" s="39"/>
      <c r="S4" s="39"/>
      <c r="T4" s="39"/>
      <c r="U4" s="39"/>
      <c r="V4" s="40"/>
    </row>
    <row r="5" spans="1:22" ht="28.5" customHeight="1" x14ac:dyDescent="0.25">
      <c r="A5" s="535" t="s">
        <v>409</v>
      </c>
      <c r="B5" s="536"/>
      <c r="C5" s="555"/>
      <c r="E5" s="556" t="str">
        <f>'Tablero indicadores 2026'!B58</f>
        <v>9.2. Porcentaje de Tiempo Perdido</v>
      </c>
      <c r="F5" s="557"/>
      <c r="G5" s="557"/>
      <c r="H5" s="557"/>
      <c r="I5" s="557"/>
      <c r="J5" s="557"/>
      <c r="K5" s="557"/>
      <c r="L5" s="557"/>
      <c r="M5" s="557"/>
      <c r="N5" s="557"/>
      <c r="O5" s="557"/>
      <c r="P5" s="557"/>
      <c r="Q5" s="557"/>
      <c r="R5" s="557"/>
      <c r="S5" s="557"/>
      <c r="T5" s="557"/>
      <c r="U5" s="557"/>
      <c r="V5" s="41"/>
    </row>
    <row r="6" spans="1:22" ht="5.0999999999999996" customHeight="1" x14ac:dyDescent="0.2">
      <c r="A6" s="42"/>
      <c r="B6" s="42"/>
      <c r="C6" s="42"/>
      <c r="V6" s="41"/>
    </row>
    <row r="7" spans="1:22"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563"/>
      <c r="R7" s="43"/>
      <c r="S7" s="44" t="s">
        <v>19</v>
      </c>
      <c r="T7" s="43"/>
      <c r="U7" s="45">
        <f>'Tablero indicadores 2026'!L37</f>
        <v>0.9</v>
      </c>
      <c r="V7" s="41"/>
    </row>
    <row r="8" spans="1:22" ht="5.0999999999999996" customHeight="1" x14ac:dyDescent="0.2">
      <c r="A8" s="42"/>
      <c r="B8" s="42"/>
      <c r="C8" s="42"/>
      <c r="V8" s="41"/>
    </row>
    <row r="9" spans="1:22" ht="33" customHeight="1" x14ac:dyDescent="0.2">
      <c r="A9" s="558" t="s">
        <v>20</v>
      </c>
      <c r="B9" s="559"/>
      <c r="C9" s="564"/>
      <c r="E9" s="538" t="s">
        <v>756</v>
      </c>
      <c r="F9" s="539"/>
      <c r="G9" s="539"/>
      <c r="H9" s="539"/>
      <c r="I9" s="539"/>
      <c r="J9" s="539"/>
      <c r="K9" s="539"/>
      <c r="L9" s="539"/>
      <c r="M9" s="539"/>
      <c r="N9" s="539"/>
      <c r="O9" s="539"/>
      <c r="P9" s="539"/>
      <c r="Q9" s="540"/>
      <c r="S9" s="46" t="s">
        <v>410</v>
      </c>
      <c r="U9" s="47" t="str">
        <f>'Tablero indicadores 2026'!H58</f>
        <v xml:space="preserve">Anual </v>
      </c>
      <c r="V9" s="41"/>
    </row>
    <row r="10" spans="1:22" ht="5.0999999999999996" customHeight="1" x14ac:dyDescent="0.2">
      <c r="A10" s="42"/>
      <c r="B10" s="42"/>
      <c r="C10" s="42"/>
      <c r="S10" s="48"/>
      <c r="V10" s="41"/>
    </row>
    <row r="11" spans="1:22"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Q11" s="540"/>
      <c r="S11" s="46" t="s">
        <v>412</v>
      </c>
      <c r="U11" s="47" t="str">
        <f>'Tablero indicadores 2026'!A36</f>
        <v xml:space="preserve">RESULTADO </v>
      </c>
      <c r="V11" s="41"/>
    </row>
    <row r="12" spans="1:22" ht="4.5" customHeight="1" x14ac:dyDescent="0.2">
      <c r="A12" s="42"/>
      <c r="B12" s="42"/>
      <c r="C12" s="42"/>
      <c r="V12" s="41"/>
    </row>
    <row r="13" spans="1:22"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Q13" s="540"/>
      <c r="S13" s="44" t="s">
        <v>414</v>
      </c>
      <c r="U13" s="50">
        <v>2026</v>
      </c>
      <c r="V13" s="41"/>
    </row>
    <row r="14" spans="1:22"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1"/>
      <c r="V14" s="52"/>
    </row>
    <row r="15" spans="1:22" ht="3.75" customHeight="1" thickBot="1" x14ac:dyDescent="0.25">
      <c r="V15" s="41"/>
    </row>
    <row r="16" spans="1:22"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39"/>
      <c r="V16" s="40"/>
    </row>
    <row r="17" spans="1:22"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4" t="s">
        <v>754</v>
      </c>
      <c r="R17" s="55"/>
      <c r="S17" s="545" t="s">
        <v>757</v>
      </c>
      <c r="T17" s="546"/>
      <c r="U17" s="546"/>
      <c r="V17" s="41"/>
    </row>
    <row r="18" spans="1:22" ht="5.0999999999999996" customHeight="1" x14ac:dyDescent="0.2">
      <c r="A18" s="56"/>
      <c r="B18" s="56"/>
      <c r="C18" s="56"/>
      <c r="E18" s="49"/>
      <c r="F18" s="49"/>
      <c r="G18" s="49"/>
      <c r="H18" s="49"/>
      <c r="I18" s="49"/>
      <c r="J18" s="49"/>
      <c r="K18" s="49"/>
      <c r="L18" s="49"/>
      <c r="M18" s="49"/>
      <c r="N18" s="49"/>
      <c r="O18" s="49"/>
      <c r="P18" s="49"/>
      <c r="Q18" s="49"/>
      <c r="R18" s="55"/>
      <c r="S18" s="547"/>
      <c r="T18" s="548"/>
      <c r="U18" s="548"/>
      <c r="V18" s="41"/>
    </row>
    <row r="19" spans="1:22" ht="14.25" x14ac:dyDescent="0.2">
      <c r="A19" s="527" t="s">
        <v>429</v>
      </c>
      <c r="B19" s="528"/>
      <c r="C19" s="529"/>
      <c r="E19" s="59"/>
      <c r="F19" s="59"/>
      <c r="G19" s="59"/>
      <c r="H19" s="59"/>
      <c r="I19" s="59"/>
      <c r="J19" s="59"/>
      <c r="K19" s="59"/>
      <c r="L19" s="59"/>
      <c r="M19" s="59"/>
      <c r="N19" s="59"/>
      <c r="O19" s="59"/>
      <c r="P19" s="59">
        <f>'9,A'!G17*8</f>
        <v>34864</v>
      </c>
      <c r="Q19" s="59"/>
      <c r="R19" s="55"/>
      <c r="S19" s="547"/>
      <c r="T19" s="548"/>
      <c r="U19" s="548"/>
      <c r="V19" s="41"/>
    </row>
    <row r="20" spans="1:22" ht="14.25" x14ac:dyDescent="0.2">
      <c r="A20" s="551" t="s">
        <v>430</v>
      </c>
      <c r="B20" s="552"/>
      <c r="C20" s="553"/>
      <c r="E20" s="59"/>
      <c r="F20" s="59"/>
      <c r="G20" s="59"/>
      <c r="H20" s="59"/>
      <c r="I20" s="59"/>
      <c r="J20" s="59"/>
      <c r="K20" s="59"/>
      <c r="L20" s="59"/>
      <c r="M20" s="59"/>
      <c r="N20" s="59"/>
      <c r="O20" s="59"/>
      <c r="P20" s="59">
        <f>'9,A'!F17</f>
        <v>1048483.3333333335</v>
      </c>
      <c r="Q20" s="59"/>
      <c r="R20" s="55"/>
      <c r="S20" s="547"/>
      <c r="T20" s="548"/>
      <c r="U20" s="548"/>
      <c r="V20" s="41"/>
    </row>
    <row r="21" spans="1:22" ht="5.0999999999999996" customHeight="1" x14ac:dyDescent="0.2">
      <c r="E21" s="61"/>
      <c r="F21" s="61"/>
      <c r="G21" s="61"/>
      <c r="H21" s="61"/>
      <c r="I21" s="61"/>
      <c r="J21" s="61"/>
      <c r="K21" s="61"/>
      <c r="L21" s="61"/>
      <c r="M21" s="61"/>
      <c r="N21" s="61"/>
      <c r="O21" s="61"/>
      <c r="P21" s="61"/>
      <c r="Q21" s="61"/>
      <c r="R21" s="55"/>
      <c r="S21" s="547"/>
      <c r="T21" s="548"/>
      <c r="U21" s="548"/>
      <c r="V21" s="41"/>
    </row>
    <row r="22" spans="1:22" ht="15" customHeight="1" x14ac:dyDescent="0.2">
      <c r="A22" s="527" t="s">
        <v>431</v>
      </c>
      <c r="B22" s="528"/>
      <c r="C22" s="529"/>
      <c r="E22" s="63"/>
      <c r="F22" s="63"/>
      <c r="G22" s="63"/>
      <c r="H22" s="63"/>
      <c r="I22" s="63"/>
      <c r="J22" s="63"/>
      <c r="K22" s="63"/>
      <c r="L22" s="63"/>
      <c r="M22" s="63"/>
      <c r="N22" s="63"/>
      <c r="O22" s="63"/>
      <c r="P22" s="63">
        <v>0</v>
      </c>
      <c r="Q22" s="63">
        <v>0</v>
      </c>
      <c r="R22" s="63" t="e">
        <f>#REF!</f>
        <v>#REF!</v>
      </c>
      <c r="S22" s="547"/>
      <c r="T22" s="548"/>
      <c r="U22" s="548"/>
      <c r="V22" s="41"/>
    </row>
    <row r="23" spans="1:22" ht="5.0999999999999996" customHeight="1" x14ac:dyDescent="0.2">
      <c r="A23" s="554"/>
      <c r="B23" s="554"/>
      <c r="C23" s="554"/>
      <c r="E23" s="65"/>
      <c r="F23" s="65"/>
      <c r="G23" s="65"/>
      <c r="H23" s="65"/>
      <c r="I23" s="65"/>
      <c r="J23" s="65"/>
      <c r="K23" s="65"/>
      <c r="L23" s="65"/>
      <c r="M23" s="65"/>
      <c r="N23" s="65"/>
      <c r="O23" s="65"/>
      <c r="P23" s="65"/>
      <c r="Q23" s="65"/>
      <c r="R23" s="55"/>
      <c r="S23" s="547"/>
      <c r="T23" s="548"/>
      <c r="U23" s="548"/>
      <c r="V23" s="41"/>
    </row>
    <row r="24" spans="1:22" ht="15" customHeight="1" x14ac:dyDescent="0.2">
      <c r="A24" s="527" t="s">
        <v>432</v>
      </c>
      <c r="B24" s="528"/>
      <c r="C24" s="529"/>
      <c r="E24" s="63"/>
      <c r="F24" s="63"/>
      <c r="G24" s="63"/>
      <c r="H24" s="63"/>
      <c r="I24" s="63"/>
      <c r="J24" s="63"/>
      <c r="K24" s="63"/>
      <c r="L24" s="63"/>
      <c r="M24" s="63"/>
      <c r="N24" s="63"/>
      <c r="O24" s="63"/>
      <c r="P24" s="63">
        <v>1</v>
      </c>
      <c r="Q24" s="63">
        <v>1</v>
      </c>
      <c r="R24" s="55"/>
      <c r="S24" s="547"/>
      <c r="T24" s="548"/>
      <c r="U24" s="548"/>
      <c r="V24" s="41"/>
    </row>
    <row r="25" spans="1:22" ht="5.0999999999999996" customHeight="1" x14ac:dyDescent="0.2">
      <c r="E25" s="66"/>
      <c r="F25" s="66"/>
      <c r="G25" s="66"/>
      <c r="H25" s="66"/>
      <c r="I25" s="66"/>
      <c r="J25" s="66"/>
      <c r="K25" s="66"/>
      <c r="L25" s="66"/>
      <c r="M25" s="66"/>
      <c r="N25" s="66"/>
      <c r="O25" s="66"/>
      <c r="P25" s="66"/>
      <c r="Q25" s="66"/>
      <c r="R25" s="55"/>
      <c r="S25" s="547"/>
      <c r="T25" s="548"/>
      <c r="U25" s="548"/>
      <c r="V25" s="41"/>
    </row>
    <row r="26" spans="1:22" ht="15" x14ac:dyDescent="0.25">
      <c r="A26" s="530" t="s">
        <v>433</v>
      </c>
      <c r="B26" s="531"/>
      <c r="C26" s="532"/>
      <c r="E26" s="63"/>
      <c r="F26" s="63"/>
      <c r="G26" s="63"/>
      <c r="H26" s="63"/>
      <c r="I26" s="63"/>
      <c r="J26" s="63"/>
      <c r="K26" s="63"/>
      <c r="L26" s="63"/>
      <c r="M26" s="63"/>
      <c r="N26" s="63"/>
      <c r="O26" s="63"/>
      <c r="P26" s="79">
        <f>P19/P20</f>
        <v>3.3251839959306292E-2</v>
      </c>
      <c r="Q26" s="79" t="e">
        <f t="shared" ref="Q26" si="0">Q19/Q20</f>
        <v>#DIV/0!</v>
      </c>
      <c r="R26" s="55"/>
      <c r="S26" s="549"/>
      <c r="T26" s="550"/>
      <c r="U26" s="550"/>
      <c r="V26" s="41"/>
    </row>
    <row r="27" spans="1:22" ht="4.5" customHeight="1" x14ac:dyDescent="0.2">
      <c r="J27" s="55"/>
      <c r="K27" s="55"/>
      <c r="L27" s="55"/>
      <c r="M27" s="55"/>
      <c r="N27" s="55"/>
      <c r="O27" s="55"/>
      <c r="P27" s="55"/>
      <c r="Q27" s="55"/>
      <c r="R27" s="55"/>
      <c r="S27" s="55"/>
      <c r="T27" s="55"/>
      <c r="U27" s="55"/>
      <c r="V27" s="41"/>
    </row>
    <row r="28" spans="1:22"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534"/>
      <c r="V28" s="41"/>
    </row>
    <row r="29" spans="1:22" ht="4.5" customHeight="1" thickBot="1" x14ac:dyDescent="0.25">
      <c r="A29" s="51"/>
      <c r="B29" s="51"/>
      <c r="C29" s="51"/>
      <c r="D29" s="51"/>
      <c r="E29" s="51"/>
      <c r="F29" s="51"/>
      <c r="G29" s="51"/>
      <c r="H29" s="51"/>
      <c r="I29" s="51"/>
      <c r="J29" s="51"/>
      <c r="K29" s="51"/>
      <c r="L29" s="51"/>
      <c r="M29" s="51"/>
      <c r="N29" s="51"/>
      <c r="O29" s="51"/>
      <c r="P29" s="51"/>
      <c r="Q29" s="51"/>
      <c r="R29" s="51"/>
      <c r="S29" s="51"/>
      <c r="T29" s="51"/>
      <c r="U29" s="51"/>
      <c r="V29" s="52"/>
    </row>
    <row r="30" spans="1:22" ht="19.5" customHeight="1" x14ac:dyDescent="0.2">
      <c r="A30" s="39"/>
      <c r="B30" s="39"/>
      <c r="C30" s="39"/>
      <c r="D30" s="39"/>
      <c r="E30" s="39"/>
      <c r="F30" s="39"/>
      <c r="G30" s="39"/>
      <c r="H30" s="39"/>
      <c r="I30" s="39"/>
      <c r="J30" s="39"/>
      <c r="K30" s="39"/>
      <c r="L30" s="39"/>
      <c r="M30" s="39"/>
      <c r="N30" s="39"/>
      <c r="O30" s="39"/>
      <c r="P30" s="39"/>
      <c r="Q30" s="39"/>
      <c r="R30" s="39"/>
      <c r="S30" s="39"/>
      <c r="T30" s="39"/>
      <c r="U30" s="39"/>
      <c r="V30" s="40"/>
    </row>
    <row r="31" spans="1:22" ht="19.5" customHeight="1" thickBot="1" x14ac:dyDescent="0.25">
      <c r="V31" s="41"/>
    </row>
    <row r="32" spans="1:22" ht="19.5" customHeight="1" x14ac:dyDescent="0.25">
      <c r="A32" s="755"/>
      <c r="B32" s="760"/>
      <c r="C32" s="756" t="s">
        <v>434</v>
      </c>
      <c r="D32" s="757"/>
      <c r="E32" s="757"/>
      <c r="F32" s="757"/>
      <c r="G32" s="757"/>
      <c r="H32" s="758"/>
      <c r="I32" s="756" t="s">
        <v>435</v>
      </c>
      <c r="J32" s="757"/>
      <c r="K32" s="757"/>
      <c r="L32" s="757"/>
      <c r="M32" s="757"/>
      <c r="N32" s="757"/>
      <c r="O32" s="757"/>
      <c r="P32" s="757"/>
      <c r="Q32" s="757"/>
      <c r="R32" s="757"/>
      <c r="S32" s="757"/>
      <c r="T32" s="759"/>
      <c r="U32" s="41"/>
      <c r="V32" s="41"/>
    </row>
    <row r="33" spans="1:22" ht="47.25" customHeight="1" x14ac:dyDescent="0.2">
      <c r="A33" s="691"/>
      <c r="B33" s="684"/>
      <c r="C33" s="571" t="s">
        <v>648</v>
      </c>
      <c r="D33" s="572"/>
      <c r="E33" s="572"/>
      <c r="F33" s="572"/>
      <c r="G33" s="572"/>
      <c r="H33" s="573"/>
      <c r="I33" s="571" t="s">
        <v>649</v>
      </c>
      <c r="J33" s="572"/>
      <c r="K33" s="572"/>
      <c r="L33" s="572"/>
      <c r="M33" s="572"/>
      <c r="N33" s="572"/>
      <c r="O33" s="572"/>
      <c r="P33" s="572"/>
      <c r="Q33" s="572"/>
      <c r="R33" s="572"/>
      <c r="S33" s="572"/>
      <c r="T33" s="672"/>
      <c r="U33" s="41"/>
      <c r="V33" s="41"/>
    </row>
    <row r="34" spans="1:22" ht="19.5" customHeight="1" x14ac:dyDescent="0.2">
      <c r="A34" s="691"/>
      <c r="B34" s="684"/>
      <c r="C34" s="574" t="s">
        <v>438</v>
      </c>
      <c r="D34" s="575"/>
      <c r="E34" s="575"/>
      <c r="F34" s="575"/>
      <c r="G34" s="575"/>
      <c r="H34" s="576"/>
      <c r="I34" s="574" t="s">
        <v>439</v>
      </c>
      <c r="J34" s="575"/>
      <c r="K34" s="575"/>
      <c r="L34" s="575"/>
      <c r="M34" s="575"/>
      <c r="N34" s="575"/>
      <c r="O34" s="575"/>
      <c r="P34" s="575"/>
      <c r="Q34" s="575"/>
      <c r="R34" s="575"/>
      <c r="S34" s="575"/>
      <c r="T34" s="673"/>
      <c r="U34" s="41"/>
      <c r="V34" s="41"/>
    </row>
    <row r="35" spans="1:22" ht="19.5" customHeight="1" x14ac:dyDescent="0.2">
      <c r="A35" s="691"/>
      <c r="B35" s="684"/>
      <c r="C35" s="590">
        <v>46052</v>
      </c>
      <c r="D35" s="590"/>
      <c r="E35" s="590"/>
      <c r="F35" s="583" t="s">
        <v>557</v>
      </c>
      <c r="G35" s="588"/>
      <c r="H35" s="589"/>
      <c r="I35" s="622" t="s">
        <v>752</v>
      </c>
      <c r="J35" s="622"/>
      <c r="K35" s="622"/>
      <c r="L35" s="622"/>
      <c r="M35" s="622"/>
      <c r="N35" s="622"/>
      <c r="O35" s="622"/>
      <c r="P35" s="622"/>
      <c r="Q35" s="622"/>
      <c r="R35" s="622"/>
      <c r="S35" s="622"/>
      <c r="T35" s="622"/>
      <c r="U35" s="41"/>
      <c r="V35" s="41"/>
    </row>
    <row r="36" spans="1:22" ht="19.5" customHeight="1" x14ac:dyDescent="0.2">
      <c r="A36" s="691"/>
      <c r="B36" s="684"/>
      <c r="C36" s="590">
        <v>46080</v>
      </c>
      <c r="D36" s="590"/>
      <c r="E36" s="590"/>
      <c r="F36" s="583" t="s">
        <v>557</v>
      </c>
      <c r="G36" s="588"/>
      <c r="H36" s="589"/>
      <c r="I36" s="622" t="s">
        <v>752</v>
      </c>
      <c r="J36" s="622"/>
      <c r="K36" s="622"/>
      <c r="L36" s="622"/>
      <c r="M36" s="622"/>
      <c r="N36" s="622"/>
      <c r="O36" s="622"/>
      <c r="P36" s="622"/>
      <c r="Q36" s="622"/>
      <c r="R36" s="622"/>
      <c r="S36" s="622"/>
      <c r="T36" s="622"/>
      <c r="U36" s="41"/>
      <c r="V36" s="41"/>
    </row>
    <row r="37" spans="1:22" ht="19.5" customHeight="1" x14ac:dyDescent="0.2">
      <c r="A37" s="691"/>
      <c r="B37" s="684"/>
      <c r="C37" s="590">
        <v>46112</v>
      </c>
      <c r="D37" s="590"/>
      <c r="E37" s="590"/>
      <c r="F37" s="583" t="s">
        <v>557</v>
      </c>
      <c r="G37" s="588"/>
      <c r="H37" s="589"/>
      <c r="I37" s="622" t="s">
        <v>752</v>
      </c>
      <c r="J37" s="622"/>
      <c r="K37" s="622"/>
      <c r="L37" s="622"/>
      <c r="M37" s="622"/>
      <c r="N37" s="622"/>
      <c r="O37" s="622"/>
      <c r="P37" s="622"/>
      <c r="Q37" s="622"/>
      <c r="R37" s="622"/>
      <c r="S37" s="622"/>
      <c r="T37" s="622"/>
      <c r="U37" s="41"/>
      <c r="V37" s="41"/>
    </row>
    <row r="38" spans="1:22" ht="19.5" customHeight="1" x14ac:dyDescent="0.2">
      <c r="A38" s="691"/>
      <c r="B38" s="684"/>
      <c r="C38" s="590">
        <v>46142</v>
      </c>
      <c r="D38" s="590"/>
      <c r="E38" s="590"/>
      <c r="F38" s="583" t="s">
        <v>557</v>
      </c>
      <c r="G38" s="588"/>
      <c r="H38" s="589"/>
      <c r="I38" s="622" t="s">
        <v>752</v>
      </c>
      <c r="J38" s="622"/>
      <c r="K38" s="622"/>
      <c r="L38" s="622"/>
      <c r="M38" s="622"/>
      <c r="N38" s="622"/>
      <c r="O38" s="622"/>
      <c r="P38" s="622"/>
      <c r="Q38" s="622"/>
      <c r="R38" s="622"/>
      <c r="S38" s="622"/>
      <c r="T38" s="622"/>
      <c r="U38" s="41"/>
      <c r="V38" s="41"/>
    </row>
    <row r="39" spans="1:22" ht="19.5" customHeight="1" x14ac:dyDescent="0.2">
      <c r="A39" s="691"/>
      <c r="B39" s="684"/>
      <c r="C39" s="590">
        <v>46171</v>
      </c>
      <c r="D39" s="590"/>
      <c r="E39" s="590"/>
      <c r="F39" s="583" t="s">
        <v>557</v>
      </c>
      <c r="G39" s="588"/>
      <c r="H39" s="589"/>
      <c r="I39" s="622" t="s">
        <v>752</v>
      </c>
      <c r="J39" s="622"/>
      <c r="K39" s="622"/>
      <c r="L39" s="622"/>
      <c r="M39" s="622"/>
      <c r="N39" s="622"/>
      <c r="O39" s="622"/>
      <c r="P39" s="622"/>
      <c r="Q39" s="622"/>
      <c r="R39" s="622"/>
      <c r="S39" s="622"/>
      <c r="T39" s="622"/>
      <c r="U39" s="41"/>
      <c r="V39" s="41"/>
    </row>
    <row r="40" spans="1:22" ht="19.5" customHeight="1" x14ac:dyDescent="0.2">
      <c r="A40" s="691"/>
      <c r="B40" s="684"/>
      <c r="C40" s="590">
        <v>46203</v>
      </c>
      <c r="D40" s="590"/>
      <c r="E40" s="590"/>
      <c r="F40" s="583" t="s">
        <v>557</v>
      </c>
      <c r="G40" s="588"/>
      <c r="H40" s="589"/>
      <c r="I40" s="622" t="s">
        <v>752</v>
      </c>
      <c r="J40" s="622"/>
      <c r="K40" s="622"/>
      <c r="L40" s="622"/>
      <c r="M40" s="622"/>
      <c r="N40" s="622"/>
      <c r="O40" s="622"/>
      <c r="P40" s="622"/>
      <c r="Q40" s="622"/>
      <c r="R40" s="622"/>
      <c r="S40" s="622"/>
      <c r="T40" s="622"/>
      <c r="U40" s="41"/>
      <c r="V40" s="41"/>
    </row>
    <row r="41" spans="1:22" ht="19.5" customHeight="1" x14ac:dyDescent="0.2">
      <c r="A41" s="691"/>
      <c r="B41" s="684"/>
      <c r="C41" s="590">
        <v>46234</v>
      </c>
      <c r="D41" s="590"/>
      <c r="E41" s="590"/>
      <c r="F41" s="583" t="s">
        <v>557</v>
      </c>
      <c r="G41" s="588"/>
      <c r="H41" s="589"/>
      <c r="I41" s="622" t="s">
        <v>752</v>
      </c>
      <c r="J41" s="622"/>
      <c r="K41" s="622"/>
      <c r="L41" s="622"/>
      <c r="M41" s="622"/>
      <c r="N41" s="622"/>
      <c r="O41" s="622"/>
      <c r="P41" s="622"/>
      <c r="Q41" s="622"/>
      <c r="R41" s="622"/>
      <c r="S41" s="622"/>
      <c r="T41" s="622"/>
      <c r="U41" s="41"/>
      <c r="V41" s="41"/>
    </row>
    <row r="42" spans="1:22" ht="19.5" customHeight="1" x14ac:dyDescent="0.2">
      <c r="A42" s="691"/>
      <c r="B42" s="684"/>
      <c r="C42" s="590">
        <v>46265</v>
      </c>
      <c r="D42" s="590"/>
      <c r="E42" s="590"/>
      <c r="F42" s="583" t="s">
        <v>557</v>
      </c>
      <c r="G42" s="588"/>
      <c r="H42" s="589"/>
      <c r="I42" s="622" t="s">
        <v>752</v>
      </c>
      <c r="J42" s="622"/>
      <c r="K42" s="622"/>
      <c r="L42" s="622"/>
      <c r="M42" s="622"/>
      <c r="N42" s="622"/>
      <c r="O42" s="622"/>
      <c r="P42" s="622"/>
      <c r="Q42" s="622"/>
      <c r="R42" s="622"/>
      <c r="S42" s="622"/>
      <c r="T42" s="622"/>
      <c r="U42" s="41"/>
      <c r="V42" s="41"/>
    </row>
    <row r="43" spans="1:22" ht="19.5" customHeight="1" x14ac:dyDescent="0.2">
      <c r="A43" s="691"/>
      <c r="B43" s="684"/>
      <c r="C43" s="590">
        <v>46295</v>
      </c>
      <c r="D43" s="590"/>
      <c r="E43" s="590"/>
      <c r="F43" s="583" t="s">
        <v>557</v>
      </c>
      <c r="G43" s="588"/>
      <c r="H43" s="589"/>
      <c r="I43" s="622" t="s">
        <v>752</v>
      </c>
      <c r="J43" s="622"/>
      <c r="K43" s="622"/>
      <c r="L43" s="622"/>
      <c r="M43" s="622"/>
      <c r="N43" s="622"/>
      <c r="O43" s="622"/>
      <c r="P43" s="622"/>
      <c r="Q43" s="622"/>
      <c r="R43" s="622"/>
      <c r="S43" s="622"/>
      <c r="T43" s="622"/>
      <c r="U43" s="41"/>
      <c r="V43" s="41"/>
    </row>
    <row r="44" spans="1:22" ht="19.5" customHeight="1" x14ac:dyDescent="0.2">
      <c r="A44" s="691"/>
      <c r="B44" s="684"/>
      <c r="C44" s="590">
        <v>46325</v>
      </c>
      <c r="D44" s="590"/>
      <c r="E44" s="590"/>
      <c r="F44" s="583" t="s">
        <v>557</v>
      </c>
      <c r="G44" s="588"/>
      <c r="H44" s="589"/>
      <c r="I44" s="622" t="s">
        <v>752</v>
      </c>
      <c r="J44" s="622"/>
      <c r="K44" s="622"/>
      <c r="L44" s="622"/>
      <c r="M44" s="622"/>
      <c r="N44" s="622"/>
      <c r="O44" s="622"/>
      <c r="P44" s="622"/>
      <c r="Q44" s="622"/>
      <c r="R44" s="622"/>
      <c r="S44" s="622"/>
      <c r="T44" s="622"/>
      <c r="U44" s="41"/>
      <c r="V44" s="41"/>
    </row>
    <row r="45" spans="1:22" ht="19.5" customHeight="1" x14ac:dyDescent="0.2">
      <c r="A45" s="691"/>
      <c r="B45" s="684"/>
      <c r="C45" s="590">
        <v>46356</v>
      </c>
      <c r="D45" s="590"/>
      <c r="E45" s="590"/>
      <c r="F45" s="583" t="s">
        <v>557</v>
      </c>
      <c r="G45" s="588"/>
      <c r="H45" s="589"/>
      <c r="I45" s="622" t="s">
        <v>752</v>
      </c>
      <c r="J45" s="622"/>
      <c r="K45" s="622"/>
      <c r="L45" s="622"/>
      <c r="M45" s="622"/>
      <c r="N45" s="622"/>
      <c r="O45" s="622"/>
      <c r="P45" s="622"/>
      <c r="Q45" s="622"/>
      <c r="R45" s="622"/>
      <c r="S45" s="622"/>
      <c r="T45" s="622"/>
      <c r="U45" s="41"/>
      <c r="V45" s="41"/>
    </row>
    <row r="46" spans="1:22" ht="19.5" customHeight="1" x14ac:dyDescent="0.2">
      <c r="A46" s="691"/>
      <c r="B46" s="684"/>
      <c r="C46" s="590">
        <v>46360</v>
      </c>
      <c r="D46" s="590"/>
      <c r="E46" s="590"/>
      <c r="F46" s="583"/>
      <c r="G46" s="588"/>
      <c r="H46" s="589"/>
      <c r="I46" s="702"/>
      <c r="J46" s="702"/>
      <c r="K46" s="702"/>
      <c r="L46" s="702"/>
      <c r="M46" s="702"/>
      <c r="N46" s="702"/>
      <c r="O46" s="702"/>
      <c r="P46" s="702"/>
      <c r="Q46" s="702"/>
      <c r="R46" s="702"/>
      <c r="S46" s="702"/>
      <c r="T46" s="702"/>
      <c r="U46" s="41"/>
      <c r="V46" s="41"/>
    </row>
    <row r="47" spans="1:22" ht="19.5" customHeight="1" x14ac:dyDescent="0.2">
      <c r="A47" s="691"/>
      <c r="B47" s="684"/>
      <c r="C47" s="586" t="s">
        <v>14</v>
      </c>
      <c r="D47" s="586"/>
      <c r="E47" s="586"/>
      <c r="F47" s="586"/>
      <c r="G47" s="586"/>
      <c r="H47" s="586"/>
      <c r="I47" s="213"/>
      <c r="J47" s="214"/>
      <c r="K47" s="214"/>
      <c r="L47" s="214"/>
      <c r="M47" s="214"/>
      <c r="N47" s="214"/>
      <c r="O47" s="214"/>
      <c r="P47" s="214"/>
      <c r="Q47" s="214"/>
      <c r="R47" s="214"/>
      <c r="S47" s="214"/>
      <c r="T47" s="221"/>
      <c r="U47" s="41"/>
      <c r="V47" s="41"/>
    </row>
    <row r="48" spans="1:22" ht="19.5" customHeight="1" thickBot="1" x14ac:dyDescent="0.25">
      <c r="A48" s="692"/>
      <c r="B48" s="685"/>
      <c r="C48" s="680" t="str">
        <f>'Tablero indicadores 2026'!G8</f>
        <v>Líder Funcional SG SST</v>
      </c>
      <c r="D48" s="681"/>
      <c r="E48" s="681"/>
      <c r="F48" s="681"/>
      <c r="G48" s="681"/>
      <c r="H48" s="682"/>
      <c r="I48" s="229"/>
      <c r="J48" s="230"/>
      <c r="K48" s="230"/>
      <c r="L48" s="230"/>
      <c r="M48" s="230"/>
      <c r="N48" s="230"/>
      <c r="O48" s="230"/>
      <c r="P48" s="230"/>
      <c r="Q48" s="230"/>
      <c r="R48" s="230"/>
      <c r="S48" s="230"/>
      <c r="T48" s="231"/>
      <c r="U48" s="41"/>
      <c r="V48" s="41"/>
    </row>
    <row r="49" spans="1:22" ht="19.5" customHeight="1" x14ac:dyDescent="0.2">
      <c r="A49" s="39"/>
      <c r="B49" s="39"/>
      <c r="C49" s="39"/>
      <c r="D49" s="39"/>
      <c r="E49" s="39"/>
      <c r="F49" s="39"/>
      <c r="G49" s="39"/>
      <c r="H49" s="39"/>
      <c r="I49" s="39"/>
      <c r="J49" s="39"/>
      <c r="K49" s="39"/>
      <c r="L49" s="39"/>
      <c r="M49" s="39"/>
      <c r="N49" s="39"/>
      <c r="O49" s="39"/>
      <c r="P49" s="39"/>
      <c r="Q49" s="39"/>
      <c r="R49" s="39"/>
      <c r="S49" s="39"/>
      <c r="T49" s="39"/>
      <c r="U49" s="39"/>
      <c r="V49" s="40"/>
    </row>
    <row r="50" spans="1:22" ht="4.5" customHeight="1" thickBot="1" x14ac:dyDescent="0.25">
      <c r="A50" s="51"/>
      <c r="B50" s="51"/>
      <c r="C50" s="51"/>
      <c r="D50" s="51"/>
      <c r="E50" s="51"/>
      <c r="F50" s="51"/>
      <c r="G50" s="51"/>
      <c r="H50" s="51"/>
      <c r="I50" s="51"/>
      <c r="J50" s="51"/>
      <c r="K50" s="51"/>
      <c r="L50" s="51"/>
      <c r="M50" s="51"/>
      <c r="N50" s="51"/>
      <c r="O50" s="51"/>
      <c r="P50" s="51"/>
      <c r="Q50" s="51"/>
      <c r="R50" s="51"/>
      <c r="S50" s="51"/>
      <c r="T50" s="51"/>
      <c r="U50" s="51"/>
      <c r="V50" s="52"/>
    </row>
    <row r="51" spans="1:22" ht="14.25" x14ac:dyDescent="0.2"/>
    <row r="52" spans="1:22" ht="12" hidden="1" customHeight="1" x14ac:dyDescent="0.2"/>
    <row r="53" spans="1:22" ht="14.25" hidden="1" x14ac:dyDescent="0.2"/>
    <row r="54" spans="1:22" ht="14.25" hidden="1" x14ac:dyDescent="0.2"/>
    <row r="55" spans="1:22" ht="14.25" hidden="1" x14ac:dyDescent="0.2"/>
    <row r="56" spans="1:22" ht="14.25" hidden="1" x14ac:dyDescent="0.2"/>
    <row r="57" spans="1:22" ht="14.25" hidden="1" x14ac:dyDescent="0.2"/>
    <row r="58" spans="1:22" ht="14.25" hidden="1" x14ac:dyDescent="0.2"/>
    <row r="59" spans="1:22" ht="14.25" hidden="1" x14ac:dyDescent="0.2"/>
    <row r="60" spans="1:22" ht="14.25" hidden="1" x14ac:dyDescent="0.2"/>
    <row r="61" spans="1:22" ht="14.25" hidden="1" x14ac:dyDescent="0.2"/>
    <row r="62" spans="1:22" ht="14.25" hidden="1" x14ac:dyDescent="0.2"/>
    <row r="63" spans="1:22" ht="14.25" hidden="1" x14ac:dyDescent="0.2"/>
    <row r="64" spans="1:22"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sheetData>
  <sheetProtection selectLockedCells="1"/>
  <dataConsolidate/>
  <mergeCells count="72">
    <mergeCell ref="C47:H47"/>
    <mergeCell ref="C48:H48"/>
    <mergeCell ref="B32:B48"/>
    <mergeCell ref="C46:E46"/>
    <mergeCell ref="F46:H46"/>
    <mergeCell ref="C42:E42"/>
    <mergeCell ref="F42:H42"/>
    <mergeCell ref="C38:E38"/>
    <mergeCell ref="F38:H38"/>
    <mergeCell ref="I46:T46"/>
    <mergeCell ref="C44:E44"/>
    <mergeCell ref="F44:H44"/>
    <mergeCell ref="I44:T44"/>
    <mergeCell ref="C45:E45"/>
    <mergeCell ref="F45:H45"/>
    <mergeCell ref="I45:T45"/>
    <mergeCell ref="I42:T42"/>
    <mergeCell ref="C43:E43"/>
    <mergeCell ref="F43:H43"/>
    <mergeCell ref="I43:T43"/>
    <mergeCell ref="C40:E40"/>
    <mergeCell ref="F40:H40"/>
    <mergeCell ref="I40:T40"/>
    <mergeCell ref="C41:E41"/>
    <mergeCell ref="F41:H41"/>
    <mergeCell ref="I41:T41"/>
    <mergeCell ref="I38:T38"/>
    <mergeCell ref="C39:E39"/>
    <mergeCell ref="F39:H39"/>
    <mergeCell ref="I39:T39"/>
    <mergeCell ref="A32:A48"/>
    <mergeCell ref="C32:H32"/>
    <mergeCell ref="I32:T32"/>
    <mergeCell ref="C33:H33"/>
    <mergeCell ref="I33:T33"/>
    <mergeCell ref="C34:H34"/>
    <mergeCell ref="I34:T34"/>
    <mergeCell ref="C35:E35"/>
    <mergeCell ref="F35:H35"/>
    <mergeCell ref="I35:T35"/>
    <mergeCell ref="C36:E36"/>
    <mergeCell ref="F36:H36"/>
    <mergeCell ref="I36:T36"/>
    <mergeCell ref="C37:E37"/>
    <mergeCell ref="F37:H37"/>
    <mergeCell ref="I37:T37"/>
    <mergeCell ref="A24:C24"/>
    <mergeCell ref="A26:C26"/>
    <mergeCell ref="A28:U28"/>
    <mergeCell ref="S17:U26"/>
    <mergeCell ref="A19:C19"/>
    <mergeCell ref="A20:C20"/>
    <mergeCell ref="A22:C22"/>
    <mergeCell ref="A23:C23"/>
    <mergeCell ref="A5:C5"/>
    <mergeCell ref="E5:U5"/>
    <mergeCell ref="A7:C7"/>
    <mergeCell ref="E7:Q7"/>
    <mergeCell ref="A9:C9"/>
    <mergeCell ref="E9:Q9"/>
    <mergeCell ref="A11:C11"/>
    <mergeCell ref="E11:Q11"/>
    <mergeCell ref="A13:C13"/>
    <mergeCell ref="E13:Q13"/>
    <mergeCell ref="A17:C17"/>
    <mergeCell ref="A1:M1"/>
    <mergeCell ref="N1:V3"/>
    <mergeCell ref="A2:M2"/>
    <mergeCell ref="A3:B3"/>
    <mergeCell ref="D3:F3"/>
    <mergeCell ref="G3:J3"/>
    <mergeCell ref="L3:M3"/>
  </mergeCells>
  <conditionalFormatting sqref="E26">
    <cfRule type="colorScale" priority="39">
      <colorScale>
        <cfvo type="min"/>
        <cfvo type="percentile" val="50"/>
        <cfvo type="max"/>
        <color rgb="FFF8696B"/>
        <color rgb="FFFFEB84"/>
        <color rgb="FF63BE7B"/>
      </colorScale>
    </cfRule>
    <cfRule type="colorScale" priority="40">
      <colorScale>
        <cfvo type="min"/>
        <cfvo type="max"/>
        <color rgb="FFFFEF9C"/>
        <color rgb="FF63BE7B"/>
      </colorScale>
    </cfRule>
  </conditionalFormatting>
  <conditionalFormatting sqref="F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G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H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I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J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K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L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M26:O26">
    <cfRule type="colorScale" priority="41">
      <colorScale>
        <cfvo type="min"/>
        <cfvo type="percentile" val="50"/>
        <cfvo type="max"/>
        <color rgb="FFF8696B"/>
        <color rgb="FFFFEB84"/>
        <color rgb="FF63BE7B"/>
      </colorScale>
    </cfRule>
    <cfRule type="colorScale" priority="42">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Q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4" max="44" man="1"/>
  </colBreak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E673-AA6F-4ACD-9376-FEC4D9F02D53}">
  <sheetPr codeName="Hoja49">
    <tabColor rgb="FF0070C0"/>
  </sheetPr>
  <dimension ref="A1:U63"/>
  <sheetViews>
    <sheetView showGridLines="0" zoomScaleNormal="100" zoomScaleSheetLayoutView="70" zoomScalePageLayoutView="82" workbookViewId="0">
      <selection activeCell="C35" sqref="C35:E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2026'!B59</f>
        <v xml:space="preserve">10. Medidas de control en los riesgos y peligros priorizados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325</v>
      </c>
      <c r="F9" s="539"/>
      <c r="G9" s="539"/>
      <c r="H9" s="539"/>
      <c r="I9" s="539"/>
      <c r="J9" s="539"/>
      <c r="K9" s="539"/>
      <c r="L9" s="539"/>
      <c r="M9" s="539"/>
      <c r="N9" s="539"/>
      <c r="O9" s="539"/>
      <c r="P9" s="539"/>
      <c r="R9" s="46" t="s">
        <v>410</v>
      </c>
      <c r="T9" s="47" t="str">
        <f>'Tablero indicadores 2026'!H58</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758</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c r="K26" s="63"/>
      <c r="L26" s="63"/>
      <c r="M26" s="63"/>
      <c r="N26" s="63"/>
      <c r="O26" s="63"/>
      <c r="P26" s="63" t="e">
        <f t="shared" ref="P26" si="0">P19/P20</f>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4.25" x14ac:dyDescent="0.2">
      <c r="U30" s="41"/>
    </row>
    <row r="31" spans="1:21" ht="15" thickBot="1" x14ac:dyDescent="0.25">
      <c r="U31" s="41"/>
    </row>
    <row r="32" spans="1:21" ht="15" x14ac:dyDescent="0.25">
      <c r="A32" s="755"/>
      <c r="B32" s="760"/>
      <c r="C32" s="756" t="s">
        <v>434</v>
      </c>
      <c r="D32" s="757"/>
      <c r="E32" s="757"/>
      <c r="F32" s="757"/>
      <c r="G32" s="757"/>
      <c r="H32" s="758"/>
      <c r="I32" s="756" t="s">
        <v>435</v>
      </c>
      <c r="J32" s="757"/>
      <c r="K32" s="757"/>
      <c r="L32" s="757"/>
      <c r="M32" s="757"/>
      <c r="N32" s="757"/>
      <c r="O32" s="757"/>
      <c r="P32" s="757"/>
      <c r="Q32" s="757"/>
      <c r="R32" s="757"/>
      <c r="S32" s="757"/>
      <c r="T32" s="759"/>
      <c r="U32" s="41"/>
    </row>
    <row r="33" spans="1:21" ht="86.25" customHeight="1" x14ac:dyDescent="0.2">
      <c r="A33" s="691"/>
      <c r="B33" s="684"/>
      <c r="C33" s="571" t="s">
        <v>759</v>
      </c>
      <c r="D33" s="572"/>
      <c r="E33" s="572"/>
      <c r="F33" s="572"/>
      <c r="G33" s="572"/>
      <c r="H33" s="573"/>
      <c r="I33" s="571" t="s">
        <v>760</v>
      </c>
      <c r="J33" s="572"/>
      <c r="K33" s="572"/>
      <c r="L33" s="572"/>
      <c r="M33" s="572"/>
      <c r="N33" s="572"/>
      <c r="O33" s="572"/>
      <c r="P33" s="572"/>
      <c r="Q33" s="572"/>
      <c r="R33" s="572"/>
      <c r="S33" s="572"/>
      <c r="T33" s="672"/>
      <c r="U33" s="41"/>
    </row>
    <row r="34" spans="1:21" ht="15" x14ac:dyDescent="0.2">
      <c r="A34" s="691"/>
      <c r="B34" s="684"/>
      <c r="C34" s="574" t="s">
        <v>438</v>
      </c>
      <c r="D34" s="575"/>
      <c r="E34" s="575"/>
      <c r="F34" s="575"/>
      <c r="G34" s="575"/>
      <c r="H34" s="576"/>
      <c r="I34" s="574" t="s">
        <v>439</v>
      </c>
      <c r="J34" s="575"/>
      <c r="K34" s="575"/>
      <c r="L34" s="575"/>
      <c r="M34" s="575"/>
      <c r="N34" s="575"/>
      <c r="O34" s="575"/>
      <c r="P34" s="575"/>
      <c r="Q34" s="575"/>
      <c r="R34" s="575"/>
      <c r="S34" s="575"/>
      <c r="T34" s="673"/>
      <c r="U34" s="41"/>
    </row>
    <row r="35" spans="1:21" ht="14.25" customHeight="1" x14ac:dyDescent="0.2">
      <c r="A35" s="691"/>
      <c r="B35" s="684"/>
      <c r="C35" s="583">
        <v>46358</v>
      </c>
      <c r="D35" s="588"/>
      <c r="E35" s="589"/>
      <c r="F35" s="583" t="s">
        <v>761</v>
      </c>
      <c r="G35" s="588"/>
      <c r="H35" s="589"/>
      <c r="I35" s="601" t="s">
        <v>762</v>
      </c>
      <c r="J35" s="602"/>
      <c r="K35" s="602"/>
      <c r="L35" s="602"/>
      <c r="M35" s="602"/>
      <c r="N35" s="602"/>
      <c r="O35" s="602"/>
      <c r="P35" s="602"/>
      <c r="Q35" s="602"/>
      <c r="R35" s="602"/>
      <c r="S35" s="602"/>
      <c r="T35" s="674"/>
      <c r="U35" s="41"/>
    </row>
    <row r="36" spans="1:21" ht="14.25" customHeight="1" x14ac:dyDescent="0.2">
      <c r="A36" s="691"/>
      <c r="B36" s="684"/>
      <c r="C36" s="586" t="s">
        <v>14</v>
      </c>
      <c r="D36" s="586"/>
      <c r="E36" s="586"/>
      <c r="F36" s="586"/>
      <c r="G36" s="586"/>
      <c r="H36" s="586"/>
      <c r="I36" s="603"/>
      <c r="J36" s="554"/>
      <c r="K36" s="554"/>
      <c r="L36" s="554"/>
      <c r="M36" s="554"/>
      <c r="N36" s="554"/>
      <c r="O36" s="554"/>
      <c r="P36" s="554"/>
      <c r="Q36" s="554"/>
      <c r="R36" s="554"/>
      <c r="S36" s="554"/>
      <c r="T36" s="675"/>
      <c r="U36" s="41"/>
    </row>
    <row r="37" spans="1:21" ht="15" customHeight="1" thickBot="1" x14ac:dyDescent="0.25">
      <c r="A37" s="692"/>
      <c r="B37" s="685"/>
      <c r="C37" s="680" t="str">
        <f>'Tablero indicadores 2026'!G8</f>
        <v>Líder Funcional SG SST</v>
      </c>
      <c r="D37" s="681"/>
      <c r="E37" s="681"/>
      <c r="F37" s="681"/>
      <c r="G37" s="681"/>
      <c r="H37" s="682"/>
      <c r="I37" s="606"/>
      <c r="J37" s="607"/>
      <c r="K37" s="607"/>
      <c r="L37" s="607"/>
      <c r="M37" s="607"/>
      <c r="N37" s="607"/>
      <c r="O37" s="607"/>
      <c r="P37" s="607"/>
      <c r="Q37" s="607"/>
      <c r="R37" s="607"/>
      <c r="S37" s="607"/>
      <c r="T37" s="761"/>
      <c r="U37" s="41"/>
    </row>
    <row r="38" spans="1:21" ht="22.5" customHeight="1" x14ac:dyDescent="0.2">
      <c r="A38" s="39"/>
      <c r="B38" s="39"/>
      <c r="C38" s="39"/>
      <c r="D38" s="39"/>
      <c r="E38" s="39"/>
      <c r="F38" s="39"/>
      <c r="G38" s="39"/>
      <c r="H38" s="39"/>
      <c r="I38" s="39"/>
      <c r="J38" s="39"/>
      <c r="K38" s="39"/>
      <c r="L38" s="39"/>
      <c r="M38" s="39"/>
      <c r="N38" s="39"/>
      <c r="O38" s="39"/>
      <c r="P38" s="39"/>
      <c r="Q38" s="39"/>
      <c r="R38" s="39"/>
      <c r="S38" s="39"/>
      <c r="T38" s="39"/>
      <c r="U38" s="40"/>
    </row>
    <row r="39" spans="1:21" ht="22.5" customHeight="1" thickBot="1" x14ac:dyDescent="0.25">
      <c r="A39" s="51"/>
      <c r="B39" s="51"/>
      <c r="C39" s="51"/>
      <c r="D39" s="51"/>
      <c r="E39" s="51"/>
      <c r="F39" s="51"/>
      <c r="G39" s="51"/>
      <c r="H39" s="51"/>
      <c r="I39" s="51"/>
      <c r="J39" s="51"/>
      <c r="K39" s="51"/>
      <c r="L39" s="51"/>
      <c r="M39" s="51"/>
      <c r="N39" s="51"/>
      <c r="O39" s="51"/>
      <c r="P39" s="51"/>
      <c r="Q39" s="51"/>
      <c r="R39" s="51"/>
      <c r="S39" s="51"/>
      <c r="T39" s="51"/>
      <c r="U39" s="52"/>
    </row>
    <row r="40" spans="1:21" ht="22.5" customHeight="1" x14ac:dyDescent="0.2"/>
    <row r="41" spans="1:21" ht="22.5" customHeight="1" x14ac:dyDescent="0.2"/>
    <row r="42" spans="1:21" ht="22.5"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sheetData>
  <sheetProtection selectLockedCells="1"/>
  <dataConsolidate/>
  <mergeCells count="39">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 ref="A32:A37"/>
    <mergeCell ref="B32:B37"/>
    <mergeCell ref="C32:H32"/>
    <mergeCell ref="I32:T32"/>
    <mergeCell ref="C33:H33"/>
    <mergeCell ref="I33:T33"/>
    <mergeCell ref="C34:H34"/>
    <mergeCell ref="I34:T34"/>
    <mergeCell ref="C36:H36"/>
    <mergeCell ref="C37:H37"/>
    <mergeCell ref="I35:T37"/>
    <mergeCell ref="C35:E35"/>
    <mergeCell ref="F35:H35"/>
  </mergeCells>
  <conditionalFormatting sqref="E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F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G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H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I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J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K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L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M26:O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C7EA8-1B1C-4888-9B03-3ABCCF789E48}">
  <sheetPr codeName="Hoja50">
    <tabColor rgb="FFFFFF00"/>
  </sheetPr>
  <dimension ref="A1:U64"/>
  <sheetViews>
    <sheetView showGridLines="0" view="pageBreakPreview" topLeftCell="A7" zoomScale="70" zoomScaleNormal="40" zoomScaleSheetLayoutView="70" zoomScalePageLayoutView="82" workbookViewId="0">
      <selection activeCell="C36" sqref="C36:E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2026'!B60</f>
        <v>11. Mediciones ambientales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330</v>
      </c>
      <c r="F9" s="539"/>
      <c r="G9" s="539"/>
      <c r="H9" s="539"/>
      <c r="I9" s="539"/>
      <c r="J9" s="539"/>
      <c r="K9" s="539"/>
      <c r="L9" s="539"/>
      <c r="M9" s="539"/>
      <c r="N9" s="539"/>
      <c r="O9" s="539"/>
      <c r="P9" s="539"/>
      <c r="R9" s="46" t="s">
        <v>410</v>
      </c>
      <c r="T9" s="47" t="str">
        <f>'Tablero indicadores 2026'!H60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758</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c r="K20" s="59"/>
      <c r="L20" s="59">
        <v>1</v>
      </c>
      <c r="M20" s="59"/>
      <c r="N20" s="59"/>
      <c r="O20" s="59"/>
      <c r="P20" s="59">
        <v>1</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v>0</v>
      </c>
      <c r="M22" s="63"/>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v>1</v>
      </c>
      <c r="M24" s="63"/>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c r="K26" s="63"/>
      <c r="L26" s="63">
        <f>L19/L20</f>
        <v>0</v>
      </c>
      <c r="M26" s="63"/>
      <c r="N26" s="63"/>
      <c r="O26" s="63"/>
      <c r="P26" s="63">
        <f t="shared" ref="P26" si="0">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6.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6.5" customHeight="1" thickBot="1" x14ac:dyDescent="0.25">
      <c r="U31" s="41"/>
    </row>
    <row r="32" spans="1:21" ht="16.5" customHeight="1" x14ac:dyDescent="0.25">
      <c r="A32" s="755"/>
      <c r="B32" s="760"/>
      <c r="C32" s="756" t="s">
        <v>434</v>
      </c>
      <c r="D32" s="757"/>
      <c r="E32" s="757"/>
      <c r="F32" s="757"/>
      <c r="G32" s="757"/>
      <c r="H32" s="758"/>
      <c r="I32" s="756" t="s">
        <v>435</v>
      </c>
      <c r="J32" s="757"/>
      <c r="K32" s="757"/>
      <c r="L32" s="757"/>
      <c r="M32" s="757"/>
      <c r="N32" s="757"/>
      <c r="O32" s="757"/>
      <c r="P32" s="757"/>
      <c r="Q32" s="757"/>
      <c r="R32" s="757"/>
      <c r="S32" s="757"/>
      <c r="T32" s="759"/>
      <c r="U32" s="41"/>
    </row>
    <row r="33" spans="1:21" ht="47.25" customHeight="1" x14ac:dyDescent="0.2">
      <c r="A33" s="691"/>
      <c r="B33" s="684"/>
      <c r="C33" s="571" t="s">
        <v>532</v>
      </c>
      <c r="D33" s="572"/>
      <c r="E33" s="572"/>
      <c r="F33" s="572"/>
      <c r="G33" s="572"/>
      <c r="H33" s="573"/>
      <c r="I33" s="571" t="s">
        <v>533</v>
      </c>
      <c r="J33" s="572"/>
      <c r="K33" s="572"/>
      <c r="L33" s="572"/>
      <c r="M33" s="572"/>
      <c r="N33" s="572"/>
      <c r="O33" s="572"/>
      <c r="P33" s="572"/>
      <c r="Q33" s="572"/>
      <c r="R33" s="572"/>
      <c r="S33" s="572"/>
      <c r="T33" s="672"/>
      <c r="U33" s="41"/>
    </row>
    <row r="34" spans="1:21" ht="16.5" customHeight="1" x14ac:dyDescent="0.2">
      <c r="A34" s="691"/>
      <c r="B34" s="684"/>
      <c r="C34" s="574" t="s">
        <v>438</v>
      </c>
      <c r="D34" s="575"/>
      <c r="E34" s="575"/>
      <c r="F34" s="575"/>
      <c r="G34" s="575"/>
      <c r="H34" s="576"/>
      <c r="I34" s="574" t="s">
        <v>439</v>
      </c>
      <c r="J34" s="575"/>
      <c r="K34" s="575"/>
      <c r="L34" s="575"/>
      <c r="M34" s="575"/>
      <c r="N34" s="575"/>
      <c r="O34" s="575"/>
      <c r="P34" s="575"/>
      <c r="Q34" s="575"/>
      <c r="R34" s="575"/>
      <c r="S34" s="575"/>
      <c r="T34" s="673"/>
      <c r="U34" s="41"/>
    </row>
    <row r="35" spans="1:21" ht="16.5" customHeight="1" x14ac:dyDescent="0.2">
      <c r="A35" s="691"/>
      <c r="B35" s="684"/>
      <c r="C35" s="583">
        <v>46203</v>
      </c>
      <c r="D35" s="588"/>
      <c r="E35" s="589"/>
      <c r="F35" s="583" t="s">
        <v>763</v>
      </c>
      <c r="G35" s="588"/>
      <c r="H35" s="589"/>
      <c r="I35" s="622" t="s">
        <v>764</v>
      </c>
      <c r="J35" s="622"/>
      <c r="K35" s="622"/>
      <c r="L35" s="622"/>
      <c r="M35" s="622"/>
      <c r="N35" s="622"/>
      <c r="O35" s="622"/>
      <c r="P35" s="622"/>
      <c r="Q35" s="622"/>
      <c r="R35" s="622"/>
      <c r="S35" s="622"/>
      <c r="T35" s="699"/>
      <c r="U35" s="41"/>
    </row>
    <row r="36" spans="1:21" ht="16.5" customHeight="1" x14ac:dyDescent="0.2">
      <c r="A36" s="691"/>
      <c r="B36" s="684"/>
      <c r="C36" s="583">
        <v>46360</v>
      </c>
      <c r="D36" s="588"/>
      <c r="E36" s="589"/>
      <c r="F36" s="583" t="s">
        <v>763</v>
      </c>
      <c r="G36" s="588"/>
      <c r="H36" s="589"/>
      <c r="I36" s="702"/>
      <c r="J36" s="702"/>
      <c r="K36" s="702"/>
      <c r="L36" s="702"/>
      <c r="M36" s="702"/>
      <c r="N36" s="702"/>
      <c r="O36" s="702"/>
      <c r="P36" s="702"/>
      <c r="Q36" s="702"/>
      <c r="R36" s="702"/>
      <c r="S36" s="702"/>
      <c r="T36" s="703"/>
      <c r="U36" s="41"/>
    </row>
    <row r="37" spans="1:21" ht="16.5" customHeight="1" x14ac:dyDescent="0.2">
      <c r="A37" s="691"/>
      <c r="B37" s="684"/>
      <c r="C37" s="586" t="s">
        <v>14</v>
      </c>
      <c r="D37" s="586"/>
      <c r="E37" s="586"/>
      <c r="F37" s="586"/>
      <c r="G37" s="586"/>
      <c r="H37" s="586"/>
      <c r="I37" s="213"/>
      <c r="J37" s="214"/>
      <c r="K37" s="214"/>
      <c r="L37" s="214"/>
      <c r="M37" s="214"/>
      <c r="N37" s="214"/>
      <c r="O37" s="214"/>
      <c r="P37" s="214"/>
      <c r="Q37" s="214"/>
      <c r="R37" s="214"/>
      <c r="S37" s="214"/>
      <c r="T37" s="221"/>
      <c r="U37" s="41"/>
    </row>
    <row r="38" spans="1:21" ht="16.5" customHeight="1" thickBot="1" x14ac:dyDescent="0.25">
      <c r="A38" s="692"/>
      <c r="B38" s="685"/>
      <c r="C38" s="680" t="str">
        <f>'Tablero indicadores 2026'!G8</f>
        <v>Líder Funcional SG SST</v>
      </c>
      <c r="D38" s="681"/>
      <c r="E38" s="681"/>
      <c r="F38" s="681"/>
      <c r="G38" s="681"/>
      <c r="H38" s="682"/>
      <c r="I38" s="229"/>
      <c r="J38" s="230"/>
      <c r="K38" s="230"/>
      <c r="L38" s="230"/>
      <c r="M38" s="230"/>
      <c r="N38" s="230"/>
      <c r="O38" s="230"/>
      <c r="P38" s="230"/>
      <c r="Q38" s="230"/>
      <c r="R38" s="230"/>
      <c r="S38" s="230"/>
      <c r="T38" s="231"/>
      <c r="U38" s="41"/>
    </row>
    <row r="39" spans="1:21" ht="16.5" customHeight="1" x14ac:dyDescent="0.2">
      <c r="U39" s="41"/>
    </row>
    <row r="40" spans="1:21" ht="12"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42">
    <mergeCell ref="C35:E35"/>
    <mergeCell ref="F35:H35"/>
    <mergeCell ref="I35:T35"/>
    <mergeCell ref="A32:A38"/>
    <mergeCell ref="B32:B38"/>
    <mergeCell ref="C32:H32"/>
    <mergeCell ref="I32:T32"/>
    <mergeCell ref="C33:H33"/>
    <mergeCell ref="I33:T33"/>
    <mergeCell ref="C34:H34"/>
    <mergeCell ref="I34:T34"/>
    <mergeCell ref="C37:H37"/>
    <mergeCell ref="C38:H38"/>
    <mergeCell ref="C36:E36"/>
    <mergeCell ref="F36:H36"/>
    <mergeCell ref="I36:T36"/>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F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G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H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I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J26:P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AC37B-0F77-4ADA-BDDC-40A249EA4139}">
  <sheetPr>
    <tabColor rgb="FFFF0000"/>
  </sheetPr>
  <dimension ref="B1:AL71"/>
  <sheetViews>
    <sheetView showGridLines="0" view="pageBreakPreview" topLeftCell="F1" zoomScale="90" zoomScaleNormal="90" zoomScaleSheetLayoutView="90" zoomScalePageLayoutView="90" workbookViewId="0">
      <selection activeCell="Y27" sqref="Y27"/>
    </sheetView>
  </sheetViews>
  <sheetFormatPr baseColWidth="10" defaultColWidth="11.42578125" defaultRowHeight="15" x14ac:dyDescent="0.2"/>
  <cols>
    <col min="1" max="1" width="2.5703125" style="280" customWidth="1"/>
    <col min="2" max="2" width="6.42578125" style="280" customWidth="1"/>
    <col min="3" max="3" width="36.42578125" style="280" customWidth="1"/>
    <col min="4" max="4" width="54.85546875" style="287" bestFit="1" customWidth="1"/>
    <col min="5" max="5" width="67.42578125" style="280" customWidth="1"/>
    <col min="6" max="6" width="10" style="280" customWidth="1"/>
    <col min="7" max="7" width="17.42578125" style="280" customWidth="1"/>
    <col min="8" max="8" width="12.140625" style="280" customWidth="1"/>
    <col min="9" max="9" width="20.5703125" style="280" customWidth="1"/>
    <col min="10" max="10" width="21.140625" style="280" hidden="1" customWidth="1"/>
    <col min="11" max="11" width="30.5703125" style="280" customWidth="1"/>
    <col min="12" max="12" width="12.85546875" style="280" customWidth="1"/>
    <col min="13" max="13" width="15.140625" style="280" customWidth="1"/>
    <col min="14" max="19" width="12.85546875" style="280" customWidth="1"/>
    <col min="20" max="20" width="19.5703125" style="280" customWidth="1"/>
    <col min="21" max="21" width="16.140625" style="280" customWidth="1"/>
    <col min="22" max="22" width="19" style="280" customWidth="1"/>
    <col min="23" max="23" width="16.140625" style="280" customWidth="1"/>
    <col min="24" max="24" width="11.42578125" style="280"/>
    <col min="25" max="38" width="12.42578125" style="280" customWidth="1"/>
    <col min="39" max="16384" width="11.42578125" style="280"/>
  </cols>
  <sheetData>
    <row r="1" spans="2:23" ht="32.1" customHeight="1" x14ac:dyDescent="0.2">
      <c r="B1" s="762"/>
      <c r="C1" s="763"/>
      <c r="D1" s="768" t="s">
        <v>765</v>
      </c>
      <c r="E1" s="768"/>
      <c r="F1" s="768"/>
      <c r="G1" s="768"/>
      <c r="H1" s="768"/>
      <c r="I1" s="768"/>
      <c r="J1" s="278" t="s">
        <v>766</v>
      </c>
      <c r="K1" s="279" t="s">
        <v>767</v>
      </c>
    </row>
    <row r="2" spans="2:23" ht="32.1" customHeight="1" x14ac:dyDescent="0.2">
      <c r="B2" s="764"/>
      <c r="C2" s="765"/>
      <c r="D2" s="768"/>
      <c r="E2" s="768"/>
      <c r="F2" s="768"/>
      <c r="G2" s="768"/>
      <c r="H2" s="768"/>
      <c r="I2" s="768"/>
      <c r="J2" s="278" t="s">
        <v>768</v>
      </c>
      <c r="K2" s="279"/>
      <c r="L2" s="769"/>
      <c r="M2" s="770"/>
    </row>
    <row r="3" spans="2:23" ht="32.1" customHeight="1" x14ac:dyDescent="0.3">
      <c r="B3" s="766"/>
      <c r="C3" s="767"/>
      <c r="D3" s="771" t="s">
        <v>769</v>
      </c>
      <c r="E3" s="771"/>
      <c r="F3" s="771"/>
      <c r="G3" s="771"/>
      <c r="H3" s="771"/>
      <c r="I3" s="771"/>
      <c r="J3" s="278"/>
      <c r="K3" s="281"/>
      <c r="M3" s="282" t="s">
        <v>770</v>
      </c>
    </row>
    <row r="4" spans="2:23" ht="11.1" customHeight="1" thickBot="1" x14ac:dyDescent="0.25">
      <c r="B4" s="283"/>
      <c r="C4" s="283"/>
      <c r="D4" s="772"/>
      <c r="E4" s="772"/>
      <c r="F4" s="772"/>
      <c r="G4" s="772"/>
      <c r="H4" s="772"/>
      <c r="I4" s="772"/>
      <c r="J4" s="284"/>
      <c r="K4" s="283"/>
    </row>
    <row r="5" spans="2:23" ht="26.1" customHeight="1" thickBot="1" x14ac:dyDescent="0.25">
      <c r="B5" s="283"/>
      <c r="C5" s="283"/>
      <c r="D5" s="283"/>
      <c r="E5" s="283"/>
      <c r="F5" s="283"/>
      <c r="G5" s="283"/>
      <c r="H5" s="283"/>
      <c r="I5" s="283"/>
      <c r="J5" s="284"/>
      <c r="K5" s="285" t="s">
        <v>771</v>
      </c>
      <c r="L5" s="279"/>
      <c r="M5" s="279"/>
      <c r="N5" s="279"/>
      <c r="O5" s="279"/>
      <c r="P5" s="279"/>
      <c r="Q5" s="279"/>
      <c r="R5" s="279"/>
      <c r="S5" s="279"/>
      <c r="T5" s="279"/>
      <c r="U5" s="279"/>
      <c r="V5" s="279"/>
      <c r="W5" s="279"/>
    </row>
    <row r="6" spans="2:23" ht="6.95" customHeight="1" thickBot="1" x14ac:dyDescent="0.25">
      <c r="B6" s="283"/>
      <c r="C6" s="283"/>
      <c r="D6" s="283"/>
      <c r="E6" s="283"/>
      <c r="F6" s="283"/>
      <c r="G6" s="283"/>
      <c r="H6" s="283"/>
      <c r="I6" s="283"/>
      <c r="J6" s="284"/>
      <c r="K6" s="286"/>
      <c r="L6" s="287"/>
      <c r="M6" s="287"/>
      <c r="N6" s="287"/>
      <c r="O6" s="287"/>
      <c r="P6" s="287"/>
      <c r="Q6" s="287"/>
      <c r="R6" s="287"/>
      <c r="S6" s="287"/>
      <c r="T6" s="287"/>
      <c r="U6" s="287"/>
      <c r="V6" s="287"/>
      <c r="W6" s="287"/>
    </row>
    <row r="7" spans="2:23" ht="26.1" customHeight="1" thickBot="1" x14ac:dyDescent="0.25">
      <c r="B7" s="283"/>
      <c r="C7" s="283"/>
      <c r="D7" s="283"/>
      <c r="E7" s="283"/>
      <c r="F7" s="283"/>
      <c r="G7" s="283"/>
      <c r="H7" s="283"/>
      <c r="I7" s="283"/>
      <c r="J7" s="284"/>
      <c r="K7" s="285" t="s">
        <v>772</v>
      </c>
      <c r="L7" s="279"/>
      <c r="M7" s="279"/>
      <c r="N7" s="279"/>
      <c r="O7" s="279"/>
      <c r="P7" s="279"/>
      <c r="Q7" s="279"/>
      <c r="R7" s="279"/>
      <c r="S7" s="279"/>
      <c r="T7" s="279"/>
      <c r="U7" s="279"/>
      <c r="V7" s="279"/>
      <c r="W7" s="279"/>
    </row>
    <row r="8" spans="2:23" ht="6.95" customHeight="1" thickBot="1" x14ac:dyDescent="0.25">
      <c r="B8" s="283"/>
      <c r="C8" s="283"/>
      <c r="D8" s="283"/>
      <c r="E8" s="283"/>
      <c r="F8" s="283"/>
      <c r="G8" s="283"/>
      <c r="H8" s="283"/>
      <c r="I8" s="283"/>
      <c r="J8" s="284"/>
      <c r="K8" s="286"/>
      <c r="L8" s="287"/>
      <c r="M8" s="287"/>
      <c r="N8" s="287"/>
      <c r="O8" s="287"/>
      <c r="P8" s="287"/>
      <c r="Q8" s="287"/>
      <c r="R8" s="287"/>
      <c r="S8" s="287"/>
      <c r="T8" s="287"/>
      <c r="U8" s="287"/>
      <c r="V8" s="287"/>
      <c r="W8" s="287"/>
    </row>
    <row r="9" spans="2:23" ht="26.1" customHeight="1" thickBot="1" x14ac:dyDescent="0.25">
      <c r="B9" s="283"/>
      <c r="C9" s="283"/>
      <c r="D9" s="283"/>
      <c r="E9" s="283"/>
      <c r="F9" s="283"/>
      <c r="G9" s="283"/>
      <c r="H9" s="283"/>
      <c r="I9" s="283"/>
      <c r="J9" s="284"/>
      <c r="K9" s="285" t="s">
        <v>773</v>
      </c>
      <c r="L9" s="279"/>
      <c r="M9" s="279"/>
      <c r="N9" s="279"/>
      <c r="O9" s="279"/>
      <c r="P9" s="279"/>
      <c r="Q9" s="279"/>
      <c r="R9" s="279"/>
      <c r="S9" s="279"/>
      <c r="T9" s="279"/>
      <c r="U9" s="279"/>
      <c r="V9" s="279"/>
      <c r="W9" s="279"/>
    </row>
    <row r="10" spans="2:23" ht="11.1" customHeight="1" thickBot="1" x14ac:dyDescent="0.25">
      <c r="B10" s="283"/>
      <c r="C10" s="283"/>
      <c r="D10" s="283"/>
      <c r="E10" s="283"/>
      <c r="F10" s="283"/>
      <c r="G10" s="283"/>
      <c r="H10" s="283"/>
      <c r="I10" s="283"/>
      <c r="J10" s="284"/>
      <c r="K10" s="283"/>
    </row>
    <row r="11" spans="2:23" s="289" customFormat="1" ht="43.5" customHeight="1" thickBot="1" x14ac:dyDescent="0.3">
      <c r="B11" s="288" t="s">
        <v>774</v>
      </c>
      <c r="C11" s="288" t="s">
        <v>775</v>
      </c>
      <c r="D11" s="288" t="s">
        <v>776</v>
      </c>
      <c r="E11" s="773" t="s">
        <v>20</v>
      </c>
      <c r="F11" s="774"/>
      <c r="G11" s="288" t="s">
        <v>777</v>
      </c>
      <c r="H11" s="288" t="s">
        <v>778</v>
      </c>
      <c r="I11" s="288" t="s">
        <v>779</v>
      </c>
      <c r="J11" s="288" t="s">
        <v>780</v>
      </c>
      <c r="K11" s="288" t="s">
        <v>14</v>
      </c>
      <c r="L11" s="288" t="s">
        <v>781</v>
      </c>
      <c r="M11" s="288" t="s">
        <v>623</v>
      </c>
      <c r="N11" s="288" t="s">
        <v>624</v>
      </c>
      <c r="O11" s="288" t="s">
        <v>782</v>
      </c>
      <c r="P11" s="288" t="s">
        <v>783</v>
      </c>
      <c r="Q11" s="288" t="s">
        <v>627</v>
      </c>
      <c r="R11" s="288" t="s">
        <v>628</v>
      </c>
      <c r="S11" s="288" t="s">
        <v>629</v>
      </c>
      <c r="T11" s="288" t="s">
        <v>630</v>
      </c>
      <c r="U11" s="288" t="s">
        <v>631</v>
      </c>
      <c r="V11" s="288" t="s">
        <v>632</v>
      </c>
      <c r="W11" s="288" t="s">
        <v>633</v>
      </c>
    </row>
    <row r="12" spans="2:23" ht="30.75" customHeight="1" thickBot="1" x14ac:dyDescent="0.25">
      <c r="B12" s="793">
        <v>1</v>
      </c>
      <c r="C12" s="793" t="s">
        <v>784</v>
      </c>
      <c r="D12" s="795" t="s">
        <v>785</v>
      </c>
      <c r="E12" s="290" t="s">
        <v>786</v>
      </c>
      <c r="F12" s="797"/>
      <c r="G12" s="799">
        <v>0</v>
      </c>
      <c r="H12" s="801" t="s">
        <v>207</v>
      </c>
      <c r="I12" s="775" t="s">
        <v>787</v>
      </c>
      <c r="J12" s="291" t="s">
        <v>788</v>
      </c>
      <c r="K12" s="775" t="s">
        <v>789</v>
      </c>
      <c r="L12" s="292">
        <f>'[72]Matriz objetivos metas indi'!$L$12</f>
        <v>0</v>
      </c>
      <c r="M12" s="292">
        <f>'[72]Matriz objetivos metas indi'!$L$12</f>
        <v>0</v>
      </c>
      <c r="N12" s="292">
        <f>'[72]Matriz objetivos metas indi'!$L$12</f>
        <v>0</v>
      </c>
      <c r="O12" s="292">
        <f>'[72]Matriz objetivos metas indi'!$L$12</f>
        <v>0</v>
      </c>
      <c r="P12" s="292">
        <f>'[72]Matriz objetivos metas indi'!$L$12</f>
        <v>0</v>
      </c>
      <c r="Q12" s="292">
        <f>'[72]Matriz objetivos metas indi'!$L$12</f>
        <v>0</v>
      </c>
      <c r="R12" s="292">
        <f>'[72]Matriz objetivos metas indi'!$L$12</f>
        <v>0</v>
      </c>
      <c r="S12" s="292">
        <f>'[72]Matriz objetivos metas indi'!$L$12</f>
        <v>0</v>
      </c>
      <c r="T12" s="292">
        <f>'[72]Matriz objetivos metas indi'!$L$12</f>
        <v>0</v>
      </c>
      <c r="U12" s="292">
        <f>'[72]Matriz objetivos metas indi'!$L$12</f>
        <v>0</v>
      </c>
      <c r="V12" s="292">
        <f>'[72]Matriz objetivos metas indi'!$L$12</f>
        <v>0</v>
      </c>
      <c r="W12" s="292">
        <f>'[72]Matriz objetivos metas indi'!$L$12</f>
        <v>0</v>
      </c>
    </row>
    <row r="13" spans="2:23" ht="89.25" customHeight="1" thickBot="1" x14ac:dyDescent="0.25">
      <c r="B13" s="794"/>
      <c r="C13" s="794"/>
      <c r="D13" s="796"/>
      <c r="E13" s="293" t="s">
        <v>790</v>
      </c>
      <c r="F13" s="798"/>
      <c r="G13" s="800"/>
      <c r="H13" s="802"/>
      <c r="I13" s="776"/>
      <c r="J13" s="294" t="s">
        <v>788</v>
      </c>
      <c r="K13" s="776"/>
      <c r="L13" s="295">
        <v>0</v>
      </c>
      <c r="M13" s="295">
        <v>0</v>
      </c>
      <c r="N13" s="296">
        <v>6786</v>
      </c>
      <c r="O13" s="295">
        <v>0</v>
      </c>
      <c r="P13" s="295">
        <v>0</v>
      </c>
      <c r="Q13" s="295">
        <v>9422</v>
      </c>
      <c r="R13" s="295">
        <v>0</v>
      </c>
      <c r="S13" s="295">
        <v>0</v>
      </c>
      <c r="T13" s="295">
        <v>13560</v>
      </c>
      <c r="U13" s="295">
        <v>0</v>
      </c>
      <c r="V13" s="295">
        <v>0</v>
      </c>
      <c r="W13" s="295">
        <v>40119</v>
      </c>
    </row>
    <row r="14" spans="2:23" ht="30.75" customHeight="1" thickBot="1" x14ac:dyDescent="0.25">
      <c r="B14" s="777">
        <v>2</v>
      </c>
      <c r="C14" s="779" t="s">
        <v>791</v>
      </c>
      <c r="D14" s="781" t="s">
        <v>792</v>
      </c>
      <c r="E14" s="783" t="s">
        <v>793</v>
      </c>
      <c r="F14" s="784"/>
      <c r="G14" s="787">
        <v>0</v>
      </c>
      <c r="H14" s="789" t="s">
        <v>207</v>
      </c>
      <c r="I14" s="791" t="s">
        <v>787</v>
      </c>
      <c r="J14" s="297" t="s">
        <v>788</v>
      </c>
      <c r="K14" s="791" t="s">
        <v>791</v>
      </c>
      <c r="L14" s="298"/>
      <c r="M14" s="298"/>
      <c r="N14" s="298"/>
      <c r="O14" s="298"/>
      <c r="P14" s="298"/>
      <c r="Q14" s="298"/>
      <c r="R14" s="298"/>
      <c r="S14" s="298"/>
      <c r="T14" s="298"/>
      <c r="U14" s="298"/>
      <c r="V14" s="298"/>
      <c r="W14" s="298"/>
    </row>
    <row r="15" spans="2:23" ht="30.75" customHeight="1" thickBot="1" x14ac:dyDescent="0.25">
      <c r="B15" s="778"/>
      <c r="C15" s="780"/>
      <c r="D15" s="782"/>
      <c r="E15" s="785"/>
      <c r="F15" s="786"/>
      <c r="G15" s="788"/>
      <c r="H15" s="790"/>
      <c r="I15" s="792"/>
      <c r="J15" s="299" t="s">
        <v>788</v>
      </c>
      <c r="K15" s="792"/>
      <c r="L15" s="300"/>
      <c r="M15" s="300"/>
      <c r="N15" s="300"/>
      <c r="O15" s="300"/>
      <c r="P15" s="300"/>
      <c r="Q15" s="300"/>
      <c r="R15" s="300"/>
      <c r="S15" s="300"/>
      <c r="T15" s="300"/>
      <c r="U15" s="300"/>
      <c r="V15" s="300"/>
      <c r="W15" s="300"/>
    </row>
    <row r="16" spans="2:23" ht="30.75" customHeight="1" thickBot="1" x14ac:dyDescent="0.25">
      <c r="B16" s="793">
        <v>3</v>
      </c>
      <c r="C16" s="793" t="s">
        <v>794</v>
      </c>
      <c r="D16" s="795" t="s">
        <v>795</v>
      </c>
      <c r="E16" s="811" t="s">
        <v>796</v>
      </c>
      <c r="F16" s="812"/>
      <c r="G16" s="799">
        <v>1</v>
      </c>
      <c r="H16" s="801" t="s">
        <v>207</v>
      </c>
      <c r="I16" s="801" t="s">
        <v>515</v>
      </c>
      <c r="J16" s="291" t="s">
        <v>788</v>
      </c>
      <c r="K16" s="775" t="s">
        <v>789</v>
      </c>
      <c r="L16" s="825">
        <v>35</v>
      </c>
      <c r="M16" s="827"/>
      <c r="N16" s="828"/>
      <c r="O16" s="828"/>
      <c r="P16" s="828"/>
      <c r="Q16" s="828"/>
      <c r="R16" s="828"/>
      <c r="S16" s="828"/>
      <c r="T16" s="828"/>
      <c r="U16" s="828"/>
      <c r="V16" s="829"/>
      <c r="W16" s="825"/>
    </row>
    <row r="17" spans="2:23" ht="30.75" customHeight="1" thickBot="1" x14ac:dyDescent="0.25">
      <c r="B17" s="809"/>
      <c r="C17" s="809"/>
      <c r="D17" s="810" t="s">
        <v>797</v>
      </c>
      <c r="E17" s="813"/>
      <c r="F17" s="814"/>
      <c r="G17" s="815"/>
      <c r="H17" s="824"/>
      <c r="I17" s="824"/>
      <c r="J17" s="301" t="s">
        <v>788</v>
      </c>
      <c r="K17" s="776"/>
      <c r="L17" s="826"/>
      <c r="M17" s="830"/>
      <c r="N17" s="831"/>
      <c r="O17" s="831"/>
      <c r="P17" s="831"/>
      <c r="Q17" s="831"/>
      <c r="R17" s="831"/>
      <c r="S17" s="831"/>
      <c r="T17" s="831"/>
      <c r="U17" s="831"/>
      <c r="V17" s="832"/>
      <c r="W17" s="826"/>
    </row>
    <row r="18" spans="2:23" ht="30.75" customHeight="1" thickBot="1" x14ac:dyDescent="0.25">
      <c r="B18" s="803" t="s">
        <v>798</v>
      </c>
      <c r="C18" s="803" t="s">
        <v>799</v>
      </c>
      <c r="D18" s="804" t="s">
        <v>800</v>
      </c>
      <c r="E18" s="805" t="s">
        <v>801</v>
      </c>
      <c r="F18" s="806"/>
      <c r="G18" s="808">
        <v>1</v>
      </c>
      <c r="H18" s="816" t="s">
        <v>207</v>
      </c>
      <c r="I18" s="816" t="s">
        <v>515</v>
      </c>
      <c r="J18" s="302" t="s">
        <v>788</v>
      </c>
      <c r="K18" s="775" t="s">
        <v>789</v>
      </c>
      <c r="L18" s="817">
        <v>35</v>
      </c>
      <c r="M18" s="818"/>
      <c r="N18" s="819"/>
      <c r="O18" s="819"/>
      <c r="P18" s="819"/>
      <c r="Q18" s="819"/>
      <c r="R18" s="819"/>
      <c r="S18" s="819"/>
      <c r="T18" s="819"/>
      <c r="U18" s="819"/>
      <c r="V18" s="820"/>
      <c r="W18" s="817"/>
    </row>
    <row r="19" spans="2:23" ht="30.75" customHeight="1" thickBot="1" x14ac:dyDescent="0.25">
      <c r="B19" s="794"/>
      <c r="C19" s="794"/>
      <c r="D19" s="796" t="s">
        <v>797</v>
      </c>
      <c r="E19" s="807"/>
      <c r="F19" s="798"/>
      <c r="G19" s="800"/>
      <c r="H19" s="802"/>
      <c r="I19" s="802"/>
      <c r="J19" s="294" t="s">
        <v>788</v>
      </c>
      <c r="K19" s="776"/>
      <c r="L19" s="776"/>
      <c r="M19" s="821"/>
      <c r="N19" s="822"/>
      <c r="O19" s="822"/>
      <c r="P19" s="822"/>
      <c r="Q19" s="822"/>
      <c r="R19" s="822"/>
      <c r="S19" s="822"/>
      <c r="T19" s="822"/>
      <c r="U19" s="822"/>
      <c r="V19" s="823"/>
      <c r="W19" s="776"/>
    </row>
    <row r="20" spans="2:23" ht="30.75" customHeight="1" thickBot="1" x14ac:dyDescent="0.25">
      <c r="B20" s="793">
        <v>4</v>
      </c>
      <c r="C20" s="793" t="s">
        <v>802</v>
      </c>
      <c r="D20" s="795" t="s">
        <v>803</v>
      </c>
      <c r="E20" s="290" t="s">
        <v>804</v>
      </c>
      <c r="F20" s="797" t="s">
        <v>805</v>
      </c>
      <c r="G20" s="799">
        <v>1</v>
      </c>
      <c r="H20" s="801" t="s">
        <v>207</v>
      </c>
      <c r="I20" s="775" t="s">
        <v>787</v>
      </c>
      <c r="J20" s="291" t="s">
        <v>806</v>
      </c>
      <c r="K20" s="775" t="s">
        <v>789</v>
      </c>
      <c r="L20" s="292">
        <v>3</v>
      </c>
      <c r="M20" s="292"/>
      <c r="N20" s="292">
        <v>3</v>
      </c>
      <c r="O20" s="292"/>
      <c r="P20" s="292">
        <v>3</v>
      </c>
      <c r="Q20" s="292"/>
      <c r="R20" s="292">
        <v>3</v>
      </c>
      <c r="S20" s="292"/>
      <c r="T20" s="292">
        <v>3</v>
      </c>
      <c r="U20" s="292"/>
      <c r="V20" s="292">
        <v>3</v>
      </c>
      <c r="W20" s="292"/>
    </row>
    <row r="21" spans="2:23" ht="30.75" customHeight="1" thickBot="1" x14ac:dyDescent="0.25">
      <c r="B21" s="794"/>
      <c r="C21" s="794"/>
      <c r="D21" s="796"/>
      <c r="E21" s="293" t="s">
        <v>807</v>
      </c>
      <c r="F21" s="798"/>
      <c r="G21" s="800"/>
      <c r="H21" s="802"/>
      <c r="I21" s="776"/>
      <c r="J21" s="294" t="s">
        <v>806</v>
      </c>
      <c r="K21" s="776"/>
      <c r="L21" s="295">
        <v>3</v>
      </c>
      <c r="M21" s="295"/>
      <c r="N21" s="295">
        <v>3</v>
      </c>
      <c r="O21" s="295"/>
      <c r="P21" s="295">
        <v>3</v>
      </c>
      <c r="Q21" s="295"/>
      <c r="R21" s="295">
        <v>3</v>
      </c>
      <c r="S21" s="295"/>
      <c r="T21" s="295">
        <v>3</v>
      </c>
      <c r="U21" s="295"/>
      <c r="V21" s="295">
        <v>3</v>
      </c>
      <c r="W21" s="295"/>
    </row>
    <row r="22" spans="2:23" ht="30.75" customHeight="1" thickBot="1" x14ac:dyDescent="0.25">
      <c r="B22" s="793">
        <v>5</v>
      </c>
      <c r="C22" s="793" t="s">
        <v>343</v>
      </c>
      <c r="D22" s="795" t="s">
        <v>808</v>
      </c>
      <c r="E22" s="290" t="s">
        <v>809</v>
      </c>
      <c r="F22" s="797" t="s">
        <v>805</v>
      </c>
      <c r="G22" s="799">
        <v>1</v>
      </c>
      <c r="H22" s="801" t="s">
        <v>207</v>
      </c>
      <c r="I22" s="775" t="s">
        <v>787</v>
      </c>
      <c r="J22" s="291" t="s">
        <v>806</v>
      </c>
      <c r="K22" s="775" t="s">
        <v>789</v>
      </c>
      <c r="L22" s="292">
        <v>0</v>
      </c>
      <c r="M22" s="292">
        <v>0</v>
      </c>
      <c r="N22" s="292">
        <v>0</v>
      </c>
      <c r="O22" s="292">
        <v>0</v>
      </c>
      <c r="P22" s="292">
        <v>5</v>
      </c>
      <c r="Q22" s="292">
        <v>4</v>
      </c>
      <c r="R22" s="292">
        <v>1</v>
      </c>
      <c r="S22" s="292">
        <v>7</v>
      </c>
      <c r="T22" s="292">
        <v>3</v>
      </c>
      <c r="U22" s="292">
        <v>6</v>
      </c>
      <c r="V22" s="292">
        <v>1</v>
      </c>
      <c r="W22" s="292">
        <v>1</v>
      </c>
    </row>
    <row r="23" spans="2:23" ht="30.75" customHeight="1" thickBot="1" x14ac:dyDescent="0.25">
      <c r="B23" s="794"/>
      <c r="C23" s="794"/>
      <c r="D23" s="796"/>
      <c r="E23" s="293" t="s">
        <v>810</v>
      </c>
      <c r="F23" s="798"/>
      <c r="G23" s="800"/>
      <c r="H23" s="802"/>
      <c r="I23" s="776"/>
      <c r="J23" s="294"/>
      <c r="K23" s="776"/>
      <c r="L23" s="295">
        <v>0</v>
      </c>
      <c r="M23" s="295">
        <v>0</v>
      </c>
      <c r="N23" s="295">
        <v>0</v>
      </c>
      <c r="O23" s="295">
        <v>0</v>
      </c>
      <c r="P23" s="295">
        <v>5</v>
      </c>
      <c r="Q23" s="295">
        <v>4</v>
      </c>
      <c r="R23" s="295">
        <v>1</v>
      </c>
      <c r="S23" s="295">
        <v>7</v>
      </c>
      <c r="T23" s="295">
        <v>3</v>
      </c>
      <c r="U23" s="295">
        <v>6</v>
      </c>
      <c r="V23" s="295">
        <v>1</v>
      </c>
      <c r="W23" s="295">
        <v>1</v>
      </c>
    </row>
    <row r="24" spans="2:23" ht="30.75" customHeight="1" thickBot="1" x14ac:dyDescent="0.25">
      <c r="B24" s="793">
        <v>6</v>
      </c>
      <c r="C24" s="793" t="s">
        <v>811</v>
      </c>
      <c r="D24" s="795" t="s">
        <v>812</v>
      </c>
      <c r="E24" s="290" t="s">
        <v>813</v>
      </c>
      <c r="F24" s="797" t="s">
        <v>805</v>
      </c>
      <c r="G24" s="799">
        <v>1</v>
      </c>
      <c r="H24" s="801" t="s">
        <v>207</v>
      </c>
      <c r="I24" s="775" t="s">
        <v>814</v>
      </c>
      <c r="J24" s="291"/>
      <c r="K24" s="775" t="s">
        <v>789</v>
      </c>
      <c r="L24" s="292">
        <v>0</v>
      </c>
      <c r="M24" s="292">
        <v>0</v>
      </c>
      <c r="N24" s="292">
        <v>0</v>
      </c>
      <c r="O24" s="292">
        <v>0</v>
      </c>
      <c r="P24" s="292">
        <v>0</v>
      </c>
      <c r="Q24" s="292">
        <v>0</v>
      </c>
      <c r="R24" s="292"/>
      <c r="S24" s="292"/>
      <c r="T24" s="292"/>
      <c r="U24" s="292"/>
      <c r="V24" s="292"/>
      <c r="W24" s="292"/>
    </row>
    <row r="25" spans="2:23" ht="30.75" customHeight="1" thickBot="1" x14ac:dyDescent="0.25">
      <c r="B25" s="794"/>
      <c r="C25" s="794"/>
      <c r="D25" s="796"/>
      <c r="E25" s="293" t="s">
        <v>815</v>
      </c>
      <c r="F25" s="798"/>
      <c r="G25" s="800"/>
      <c r="H25" s="802"/>
      <c r="I25" s="776"/>
      <c r="J25" s="294" t="s">
        <v>806</v>
      </c>
      <c r="K25" s="776"/>
      <c r="L25" s="303">
        <v>21</v>
      </c>
      <c r="M25" s="303">
        <v>21</v>
      </c>
      <c r="N25" s="303">
        <v>21</v>
      </c>
      <c r="O25" s="303">
        <v>21</v>
      </c>
      <c r="P25" s="303">
        <v>21</v>
      </c>
      <c r="Q25" s="303">
        <f t="shared" ref="Q25:W25" si="0">Q7</f>
        <v>0</v>
      </c>
      <c r="R25" s="303">
        <v>21</v>
      </c>
      <c r="S25" s="303">
        <f t="shared" si="0"/>
        <v>0</v>
      </c>
      <c r="T25" s="303">
        <f t="shared" si="0"/>
        <v>0</v>
      </c>
      <c r="U25" s="303">
        <f t="shared" si="0"/>
        <v>0</v>
      </c>
      <c r="V25" s="303">
        <f t="shared" si="0"/>
        <v>0</v>
      </c>
      <c r="W25" s="303">
        <f t="shared" si="0"/>
        <v>0</v>
      </c>
    </row>
    <row r="26" spans="2:23" ht="30.75" customHeight="1" thickBot="1" x14ac:dyDescent="0.25">
      <c r="B26" s="779">
        <v>7</v>
      </c>
      <c r="C26" s="779" t="s">
        <v>791</v>
      </c>
      <c r="D26" s="781" t="s">
        <v>816</v>
      </c>
      <c r="E26" s="304" t="s">
        <v>817</v>
      </c>
      <c r="F26" s="833" t="s">
        <v>805</v>
      </c>
      <c r="G26" s="835"/>
      <c r="H26" s="837" t="s">
        <v>207</v>
      </c>
      <c r="I26" s="839" t="s">
        <v>814</v>
      </c>
      <c r="J26" s="305"/>
      <c r="K26" s="839"/>
      <c r="L26" s="306"/>
      <c r="M26" s="306"/>
      <c r="N26" s="306"/>
      <c r="O26" s="306"/>
      <c r="P26" s="306"/>
      <c r="Q26" s="306"/>
      <c r="R26" s="306"/>
      <c r="S26" s="306"/>
      <c r="T26" s="306"/>
      <c r="U26" s="306"/>
      <c r="V26" s="306"/>
      <c r="W26" s="306"/>
    </row>
    <row r="27" spans="2:23" ht="40.5" customHeight="1" thickBot="1" x14ac:dyDescent="0.25">
      <c r="B27" s="780"/>
      <c r="C27" s="780"/>
      <c r="D27" s="782"/>
      <c r="E27" s="307" t="s">
        <v>818</v>
      </c>
      <c r="F27" s="834"/>
      <c r="G27" s="836"/>
      <c r="H27" s="838"/>
      <c r="I27" s="840"/>
      <c r="J27" s="308"/>
      <c r="K27" s="840"/>
      <c r="L27" s="309"/>
      <c r="M27" s="309"/>
      <c r="N27" s="309"/>
      <c r="O27" s="309"/>
      <c r="P27" s="309"/>
      <c r="Q27" s="309"/>
      <c r="R27" s="309"/>
      <c r="S27" s="309"/>
      <c r="T27" s="309"/>
      <c r="U27" s="309"/>
      <c r="V27" s="309"/>
      <c r="W27" s="309"/>
    </row>
    <row r="28" spans="2:23" s="310" customFormat="1" ht="58.5" customHeight="1" thickBot="1" x14ac:dyDescent="0.3">
      <c r="B28" s="779">
        <v>8</v>
      </c>
      <c r="C28" s="779" t="s">
        <v>791</v>
      </c>
      <c r="D28" s="781" t="s">
        <v>819</v>
      </c>
      <c r="E28" s="304" t="s">
        <v>820</v>
      </c>
      <c r="F28" s="833" t="s">
        <v>805</v>
      </c>
      <c r="G28" s="835"/>
      <c r="H28" s="837" t="s">
        <v>207</v>
      </c>
      <c r="I28" s="837" t="s">
        <v>821</v>
      </c>
      <c r="J28" s="305"/>
      <c r="K28" s="837"/>
      <c r="L28" s="306"/>
      <c r="M28" s="306"/>
      <c r="N28" s="306"/>
      <c r="O28" s="306"/>
      <c r="P28" s="306"/>
      <c r="Q28" s="306"/>
      <c r="R28" s="306"/>
      <c r="S28" s="306"/>
      <c r="T28" s="306"/>
      <c r="U28" s="306"/>
      <c r="V28" s="306"/>
      <c r="W28" s="306"/>
    </row>
    <row r="29" spans="2:23" s="310" customFormat="1" ht="58.5" customHeight="1" thickBot="1" x14ac:dyDescent="0.3">
      <c r="B29" s="780"/>
      <c r="C29" s="780"/>
      <c r="D29" s="782"/>
      <c r="E29" s="307" t="s">
        <v>822</v>
      </c>
      <c r="F29" s="834"/>
      <c r="G29" s="836"/>
      <c r="H29" s="838"/>
      <c r="I29" s="838"/>
      <c r="J29" s="308" t="s">
        <v>788</v>
      </c>
      <c r="K29" s="838"/>
      <c r="L29" s="309"/>
      <c r="M29" s="309"/>
      <c r="N29" s="309"/>
      <c r="O29" s="309"/>
      <c r="P29" s="309"/>
      <c r="Q29" s="309"/>
      <c r="R29" s="309"/>
      <c r="S29" s="309"/>
      <c r="T29" s="309"/>
      <c r="U29" s="309"/>
      <c r="V29" s="309"/>
      <c r="W29" s="309"/>
    </row>
    <row r="30" spans="2:23" ht="30.75" customHeight="1" thickBot="1" x14ac:dyDescent="0.25">
      <c r="B30" s="793">
        <v>9</v>
      </c>
      <c r="C30" s="793" t="s">
        <v>823</v>
      </c>
      <c r="D30" s="795" t="s">
        <v>824</v>
      </c>
      <c r="E30" s="290" t="s">
        <v>825</v>
      </c>
      <c r="F30" s="797" t="s">
        <v>805</v>
      </c>
      <c r="G30" s="799">
        <v>1</v>
      </c>
      <c r="H30" s="801" t="s">
        <v>207</v>
      </c>
      <c r="I30" s="775" t="s">
        <v>821</v>
      </c>
      <c r="J30" s="291" t="s">
        <v>788</v>
      </c>
      <c r="K30" s="775" t="s">
        <v>789</v>
      </c>
      <c r="L30" s="292">
        <v>3</v>
      </c>
      <c r="M30" s="292">
        <v>3</v>
      </c>
      <c r="N30" s="292">
        <v>3</v>
      </c>
      <c r="O30" s="292">
        <v>3</v>
      </c>
      <c r="P30" s="292">
        <v>5</v>
      </c>
      <c r="Q30" s="292">
        <v>5</v>
      </c>
      <c r="R30" s="292">
        <v>5</v>
      </c>
      <c r="S30" s="292">
        <v>5</v>
      </c>
      <c r="T30" s="292">
        <v>5</v>
      </c>
      <c r="U30" s="292">
        <v>5</v>
      </c>
      <c r="V30" s="292">
        <v>5</v>
      </c>
      <c r="W30" s="292">
        <v>5</v>
      </c>
    </row>
    <row r="31" spans="2:23" ht="30.75" customHeight="1" thickBot="1" x14ac:dyDescent="0.25">
      <c r="B31" s="794"/>
      <c r="C31" s="794"/>
      <c r="D31" s="796"/>
      <c r="E31" s="293" t="s">
        <v>826</v>
      </c>
      <c r="F31" s="798"/>
      <c r="G31" s="800"/>
      <c r="H31" s="802"/>
      <c r="I31" s="776"/>
      <c r="J31" s="294" t="s">
        <v>788</v>
      </c>
      <c r="K31" s="776"/>
      <c r="L31" s="295">
        <v>3</v>
      </c>
      <c r="M31" s="295">
        <v>3</v>
      </c>
      <c r="N31" s="295">
        <v>3</v>
      </c>
      <c r="O31" s="295">
        <v>3</v>
      </c>
      <c r="P31" s="295">
        <v>5</v>
      </c>
      <c r="Q31" s="295">
        <v>5</v>
      </c>
      <c r="R31" s="295">
        <v>5</v>
      </c>
      <c r="S31" s="295">
        <v>5</v>
      </c>
      <c r="T31" s="295">
        <v>5</v>
      </c>
      <c r="U31" s="295">
        <v>5</v>
      </c>
      <c r="V31" s="295">
        <v>5</v>
      </c>
      <c r="W31" s="295">
        <v>5</v>
      </c>
    </row>
    <row r="32" spans="2:23" ht="30.75" customHeight="1" thickBot="1" x14ac:dyDescent="0.25">
      <c r="B32" s="793">
        <v>10</v>
      </c>
      <c r="C32" s="793" t="s">
        <v>827</v>
      </c>
      <c r="D32" s="795" t="s">
        <v>828</v>
      </c>
      <c r="E32" s="290" t="s">
        <v>829</v>
      </c>
      <c r="F32" s="797" t="s">
        <v>805</v>
      </c>
      <c r="G32" s="799">
        <v>1</v>
      </c>
      <c r="H32" s="801" t="s">
        <v>207</v>
      </c>
      <c r="I32" s="775" t="s">
        <v>787</v>
      </c>
      <c r="J32" s="291" t="s">
        <v>788</v>
      </c>
      <c r="K32" s="775" t="s">
        <v>789</v>
      </c>
      <c r="L32" s="292">
        <v>1</v>
      </c>
      <c r="M32" s="292">
        <v>2</v>
      </c>
      <c r="N32" s="292">
        <v>1</v>
      </c>
      <c r="O32" s="292">
        <v>0</v>
      </c>
      <c r="P32" s="292">
        <v>0</v>
      </c>
      <c r="Q32" s="292">
        <v>0</v>
      </c>
      <c r="R32" s="292">
        <v>0</v>
      </c>
      <c r="S32" s="292">
        <v>0</v>
      </c>
      <c r="T32" s="292">
        <v>0</v>
      </c>
      <c r="U32" s="292">
        <v>0</v>
      </c>
      <c r="V32" s="292">
        <v>0</v>
      </c>
      <c r="W32" s="292">
        <v>0</v>
      </c>
    </row>
    <row r="33" spans="2:37" ht="30.75" customHeight="1" thickBot="1" x14ac:dyDescent="0.25">
      <c r="B33" s="794"/>
      <c r="C33" s="794"/>
      <c r="D33" s="796"/>
      <c r="E33" s="293" t="s">
        <v>830</v>
      </c>
      <c r="F33" s="798"/>
      <c r="G33" s="800"/>
      <c r="H33" s="802"/>
      <c r="I33" s="776"/>
      <c r="J33" s="294" t="s">
        <v>788</v>
      </c>
      <c r="K33" s="776"/>
      <c r="L33" s="295">
        <v>1</v>
      </c>
      <c r="M33" s="295">
        <v>2</v>
      </c>
      <c r="N33" s="295">
        <v>3</v>
      </c>
      <c r="O33" s="295">
        <v>0</v>
      </c>
      <c r="P33" s="295">
        <v>0</v>
      </c>
      <c r="Q33" s="295">
        <v>3</v>
      </c>
      <c r="R33" s="295">
        <v>0</v>
      </c>
      <c r="S33" s="295">
        <v>0</v>
      </c>
      <c r="T33" s="295">
        <v>3</v>
      </c>
      <c r="U33" s="295">
        <v>0</v>
      </c>
      <c r="V33" s="295">
        <v>0</v>
      </c>
      <c r="W33" s="295">
        <v>3</v>
      </c>
    </row>
    <row r="34" spans="2:37" ht="30.75" customHeight="1" thickBot="1" x14ac:dyDescent="0.25">
      <c r="B34" s="793">
        <v>11</v>
      </c>
      <c r="C34" s="793" t="s">
        <v>831</v>
      </c>
      <c r="D34" s="795" t="s">
        <v>832</v>
      </c>
      <c r="E34" s="290" t="s">
        <v>833</v>
      </c>
      <c r="F34" s="797" t="s">
        <v>805</v>
      </c>
      <c r="G34" s="799">
        <v>1</v>
      </c>
      <c r="H34" s="801" t="s">
        <v>207</v>
      </c>
      <c r="I34" s="775" t="s">
        <v>787</v>
      </c>
      <c r="J34" s="291" t="s">
        <v>788</v>
      </c>
      <c r="K34" s="775" t="s">
        <v>789</v>
      </c>
      <c r="L34" s="292">
        <v>0</v>
      </c>
      <c r="M34" s="292">
        <v>0</v>
      </c>
      <c r="N34" s="292">
        <v>0</v>
      </c>
      <c r="O34" s="292">
        <v>0</v>
      </c>
      <c r="P34" s="292">
        <v>4</v>
      </c>
      <c r="Q34" s="292">
        <v>3</v>
      </c>
      <c r="R34" s="292">
        <v>1</v>
      </c>
      <c r="S34" s="292">
        <v>0</v>
      </c>
      <c r="T34" s="292">
        <v>0</v>
      </c>
      <c r="U34" s="292">
        <v>0</v>
      </c>
      <c r="V34" s="292">
        <v>0</v>
      </c>
      <c r="W34" s="292">
        <v>0</v>
      </c>
    </row>
    <row r="35" spans="2:37" ht="30.75" customHeight="1" thickBot="1" x14ac:dyDescent="0.25">
      <c r="B35" s="794"/>
      <c r="C35" s="794"/>
      <c r="D35" s="796"/>
      <c r="E35" s="293" t="s">
        <v>834</v>
      </c>
      <c r="F35" s="798"/>
      <c r="G35" s="800"/>
      <c r="H35" s="802"/>
      <c r="I35" s="776"/>
      <c r="J35" s="294" t="s">
        <v>788</v>
      </c>
      <c r="K35" s="776"/>
      <c r="L35" s="295">
        <v>0</v>
      </c>
      <c r="M35" s="295">
        <v>0</v>
      </c>
      <c r="N35" s="295">
        <v>0</v>
      </c>
      <c r="O35" s="295">
        <v>0</v>
      </c>
      <c r="P35" s="295">
        <v>4</v>
      </c>
      <c r="Q35" s="295">
        <v>3</v>
      </c>
      <c r="R35" s="295">
        <v>1</v>
      </c>
      <c r="S35" s="295">
        <v>2</v>
      </c>
      <c r="T35" s="295">
        <v>1</v>
      </c>
      <c r="U35" s="295">
        <v>0</v>
      </c>
      <c r="V35" s="295">
        <v>0</v>
      </c>
      <c r="W35" s="295">
        <v>0</v>
      </c>
    </row>
    <row r="36" spans="2:37" ht="30.75" customHeight="1" thickBot="1" x14ac:dyDescent="0.25">
      <c r="B36" s="793">
        <v>12</v>
      </c>
      <c r="C36" s="793" t="s">
        <v>835</v>
      </c>
      <c r="D36" s="795" t="s">
        <v>836</v>
      </c>
      <c r="E36" s="290" t="s">
        <v>837</v>
      </c>
      <c r="F36" s="797" t="s">
        <v>805</v>
      </c>
      <c r="G36" s="799">
        <v>1</v>
      </c>
      <c r="H36" s="801" t="s">
        <v>207</v>
      </c>
      <c r="I36" s="775" t="s">
        <v>838</v>
      </c>
      <c r="J36" s="291" t="s">
        <v>788</v>
      </c>
      <c r="K36" s="775" t="s">
        <v>789</v>
      </c>
      <c r="L36" s="292">
        <v>1043</v>
      </c>
      <c r="M36" s="292">
        <v>1032</v>
      </c>
      <c r="N36" s="292">
        <v>1021</v>
      </c>
      <c r="O36" s="292">
        <v>1031</v>
      </c>
      <c r="P36" s="292">
        <v>1038</v>
      </c>
      <c r="Q36" s="292">
        <v>1077</v>
      </c>
      <c r="R36" s="292">
        <v>995</v>
      </c>
      <c r="S36" s="292">
        <v>0</v>
      </c>
      <c r="T36" s="292">
        <v>0</v>
      </c>
      <c r="U36" s="292">
        <v>0</v>
      </c>
      <c r="V36" s="292">
        <v>0</v>
      </c>
      <c r="W36" s="292">
        <v>0</v>
      </c>
    </row>
    <row r="37" spans="2:37" ht="30.75" customHeight="1" thickBot="1" x14ac:dyDescent="0.25">
      <c r="B37" s="794"/>
      <c r="C37" s="794"/>
      <c r="D37" s="796"/>
      <c r="E37" s="293" t="s">
        <v>839</v>
      </c>
      <c r="F37" s="798"/>
      <c r="G37" s="800"/>
      <c r="H37" s="802"/>
      <c r="I37" s="776"/>
      <c r="J37" s="294" t="s">
        <v>788</v>
      </c>
      <c r="K37" s="776"/>
      <c r="L37" s="303">
        <f>L9</f>
        <v>0</v>
      </c>
      <c r="M37" s="303">
        <f t="shared" ref="M37:W37" si="1">M9</f>
        <v>0</v>
      </c>
      <c r="N37" s="303">
        <f t="shared" si="1"/>
        <v>0</v>
      </c>
      <c r="O37" s="303">
        <f t="shared" si="1"/>
        <v>0</v>
      </c>
      <c r="P37" s="303">
        <f t="shared" si="1"/>
        <v>0</v>
      </c>
      <c r="Q37" s="303">
        <f t="shared" si="1"/>
        <v>0</v>
      </c>
      <c r="R37" s="303">
        <f t="shared" si="1"/>
        <v>0</v>
      </c>
      <c r="S37" s="303">
        <f t="shared" si="1"/>
        <v>0</v>
      </c>
      <c r="T37" s="303">
        <f t="shared" si="1"/>
        <v>0</v>
      </c>
      <c r="U37" s="303">
        <f t="shared" si="1"/>
        <v>0</v>
      </c>
      <c r="V37" s="303">
        <f t="shared" si="1"/>
        <v>0</v>
      </c>
      <c r="W37" s="303">
        <f t="shared" si="1"/>
        <v>0</v>
      </c>
    </row>
    <row r="38" spans="2:37" ht="30.75" customHeight="1" thickBot="1" x14ac:dyDescent="0.25">
      <c r="B38" s="793">
        <v>13</v>
      </c>
      <c r="C38" s="793" t="s">
        <v>840</v>
      </c>
      <c r="D38" s="795" t="s">
        <v>841</v>
      </c>
      <c r="E38" s="290" t="s">
        <v>842</v>
      </c>
      <c r="F38" s="797" t="s">
        <v>805</v>
      </c>
      <c r="G38" s="799">
        <v>1</v>
      </c>
      <c r="H38" s="801" t="s">
        <v>207</v>
      </c>
      <c r="I38" s="801" t="s">
        <v>515</v>
      </c>
      <c r="J38" s="291" t="s">
        <v>788</v>
      </c>
      <c r="K38" s="775" t="s">
        <v>789</v>
      </c>
      <c r="L38" s="292">
        <v>0</v>
      </c>
      <c r="M38" s="292">
        <v>0</v>
      </c>
      <c r="N38" s="292">
        <v>0</v>
      </c>
      <c r="O38" s="292">
        <v>0</v>
      </c>
      <c r="P38" s="292">
        <v>0</v>
      </c>
      <c r="Q38" s="292">
        <v>0</v>
      </c>
      <c r="R38" s="292">
        <v>0</v>
      </c>
      <c r="S38" s="292">
        <v>0</v>
      </c>
      <c r="T38" s="292">
        <v>0</v>
      </c>
      <c r="U38" s="292">
        <v>0</v>
      </c>
      <c r="V38" s="292">
        <v>0</v>
      </c>
      <c r="W38" s="292">
        <v>0</v>
      </c>
    </row>
    <row r="39" spans="2:37" ht="30.75" customHeight="1" thickBot="1" x14ac:dyDescent="0.25">
      <c r="B39" s="794"/>
      <c r="C39" s="794"/>
      <c r="D39" s="796"/>
      <c r="E39" s="293" t="s">
        <v>843</v>
      </c>
      <c r="F39" s="798"/>
      <c r="G39" s="800"/>
      <c r="H39" s="802"/>
      <c r="I39" s="802"/>
      <c r="J39" s="294" t="s">
        <v>788</v>
      </c>
      <c r="K39" s="776"/>
      <c r="L39" s="295">
        <v>0</v>
      </c>
      <c r="M39" s="295">
        <v>0</v>
      </c>
      <c r="N39" s="295">
        <v>0</v>
      </c>
      <c r="O39" s="295">
        <v>0</v>
      </c>
      <c r="P39" s="295">
        <v>0</v>
      </c>
      <c r="Q39" s="295">
        <v>0</v>
      </c>
      <c r="R39" s="295">
        <v>0</v>
      </c>
      <c r="S39" s="295">
        <v>0</v>
      </c>
      <c r="T39" s="295">
        <v>0</v>
      </c>
      <c r="U39" s="295">
        <v>0</v>
      </c>
      <c r="V39" s="295">
        <v>0</v>
      </c>
      <c r="W39" s="295">
        <v>0</v>
      </c>
    </row>
    <row r="40" spans="2:37" ht="30.75" customHeight="1" x14ac:dyDescent="0.2">
      <c r="B40" s="311"/>
      <c r="C40" s="311"/>
      <c r="D40" s="312"/>
      <c r="E40" s="313"/>
      <c r="F40" s="313"/>
      <c r="G40" s="314"/>
      <c r="H40" s="315"/>
      <c r="I40" s="315"/>
      <c r="J40" s="315"/>
      <c r="K40" s="315"/>
      <c r="L40" s="311"/>
      <c r="M40" s="311"/>
      <c r="N40" s="311"/>
      <c r="O40" s="311"/>
      <c r="P40" s="311"/>
      <c r="Q40" s="311"/>
      <c r="R40" s="311"/>
      <c r="S40" s="311"/>
      <c r="T40" s="311"/>
      <c r="U40" s="311"/>
      <c r="V40" s="311"/>
      <c r="W40" s="311"/>
      <c r="Y40" s="316"/>
    </row>
    <row r="41" spans="2:37" ht="30.75" customHeight="1" x14ac:dyDescent="0.2">
      <c r="B41" s="311"/>
      <c r="C41" s="311"/>
      <c r="D41" s="312"/>
      <c r="E41" s="313"/>
      <c r="F41" s="313"/>
      <c r="G41" s="314"/>
      <c r="H41" s="315"/>
      <c r="I41" s="315"/>
      <c r="J41" s="315"/>
      <c r="K41" s="315"/>
      <c r="L41" s="311"/>
      <c r="M41" s="311"/>
      <c r="N41" s="311"/>
      <c r="O41" s="311"/>
      <c r="P41" s="311"/>
      <c r="Q41" s="311"/>
      <c r="R41" s="311"/>
      <c r="S41" s="311"/>
      <c r="T41" s="311"/>
      <c r="U41" s="311"/>
      <c r="V41" s="311"/>
      <c r="W41" s="311"/>
      <c r="Y41" s="316" t="s">
        <v>844</v>
      </c>
    </row>
    <row r="42" spans="2:37" x14ac:dyDescent="0.2">
      <c r="Y42" s="287">
        <v>1000000</v>
      </c>
    </row>
    <row r="43" spans="2:37" ht="15.75" x14ac:dyDescent="0.25">
      <c r="X43" s="317" t="s">
        <v>845</v>
      </c>
      <c r="Y43" s="317" t="s">
        <v>846</v>
      </c>
      <c r="Z43" s="317" t="s">
        <v>847</v>
      </c>
      <c r="AA43" s="317" t="s">
        <v>848</v>
      </c>
      <c r="AB43" s="317" t="s">
        <v>849</v>
      </c>
      <c r="AC43" s="317" t="s">
        <v>850</v>
      </c>
      <c r="AD43" s="317" t="s">
        <v>851</v>
      </c>
      <c r="AE43" s="317" t="s">
        <v>852</v>
      </c>
      <c r="AF43" s="317" t="s">
        <v>853</v>
      </c>
      <c r="AG43" s="317" t="s">
        <v>854</v>
      </c>
      <c r="AH43" s="317" t="s">
        <v>855</v>
      </c>
      <c r="AI43" s="317" t="s">
        <v>856</v>
      </c>
      <c r="AJ43" s="317" t="s">
        <v>857</v>
      </c>
      <c r="AK43" s="317" t="s">
        <v>858</v>
      </c>
    </row>
    <row r="44" spans="2:37" ht="129" x14ac:dyDescent="0.2">
      <c r="L44" s="318" t="s">
        <v>720</v>
      </c>
      <c r="M44" s="318" t="s">
        <v>859</v>
      </c>
      <c r="N44" s="319" t="s">
        <v>860</v>
      </c>
      <c r="O44" s="319" t="s">
        <v>861</v>
      </c>
      <c r="P44" s="319" t="s">
        <v>862</v>
      </c>
      <c r="Q44" s="319" t="s">
        <v>863</v>
      </c>
      <c r="R44" s="319" t="s">
        <v>864</v>
      </c>
      <c r="S44" s="319" t="s">
        <v>865</v>
      </c>
      <c r="T44" s="320" t="s">
        <v>866</v>
      </c>
      <c r="U44" s="320" t="s">
        <v>867</v>
      </c>
      <c r="V44" s="319" t="s">
        <v>868</v>
      </c>
      <c r="W44" s="319" t="s">
        <v>869</v>
      </c>
      <c r="X44" s="319" t="s">
        <v>870</v>
      </c>
      <c r="Y44" s="319" t="s">
        <v>871</v>
      </c>
      <c r="Z44" s="319" t="s">
        <v>872</v>
      </c>
      <c r="AA44" s="319" t="s">
        <v>873</v>
      </c>
      <c r="AB44" s="319" t="s">
        <v>874</v>
      </c>
      <c r="AC44" s="319" t="s">
        <v>875</v>
      </c>
      <c r="AD44" s="319" t="s">
        <v>876</v>
      </c>
      <c r="AE44" s="319" t="s">
        <v>877</v>
      </c>
      <c r="AF44" s="319" t="s">
        <v>878</v>
      </c>
      <c r="AG44" s="319" t="s">
        <v>879</v>
      </c>
      <c r="AH44" s="319" t="s">
        <v>880</v>
      </c>
      <c r="AI44" s="319" t="s">
        <v>881</v>
      </c>
      <c r="AJ44" s="319" t="s">
        <v>882</v>
      </c>
      <c r="AK44" s="321" t="s">
        <v>883</v>
      </c>
    </row>
    <row r="45" spans="2:37" ht="15.75" x14ac:dyDescent="0.25">
      <c r="L45" s="322" t="s">
        <v>781</v>
      </c>
      <c r="M45" s="323">
        <v>1043</v>
      </c>
      <c r="N45" s="324">
        <f>L7</f>
        <v>0</v>
      </c>
      <c r="O45" s="324">
        <v>0</v>
      </c>
      <c r="P45" s="324">
        <v>0</v>
      </c>
      <c r="Q45" s="325">
        <v>0</v>
      </c>
      <c r="R45" s="324">
        <f t="shared" ref="R45:R56" si="2">IFERROR((P45+Q45),"")</f>
        <v>0</v>
      </c>
      <c r="S45" s="326">
        <v>0</v>
      </c>
      <c r="T45" s="327">
        <f t="shared" ref="T45:T56" si="3">IFERROR((R45/M45)*100,"")</f>
        <v>0</v>
      </c>
      <c r="U45" s="324">
        <f t="shared" ref="U45:U56" si="4">IFERROR((S45/M45)*100,"")</f>
        <v>0</v>
      </c>
      <c r="V45" s="324" t="str">
        <f>IFERROR((Q45/R45)*100,"")</f>
        <v/>
      </c>
      <c r="W45" s="324">
        <f>L5</f>
        <v>0</v>
      </c>
      <c r="X45" s="328" t="str">
        <f>IFERROR((R45*$Y$42)/W45,"")</f>
        <v/>
      </c>
      <c r="Y45" s="329">
        <f>L14+L15</f>
        <v>0</v>
      </c>
      <c r="Z45" s="330"/>
      <c r="AA45" s="330"/>
      <c r="AB45" s="331">
        <f>IFERROR((L20/L21),"")</f>
        <v>1</v>
      </c>
      <c r="AC45" s="332" t="str">
        <f>IFERROR((L22/L23),"")</f>
        <v/>
      </c>
      <c r="AD45" s="331">
        <f>IFERROR((L24/L25),"")</f>
        <v>0</v>
      </c>
      <c r="AE45" s="331" t="str">
        <f>IFERROR((L26/L27),"")</f>
        <v/>
      </c>
      <c r="AF45" s="331" t="str">
        <f t="shared" ref="AF45" si="5">IFERROR((L28/L29),"")</f>
        <v/>
      </c>
      <c r="AG45" s="331">
        <f t="shared" ref="AG45" si="6">IFERROR((M30/M31),"")</f>
        <v>1</v>
      </c>
      <c r="AH45" s="331">
        <f>IFERROR((L32/L33),"")</f>
        <v>1</v>
      </c>
      <c r="AI45" s="331" t="str">
        <f t="shared" ref="AI45" si="7">IFERROR((L34/L35),"")</f>
        <v/>
      </c>
      <c r="AJ45" s="331" t="str">
        <f t="shared" ref="AJ45" si="8">IFERROR((L36/L37),"")</f>
        <v/>
      </c>
      <c r="AK45" s="331" t="str">
        <f>IFERROR((L38/L39),"")</f>
        <v/>
      </c>
    </row>
    <row r="46" spans="2:37" ht="15.75" x14ac:dyDescent="0.25">
      <c r="L46" s="333" t="s">
        <v>623</v>
      </c>
      <c r="M46" s="324">
        <v>1032</v>
      </c>
      <c r="N46" s="324">
        <f>M7</f>
        <v>0</v>
      </c>
      <c r="O46" s="324">
        <v>0</v>
      </c>
      <c r="P46" s="324">
        <v>0</v>
      </c>
      <c r="Q46" s="325">
        <v>0</v>
      </c>
      <c r="R46" s="324">
        <f t="shared" si="2"/>
        <v>0</v>
      </c>
      <c r="S46" s="325">
        <v>0</v>
      </c>
      <c r="T46" s="327">
        <f t="shared" si="3"/>
        <v>0</v>
      </c>
      <c r="U46" s="324">
        <f t="shared" si="4"/>
        <v>0</v>
      </c>
      <c r="V46" s="324" t="str">
        <f t="shared" ref="V46:V56" si="9">IFERROR((Q46/R46)*100,"")</f>
        <v/>
      </c>
      <c r="W46" s="324">
        <f>M5</f>
        <v>0</v>
      </c>
      <c r="X46" s="328" t="str">
        <f t="shared" ref="X46:X56" si="10">IFERROR((R46*$Y$42)/W46,"")</f>
        <v/>
      </c>
      <c r="Y46" s="329">
        <f>M14+M15</f>
        <v>0</v>
      </c>
      <c r="Z46" s="334"/>
      <c r="AA46" s="334"/>
      <c r="AB46" s="335" t="str">
        <f>IFERROR((M20/M21),"")</f>
        <v/>
      </c>
      <c r="AC46" s="332" t="str">
        <f>IFERROR((M22/M23),"")</f>
        <v/>
      </c>
      <c r="AD46" s="336">
        <f>IFERROR((M24/M25),"")</f>
        <v>0</v>
      </c>
      <c r="AE46" s="336" t="str">
        <f>IFERROR((M26/M27),"")</f>
        <v/>
      </c>
      <c r="AF46" s="335" t="str">
        <f>IFERROR((M28/M29),"")</f>
        <v/>
      </c>
      <c r="AG46" s="335">
        <f>IFERROR((M30/M31),"")</f>
        <v>1</v>
      </c>
      <c r="AH46" s="335">
        <f>IFERROR((M32/M33),"")</f>
        <v>1</v>
      </c>
      <c r="AI46" s="331" t="str">
        <f>IFERROR((M34/M35),"")</f>
        <v/>
      </c>
      <c r="AJ46" s="331" t="str">
        <f>IFERROR((M36/M37),"")</f>
        <v/>
      </c>
      <c r="AK46" s="331" t="str">
        <f>IFERROR((M38/M39),"")</f>
        <v/>
      </c>
    </row>
    <row r="47" spans="2:37" ht="15.75" x14ac:dyDescent="0.25">
      <c r="L47" s="333" t="s">
        <v>624</v>
      </c>
      <c r="M47" s="324">
        <v>1021</v>
      </c>
      <c r="N47" s="324">
        <f>N7</f>
        <v>0</v>
      </c>
      <c r="O47" s="324">
        <v>0</v>
      </c>
      <c r="P47" s="324">
        <v>0</v>
      </c>
      <c r="Q47" s="325">
        <v>0</v>
      </c>
      <c r="R47" s="324">
        <f t="shared" si="2"/>
        <v>0</v>
      </c>
      <c r="S47" s="325">
        <v>0</v>
      </c>
      <c r="T47" s="327">
        <f t="shared" si="3"/>
        <v>0</v>
      </c>
      <c r="U47" s="324">
        <f t="shared" si="4"/>
        <v>0</v>
      </c>
      <c r="V47" s="324" t="str">
        <f t="shared" si="9"/>
        <v/>
      </c>
      <c r="W47" s="324">
        <f>N5</f>
        <v>0</v>
      </c>
      <c r="X47" s="328" t="str">
        <f t="shared" si="10"/>
        <v/>
      </c>
      <c r="Y47" s="329">
        <f>N14+N15</f>
        <v>0</v>
      </c>
      <c r="Z47" s="334"/>
      <c r="AA47" s="334"/>
      <c r="AB47" s="335">
        <f>IFERROR((N20/N21),"")</f>
        <v>1</v>
      </c>
      <c r="AC47" s="332" t="str">
        <f>IFERROR((N22/N23),"")</f>
        <v/>
      </c>
      <c r="AD47" s="336">
        <f>IFERROR((N24/N25),"")</f>
        <v>0</v>
      </c>
      <c r="AE47" s="336" t="str">
        <f>IFERROR((N26/N27),"")</f>
        <v/>
      </c>
      <c r="AF47" s="335" t="str">
        <f>IFERROR((N28/N29),"")</f>
        <v/>
      </c>
      <c r="AG47" s="335">
        <f>IFERROR((N30/N31),"")</f>
        <v>1</v>
      </c>
      <c r="AH47" s="335">
        <f>IFERROR((N32/N33),"")</f>
        <v>0.33333333333333331</v>
      </c>
      <c r="AI47" s="331" t="str">
        <f>IFERROR((N34/N35),"")</f>
        <v/>
      </c>
      <c r="AJ47" s="331" t="str">
        <f>IFERROR((N36/N37),"")</f>
        <v/>
      </c>
      <c r="AK47" s="331" t="str">
        <f>IFERROR((N38/N39),"")</f>
        <v/>
      </c>
    </row>
    <row r="48" spans="2:37" ht="15.75" x14ac:dyDescent="0.25">
      <c r="L48" s="333" t="s">
        <v>782</v>
      </c>
      <c r="M48" s="324">
        <v>1031</v>
      </c>
      <c r="N48" s="324">
        <f>O7</f>
        <v>0</v>
      </c>
      <c r="O48" s="324">
        <v>0</v>
      </c>
      <c r="P48" s="324">
        <v>0</v>
      </c>
      <c r="Q48" s="325">
        <v>0</v>
      </c>
      <c r="R48" s="324">
        <f t="shared" si="2"/>
        <v>0</v>
      </c>
      <c r="S48" s="325">
        <v>0</v>
      </c>
      <c r="T48" s="327">
        <f t="shared" si="3"/>
        <v>0</v>
      </c>
      <c r="U48" s="324">
        <f t="shared" si="4"/>
        <v>0</v>
      </c>
      <c r="V48" s="324" t="str">
        <f t="shared" si="9"/>
        <v/>
      </c>
      <c r="W48" s="324">
        <f>O5</f>
        <v>0</v>
      </c>
      <c r="X48" s="328" t="str">
        <f t="shared" si="10"/>
        <v/>
      </c>
      <c r="Y48" s="329">
        <f>O14+O15</f>
        <v>0</v>
      </c>
      <c r="Z48" s="334"/>
      <c r="AA48" s="334"/>
      <c r="AB48" s="335" t="str">
        <f>IFERROR((O20/O21),"")</f>
        <v/>
      </c>
      <c r="AC48" s="332" t="str">
        <f>IFERROR((O22/O23),"")</f>
        <v/>
      </c>
      <c r="AD48" s="336">
        <f>IFERROR((O24/O25),"")</f>
        <v>0</v>
      </c>
      <c r="AE48" s="336" t="str">
        <f>IFERROR((O26/O27),"")</f>
        <v/>
      </c>
      <c r="AF48" s="335" t="str">
        <f>IFERROR((O28/O29),"")</f>
        <v/>
      </c>
      <c r="AG48" s="335">
        <f>IFERROR((O30/O31),"")</f>
        <v>1</v>
      </c>
      <c r="AH48" s="335">
        <f>IFERROR((N32/N33),"")</f>
        <v>0.33333333333333331</v>
      </c>
      <c r="AI48" s="331" t="str">
        <f>IFERROR((O34/O35),"")</f>
        <v/>
      </c>
      <c r="AJ48" s="331" t="str">
        <f>IFERROR((O36/O37),"")</f>
        <v/>
      </c>
      <c r="AK48" s="331" t="str">
        <f>IFERROR((O38/O39),"")</f>
        <v/>
      </c>
    </row>
    <row r="49" spans="4:38" ht="15.75" x14ac:dyDescent="0.25">
      <c r="L49" s="333" t="s">
        <v>783</v>
      </c>
      <c r="M49" s="324">
        <v>1038</v>
      </c>
      <c r="N49" s="324">
        <f>P7</f>
        <v>0</v>
      </c>
      <c r="O49" s="324">
        <v>0</v>
      </c>
      <c r="P49" s="324">
        <v>0</v>
      </c>
      <c r="Q49" s="325">
        <v>0</v>
      </c>
      <c r="R49" s="324">
        <f t="shared" si="2"/>
        <v>0</v>
      </c>
      <c r="S49" s="325">
        <v>0</v>
      </c>
      <c r="T49" s="327">
        <f t="shared" si="3"/>
        <v>0</v>
      </c>
      <c r="U49" s="324">
        <f t="shared" si="4"/>
        <v>0</v>
      </c>
      <c r="V49" s="324" t="str">
        <f t="shared" si="9"/>
        <v/>
      </c>
      <c r="W49" s="324">
        <f>P5</f>
        <v>0</v>
      </c>
      <c r="X49" s="328" t="str">
        <f t="shared" si="10"/>
        <v/>
      </c>
      <c r="Y49" s="329">
        <f>P14+P15</f>
        <v>0</v>
      </c>
      <c r="Z49" s="334"/>
      <c r="AA49" s="334"/>
      <c r="AB49" s="335">
        <f>IFERROR((P20/P21),"")</f>
        <v>1</v>
      </c>
      <c r="AC49" s="332">
        <f>IFERROR((P22/P23),"")</f>
        <v>1</v>
      </c>
      <c r="AD49" s="336">
        <f>IFERROR((P24/P25),"")</f>
        <v>0</v>
      </c>
      <c r="AE49" s="336" t="str">
        <f>IFERROR((P26/P27),"")</f>
        <v/>
      </c>
      <c r="AF49" s="335" t="str">
        <f>IFERROR((P28/P29),"")</f>
        <v/>
      </c>
      <c r="AG49" s="335">
        <f>IFERROR((P30/P31),"")</f>
        <v>1</v>
      </c>
      <c r="AH49" s="335" t="str">
        <f>IFERROR((P32/P33),"")</f>
        <v/>
      </c>
      <c r="AI49" s="331">
        <f>IFERROR((P34/P35),"")</f>
        <v>1</v>
      </c>
      <c r="AJ49" s="331" t="str">
        <f>IFERROR((P36/P37),"")</f>
        <v/>
      </c>
      <c r="AK49" s="331" t="str">
        <f>IFERROR((P38/P39),"")</f>
        <v/>
      </c>
    </row>
    <row r="50" spans="4:38" ht="15.75" x14ac:dyDescent="0.25">
      <c r="L50" s="333" t="s">
        <v>627</v>
      </c>
      <c r="M50" s="324">
        <v>1077</v>
      </c>
      <c r="N50" s="324">
        <f>Q7</f>
        <v>0</v>
      </c>
      <c r="O50" s="324">
        <v>0</v>
      </c>
      <c r="P50" s="324">
        <v>0</v>
      </c>
      <c r="Q50" s="325">
        <v>0</v>
      </c>
      <c r="R50" s="324">
        <f t="shared" si="2"/>
        <v>0</v>
      </c>
      <c r="S50" s="325">
        <v>0</v>
      </c>
      <c r="T50" s="327">
        <f t="shared" si="3"/>
        <v>0</v>
      </c>
      <c r="U50" s="324">
        <f t="shared" si="4"/>
        <v>0</v>
      </c>
      <c r="V50" s="324" t="str">
        <f t="shared" si="9"/>
        <v/>
      </c>
      <c r="W50" s="324">
        <f>Q5</f>
        <v>0</v>
      </c>
      <c r="X50" s="328" t="str">
        <f t="shared" si="10"/>
        <v/>
      </c>
      <c r="Y50" s="329">
        <f>Q14+Q15</f>
        <v>0</v>
      </c>
      <c r="Z50" s="334"/>
      <c r="AA50" s="334"/>
      <c r="AB50" s="335" t="str">
        <f>IFERROR((Q20/Q21),"")</f>
        <v/>
      </c>
      <c r="AC50" s="332">
        <f>IFERROR((Q22/Q23),"")</f>
        <v>1</v>
      </c>
      <c r="AD50" s="336" t="str">
        <f>IFERROR((Q24/Q25),"")</f>
        <v/>
      </c>
      <c r="AE50" s="336" t="str">
        <f>IFERROR((Q26/Q27),"")</f>
        <v/>
      </c>
      <c r="AF50" s="335" t="str">
        <f>IFERROR((Q28/Q29),"")</f>
        <v/>
      </c>
      <c r="AG50" s="335">
        <f>IFERROR((Q30/Q31),"")</f>
        <v>1</v>
      </c>
      <c r="AH50" s="335">
        <f>IFERROR((Q32/Q33),"")</f>
        <v>0</v>
      </c>
      <c r="AI50" s="331">
        <f>IFERROR((Q34/Q35),"")</f>
        <v>1</v>
      </c>
      <c r="AJ50" s="331" t="str">
        <f>IFERROR((Q36/Q37),"")</f>
        <v/>
      </c>
      <c r="AK50" s="331" t="str">
        <f>IFERROR((Q38/Q39),"")</f>
        <v/>
      </c>
    </row>
    <row r="51" spans="4:38" ht="15.75" x14ac:dyDescent="0.25">
      <c r="L51" s="333" t="s">
        <v>628</v>
      </c>
      <c r="M51" s="324">
        <v>995</v>
      </c>
      <c r="N51" s="324">
        <f>R7</f>
        <v>0</v>
      </c>
      <c r="O51" s="324">
        <v>0</v>
      </c>
      <c r="P51" s="324">
        <v>0</v>
      </c>
      <c r="Q51" s="325">
        <v>0</v>
      </c>
      <c r="R51" s="324">
        <f t="shared" si="2"/>
        <v>0</v>
      </c>
      <c r="S51" s="325">
        <v>0</v>
      </c>
      <c r="T51" s="327">
        <f t="shared" si="3"/>
        <v>0</v>
      </c>
      <c r="U51" s="327">
        <f t="shared" si="4"/>
        <v>0</v>
      </c>
      <c r="V51" s="324" t="str">
        <f t="shared" si="9"/>
        <v/>
      </c>
      <c r="W51" s="324">
        <f>R5</f>
        <v>0</v>
      </c>
      <c r="X51" s="328" t="str">
        <f t="shared" si="10"/>
        <v/>
      </c>
      <c r="Y51" s="329">
        <f>R14+R15</f>
        <v>0</v>
      </c>
      <c r="Z51" s="334"/>
      <c r="AA51" s="334"/>
      <c r="AB51" s="335">
        <f>IFERROR((R20/R21),"")</f>
        <v>1</v>
      </c>
      <c r="AC51" s="332">
        <f>IFERROR((R22/R23),"")</f>
        <v>1</v>
      </c>
      <c r="AD51" s="336">
        <f>IFERROR((R24/R25),"")</f>
        <v>0</v>
      </c>
      <c r="AE51" s="336" t="str">
        <f>IFERROR((R26/R27),"")</f>
        <v/>
      </c>
      <c r="AF51" s="335" t="str">
        <f>IFERROR((R28/R29),"")</f>
        <v/>
      </c>
      <c r="AG51" s="335">
        <f>IFERROR((R30/R31),"")</f>
        <v>1</v>
      </c>
      <c r="AH51" s="335" t="str">
        <f>IFERROR((R32/R33),"")</f>
        <v/>
      </c>
      <c r="AI51" s="331">
        <f>IFERROR((R34/R35),"")</f>
        <v>1</v>
      </c>
      <c r="AJ51" s="331" t="str">
        <f>IFERROR((R36/R37),"")</f>
        <v/>
      </c>
      <c r="AK51" s="331" t="str">
        <f>IFERROR((R38/R39),"")</f>
        <v/>
      </c>
    </row>
    <row r="52" spans="4:38" ht="15.75" x14ac:dyDescent="0.25">
      <c r="L52" s="333" t="s">
        <v>629</v>
      </c>
      <c r="M52" s="324">
        <v>933</v>
      </c>
      <c r="N52" s="324">
        <f>S7</f>
        <v>0</v>
      </c>
      <c r="O52" s="324">
        <v>0</v>
      </c>
      <c r="P52" s="324">
        <v>0</v>
      </c>
      <c r="Q52" s="325">
        <v>0</v>
      </c>
      <c r="R52" s="324">
        <f t="shared" si="2"/>
        <v>0</v>
      </c>
      <c r="S52" s="325">
        <v>0</v>
      </c>
      <c r="T52" s="327">
        <f t="shared" si="3"/>
        <v>0</v>
      </c>
      <c r="U52" s="324">
        <f t="shared" si="4"/>
        <v>0</v>
      </c>
      <c r="V52" s="324" t="str">
        <f t="shared" si="9"/>
        <v/>
      </c>
      <c r="W52" s="324">
        <f>S5</f>
        <v>0</v>
      </c>
      <c r="X52" s="328" t="str">
        <f t="shared" si="10"/>
        <v/>
      </c>
      <c r="Y52" s="329">
        <f>S14+S15</f>
        <v>0</v>
      </c>
      <c r="Z52" s="334"/>
      <c r="AA52" s="334"/>
      <c r="AB52" s="335" t="str">
        <f>IFERROR((S20/S21),"")</f>
        <v/>
      </c>
      <c r="AC52" s="332">
        <f>IFERROR((S22/S23),"")</f>
        <v>1</v>
      </c>
      <c r="AD52" s="336" t="str">
        <f>IFERROR((S24/S25),"")</f>
        <v/>
      </c>
      <c r="AE52" s="336" t="str">
        <f>IFERROR((S26/S27),"")</f>
        <v/>
      </c>
      <c r="AF52" s="335" t="str">
        <f>IFERROR((S28/S29),"")</f>
        <v/>
      </c>
      <c r="AG52" s="335">
        <f>IFERROR((S30/S31),"")</f>
        <v>1</v>
      </c>
      <c r="AH52" s="335" t="str">
        <f>IFERROR((S32/S33),"")</f>
        <v/>
      </c>
      <c r="AI52" s="331">
        <f>IFERROR((S34/S35),"")</f>
        <v>0</v>
      </c>
      <c r="AJ52" s="331" t="str">
        <f>IFERROR((S36/S37),"")</f>
        <v/>
      </c>
      <c r="AK52" s="331" t="str">
        <f>IFERROR((S38/S39),"")</f>
        <v/>
      </c>
    </row>
    <row r="53" spans="4:38" ht="15.75" x14ac:dyDescent="0.25">
      <c r="L53" s="333" t="s">
        <v>630</v>
      </c>
      <c r="M53" s="324">
        <v>929</v>
      </c>
      <c r="N53" s="324">
        <f>T7</f>
        <v>0</v>
      </c>
      <c r="O53" s="324">
        <v>0</v>
      </c>
      <c r="P53" s="324">
        <v>0</v>
      </c>
      <c r="Q53" s="325">
        <v>0</v>
      </c>
      <c r="R53" s="324">
        <f t="shared" si="2"/>
        <v>0</v>
      </c>
      <c r="S53" s="325">
        <v>0</v>
      </c>
      <c r="T53" s="327">
        <f t="shared" si="3"/>
        <v>0</v>
      </c>
      <c r="U53" s="324">
        <f t="shared" si="4"/>
        <v>0</v>
      </c>
      <c r="V53" s="324" t="str">
        <f t="shared" si="9"/>
        <v/>
      </c>
      <c r="W53" s="324">
        <f>T5</f>
        <v>0</v>
      </c>
      <c r="X53" s="328" t="str">
        <f t="shared" si="10"/>
        <v/>
      </c>
      <c r="Y53" s="329">
        <f>T14+T15</f>
        <v>0</v>
      </c>
      <c r="Z53" s="334"/>
      <c r="AA53" s="334"/>
      <c r="AB53" s="335">
        <f>IFERROR((T20/T21),"")</f>
        <v>1</v>
      </c>
      <c r="AC53" s="332">
        <f>IFERROR((T22/T23),"")</f>
        <v>1</v>
      </c>
      <c r="AD53" s="336" t="str">
        <f>IFERROR((T24/T25),"")</f>
        <v/>
      </c>
      <c r="AE53" s="336" t="str">
        <f>IFERROR((T26/T27),"")</f>
        <v/>
      </c>
      <c r="AF53" s="335" t="str">
        <f>IFERROR((T28/T29),"")</f>
        <v/>
      </c>
      <c r="AG53" s="335">
        <f>IFERROR((T30/T31),"")</f>
        <v>1</v>
      </c>
      <c r="AH53" s="335">
        <f>IFERROR((T32/T33),"")</f>
        <v>0</v>
      </c>
      <c r="AI53" s="331">
        <f>IFERROR((T34/T35),"")</f>
        <v>0</v>
      </c>
      <c r="AJ53" s="331" t="str">
        <f>IFERROR((T36/T37),"")</f>
        <v/>
      </c>
      <c r="AK53" s="331" t="str">
        <f>IFERROR((T38/T39),"")</f>
        <v/>
      </c>
    </row>
    <row r="54" spans="4:38" ht="15.75" x14ac:dyDescent="0.25">
      <c r="L54" s="333" t="s">
        <v>631</v>
      </c>
      <c r="M54" s="324">
        <v>919</v>
      </c>
      <c r="N54" s="324">
        <f>U7</f>
        <v>0</v>
      </c>
      <c r="O54" s="324">
        <v>0</v>
      </c>
      <c r="P54" s="324">
        <v>0</v>
      </c>
      <c r="Q54" s="325">
        <v>0</v>
      </c>
      <c r="R54" s="324">
        <f t="shared" si="2"/>
        <v>0</v>
      </c>
      <c r="S54" s="325">
        <v>0</v>
      </c>
      <c r="T54" s="327">
        <f t="shared" si="3"/>
        <v>0</v>
      </c>
      <c r="U54" s="324">
        <f t="shared" si="4"/>
        <v>0</v>
      </c>
      <c r="V54" s="324" t="str">
        <f t="shared" si="9"/>
        <v/>
      </c>
      <c r="W54" s="324">
        <f>U5</f>
        <v>0</v>
      </c>
      <c r="X54" s="328" t="str">
        <f t="shared" si="10"/>
        <v/>
      </c>
      <c r="Y54" s="329">
        <f>U14+U15</f>
        <v>0</v>
      </c>
      <c r="Z54" s="334"/>
      <c r="AA54" s="334"/>
      <c r="AB54" s="335" t="str">
        <f>IFERROR((U20/U21),"")</f>
        <v/>
      </c>
      <c r="AC54" s="332">
        <f>IFERROR((U22/U23),"")</f>
        <v>1</v>
      </c>
      <c r="AD54" s="336" t="str">
        <f>IFERROR((U24/U25),"")</f>
        <v/>
      </c>
      <c r="AE54" s="336" t="str">
        <f>IFERROR((U26/U27),"")</f>
        <v/>
      </c>
      <c r="AF54" s="335" t="str">
        <f>IFERROR((U28/U29),"")</f>
        <v/>
      </c>
      <c r="AG54" s="335">
        <f>IFERROR((U30/U31),"")</f>
        <v>1</v>
      </c>
      <c r="AH54" s="335" t="str">
        <f>IFERROR((U32/U33),"")</f>
        <v/>
      </c>
      <c r="AI54" s="331" t="str">
        <f>IFERROR((U34/U35),"")</f>
        <v/>
      </c>
      <c r="AJ54" s="331" t="str">
        <f>IFERROR((U36/U37),"")</f>
        <v/>
      </c>
      <c r="AK54" s="331" t="str">
        <f>IFERROR((U38/U39),"")</f>
        <v/>
      </c>
    </row>
    <row r="55" spans="4:38" ht="15.75" x14ac:dyDescent="0.25">
      <c r="L55" s="333" t="s">
        <v>632</v>
      </c>
      <c r="M55" s="324">
        <v>0</v>
      </c>
      <c r="N55" s="324">
        <f>V7</f>
        <v>0</v>
      </c>
      <c r="O55" s="324">
        <v>0</v>
      </c>
      <c r="P55" s="324">
        <v>0</v>
      </c>
      <c r="Q55" s="325">
        <v>0</v>
      </c>
      <c r="R55" s="324">
        <f t="shared" si="2"/>
        <v>0</v>
      </c>
      <c r="S55" s="325">
        <v>0</v>
      </c>
      <c r="T55" s="327" t="str">
        <f t="shared" si="3"/>
        <v/>
      </c>
      <c r="U55" s="324" t="str">
        <f t="shared" si="4"/>
        <v/>
      </c>
      <c r="V55" s="324" t="str">
        <f t="shared" si="9"/>
        <v/>
      </c>
      <c r="W55" s="324">
        <f>V5</f>
        <v>0</v>
      </c>
      <c r="X55" s="328" t="str">
        <f t="shared" si="10"/>
        <v/>
      </c>
      <c r="Y55" s="329">
        <f>V14+V15</f>
        <v>0</v>
      </c>
      <c r="Z55" s="334"/>
      <c r="AA55" s="334"/>
      <c r="AB55" s="335">
        <f>IFERROR((V20/V21),"")</f>
        <v>1</v>
      </c>
      <c r="AC55" s="332">
        <f>IFERROR((V22/V23),"")</f>
        <v>1</v>
      </c>
      <c r="AD55" s="336" t="str">
        <f>IFERROR((V24/V25),"")</f>
        <v/>
      </c>
      <c r="AE55" s="336" t="str">
        <f>IFERROR((V26/V27),"")</f>
        <v/>
      </c>
      <c r="AF55" s="335" t="str">
        <f>IFERROR((V28/V29),"")</f>
        <v/>
      </c>
      <c r="AG55" s="335">
        <f>IFERROR((V30/V31),"")</f>
        <v>1</v>
      </c>
      <c r="AH55" s="335" t="str">
        <f>IFERROR((V32/V33),"")</f>
        <v/>
      </c>
      <c r="AI55" s="331" t="str">
        <f>IFERROR((V34/V35),"")</f>
        <v/>
      </c>
      <c r="AJ55" s="331" t="str">
        <f>IFERROR((V36/V37),"")</f>
        <v/>
      </c>
      <c r="AK55" s="331" t="str">
        <f>IFERROR((V38/V39),"")</f>
        <v/>
      </c>
    </row>
    <row r="56" spans="4:38" ht="16.5" thickBot="1" x14ac:dyDescent="0.3">
      <c r="L56" s="337" t="s">
        <v>633</v>
      </c>
      <c r="M56" s="338">
        <v>0</v>
      </c>
      <c r="N56" s="324">
        <f>W7</f>
        <v>0</v>
      </c>
      <c r="O56" s="338">
        <v>0</v>
      </c>
      <c r="P56" s="338">
        <v>0</v>
      </c>
      <c r="Q56" s="339">
        <v>0</v>
      </c>
      <c r="R56" s="324">
        <f t="shared" si="2"/>
        <v>0</v>
      </c>
      <c r="S56" s="339">
        <v>0</v>
      </c>
      <c r="T56" s="340" t="str">
        <f t="shared" si="3"/>
        <v/>
      </c>
      <c r="U56" s="338" t="str">
        <f t="shared" si="4"/>
        <v/>
      </c>
      <c r="V56" s="324" t="str">
        <f t="shared" si="9"/>
        <v/>
      </c>
      <c r="W56" s="338">
        <f>W5</f>
        <v>0</v>
      </c>
      <c r="X56" s="328" t="str">
        <f t="shared" si="10"/>
        <v/>
      </c>
      <c r="Y56" s="341">
        <f>W14+W15</f>
        <v>0</v>
      </c>
      <c r="Z56" s="328">
        <f>W16-L16</f>
        <v>-35</v>
      </c>
      <c r="AA56" s="328">
        <f>W18-L18</f>
        <v>-35</v>
      </c>
      <c r="AB56" s="342" t="str">
        <f>IFERROR((W20/W21),"")</f>
        <v/>
      </c>
      <c r="AC56" s="343">
        <f>IFERROR((W22/W23),"")</f>
        <v>1</v>
      </c>
      <c r="AD56" s="344" t="str">
        <f>IFERROR((W24/W25),"")</f>
        <v/>
      </c>
      <c r="AE56" s="344" t="str">
        <f>IFERROR((W26/W27),"")</f>
        <v/>
      </c>
      <c r="AF56" s="342" t="str">
        <f>IFERROR((W28/W29),"")</f>
        <v/>
      </c>
      <c r="AG56" s="342">
        <f>IFERROR((W30/W31),"")</f>
        <v>1</v>
      </c>
      <c r="AH56" s="342">
        <f>IFERROR((W32/W33),"")</f>
        <v>0</v>
      </c>
      <c r="AI56" s="345" t="str">
        <f>IFERROR((W34/W35),"")</f>
        <v/>
      </c>
      <c r="AJ56" s="345" t="str">
        <f>IFERROR((W36/W37),"")</f>
        <v/>
      </c>
      <c r="AK56" s="345" t="str">
        <f>IFERROR((W38/W39),"")</f>
        <v/>
      </c>
    </row>
    <row r="57" spans="4:38" ht="16.5" thickBot="1" x14ac:dyDescent="0.3">
      <c r="L57" s="346"/>
      <c r="M57" s="347">
        <f>SUBTOTAL(101,Tabla24['# TRABAJADORES])</f>
        <v>834.83333333333337</v>
      </c>
      <c r="N57" s="347">
        <f>SUBTOTAL(101,Tabla24['# TOTAL DE DIAS TRABAJADOS])</f>
        <v>0</v>
      </c>
      <c r="O57" s="348">
        <f>SUBTOTAL(109,Tabla24[[SINIESTROS VIALES SIN DIAS DE INCAPACIDAD ]])</f>
        <v>0</v>
      </c>
      <c r="P57" s="348">
        <f>SUBTOTAL(109,Tabla24[SINIESTROS VIALES CON DIAS DE INCAPACIDAD])</f>
        <v>0</v>
      </c>
      <c r="Q57" s="348">
        <f>SUBTOTAL(109,Tabla24[SINIESTROS VIALES MORTALES])</f>
        <v>0</v>
      </c>
      <c r="R57" s="348">
        <f>SUBTOTAL(109,Tabla24[TOTAL DE SINIESTROS VIALES
(SV)])</f>
        <v>0</v>
      </c>
      <c r="S57" s="348">
        <f>SUBTOTAL(109,Tabla24[DIAS DE INCAPACIDAD POR SINIESTROS VIALES])</f>
        <v>0</v>
      </c>
      <c r="T57" s="347">
        <f>IFERROR((R57/M57)*100,"")</f>
        <v>0</v>
      </c>
      <c r="U57" s="349">
        <f>IFERROR((S57/M57)*100,"")</f>
        <v>0</v>
      </c>
      <c r="V57" s="348" t="str">
        <f>IFERROR((Q57/R57)*100,"")</f>
        <v/>
      </c>
      <c r="W57" s="348">
        <f>SUBTOTAL(109,Tabla24[KMS])</f>
        <v>0</v>
      </c>
      <c r="X57" s="349" t="str">
        <f>IFERROR((R57*Y42)/W57,"")</f>
        <v/>
      </c>
      <c r="Y57" s="350">
        <f>SUBTOTAL(109,Tabla24[$(SV)n])</f>
        <v>0</v>
      </c>
      <c r="Z57" s="347">
        <f>SUBTOTAL(109,Tabla24[RSVI])</f>
        <v>-35</v>
      </c>
      <c r="AA57" s="347">
        <f>SUBTOTAL(109,Tabla24[GRV])</f>
        <v>-35</v>
      </c>
      <c r="AB57" s="351">
        <f>SUBTOTAL(101,Tabla24[CUMPLIMIENTO METAS PESV])</f>
        <v>1</v>
      </c>
      <c r="AC57" s="352">
        <f>SUBTOTAL(101,Tabla24[CUMPLIMIENTO DE ACTIVIDADES PLAN ANUAL])</f>
        <v>1</v>
      </c>
      <c r="AD57" s="351">
        <f>SUBTOTAL(101,Tabla24[EXCESO DE JORNADAS LABORALES])</f>
        <v>0</v>
      </c>
      <c r="AE57" s="351" t="e">
        <f>SUBTOTAL(101,Tabla24[[COBERTURA DEL PROGRAMA DE GESTIÓN DE VELOCIDAD ]])</f>
        <v>#DIV/0!</v>
      </c>
      <c r="AF57" s="352" t="e">
        <f>SUBTOTAL(101,Tabla24[EXCESO DE LIMITES DE VELOCIDAD])</f>
        <v>#DIV/0!</v>
      </c>
      <c r="AG57" s="351">
        <f>SUBTOTAL(101,Tabla24[[ VEHICULOS INSPECCIONADOS ]])</f>
        <v>1</v>
      </c>
      <c r="AH57" s="351">
        <f>SUBTOTAL(101,Tabla24[[ CUMPLIMIENTO  MANTENIMIENTOS PREVENTIVOS]])</f>
        <v>0.38095238095238099</v>
      </c>
      <c r="AI57" s="351">
        <f>SUBTOTAL(101,Tabla24[[ CUMPLIMIENTO DEL PLAN DE FORMACIÓN]])</f>
        <v>0.6</v>
      </c>
      <c r="AJ57" s="351" t="e">
        <f>SUBTOTAL(101,Tabla24[[ COBERTURA DEL PLAN DE FORMACIÓN]])</f>
        <v>#DIV/0!</v>
      </c>
      <c r="AK57" s="348">
        <f>SUBTOTAL(103,Tabla24[[ EFICACIA DE LOS HALLAZGOS CERRADOS]])</f>
        <v>12</v>
      </c>
    </row>
    <row r="58" spans="4:38" x14ac:dyDescent="0.2"/>
    <row r="59" spans="4:38" ht="15.75" x14ac:dyDescent="0.2">
      <c r="L59" s="353"/>
      <c r="M59" s="354"/>
      <c r="N59" s="354"/>
      <c r="O59" s="354"/>
      <c r="P59" s="354"/>
      <c r="Q59" s="354"/>
      <c r="R59" s="354"/>
      <c r="S59" s="354"/>
      <c r="T59" s="354"/>
      <c r="U59" s="354"/>
      <c r="V59" s="354"/>
      <c r="W59" s="354"/>
      <c r="X59" s="354"/>
      <c r="Y59" s="354"/>
      <c r="Z59" s="354"/>
      <c r="AA59" s="354"/>
      <c r="AB59" s="354"/>
      <c r="AC59" s="354"/>
      <c r="AD59" s="354"/>
      <c r="AE59" s="354"/>
      <c r="AF59" s="354"/>
      <c r="AG59" s="354"/>
      <c r="AH59" s="354"/>
      <c r="AI59" s="354"/>
      <c r="AJ59" s="354"/>
      <c r="AK59" s="354"/>
      <c r="AL59" s="354"/>
    </row>
    <row r="60" spans="4:38" ht="15.75" x14ac:dyDescent="0.2">
      <c r="L60" s="355"/>
      <c r="M60" s="353"/>
      <c r="N60" s="353"/>
      <c r="O60" s="353"/>
      <c r="P60" s="353"/>
      <c r="Q60" s="353"/>
      <c r="R60" s="356"/>
      <c r="S60" s="357"/>
      <c r="U60" s="358"/>
    </row>
    <row r="61" spans="4:38" ht="15.75" x14ac:dyDescent="0.2">
      <c r="L61" s="355"/>
      <c r="M61" s="353"/>
      <c r="N61" s="353"/>
      <c r="O61" s="353"/>
      <c r="P61" s="353"/>
      <c r="Q61" s="353"/>
      <c r="R61" s="356"/>
      <c r="S61" s="357"/>
      <c r="U61" s="358"/>
    </row>
    <row r="62" spans="4:38" ht="15.75" x14ac:dyDescent="0.2">
      <c r="L62" s="355"/>
      <c r="M62" s="353"/>
      <c r="N62" s="353"/>
      <c r="O62" s="353"/>
      <c r="P62" s="353"/>
      <c r="Q62" s="353"/>
      <c r="R62" s="356"/>
      <c r="S62" s="357"/>
      <c r="U62" s="358"/>
    </row>
    <row r="63" spans="4:38" ht="15.75" x14ac:dyDescent="0.2">
      <c r="D63" s="841"/>
      <c r="E63" s="841"/>
      <c r="L63" s="355"/>
      <c r="M63" s="353"/>
      <c r="N63" s="353"/>
      <c r="O63" s="353"/>
      <c r="P63" s="353"/>
      <c r="Q63" s="353"/>
      <c r="R63" s="356"/>
      <c r="S63" s="357"/>
      <c r="U63" s="358"/>
    </row>
    <row r="64" spans="4:38" ht="15.75" x14ac:dyDescent="0.2">
      <c r="L64" s="355"/>
      <c r="M64" s="353"/>
      <c r="N64" s="353"/>
      <c r="O64" s="353"/>
      <c r="P64" s="353"/>
      <c r="Q64" s="353"/>
      <c r="R64" s="356"/>
      <c r="S64" s="357"/>
      <c r="U64" s="358"/>
    </row>
    <row r="65" spans="12:21" ht="15.75" x14ac:dyDescent="0.2">
      <c r="L65" s="355"/>
      <c r="M65" s="353"/>
      <c r="N65" s="353"/>
      <c r="O65" s="353"/>
      <c r="P65" s="353"/>
      <c r="Q65" s="353"/>
      <c r="R65" s="356"/>
      <c r="S65" s="357"/>
      <c r="U65" s="358"/>
    </row>
    <row r="66" spans="12:21" ht="15.75" x14ac:dyDescent="0.2">
      <c r="L66" s="355"/>
      <c r="M66" s="353"/>
      <c r="N66" s="353"/>
      <c r="O66" s="353"/>
      <c r="P66" s="353"/>
      <c r="Q66" s="353"/>
      <c r="R66" s="356"/>
      <c r="S66" s="357"/>
      <c r="U66" s="358"/>
    </row>
    <row r="67" spans="12:21" ht="15.75" x14ac:dyDescent="0.2">
      <c r="L67" s="355"/>
      <c r="M67" s="353"/>
      <c r="N67" s="353"/>
      <c r="O67" s="353"/>
      <c r="P67" s="353"/>
      <c r="Q67" s="353"/>
      <c r="R67" s="356"/>
      <c r="S67" s="357"/>
      <c r="U67" s="358"/>
    </row>
    <row r="68" spans="12:21" ht="15.75" x14ac:dyDescent="0.2">
      <c r="L68" s="355"/>
      <c r="M68" s="353"/>
      <c r="N68" s="353"/>
      <c r="O68" s="353"/>
      <c r="P68" s="353"/>
      <c r="Q68" s="353"/>
      <c r="R68" s="356"/>
      <c r="S68" s="357"/>
      <c r="U68" s="358"/>
    </row>
    <row r="69" spans="12:21" ht="15.75" x14ac:dyDescent="0.2">
      <c r="L69" s="355"/>
      <c r="M69" s="353"/>
      <c r="N69" s="353"/>
      <c r="O69" s="353"/>
      <c r="P69" s="353"/>
      <c r="Q69" s="353"/>
      <c r="R69" s="356"/>
      <c r="S69" s="357"/>
      <c r="U69" s="358"/>
    </row>
    <row r="70" spans="12:21" ht="15.75" x14ac:dyDescent="0.2">
      <c r="L70" s="355"/>
      <c r="M70" s="353"/>
      <c r="N70" s="353"/>
      <c r="O70" s="353"/>
      <c r="P70" s="353"/>
      <c r="Q70" s="353"/>
      <c r="R70" s="356"/>
      <c r="S70" s="357"/>
      <c r="U70" s="358"/>
    </row>
    <row r="71" spans="12:21" ht="15.75" x14ac:dyDescent="0.2">
      <c r="L71" s="355"/>
      <c r="M71" s="353"/>
      <c r="N71" s="353"/>
      <c r="O71" s="353"/>
      <c r="P71" s="353"/>
      <c r="Q71" s="353"/>
      <c r="R71" s="356"/>
      <c r="S71" s="357"/>
      <c r="U71" s="358"/>
    </row>
  </sheetData>
  <sheetProtection algorithmName="SHA-512" hashValue="D/yktnvHXWnTHH8TmvWgiJevfh3rytVDzNrVeZMeOKnektWyuR+QOa3fziu9ESUKA/K/2BWxSd+qi7B3kvqWfw==" saltValue="rfnlEKyLCmCCYoCOvYqzTQ==" spinCount="100000" sheet="1" formatCells="0" formatColumns="0" formatRows="0" insertColumns="0" insertRows="0" insertHyperlinks="0" sort="0" autoFilter="0" pivotTables="0"/>
  <mergeCells count="125">
    <mergeCell ref="D63:E63"/>
    <mergeCell ref="I36:I37"/>
    <mergeCell ref="K36:K37"/>
    <mergeCell ref="B38:B39"/>
    <mergeCell ref="C38:C39"/>
    <mergeCell ref="D38:D39"/>
    <mergeCell ref="F38:F39"/>
    <mergeCell ref="G38:G39"/>
    <mergeCell ref="H38:H39"/>
    <mergeCell ref="I38:I39"/>
    <mergeCell ref="K38:K39"/>
    <mergeCell ref="B36:B37"/>
    <mergeCell ref="C36:C37"/>
    <mergeCell ref="D36:D37"/>
    <mergeCell ref="F36:F37"/>
    <mergeCell ref="G36:G37"/>
    <mergeCell ref="H36:H37"/>
    <mergeCell ref="I32:I33"/>
    <mergeCell ref="K32:K33"/>
    <mergeCell ref="B34:B35"/>
    <mergeCell ref="C34:C35"/>
    <mergeCell ref="D34:D35"/>
    <mergeCell ref="F34:F35"/>
    <mergeCell ref="G34:G35"/>
    <mergeCell ref="H34:H35"/>
    <mergeCell ref="I34:I35"/>
    <mergeCell ref="K34:K35"/>
    <mergeCell ref="B32:B33"/>
    <mergeCell ref="C32:C33"/>
    <mergeCell ref="D32:D33"/>
    <mergeCell ref="F32:F33"/>
    <mergeCell ref="G32:G33"/>
    <mergeCell ref="H32:H33"/>
    <mergeCell ref="I28:I29"/>
    <mergeCell ref="K28:K29"/>
    <mergeCell ref="B30:B31"/>
    <mergeCell ref="C30:C31"/>
    <mergeCell ref="D30:D31"/>
    <mergeCell ref="F30:F31"/>
    <mergeCell ref="G30:G31"/>
    <mergeCell ref="H30:H31"/>
    <mergeCell ref="I30:I31"/>
    <mergeCell ref="K30:K31"/>
    <mergeCell ref="B28:B29"/>
    <mergeCell ref="C28:C29"/>
    <mergeCell ref="D28:D29"/>
    <mergeCell ref="F28:F29"/>
    <mergeCell ref="G28:G29"/>
    <mergeCell ref="H28:H29"/>
    <mergeCell ref="I24:I25"/>
    <mergeCell ref="K24:K25"/>
    <mergeCell ref="B26:B27"/>
    <mergeCell ref="C26:C27"/>
    <mergeCell ref="D26:D27"/>
    <mergeCell ref="F26:F27"/>
    <mergeCell ref="G26:G27"/>
    <mergeCell ref="H26:H27"/>
    <mergeCell ref="I26:I27"/>
    <mergeCell ref="K26:K27"/>
    <mergeCell ref="B24:B25"/>
    <mergeCell ref="C24:C25"/>
    <mergeCell ref="D24:D25"/>
    <mergeCell ref="F24:F25"/>
    <mergeCell ref="G24:G25"/>
    <mergeCell ref="H24:H25"/>
    <mergeCell ref="I20:I21"/>
    <mergeCell ref="K20:K21"/>
    <mergeCell ref="B22:B23"/>
    <mergeCell ref="C22:C23"/>
    <mergeCell ref="D22:D23"/>
    <mergeCell ref="F22:F23"/>
    <mergeCell ref="G22:G23"/>
    <mergeCell ref="H22:H23"/>
    <mergeCell ref="I22:I23"/>
    <mergeCell ref="K22:K23"/>
    <mergeCell ref="B20:B21"/>
    <mergeCell ref="C20:C21"/>
    <mergeCell ref="D20:D21"/>
    <mergeCell ref="F20:F21"/>
    <mergeCell ref="G20:G21"/>
    <mergeCell ref="H20:H21"/>
    <mergeCell ref="H18:H19"/>
    <mergeCell ref="I18:I19"/>
    <mergeCell ref="K18:K19"/>
    <mergeCell ref="L18:L19"/>
    <mergeCell ref="M18:V19"/>
    <mergeCell ref="W18:W19"/>
    <mergeCell ref="I16:I17"/>
    <mergeCell ref="K16:K17"/>
    <mergeCell ref="L16:L17"/>
    <mergeCell ref="M16:V17"/>
    <mergeCell ref="W16:W17"/>
    <mergeCell ref="H16:H17"/>
    <mergeCell ref="B18:B19"/>
    <mergeCell ref="C18:C19"/>
    <mergeCell ref="D18:D19"/>
    <mergeCell ref="E18:F19"/>
    <mergeCell ref="G18:G19"/>
    <mergeCell ref="B16:B17"/>
    <mergeCell ref="C16:C17"/>
    <mergeCell ref="D16:D17"/>
    <mergeCell ref="E16:F17"/>
    <mergeCell ref="G16:G17"/>
    <mergeCell ref="B1:C3"/>
    <mergeCell ref="D1:I2"/>
    <mergeCell ref="L2:M2"/>
    <mergeCell ref="D3:I3"/>
    <mergeCell ref="D4:I4"/>
    <mergeCell ref="E11:F11"/>
    <mergeCell ref="I12:I13"/>
    <mergeCell ref="K12:K13"/>
    <mergeCell ref="B14:B15"/>
    <mergeCell ref="C14:C15"/>
    <mergeCell ref="D14:D15"/>
    <mergeCell ref="E14:F15"/>
    <mergeCell ref="G14:G15"/>
    <mergeCell ref="H14:H15"/>
    <mergeCell ref="I14:I15"/>
    <mergeCell ref="K14:K15"/>
    <mergeCell ref="B12:B13"/>
    <mergeCell ref="C12:C13"/>
    <mergeCell ref="D12:D13"/>
    <mergeCell ref="F12:F13"/>
    <mergeCell ref="G12:G13"/>
    <mergeCell ref="H12:H13"/>
  </mergeCells>
  <pageMargins left="0.70866141732283472" right="0.70866141732283472" top="0.74803149606299213" bottom="0.74803149606299213" header="0.31496062992125984" footer="0.31496062992125984"/>
  <pageSetup paperSize="161" scale="18" fitToHeight="0" orientation="landscape" horizontalDpi="4294967293"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9CCB-8404-4887-946F-4F18F53D32B2}">
  <sheetPr>
    <tabColor rgb="FFFF0000"/>
  </sheetPr>
  <dimension ref="A1:U75"/>
  <sheetViews>
    <sheetView showGridLines="0" topLeftCell="A28" zoomScale="70" zoomScaleNormal="70" zoomScaleSheetLayoutView="70" zoomScalePageLayoutView="82" workbookViewId="0">
      <selection activeCell="I43" sqref="I43:T43"/>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2026'!B61</f>
        <v xml:space="preserve">12.Tasa de sinisiestros viales por nivel de perdida. TSV (n)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884</v>
      </c>
      <c r="F9" s="539"/>
      <c r="G9" s="539"/>
      <c r="H9" s="539"/>
      <c r="I9" s="539"/>
      <c r="J9" s="539"/>
      <c r="K9" s="539"/>
      <c r="L9" s="539"/>
      <c r="M9" s="539"/>
      <c r="N9" s="539"/>
      <c r="O9" s="539"/>
      <c r="P9" s="539"/>
      <c r="R9" s="46" t="s">
        <v>410</v>
      </c>
      <c r="T9" s="47" t="str">
        <f>'Tablero indicadores 2026'!H61</f>
        <v>Trimestral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885</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v>0</v>
      </c>
      <c r="F19" s="59"/>
      <c r="G19" s="59">
        <v>0</v>
      </c>
      <c r="H19" s="59"/>
      <c r="I19" s="59"/>
      <c r="J19" s="59">
        <v>0</v>
      </c>
      <c r="K19" s="59"/>
      <c r="L19" s="59"/>
      <c r="M19" s="59">
        <v>0</v>
      </c>
      <c r="N19" s="59"/>
      <c r="O19" s="59"/>
      <c r="P19" s="59"/>
      <c r="Q19" s="55"/>
      <c r="R19" s="547"/>
      <c r="S19" s="548"/>
      <c r="T19" s="548"/>
      <c r="U19" s="41"/>
    </row>
    <row r="20" spans="1:21" ht="14.25" x14ac:dyDescent="0.2">
      <c r="A20" s="551" t="s">
        <v>430</v>
      </c>
      <c r="B20" s="552"/>
      <c r="C20" s="553"/>
      <c r="E20" s="59">
        <v>0</v>
      </c>
      <c r="F20" s="59"/>
      <c r="G20" s="59">
        <v>0</v>
      </c>
      <c r="H20" s="59"/>
      <c r="I20" s="59"/>
      <c r="J20" s="59">
        <v>0</v>
      </c>
      <c r="K20" s="59"/>
      <c r="L20" s="59"/>
      <c r="M20" s="59">
        <v>0</v>
      </c>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0</v>
      </c>
      <c r="F22" s="63"/>
      <c r="G22" s="63">
        <v>0</v>
      </c>
      <c r="H22" s="63"/>
      <c r="I22" s="63"/>
      <c r="J22" s="63">
        <v>0</v>
      </c>
      <c r="K22" s="63"/>
      <c r="L22" s="63"/>
      <c r="M22" s="63">
        <v>0</v>
      </c>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1</v>
      </c>
      <c r="F24" s="63"/>
      <c r="G24" s="63">
        <v>1</v>
      </c>
      <c r="H24" s="63"/>
      <c r="I24" s="63"/>
      <c r="J24" s="63">
        <v>1</v>
      </c>
      <c r="K24" s="63"/>
      <c r="L24" s="63"/>
      <c r="M24" s="63">
        <v>1</v>
      </c>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t="e">
        <f t="shared" ref="E26" si="0">E19/E20</f>
        <v>#DIV/0!</v>
      </c>
      <c r="F26" s="63"/>
      <c r="G26" s="63" t="e">
        <f t="shared" ref="G26" si="1">G19/G20</f>
        <v>#DIV/0!</v>
      </c>
      <c r="H26" s="63"/>
      <c r="I26" s="63"/>
      <c r="J26" s="63" t="e">
        <f t="shared" ref="J26" si="2">J19/J20</f>
        <v>#DIV/0!</v>
      </c>
      <c r="K26" s="63"/>
      <c r="L26" s="63"/>
      <c r="M26" s="63" t="e">
        <f t="shared" ref="M26" si="3">M19/M20</f>
        <v>#DIV/0!</v>
      </c>
      <c r="N26" s="63"/>
      <c r="O26" s="63"/>
      <c r="P26" s="63" t="e">
        <f t="shared" ref="P26" si="4">P19/P20</f>
        <v>#DIV/0!</v>
      </c>
      <c r="Q26" s="55"/>
      <c r="R26" s="549"/>
      <c r="S26" s="550"/>
      <c r="T26" s="550"/>
      <c r="U26" s="41"/>
    </row>
    <row r="27" spans="1:21" ht="4.5" customHeight="1" x14ac:dyDescent="0.2">
      <c r="J27" s="63"/>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4.25" x14ac:dyDescent="0.2">
      <c r="U30" s="41"/>
    </row>
    <row r="31" spans="1:21" ht="14.25" x14ac:dyDescent="0.2">
      <c r="U31" s="41"/>
    </row>
    <row r="32" spans="1:21" ht="15" x14ac:dyDescent="0.25">
      <c r="B32" s="568" t="s">
        <v>434</v>
      </c>
      <c r="C32" s="569"/>
      <c r="D32" s="569"/>
      <c r="E32" s="569"/>
      <c r="F32" s="569"/>
      <c r="G32" s="569"/>
      <c r="H32" s="570"/>
      <c r="I32" s="688" t="s">
        <v>435</v>
      </c>
      <c r="J32" s="688"/>
      <c r="K32" s="688"/>
      <c r="L32" s="688"/>
      <c r="M32" s="688"/>
      <c r="N32" s="688"/>
      <c r="O32" s="688"/>
      <c r="P32" s="688"/>
      <c r="Q32" s="688"/>
      <c r="R32" s="688"/>
      <c r="S32" s="688"/>
      <c r="T32" s="688"/>
      <c r="U32" s="41"/>
    </row>
    <row r="33" spans="1:21" ht="73.5" customHeight="1" x14ac:dyDescent="0.2">
      <c r="A33" s="565"/>
      <c r="B33" s="565"/>
      <c r="C33" s="571" t="s">
        <v>886</v>
      </c>
      <c r="D33" s="572"/>
      <c r="E33" s="572"/>
      <c r="F33" s="572"/>
      <c r="G33" s="572"/>
      <c r="H33" s="573"/>
      <c r="I33" s="571" t="s">
        <v>887</v>
      </c>
      <c r="J33" s="572"/>
      <c r="K33" s="572"/>
      <c r="L33" s="572"/>
      <c r="M33" s="572"/>
      <c r="N33" s="572"/>
      <c r="O33" s="572"/>
      <c r="P33" s="572"/>
      <c r="Q33" s="572"/>
      <c r="R33" s="572"/>
      <c r="S33" s="572"/>
      <c r="T33" s="672"/>
      <c r="U33" s="41"/>
    </row>
    <row r="34" spans="1:21" ht="15" x14ac:dyDescent="0.2">
      <c r="A34" s="566"/>
      <c r="B34" s="566"/>
      <c r="C34" s="574" t="s">
        <v>438</v>
      </c>
      <c r="D34" s="575"/>
      <c r="E34" s="575"/>
      <c r="F34" s="575"/>
      <c r="G34" s="575"/>
      <c r="H34" s="576"/>
      <c r="I34" s="574" t="s">
        <v>439</v>
      </c>
      <c r="J34" s="575"/>
      <c r="K34" s="575"/>
      <c r="L34" s="575"/>
      <c r="M34" s="575"/>
      <c r="N34" s="575"/>
      <c r="O34" s="575"/>
      <c r="P34" s="575"/>
      <c r="Q34" s="575"/>
      <c r="R34" s="575"/>
      <c r="S34" s="575"/>
      <c r="T34" s="673"/>
      <c r="U34" s="41"/>
    </row>
    <row r="35" spans="1:21" ht="14.25" x14ac:dyDescent="0.2">
      <c r="A35" s="566"/>
      <c r="B35" s="566"/>
      <c r="C35" s="590">
        <v>46052</v>
      </c>
      <c r="D35" s="590"/>
      <c r="E35" s="590"/>
      <c r="F35" s="583"/>
      <c r="G35" s="588"/>
      <c r="H35" s="589"/>
      <c r="I35" s="622"/>
      <c r="J35" s="622"/>
      <c r="K35" s="622"/>
      <c r="L35" s="622"/>
      <c r="M35" s="622"/>
      <c r="N35" s="622"/>
      <c r="O35" s="622"/>
      <c r="P35" s="622"/>
      <c r="Q35" s="622"/>
      <c r="R35" s="622"/>
      <c r="S35" s="622"/>
      <c r="T35" s="622"/>
      <c r="U35" s="41"/>
    </row>
    <row r="36" spans="1:21" ht="14.25" x14ac:dyDescent="0.2">
      <c r="A36" s="566"/>
      <c r="B36" s="566"/>
      <c r="C36" s="590">
        <v>46080</v>
      </c>
      <c r="D36" s="590"/>
      <c r="E36" s="590"/>
      <c r="F36" s="583"/>
      <c r="G36" s="588"/>
      <c r="H36" s="589"/>
      <c r="I36" s="622"/>
      <c r="J36" s="622"/>
      <c r="K36" s="622"/>
      <c r="L36" s="622"/>
      <c r="M36" s="622"/>
      <c r="N36" s="622"/>
      <c r="O36" s="622"/>
      <c r="P36" s="622"/>
      <c r="Q36" s="622"/>
      <c r="R36" s="622"/>
      <c r="S36" s="622"/>
      <c r="T36" s="622"/>
      <c r="U36" s="41"/>
    </row>
    <row r="37" spans="1:21" ht="14.25" x14ac:dyDescent="0.2">
      <c r="A37" s="566"/>
      <c r="B37" s="566"/>
      <c r="C37" s="590">
        <v>46112</v>
      </c>
      <c r="D37" s="590"/>
      <c r="E37" s="590"/>
      <c r="F37" s="583" t="s">
        <v>557</v>
      </c>
      <c r="G37" s="588"/>
      <c r="H37" s="589"/>
      <c r="I37" s="622" t="s">
        <v>888</v>
      </c>
      <c r="J37" s="622"/>
      <c r="K37" s="622"/>
      <c r="L37" s="622"/>
      <c r="M37" s="622"/>
      <c r="N37" s="622"/>
      <c r="O37" s="622"/>
      <c r="P37" s="622"/>
      <c r="Q37" s="622"/>
      <c r="R37" s="622"/>
      <c r="S37" s="622"/>
      <c r="T37" s="622"/>
      <c r="U37" s="41"/>
    </row>
    <row r="38" spans="1:21" ht="14.25" x14ac:dyDescent="0.2">
      <c r="A38" s="566"/>
      <c r="B38" s="566"/>
      <c r="C38" s="590">
        <v>46142</v>
      </c>
      <c r="D38" s="590"/>
      <c r="E38" s="590"/>
      <c r="F38" s="583"/>
      <c r="G38" s="588"/>
      <c r="H38" s="589"/>
      <c r="I38" s="622"/>
      <c r="J38" s="622"/>
      <c r="K38" s="622"/>
      <c r="L38" s="622"/>
      <c r="M38" s="622"/>
      <c r="N38" s="622"/>
      <c r="O38" s="622"/>
      <c r="P38" s="622"/>
      <c r="Q38" s="622"/>
      <c r="R38" s="622"/>
      <c r="S38" s="622"/>
      <c r="T38" s="622"/>
      <c r="U38" s="41"/>
    </row>
    <row r="39" spans="1:21" ht="14.25" x14ac:dyDescent="0.2">
      <c r="A39" s="566"/>
      <c r="B39" s="566"/>
      <c r="C39" s="590">
        <v>46171</v>
      </c>
      <c r="D39" s="590"/>
      <c r="E39" s="590"/>
      <c r="F39" s="583"/>
      <c r="G39" s="588"/>
      <c r="H39" s="589"/>
      <c r="I39" s="622"/>
      <c r="J39" s="622"/>
      <c r="K39" s="622"/>
      <c r="L39" s="622"/>
      <c r="M39" s="622"/>
      <c r="N39" s="622"/>
      <c r="O39" s="622"/>
      <c r="P39" s="622"/>
      <c r="Q39" s="622"/>
      <c r="R39" s="622"/>
      <c r="S39" s="622"/>
      <c r="T39" s="622"/>
      <c r="U39" s="41"/>
    </row>
    <row r="40" spans="1:21" ht="14.25" x14ac:dyDescent="0.2">
      <c r="A40" s="566"/>
      <c r="B40" s="566"/>
      <c r="C40" s="590">
        <v>46203</v>
      </c>
      <c r="D40" s="590"/>
      <c r="E40" s="590"/>
      <c r="F40" s="583" t="s">
        <v>557</v>
      </c>
      <c r="G40" s="588"/>
      <c r="H40" s="589"/>
      <c r="I40" s="622" t="s">
        <v>888</v>
      </c>
      <c r="J40" s="622"/>
      <c r="K40" s="622"/>
      <c r="L40" s="622"/>
      <c r="M40" s="622"/>
      <c r="N40" s="622"/>
      <c r="O40" s="622"/>
      <c r="P40" s="622"/>
      <c r="Q40" s="622"/>
      <c r="R40" s="622"/>
      <c r="S40" s="622"/>
      <c r="T40" s="622"/>
      <c r="U40" s="41"/>
    </row>
    <row r="41" spans="1:21" ht="15" x14ac:dyDescent="0.2">
      <c r="A41" s="566"/>
      <c r="B41" s="566"/>
      <c r="C41" s="590">
        <v>46234</v>
      </c>
      <c r="D41" s="590"/>
      <c r="E41" s="590"/>
      <c r="F41" s="583"/>
      <c r="G41" s="588"/>
      <c r="H41" s="589"/>
      <c r="I41" s="702"/>
      <c r="J41" s="702"/>
      <c r="K41" s="702"/>
      <c r="L41" s="702"/>
      <c r="M41" s="702"/>
      <c r="N41" s="702"/>
      <c r="O41" s="702"/>
      <c r="P41" s="702"/>
      <c r="Q41" s="702"/>
      <c r="R41" s="702"/>
      <c r="S41" s="702"/>
      <c r="T41" s="702"/>
      <c r="U41" s="41"/>
    </row>
    <row r="42" spans="1:21" ht="15" x14ac:dyDescent="0.2">
      <c r="A42" s="566"/>
      <c r="B42" s="566"/>
      <c r="C42" s="590">
        <v>46265</v>
      </c>
      <c r="D42" s="590"/>
      <c r="E42" s="590"/>
      <c r="F42" s="583"/>
      <c r="G42" s="588"/>
      <c r="H42" s="589"/>
      <c r="I42" s="702"/>
      <c r="J42" s="702"/>
      <c r="K42" s="702"/>
      <c r="L42" s="702"/>
      <c r="M42" s="702"/>
      <c r="N42" s="702"/>
      <c r="O42" s="702"/>
      <c r="P42" s="702"/>
      <c r="Q42" s="702"/>
      <c r="R42" s="702"/>
      <c r="S42" s="702"/>
      <c r="T42" s="702"/>
      <c r="U42" s="41"/>
    </row>
    <row r="43" spans="1:21" ht="14.25" customHeight="1" x14ac:dyDescent="0.2">
      <c r="A43" s="566"/>
      <c r="B43" s="566"/>
      <c r="C43" s="590">
        <v>46295</v>
      </c>
      <c r="D43" s="590"/>
      <c r="E43" s="590"/>
      <c r="F43" s="583" t="s">
        <v>557</v>
      </c>
      <c r="G43" s="588"/>
      <c r="H43" s="589"/>
      <c r="I43" s="622"/>
      <c r="J43" s="622"/>
      <c r="K43" s="622"/>
      <c r="L43" s="622"/>
      <c r="M43" s="622"/>
      <c r="N43" s="622"/>
      <c r="O43" s="622"/>
      <c r="P43" s="622"/>
      <c r="Q43" s="622"/>
      <c r="R43" s="622"/>
      <c r="S43" s="622"/>
      <c r="T43" s="622"/>
      <c r="U43" s="41"/>
    </row>
    <row r="44" spans="1:21" ht="15" x14ac:dyDescent="0.2">
      <c r="A44" s="566"/>
      <c r="B44" s="566"/>
      <c r="C44" s="590">
        <v>46325</v>
      </c>
      <c r="D44" s="590"/>
      <c r="E44" s="590"/>
      <c r="F44" s="583"/>
      <c r="G44" s="588"/>
      <c r="H44" s="589"/>
      <c r="I44" s="702"/>
      <c r="J44" s="702"/>
      <c r="K44" s="702"/>
      <c r="L44" s="702"/>
      <c r="M44" s="702"/>
      <c r="N44" s="702"/>
      <c r="O44" s="702"/>
      <c r="P44" s="702"/>
      <c r="Q44" s="702"/>
      <c r="R44" s="702"/>
      <c r="S44" s="702"/>
      <c r="T44" s="702"/>
      <c r="U44" s="41"/>
    </row>
    <row r="45" spans="1:21" ht="15" x14ac:dyDescent="0.2">
      <c r="A45" s="566"/>
      <c r="B45" s="566"/>
      <c r="C45" s="590">
        <v>46356</v>
      </c>
      <c r="D45" s="590"/>
      <c r="E45" s="590"/>
      <c r="F45" s="583"/>
      <c r="G45" s="588"/>
      <c r="H45" s="589"/>
      <c r="I45" s="702"/>
      <c r="J45" s="702"/>
      <c r="K45" s="702"/>
      <c r="L45" s="702"/>
      <c r="M45" s="702"/>
      <c r="N45" s="702"/>
      <c r="O45" s="702"/>
      <c r="P45" s="702"/>
      <c r="Q45" s="702"/>
      <c r="R45" s="702"/>
      <c r="S45" s="702"/>
      <c r="T45" s="702"/>
      <c r="U45" s="41"/>
    </row>
    <row r="46" spans="1:21" ht="14.25" x14ac:dyDescent="0.2">
      <c r="A46" s="566"/>
      <c r="B46" s="566"/>
      <c r="C46" s="590">
        <v>46360</v>
      </c>
      <c r="D46" s="590"/>
      <c r="E46" s="590"/>
      <c r="F46" s="583" t="s">
        <v>557</v>
      </c>
      <c r="G46" s="588"/>
      <c r="H46" s="589"/>
      <c r="I46" s="622"/>
      <c r="J46" s="622"/>
      <c r="K46" s="622"/>
      <c r="L46" s="622"/>
      <c r="M46" s="622"/>
      <c r="N46" s="622"/>
      <c r="O46" s="622"/>
      <c r="P46" s="622"/>
      <c r="Q46" s="622"/>
      <c r="R46" s="622"/>
      <c r="S46" s="622"/>
      <c r="T46" s="622"/>
      <c r="U46" s="41"/>
    </row>
    <row r="47" spans="1:21" ht="15" x14ac:dyDescent="0.2">
      <c r="A47" s="566"/>
      <c r="B47" s="566"/>
      <c r="C47" s="586" t="s">
        <v>14</v>
      </c>
      <c r="D47" s="586"/>
      <c r="E47" s="586"/>
      <c r="F47" s="586"/>
      <c r="G47" s="586"/>
      <c r="H47" s="586"/>
      <c r="I47" s="213"/>
      <c r="J47" s="214"/>
      <c r="K47" s="214"/>
      <c r="L47" s="214"/>
      <c r="M47" s="214"/>
      <c r="N47" s="214"/>
      <c r="O47" s="214"/>
      <c r="P47" s="214"/>
      <c r="Q47" s="214"/>
      <c r="R47" s="214"/>
      <c r="S47" s="214"/>
      <c r="T47" s="221"/>
      <c r="U47" s="41"/>
    </row>
    <row r="48" spans="1:21" ht="30" customHeight="1" thickBot="1" x14ac:dyDescent="0.25">
      <c r="A48" s="566"/>
      <c r="B48" s="566"/>
      <c r="C48" s="687" t="str">
        <f>E13</f>
        <v>Líder Funcional SG SST</v>
      </c>
      <c r="D48" s="681"/>
      <c r="E48" s="681"/>
      <c r="F48" s="681"/>
      <c r="G48" s="681"/>
      <c r="H48" s="682"/>
      <c r="I48" s="842" t="s">
        <v>889</v>
      </c>
      <c r="J48" s="843"/>
      <c r="K48" s="843"/>
      <c r="L48" s="843"/>
      <c r="M48" s="843"/>
      <c r="N48" s="843"/>
      <c r="O48" s="843"/>
      <c r="P48" s="843"/>
      <c r="Q48" s="843"/>
      <c r="R48" s="843"/>
      <c r="S48" s="843"/>
      <c r="T48" s="844"/>
      <c r="U48" s="41"/>
    </row>
    <row r="49" spans="1:21" ht="5.25" customHeight="1" thickBot="1" x14ac:dyDescent="0.25">
      <c r="A49" s="70"/>
      <c r="B49" s="71"/>
      <c r="C49" s="72"/>
      <c r="D49" s="72"/>
      <c r="E49" s="72"/>
      <c r="F49" s="72"/>
      <c r="G49" s="72"/>
      <c r="H49" s="72"/>
      <c r="I49" s="73"/>
      <c r="J49" s="73"/>
      <c r="K49" s="73"/>
      <c r="L49" s="73"/>
      <c r="M49" s="73"/>
      <c r="N49" s="73"/>
      <c r="O49" s="73"/>
      <c r="P49" s="73"/>
      <c r="Q49" s="73"/>
      <c r="R49" s="73"/>
      <c r="S49" s="73"/>
      <c r="T49" s="73"/>
      <c r="U49" s="52"/>
    </row>
    <row r="50" spans="1:21" ht="5.0999999999999996" customHeight="1" x14ac:dyDescent="0.2">
      <c r="A50" s="39"/>
      <c r="B50" s="39"/>
      <c r="C50" s="39"/>
      <c r="D50" s="39"/>
      <c r="E50" s="39"/>
      <c r="F50" s="39"/>
      <c r="G50" s="39"/>
      <c r="H50" s="39"/>
      <c r="I50" s="39"/>
      <c r="J50" s="39"/>
      <c r="K50" s="39"/>
      <c r="L50" s="39"/>
      <c r="M50" s="39"/>
      <c r="N50" s="39"/>
      <c r="O50" s="39"/>
      <c r="P50" s="39"/>
      <c r="Q50" s="39"/>
      <c r="R50" s="39"/>
      <c r="S50" s="39"/>
      <c r="T50" s="39"/>
      <c r="U50" s="40"/>
    </row>
    <row r="51" spans="1:21" ht="4.5" customHeight="1" thickBot="1" x14ac:dyDescent="0.25">
      <c r="A51" s="51"/>
      <c r="B51" s="51"/>
      <c r="C51" s="51"/>
      <c r="D51" s="51"/>
      <c r="E51" s="51"/>
      <c r="F51" s="51"/>
      <c r="G51" s="51"/>
      <c r="H51" s="51"/>
      <c r="I51" s="51"/>
      <c r="J51" s="51"/>
      <c r="K51" s="51"/>
      <c r="L51" s="51"/>
      <c r="M51" s="51"/>
      <c r="N51" s="51"/>
      <c r="O51" s="51"/>
      <c r="P51" s="51"/>
      <c r="Q51" s="51"/>
      <c r="R51" s="51"/>
      <c r="S51" s="51"/>
      <c r="T51" s="51"/>
      <c r="U51" s="52"/>
    </row>
    <row r="52" spans="1:21" ht="14.25" x14ac:dyDescent="0.2"/>
    <row r="53" spans="1:21" ht="12" hidden="1" customHeight="1" x14ac:dyDescent="0.2"/>
    <row r="54" spans="1:21" ht="14.25" hidden="1" x14ac:dyDescent="0.2"/>
    <row r="55" spans="1:21" ht="14.25" hidden="1" x14ac:dyDescent="0.2"/>
    <row r="56" spans="1:21" ht="14.25" hidden="1" x14ac:dyDescent="0.2"/>
    <row r="57" spans="1:21" ht="14.25" hidden="1" x14ac:dyDescent="0.2"/>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row r="75" ht="14.25" hidden="1" x14ac:dyDescent="0.2"/>
  </sheetData>
  <sheetProtection selectLockedCells="1"/>
  <dataConsolidate/>
  <mergeCells count="73">
    <mergeCell ref="C47:H47"/>
    <mergeCell ref="C48:H48"/>
    <mergeCell ref="B32:H32"/>
    <mergeCell ref="I32:T32"/>
    <mergeCell ref="I48:T48"/>
    <mergeCell ref="C46:E46"/>
    <mergeCell ref="F46:H46"/>
    <mergeCell ref="I46:T46"/>
    <mergeCell ref="C44:E44"/>
    <mergeCell ref="F44:H44"/>
    <mergeCell ref="I44:T44"/>
    <mergeCell ref="C45:E45"/>
    <mergeCell ref="F45:H45"/>
    <mergeCell ref="I45:T45"/>
    <mergeCell ref="C42:E42"/>
    <mergeCell ref="F42:H42"/>
    <mergeCell ref="I42:T42"/>
    <mergeCell ref="C43:E43"/>
    <mergeCell ref="F43:H43"/>
    <mergeCell ref="I43:T43"/>
    <mergeCell ref="C40:E40"/>
    <mergeCell ref="F40:H40"/>
    <mergeCell ref="I40:T40"/>
    <mergeCell ref="C41:E41"/>
    <mergeCell ref="F41:H41"/>
    <mergeCell ref="I41:T41"/>
    <mergeCell ref="C38:E38"/>
    <mergeCell ref="F38:H38"/>
    <mergeCell ref="I38:T38"/>
    <mergeCell ref="C39:E39"/>
    <mergeCell ref="F39:H39"/>
    <mergeCell ref="I39:T39"/>
    <mergeCell ref="F35:H35"/>
    <mergeCell ref="I35:T35"/>
    <mergeCell ref="C36:E36"/>
    <mergeCell ref="F36:H36"/>
    <mergeCell ref="I36:T36"/>
    <mergeCell ref="C37:E37"/>
    <mergeCell ref="F37:H37"/>
    <mergeCell ref="I37:T37"/>
    <mergeCell ref="A24:C24"/>
    <mergeCell ref="A26:C26"/>
    <mergeCell ref="A28:T28"/>
    <mergeCell ref="A33:A48"/>
    <mergeCell ref="B33:B48"/>
    <mergeCell ref="C33:H33"/>
    <mergeCell ref="I33:T33"/>
    <mergeCell ref="C34:H34"/>
    <mergeCell ref="I34:T34"/>
    <mergeCell ref="C35:E35"/>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F26">
    <cfRule type="colorScale" priority="31">
      <colorScale>
        <cfvo type="min"/>
        <cfvo type="percentile" val="50"/>
        <cfvo type="max"/>
        <color rgb="FFF8696B"/>
        <color rgb="FFFFEB84"/>
        <color rgb="FF63BE7B"/>
      </colorScale>
    </cfRule>
    <cfRule type="colorScale" priority="32">
      <colorScale>
        <cfvo type="min"/>
        <cfvo type="max"/>
        <color rgb="FFFFEF9C"/>
        <color rgb="FF63BE7B"/>
      </colorScale>
    </cfRule>
  </conditionalFormatting>
  <conditionalFormatting sqref="G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H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I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J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J27">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K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M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N26:P26 L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9381F-79BF-4C31-942A-F9D94B6D9D00}">
  <sheetPr codeName="Hoja51">
    <tabColor rgb="FFFF0000"/>
  </sheetPr>
  <dimension ref="A1:U74"/>
  <sheetViews>
    <sheetView showGridLines="0" view="pageBreakPreview" zoomScale="70" zoomScaleNormal="40" zoomScaleSheetLayoutView="70" zoomScalePageLayoutView="82" workbookViewId="0">
      <selection activeCell="I43" sqref="I43:T43"/>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2026'!B62</f>
        <v xml:space="preserve">12.1Cumplimiento de metas PESV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890</v>
      </c>
      <c r="F9" s="539"/>
      <c r="G9" s="539"/>
      <c r="H9" s="539"/>
      <c r="I9" s="539"/>
      <c r="J9" s="539"/>
      <c r="K9" s="539"/>
      <c r="L9" s="539"/>
      <c r="M9" s="539"/>
      <c r="N9" s="539"/>
      <c r="O9" s="539"/>
      <c r="P9" s="539"/>
      <c r="R9" s="46" t="s">
        <v>410</v>
      </c>
      <c r="T9" s="47" t="s">
        <v>891</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892</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v>3</v>
      </c>
      <c r="F20" s="59"/>
      <c r="G20" s="59">
        <v>3</v>
      </c>
      <c r="H20" s="59"/>
      <c r="I20" s="59"/>
      <c r="J20" s="59">
        <v>3</v>
      </c>
      <c r="K20" s="59"/>
      <c r="L20" s="59"/>
      <c r="M20" s="59">
        <v>3</v>
      </c>
      <c r="N20" s="59"/>
      <c r="O20" s="59"/>
      <c r="P20" s="59">
        <v>3</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0</v>
      </c>
      <c r="F22" s="63"/>
      <c r="G22" s="63">
        <v>0</v>
      </c>
      <c r="H22" s="63"/>
      <c r="I22" s="63"/>
      <c r="J22" s="63">
        <v>0</v>
      </c>
      <c r="K22" s="63"/>
      <c r="L22" s="63"/>
      <c r="M22" s="63">
        <v>0</v>
      </c>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1</v>
      </c>
      <c r="F24" s="63"/>
      <c r="G24" s="63">
        <v>1</v>
      </c>
      <c r="H24" s="63"/>
      <c r="I24" s="63"/>
      <c r="J24" s="63">
        <v>1</v>
      </c>
      <c r="K24" s="63"/>
      <c r="L24" s="63"/>
      <c r="M24" s="63">
        <v>1</v>
      </c>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f t="shared" ref="E26" si="0">E19/E20</f>
        <v>0</v>
      </c>
      <c r="F26" s="63"/>
      <c r="G26" s="63">
        <f t="shared" ref="G26" si="1">G19/G20</f>
        <v>0</v>
      </c>
      <c r="H26" s="63"/>
      <c r="I26" s="63"/>
      <c r="J26" s="63">
        <f t="shared" ref="J26" si="2">J19/J20</f>
        <v>0</v>
      </c>
      <c r="K26" s="63"/>
      <c r="L26" s="63"/>
      <c r="M26" s="63">
        <f t="shared" ref="M26" si="3">M19/M20</f>
        <v>0</v>
      </c>
      <c r="N26" s="63"/>
      <c r="O26" s="63"/>
      <c r="P26" s="63">
        <f t="shared" ref="P26" si="4">P19/P20</f>
        <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5.2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21.75" customHeight="1" x14ac:dyDescent="0.25">
      <c r="B32" s="568" t="s">
        <v>434</v>
      </c>
      <c r="C32" s="569"/>
      <c r="D32" s="569"/>
      <c r="E32" s="569"/>
      <c r="F32" s="569"/>
      <c r="G32" s="569"/>
      <c r="H32" s="570"/>
      <c r="I32" s="688" t="s">
        <v>435</v>
      </c>
      <c r="J32" s="688"/>
      <c r="K32" s="688"/>
      <c r="L32" s="688"/>
      <c r="M32" s="688"/>
      <c r="N32" s="688"/>
      <c r="O32" s="688"/>
      <c r="P32" s="688"/>
      <c r="Q32" s="688"/>
      <c r="R32" s="688"/>
      <c r="S32" s="688"/>
      <c r="T32" s="688"/>
      <c r="U32" s="41"/>
    </row>
    <row r="33" spans="1:21" ht="36.75" customHeight="1" x14ac:dyDescent="0.2">
      <c r="A33" s="565"/>
      <c r="B33" s="565"/>
      <c r="C33" s="571" t="s">
        <v>893</v>
      </c>
      <c r="D33" s="572"/>
      <c r="E33" s="572"/>
      <c r="F33" s="572"/>
      <c r="G33" s="572"/>
      <c r="H33" s="573"/>
      <c r="I33" s="571" t="s">
        <v>894</v>
      </c>
      <c r="J33" s="572"/>
      <c r="K33" s="572"/>
      <c r="L33" s="572"/>
      <c r="M33" s="572"/>
      <c r="N33" s="572"/>
      <c r="O33" s="572"/>
      <c r="P33" s="572"/>
      <c r="Q33" s="572"/>
      <c r="R33" s="572"/>
      <c r="S33" s="572"/>
      <c r="T33" s="672"/>
      <c r="U33" s="41"/>
    </row>
    <row r="34" spans="1:21" ht="19.5" customHeight="1" x14ac:dyDescent="0.2">
      <c r="A34" s="566"/>
      <c r="B34" s="566"/>
      <c r="C34" s="574" t="s">
        <v>438</v>
      </c>
      <c r="D34" s="575"/>
      <c r="E34" s="575"/>
      <c r="F34" s="575"/>
      <c r="G34" s="575"/>
      <c r="H34" s="576"/>
      <c r="I34" s="574" t="s">
        <v>439</v>
      </c>
      <c r="J34" s="575"/>
      <c r="K34" s="575"/>
      <c r="L34" s="575"/>
      <c r="M34" s="575"/>
      <c r="N34" s="575"/>
      <c r="O34" s="575"/>
      <c r="P34" s="575"/>
      <c r="Q34" s="575"/>
      <c r="R34" s="575"/>
      <c r="S34" s="575"/>
      <c r="T34" s="673"/>
      <c r="U34" s="41"/>
    </row>
    <row r="35" spans="1:21" ht="19.5" customHeight="1" x14ac:dyDescent="0.2">
      <c r="A35" s="566"/>
      <c r="B35" s="566"/>
      <c r="C35" s="590">
        <v>46052</v>
      </c>
      <c r="D35" s="590"/>
      <c r="E35" s="590"/>
      <c r="F35" s="583"/>
      <c r="G35" s="588"/>
      <c r="H35" s="589"/>
      <c r="I35" s="622"/>
      <c r="J35" s="622"/>
      <c r="K35" s="622"/>
      <c r="L35" s="622"/>
      <c r="M35" s="622"/>
      <c r="N35" s="622"/>
      <c r="O35" s="622"/>
      <c r="P35" s="622"/>
      <c r="Q35" s="622"/>
      <c r="R35" s="622"/>
      <c r="S35" s="622"/>
      <c r="T35" s="622"/>
      <c r="U35" s="41"/>
    </row>
    <row r="36" spans="1:21" ht="19.5" customHeight="1" x14ac:dyDescent="0.2">
      <c r="A36" s="566"/>
      <c r="B36" s="566"/>
      <c r="C36" s="590">
        <v>46080</v>
      </c>
      <c r="D36" s="590"/>
      <c r="E36" s="590"/>
      <c r="F36" s="583"/>
      <c r="G36" s="588"/>
      <c r="H36" s="589"/>
      <c r="I36" s="622"/>
      <c r="J36" s="622"/>
      <c r="K36" s="622"/>
      <c r="L36" s="622"/>
      <c r="M36" s="622"/>
      <c r="N36" s="622"/>
      <c r="O36" s="622"/>
      <c r="P36" s="622"/>
      <c r="Q36" s="622"/>
      <c r="R36" s="622"/>
      <c r="S36" s="622"/>
      <c r="T36" s="622"/>
      <c r="U36" s="41"/>
    </row>
    <row r="37" spans="1:21" ht="19.5" customHeight="1" x14ac:dyDescent="0.2">
      <c r="A37" s="566"/>
      <c r="B37" s="566"/>
      <c r="C37" s="590">
        <v>46112</v>
      </c>
      <c r="D37" s="590"/>
      <c r="E37" s="590"/>
      <c r="F37" s="583" t="s">
        <v>557</v>
      </c>
      <c r="G37" s="588"/>
      <c r="H37" s="589"/>
      <c r="I37" s="622" t="s">
        <v>888</v>
      </c>
      <c r="J37" s="622"/>
      <c r="K37" s="622"/>
      <c r="L37" s="622"/>
      <c r="M37" s="622"/>
      <c r="N37" s="622"/>
      <c r="O37" s="622"/>
      <c r="P37" s="622"/>
      <c r="Q37" s="622"/>
      <c r="R37" s="622"/>
      <c r="S37" s="622"/>
      <c r="T37" s="622"/>
      <c r="U37" s="41"/>
    </row>
    <row r="38" spans="1:21" ht="19.5" customHeight="1" x14ac:dyDescent="0.2">
      <c r="A38" s="566"/>
      <c r="B38" s="566"/>
      <c r="C38" s="590">
        <v>46142</v>
      </c>
      <c r="D38" s="590"/>
      <c r="E38" s="590"/>
      <c r="F38" s="583"/>
      <c r="G38" s="588"/>
      <c r="H38" s="589"/>
      <c r="I38" s="622"/>
      <c r="J38" s="622"/>
      <c r="K38" s="622"/>
      <c r="L38" s="622"/>
      <c r="M38" s="622"/>
      <c r="N38" s="622"/>
      <c r="O38" s="622"/>
      <c r="P38" s="622"/>
      <c r="Q38" s="622"/>
      <c r="R38" s="622"/>
      <c r="S38" s="622"/>
      <c r="T38" s="622"/>
      <c r="U38" s="41"/>
    </row>
    <row r="39" spans="1:21" ht="19.5" customHeight="1" x14ac:dyDescent="0.2">
      <c r="A39" s="566"/>
      <c r="B39" s="566"/>
      <c r="C39" s="590">
        <v>46171</v>
      </c>
      <c r="D39" s="590"/>
      <c r="E39" s="590"/>
      <c r="F39" s="583"/>
      <c r="G39" s="588"/>
      <c r="H39" s="589"/>
      <c r="I39" s="622"/>
      <c r="J39" s="622"/>
      <c r="K39" s="622"/>
      <c r="L39" s="622"/>
      <c r="M39" s="622"/>
      <c r="N39" s="622"/>
      <c r="O39" s="622"/>
      <c r="P39" s="622"/>
      <c r="Q39" s="622"/>
      <c r="R39" s="622"/>
      <c r="S39" s="622"/>
      <c r="T39" s="622"/>
      <c r="U39" s="41"/>
    </row>
    <row r="40" spans="1:21" ht="25.5" customHeight="1" x14ac:dyDescent="0.2">
      <c r="A40" s="566"/>
      <c r="B40" s="566"/>
      <c r="C40" s="590">
        <v>46203</v>
      </c>
      <c r="D40" s="590"/>
      <c r="E40" s="590"/>
      <c r="F40" s="583" t="s">
        <v>557</v>
      </c>
      <c r="G40" s="588"/>
      <c r="H40" s="589"/>
      <c r="I40" s="622" t="s">
        <v>888</v>
      </c>
      <c r="J40" s="622"/>
      <c r="K40" s="622"/>
      <c r="L40" s="622"/>
      <c r="M40" s="622"/>
      <c r="N40" s="622"/>
      <c r="O40" s="622"/>
      <c r="P40" s="622"/>
      <c r="Q40" s="622"/>
      <c r="R40" s="622"/>
      <c r="S40" s="622"/>
      <c r="T40" s="622"/>
      <c r="U40" s="41"/>
    </row>
    <row r="41" spans="1:21" ht="25.5" customHeight="1" x14ac:dyDescent="0.2">
      <c r="A41" s="566"/>
      <c r="B41" s="566"/>
      <c r="C41" s="590">
        <v>46234</v>
      </c>
      <c r="D41" s="590"/>
      <c r="E41" s="590"/>
      <c r="F41" s="583"/>
      <c r="G41" s="588"/>
      <c r="H41" s="589"/>
      <c r="I41" s="702"/>
      <c r="J41" s="702"/>
      <c r="K41" s="702"/>
      <c r="L41" s="702"/>
      <c r="M41" s="702"/>
      <c r="N41" s="702"/>
      <c r="O41" s="702"/>
      <c r="P41" s="702"/>
      <c r="Q41" s="702"/>
      <c r="R41" s="702"/>
      <c r="S41" s="702"/>
      <c r="T41" s="702"/>
      <c r="U41" s="41"/>
    </row>
    <row r="42" spans="1:21" ht="25.5" customHeight="1" x14ac:dyDescent="0.2">
      <c r="A42" s="566"/>
      <c r="B42" s="566"/>
      <c r="C42" s="590">
        <v>46265</v>
      </c>
      <c r="D42" s="590"/>
      <c r="E42" s="590"/>
      <c r="F42" s="583"/>
      <c r="G42" s="588"/>
      <c r="H42" s="589"/>
      <c r="I42" s="702"/>
      <c r="J42" s="702"/>
      <c r="K42" s="702"/>
      <c r="L42" s="702"/>
      <c r="M42" s="702"/>
      <c r="N42" s="702"/>
      <c r="O42" s="702"/>
      <c r="P42" s="702"/>
      <c r="Q42" s="702"/>
      <c r="R42" s="702"/>
      <c r="S42" s="702"/>
      <c r="T42" s="702"/>
      <c r="U42" s="41"/>
    </row>
    <row r="43" spans="1:21" ht="25.5" customHeight="1" x14ac:dyDescent="0.2">
      <c r="A43" s="566"/>
      <c r="B43" s="566"/>
      <c r="C43" s="590">
        <v>46295</v>
      </c>
      <c r="D43" s="590"/>
      <c r="E43" s="590"/>
      <c r="F43" s="583" t="s">
        <v>557</v>
      </c>
      <c r="G43" s="588"/>
      <c r="H43" s="589"/>
      <c r="I43" s="622"/>
      <c r="J43" s="622"/>
      <c r="K43" s="622"/>
      <c r="L43" s="622"/>
      <c r="M43" s="622"/>
      <c r="N43" s="622"/>
      <c r="O43" s="622"/>
      <c r="P43" s="622"/>
      <c r="Q43" s="622"/>
      <c r="R43" s="622"/>
      <c r="S43" s="622"/>
      <c r="T43" s="622"/>
      <c r="U43" s="41"/>
    </row>
    <row r="44" spans="1:21" ht="25.5" customHeight="1" x14ac:dyDescent="0.2">
      <c r="A44" s="566"/>
      <c r="B44" s="566"/>
      <c r="C44" s="590">
        <v>46325</v>
      </c>
      <c r="D44" s="590"/>
      <c r="E44" s="590"/>
      <c r="F44" s="583"/>
      <c r="G44" s="588"/>
      <c r="H44" s="589"/>
      <c r="I44" s="702"/>
      <c r="J44" s="702"/>
      <c r="K44" s="702"/>
      <c r="L44" s="702"/>
      <c r="M44" s="702"/>
      <c r="N44" s="702"/>
      <c r="O44" s="702"/>
      <c r="P44" s="702"/>
      <c r="Q44" s="702"/>
      <c r="R44" s="702"/>
      <c r="S44" s="702"/>
      <c r="T44" s="702"/>
      <c r="U44" s="41"/>
    </row>
    <row r="45" spans="1:21" ht="25.5" customHeight="1" x14ac:dyDescent="0.2">
      <c r="A45" s="566"/>
      <c r="B45" s="566"/>
      <c r="C45" s="590">
        <v>46356</v>
      </c>
      <c r="D45" s="590"/>
      <c r="E45" s="590"/>
      <c r="F45" s="583"/>
      <c r="G45" s="588"/>
      <c r="H45" s="589"/>
      <c r="I45" s="702"/>
      <c r="J45" s="702"/>
      <c r="K45" s="702"/>
      <c r="L45" s="702"/>
      <c r="M45" s="702"/>
      <c r="N45" s="702"/>
      <c r="O45" s="702"/>
      <c r="P45" s="702"/>
      <c r="Q45" s="702"/>
      <c r="R45" s="702"/>
      <c r="S45" s="702"/>
      <c r="T45" s="702"/>
      <c r="U45" s="41"/>
    </row>
    <row r="46" spans="1:21" ht="22.5" customHeight="1" x14ac:dyDescent="0.2">
      <c r="A46" s="566"/>
      <c r="B46" s="566"/>
      <c r="C46" s="590">
        <v>46360</v>
      </c>
      <c r="D46" s="590"/>
      <c r="E46" s="590"/>
      <c r="F46" s="583" t="s">
        <v>557</v>
      </c>
      <c r="G46" s="588"/>
      <c r="H46" s="589"/>
      <c r="I46" s="622"/>
      <c r="J46" s="622"/>
      <c r="K46" s="622"/>
      <c r="L46" s="622"/>
      <c r="M46" s="622"/>
      <c r="N46" s="622"/>
      <c r="O46" s="622"/>
      <c r="P46" s="622"/>
      <c r="Q46" s="622"/>
      <c r="R46" s="622"/>
      <c r="S46" s="622"/>
      <c r="T46" s="622"/>
      <c r="U46" s="41"/>
    </row>
    <row r="47" spans="1:21" ht="22.5" customHeight="1" x14ac:dyDescent="0.2">
      <c r="A47" s="566"/>
      <c r="B47" s="566"/>
      <c r="C47" s="586" t="s">
        <v>14</v>
      </c>
      <c r="D47" s="586"/>
      <c r="E47" s="586"/>
      <c r="F47" s="586"/>
      <c r="G47" s="586"/>
      <c r="H47" s="586"/>
      <c r="I47" s="213"/>
      <c r="J47" s="214"/>
      <c r="K47" s="214"/>
      <c r="L47" s="214"/>
      <c r="M47" s="214"/>
      <c r="N47" s="214"/>
      <c r="O47" s="214"/>
      <c r="P47" s="214"/>
      <c r="Q47" s="214"/>
      <c r="R47" s="214"/>
      <c r="S47" s="214"/>
      <c r="T47" s="221"/>
      <c r="U47" s="41"/>
    </row>
    <row r="48" spans="1:21" ht="22.5" customHeight="1" thickBot="1" x14ac:dyDescent="0.25">
      <c r="A48" s="566"/>
      <c r="B48" s="566"/>
      <c r="C48" s="687" t="str">
        <f>E13</f>
        <v>Líder Funcional SG SST</v>
      </c>
      <c r="D48" s="681"/>
      <c r="E48" s="681"/>
      <c r="F48" s="681"/>
      <c r="G48" s="681"/>
      <c r="H48" s="682"/>
      <c r="I48" s="842" t="s">
        <v>895</v>
      </c>
      <c r="J48" s="843"/>
      <c r="K48" s="843"/>
      <c r="L48" s="843"/>
      <c r="M48" s="843"/>
      <c r="N48" s="843"/>
      <c r="O48" s="843"/>
      <c r="P48" s="843"/>
      <c r="Q48" s="843"/>
      <c r="R48" s="843"/>
      <c r="S48" s="843"/>
      <c r="T48" s="844"/>
      <c r="U48" s="41"/>
    </row>
    <row r="49" spans="1:21" ht="15" customHeight="1" x14ac:dyDescent="0.2">
      <c r="A49" s="39"/>
      <c r="B49" s="39"/>
      <c r="C49" s="39"/>
      <c r="D49" s="39"/>
      <c r="E49" s="39"/>
      <c r="F49" s="39"/>
      <c r="G49" s="39"/>
      <c r="H49" s="39"/>
      <c r="I49" s="39"/>
      <c r="J49" s="39"/>
      <c r="K49" s="39"/>
      <c r="L49" s="39"/>
      <c r="M49" s="39"/>
      <c r="N49" s="39"/>
      <c r="O49" s="39"/>
      <c r="P49" s="39"/>
      <c r="Q49" s="39"/>
      <c r="R49" s="39"/>
      <c r="S49" s="39"/>
      <c r="T49" s="39"/>
      <c r="U49" s="40"/>
    </row>
    <row r="50" spans="1:21" ht="4.5" customHeight="1" thickBot="1" x14ac:dyDescent="0.25">
      <c r="A50" s="51"/>
      <c r="B50" s="51"/>
      <c r="C50" s="51"/>
      <c r="D50" s="51"/>
      <c r="E50" s="51"/>
      <c r="F50" s="51"/>
      <c r="G50" s="51"/>
      <c r="H50" s="51"/>
      <c r="I50" s="51"/>
      <c r="J50" s="51"/>
      <c r="K50" s="51"/>
      <c r="L50" s="51"/>
      <c r="M50" s="51"/>
      <c r="N50" s="51"/>
      <c r="O50" s="51"/>
      <c r="P50" s="51"/>
      <c r="Q50" s="51"/>
      <c r="R50" s="51"/>
      <c r="S50" s="51"/>
      <c r="T50" s="51"/>
      <c r="U50" s="52"/>
    </row>
    <row r="51" spans="1:21" ht="14.25" x14ac:dyDescent="0.2"/>
    <row r="52" spans="1:21" ht="12" hidden="1" customHeight="1" x14ac:dyDescent="0.2"/>
    <row r="53" spans="1:21" ht="14.25" hidden="1" x14ac:dyDescent="0.2"/>
    <row r="54" spans="1:21" ht="14.25" hidden="1" x14ac:dyDescent="0.2"/>
    <row r="55" spans="1:21" ht="14.25" hidden="1" x14ac:dyDescent="0.2"/>
    <row r="56" spans="1:21" ht="14.25" hidden="1" x14ac:dyDescent="0.2"/>
    <row r="57" spans="1:21" ht="14.25" hidden="1" x14ac:dyDescent="0.2"/>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row r="74" ht="14.25" hidden="1" x14ac:dyDescent="0.2"/>
  </sheetData>
  <sheetProtection selectLockedCells="1"/>
  <dataConsolidate/>
  <mergeCells count="73">
    <mergeCell ref="C46:E46"/>
    <mergeCell ref="F46:H46"/>
    <mergeCell ref="I46:T46"/>
    <mergeCell ref="C47:H47"/>
    <mergeCell ref="C48:H48"/>
    <mergeCell ref="I48:T48"/>
    <mergeCell ref="C44:E44"/>
    <mergeCell ref="F44:H44"/>
    <mergeCell ref="I44:T44"/>
    <mergeCell ref="C45:E45"/>
    <mergeCell ref="F45:H45"/>
    <mergeCell ref="I45:T45"/>
    <mergeCell ref="C42:E42"/>
    <mergeCell ref="F42:H42"/>
    <mergeCell ref="I42:T42"/>
    <mergeCell ref="C43:E43"/>
    <mergeCell ref="F43:H43"/>
    <mergeCell ref="I43:T43"/>
    <mergeCell ref="C40:E40"/>
    <mergeCell ref="F40:H40"/>
    <mergeCell ref="I40:T40"/>
    <mergeCell ref="C41:E41"/>
    <mergeCell ref="F41:H41"/>
    <mergeCell ref="I41:T41"/>
    <mergeCell ref="I37:T37"/>
    <mergeCell ref="C38:E38"/>
    <mergeCell ref="F38:H38"/>
    <mergeCell ref="I38:T38"/>
    <mergeCell ref="C39:E39"/>
    <mergeCell ref="F39:H39"/>
    <mergeCell ref="I39:T39"/>
    <mergeCell ref="B32:H32"/>
    <mergeCell ref="I32:T32"/>
    <mergeCell ref="A33:A48"/>
    <mergeCell ref="B33:B48"/>
    <mergeCell ref="C33:H33"/>
    <mergeCell ref="I33:T33"/>
    <mergeCell ref="C34:H34"/>
    <mergeCell ref="I34:T34"/>
    <mergeCell ref="C35:E35"/>
    <mergeCell ref="F35:H35"/>
    <mergeCell ref="I35:T35"/>
    <mergeCell ref="C36:E36"/>
    <mergeCell ref="F36:H36"/>
    <mergeCell ref="I36:T36"/>
    <mergeCell ref="C37:E37"/>
    <mergeCell ref="F37:H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F26">
    <cfRule type="colorScale" priority="25">
      <colorScale>
        <cfvo type="min"/>
        <cfvo type="percentile" val="50"/>
        <cfvo type="max"/>
        <color rgb="FFF8696B"/>
        <color rgb="FFFFEB84"/>
        <color rgb="FF63BE7B"/>
      </colorScale>
    </cfRule>
    <cfRule type="colorScale" priority="26">
      <colorScale>
        <cfvo type="min"/>
        <cfvo type="max"/>
        <color rgb="FFFFEF9C"/>
        <color rgb="FF63BE7B"/>
      </colorScale>
    </cfRule>
  </conditionalFormatting>
  <conditionalFormatting sqref="G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H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I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J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K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M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N26:P26 L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FB8D-5FB3-432B-BF9E-BCDEB0EF6E4B}">
  <sheetPr>
    <tabColor rgb="FFFF0000"/>
  </sheetPr>
  <dimension ref="A1:U73"/>
  <sheetViews>
    <sheetView showGridLines="0" view="pageBreakPreview" topLeftCell="A28" zoomScale="70" zoomScaleNormal="40" zoomScaleSheetLayoutView="70" zoomScalePageLayoutView="82" workbookViewId="0">
      <selection activeCell="T13" sqref="T13"/>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2026'!B63</f>
        <v xml:space="preserve">12.2Cumplimiento plan de trabajo PESV </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896</v>
      </c>
      <c r="F9" s="539"/>
      <c r="G9" s="539"/>
      <c r="H9" s="539"/>
      <c r="I9" s="539"/>
      <c r="J9" s="539"/>
      <c r="K9" s="539"/>
      <c r="L9" s="539"/>
      <c r="M9" s="539"/>
      <c r="N9" s="539"/>
      <c r="O9" s="539"/>
      <c r="P9" s="539"/>
      <c r="R9" s="46" t="s">
        <v>410</v>
      </c>
      <c r="T9" s="47" t="s">
        <v>891</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897</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v>158</v>
      </c>
      <c r="H20" s="59"/>
      <c r="I20" s="59"/>
      <c r="J20" s="59">
        <v>194</v>
      </c>
      <c r="K20" s="59"/>
      <c r="L20" s="59"/>
      <c r="M20" s="59">
        <v>170</v>
      </c>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v>0</v>
      </c>
      <c r="H22" s="63"/>
      <c r="I22" s="63"/>
      <c r="J22" s="63">
        <v>0</v>
      </c>
      <c r="K22" s="63"/>
      <c r="L22" s="63"/>
      <c r="M22" s="63">
        <v>0</v>
      </c>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v>1</v>
      </c>
      <c r="H24" s="63"/>
      <c r="I24" s="63"/>
      <c r="J24" s="63">
        <v>1</v>
      </c>
      <c r="K24" s="63"/>
      <c r="L24" s="63"/>
      <c r="M24" s="63">
        <v>1</v>
      </c>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f t="shared" ref="G26" si="0">G19/G20</f>
        <v>0</v>
      </c>
      <c r="H26" s="79"/>
      <c r="I26" s="63"/>
      <c r="J26" s="79">
        <f t="shared" ref="J26" si="1">J19/J20</f>
        <v>0</v>
      </c>
      <c r="K26" s="79"/>
      <c r="L26" s="63"/>
      <c r="M26" s="79">
        <f t="shared" ref="M26" si="2">M19/M20</f>
        <v>0</v>
      </c>
      <c r="N26" s="63"/>
      <c r="O26" s="63"/>
      <c r="P26" s="63" t="e">
        <f t="shared" ref="P26" si="3">P19/P20</f>
        <v>#DIV/0!</v>
      </c>
      <c r="Q26" s="55"/>
      <c r="R26" s="549"/>
      <c r="S26" s="550"/>
      <c r="T26" s="550"/>
      <c r="U26" s="41"/>
    </row>
    <row r="27" spans="1:21" ht="4.5" customHeight="1" x14ac:dyDescent="0.2">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5.2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3.5" customHeight="1" x14ac:dyDescent="0.25">
      <c r="B32" s="568" t="s">
        <v>434</v>
      </c>
      <c r="C32" s="569"/>
      <c r="D32" s="569"/>
      <c r="E32" s="569"/>
      <c r="F32" s="569"/>
      <c r="G32" s="569"/>
      <c r="H32" s="570"/>
      <c r="I32" s="688" t="s">
        <v>435</v>
      </c>
      <c r="J32" s="688"/>
      <c r="K32" s="688"/>
      <c r="L32" s="688"/>
      <c r="M32" s="688"/>
      <c r="N32" s="688"/>
      <c r="O32" s="688"/>
      <c r="P32" s="688"/>
      <c r="Q32" s="688"/>
      <c r="R32" s="688"/>
      <c r="S32" s="688"/>
      <c r="T32" s="688"/>
      <c r="U32" s="41"/>
    </row>
    <row r="33" spans="1:21" ht="13.5" customHeight="1" x14ac:dyDescent="0.2">
      <c r="A33" s="565"/>
      <c r="B33" s="565"/>
      <c r="C33" s="571" t="s">
        <v>898</v>
      </c>
      <c r="D33" s="572"/>
      <c r="E33" s="572"/>
      <c r="F33" s="572"/>
      <c r="G33" s="572"/>
      <c r="H33" s="573"/>
      <c r="I33" s="571" t="s">
        <v>899</v>
      </c>
      <c r="J33" s="572"/>
      <c r="K33" s="572"/>
      <c r="L33" s="572"/>
      <c r="M33" s="572"/>
      <c r="N33" s="572"/>
      <c r="O33" s="572"/>
      <c r="P33" s="572"/>
      <c r="Q33" s="572"/>
      <c r="R33" s="572"/>
      <c r="S33" s="572"/>
      <c r="T33" s="672"/>
      <c r="U33" s="41"/>
    </row>
    <row r="34" spans="1:21" ht="13.5" customHeight="1" x14ac:dyDescent="0.2">
      <c r="A34" s="566"/>
      <c r="B34" s="566"/>
      <c r="C34" s="574" t="s">
        <v>438</v>
      </c>
      <c r="D34" s="575"/>
      <c r="E34" s="575"/>
      <c r="F34" s="575"/>
      <c r="G34" s="575"/>
      <c r="H34" s="576"/>
      <c r="I34" s="574" t="s">
        <v>439</v>
      </c>
      <c r="J34" s="575"/>
      <c r="K34" s="575"/>
      <c r="L34" s="575"/>
      <c r="M34" s="575"/>
      <c r="N34" s="575"/>
      <c r="O34" s="575"/>
      <c r="P34" s="575"/>
      <c r="Q34" s="575"/>
      <c r="R34" s="575"/>
      <c r="S34" s="575"/>
      <c r="T34" s="673"/>
      <c r="U34" s="41"/>
    </row>
    <row r="35" spans="1:21" ht="13.5" customHeight="1" x14ac:dyDescent="0.2">
      <c r="A35" s="566"/>
      <c r="B35" s="566"/>
      <c r="C35" s="590">
        <v>46052</v>
      </c>
      <c r="D35" s="590"/>
      <c r="E35" s="590"/>
      <c r="F35" s="583"/>
      <c r="G35" s="588"/>
      <c r="H35" s="589"/>
      <c r="I35" s="622"/>
      <c r="J35" s="622"/>
      <c r="K35" s="622"/>
      <c r="L35" s="622"/>
      <c r="M35" s="622"/>
      <c r="N35" s="622"/>
      <c r="O35" s="622"/>
      <c r="P35" s="622"/>
      <c r="Q35" s="622"/>
      <c r="R35" s="622"/>
      <c r="S35" s="622"/>
      <c r="T35" s="622"/>
      <c r="U35" s="41"/>
    </row>
    <row r="36" spans="1:21" ht="13.5" customHeight="1" x14ac:dyDescent="0.2">
      <c r="A36" s="566"/>
      <c r="B36" s="566"/>
      <c r="C36" s="590">
        <v>46080</v>
      </c>
      <c r="D36" s="590"/>
      <c r="E36" s="590"/>
      <c r="F36" s="583"/>
      <c r="G36" s="588"/>
      <c r="H36" s="589"/>
      <c r="I36" s="622"/>
      <c r="J36" s="622"/>
      <c r="K36" s="622"/>
      <c r="L36" s="622"/>
      <c r="M36" s="622"/>
      <c r="N36" s="622"/>
      <c r="O36" s="622"/>
      <c r="P36" s="622"/>
      <c r="Q36" s="622"/>
      <c r="R36" s="622"/>
      <c r="S36" s="622"/>
      <c r="T36" s="622"/>
      <c r="U36" s="41"/>
    </row>
    <row r="37" spans="1:21" ht="13.5" customHeight="1" x14ac:dyDescent="0.2">
      <c r="A37" s="566"/>
      <c r="B37" s="566"/>
      <c r="C37" s="590">
        <v>46112</v>
      </c>
      <c r="D37" s="590"/>
      <c r="E37" s="590"/>
      <c r="F37" s="583" t="s">
        <v>557</v>
      </c>
      <c r="G37" s="588"/>
      <c r="H37" s="589"/>
      <c r="I37" s="622" t="s">
        <v>888</v>
      </c>
      <c r="J37" s="622"/>
      <c r="K37" s="622"/>
      <c r="L37" s="622"/>
      <c r="M37" s="622"/>
      <c r="N37" s="622"/>
      <c r="O37" s="622"/>
      <c r="P37" s="622"/>
      <c r="Q37" s="622"/>
      <c r="R37" s="622"/>
      <c r="S37" s="622"/>
      <c r="T37" s="622"/>
      <c r="U37" s="41"/>
    </row>
    <row r="38" spans="1:21" ht="13.5" customHeight="1" x14ac:dyDescent="0.2">
      <c r="A38" s="566"/>
      <c r="B38" s="566"/>
      <c r="C38" s="590">
        <v>46142</v>
      </c>
      <c r="D38" s="590"/>
      <c r="E38" s="590"/>
      <c r="F38" s="583"/>
      <c r="G38" s="588"/>
      <c r="H38" s="589"/>
      <c r="I38" s="622"/>
      <c r="J38" s="622"/>
      <c r="K38" s="622"/>
      <c r="L38" s="622"/>
      <c r="M38" s="622"/>
      <c r="N38" s="622"/>
      <c r="O38" s="622"/>
      <c r="P38" s="622"/>
      <c r="Q38" s="622"/>
      <c r="R38" s="622"/>
      <c r="S38" s="622"/>
      <c r="T38" s="622"/>
      <c r="U38" s="41"/>
    </row>
    <row r="39" spans="1:21" ht="13.5" customHeight="1" x14ac:dyDescent="0.2">
      <c r="A39" s="566"/>
      <c r="B39" s="566"/>
      <c r="C39" s="590">
        <v>46171</v>
      </c>
      <c r="D39" s="590"/>
      <c r="E39" s="590"/>
      <c r="F39" s="583"/>
      <c r="G39" s="588"/>
      <c r="H39" s="589"/>
      <c r="I39" s="622"/>
      <c r="J39" s="622"/>
      <c r="K39" s="622"/>
      <c r="L39" s="622"/>
      <c r="M39" s="622"/>
      <c r="N39" s="622"/>
      <c r="O39" s="622"/>
      <c r="P39" s="622"/>
      <c r="Q39" s="622"/>
      <c r="R39" s="622"/>
      <c r="S39" s="622"/>
      <c r="T39" s="622"/>
      <c r="U39" s="41"/>
    </row>
    <row r="40" spans="1:21" ht="19.5" customHeight="1" x14ac:dyDescent="0.2">
      <c r="A40" s="566"/>
      <c r="B40" s="566"/>
      <c r="C40" s="590">
        <v>46203</v>
      </c>
      <c r="D40" s="590"/>
      <c r="E40" s="590"/>
      <c r="F40" s="583" t="s">
        <v>557</v>
      </c>
      <c r="G40" s="588"/>
      <c r="H40" s="589"/>
      <c r="I40" s="622" t="s">
        <v>888</v>
      </c>
      <c r="J40" s="622"/>
      <c r="K40" s="622"/>
      <c r="L40" s="622"/>
      <c r="M40" s="622"/>
      <c r="N40" s="622"/>
      <c r="O40" s="622"/>
      <c r="P40" s="622"/>
      <c r="Q40" s="622"/>
      <c r="R40" s="622"/>
      <c r="S40" s="622"/>
      <c r="T40" s="622"/>
      <c r="U40" s="41"/>
    </row>
    <row r="41" spans="1:21" ht="19.5" customHeight="1" x14ac:dyDescent="0.2">
      <c r="A41" s="566"/>
      <c r="B41" s="566"/>
      <c r="C41" s="590">
        <v>46234</v>
      </c>
      <c r="D41" s="590"/>
      <c r="E41" s="590"/>
      <c r="F41" s="583"/>
      <c r="G41" s="588"/>
      <c r="H41" s="589"/>
      <c r="I41" s="702"/>
      <c r="J41" s="702"/>
      <c r="K41" s="702"/>
      <c r="L41" s="702"/>
      <c r="M41" s="702"/>
      <c r="N41" s="702"/>
      <c r="O41" s="702"/>
      <c r="P41" s="702"/>
      <c r="Q41" s="702"/>
      <c r="R41" s="702"/>
      <c r="S41" s="702"/>
      <c r="T41" s="702"/>
      <c r="U41" s="41"/>
    </row>
    <row r="42" spans="1:21" ht="19.5" customHeight="1" x14ac:dyDescent="0.2">
      <c r="A42" s="566"/>
      <c r="B42" s="566"/>
      <c r="C42" s="590">
        <v>46265</v>
      </c>
      <c r="D42" s="590"/>
      <c r="E42" s="590"/>
      <c r="F42" s="583"/>
      <c r="G42" s="588"/>
      <c r="H42" s="589"/>
      <c r="I42" s="702"/>
      <c r="J42" s="702"/>
      <c r="K42" s="702"/>
      <c r="L42" s="702"/>
      <c r="M42" s="702"/>
      <c r="N42" s="702"/>
      <c r="O42" s="702"/>
      <c r="P42" s="702"/>
      <c r="Q42" s="702"/>
      <c r="R42" s="702"/>
      <c r="S42" s="702"/>
      <c r="T42" s="702"/>
      <c r="U42" s="41"/>
    </row>
    <row r="43" spans="1:21" ht="19.5" customHeight="1" x14ac:dyDescent="0.2">
      <c r="A43" s="566"/>
      <c r="B43" s="566"/>
      <c r="C43" s="590">
        <v>46295</v>
      </c>
      <c r="D43" s="590"/>
      <c r="E43" s="590"/>
      <c r="F43" s="583" t="s">
        <v>557</v>
      </c>
      <c r="G43" s="588"/>
      <c r="H43" s="589"/>
      <c r="I43" s="622" t="s">
        <v>888</v>
      </c>
      <c r="J43" s="622"/>
      <c r="K43" s="622"/>
      <c r="L43" s="622"/>
      <c r="M43" s="622"/>
      <c r="N43" s="622"/>
      <c r="O43" s="622"/>
      <c r="P43" s="622"/>
      <c r="Q43" s="622"/>
      <c r="R43" s="622"/>
      <c r="S43" s="622"/>
      <c r="T43" s="622"/>
      <c r="U43" s="41"/>
    </row>
    <row r="44" spans="1:21" ht="19.5" customHeight="1" x14ac:dyDescent="0.2">
      <c r="A44" s="566"/>
      <c r="B44" s="566"/>
      <c r="C44" s="590">
        <v>46325</v>
      </c>
      <c r="D44" s="590"/>
      <c r="E44" s="590"/>
      <c r="F44" s="583"/>
      <c r="G44" s="588"/>
      <c r="H44" s="589"/>
      <c r="I44" s="702"/>
      <c r="J44" s="702"/>
      <c r="K44" s="702"/>
      <c r="L44" s="702"/>
      <c r="M44" s="702"/>
      <c r="N44" s="702"/>
      <c r="O44" s="702"/>
      <c r="P44" s="702"/>
      <c r="Q44" s="702"/>
      <c r="R44" s="702"/>
      <c r="S44" s="702"/>
      <c r="T44" s="702"/>
      <c r="U44" s="41"/>
    </row>
    <row r="45" spans="1:21" ht="24.75" customHeight="1" x14ac:dyDescent="0.2">
      <c r="A45" s="566"/>
      <c r="B45" s="566"/>
      <c r="C45" s="590">
        <v>46356</v>
      </c>
      <c r="D45" s="590"/>
      <c r="E45" s="590"/>
      <c r="F45" s="583"/>
      <c r="G45" s="588"/>
      <c r="H45" s="589"/>
      <c r="I45" s="702"/>
      <c r="J45" s="702"/>
      <c r="K45" s="702"/>
      <c r="L45" s="702"/>
      <c r="M45" s="702"/>
      <c r="N45" s="702"/>
      <c r="O45" s="702"/>
      <c r="P45" s="702"/>
      <c r="Q45" s="702"/>
      <c r="R45" s="702"/>
      <c r="S45" s="702"/>
      <c r="T45" s="702"/>
      <c r="U45" s="41"/>
    </row>
    <row r="46" spans="1:21" ht="24.75" customHeight="1" x14ac:dyDescent="0.2">
      <c r="A46" s="566"/>
      <c r="B46" s="566"/>
      <c r="C46" s="590">
        <v>46360</v>
      </c>
      <c r="D46" s="590"/>
      <c r="E46" s="590"/>
      <c r="F46" s="583"/>
      <c r="G46" s="588"/>
      <c r="H46" s="589"/>
      <c r="I46" s="702"/>
      <c r="J46" s="702"/>
      <c r="K46" s="702"/>
      <c r="L46" s="702"/>
      <c r="M46" s="702"/>
      <c r="N46" s="702"/>
      <c r="O46" s="702"/>
      <c r="P46" s="702"/>
      <c r="Q46" s="702"/>
      <c r="R46" s="702"/>
      <c r="S46" s="702"/>
      <c r="T46" s="702"/>
      <c r="U46" s="41"/>
    </row>
    <row r="47" spans="1:21" ht="24.75" customHeight="1" x14ac:dyDescent="0.2">
      <c r="A47" s="566"/>
      <c r="B47" s="566"/>
      <c r="C47" s="586" t="s">
        <v>14</v>
      </c>
      <c r="D47" s="586"/>
      <c r="E47" s="586"/>
      <c r="F47" s="586"/>
      <c r="G47" s="586"/>
      <c r="H47" s="586"/>
      <c r="I47" s="213"/>
      <c r="J47" s="214"/>
      <c r="K47" s="214"/>
      <c r="L47" s="214"/>
      <c r="M47" s="214"/>
      <c r="N47" s="214"/>
      <c r="O47" s="214"/>
      <c r="P47" s="214"/>
      <c r="Q47" s="214"/>
      <c r="R47" s="214"/>
      <c r="S47" s="214"/>
      <c r="T47" s="221"/>
      <c r="U47" s="41"/>
    </row>
    <row r="48" spans="1:21" ht="20.25" customHeight="1" thickBot="1" x14ac:dyDescent="0.25">
      <c r="A48" s="566"/>
      <c r="B48" s="566"/>
      <c r="C48" s="687" t="str">
        <f>E13</f>
        <v>Líder Funcional SG SST</v>
      </c>
      <c r="D48" s="681"/>
      <c r="E48" s="681"/>
      <c r="F48" s="681"/>
      <c r="G48" s="681"/>
      <c r="H48" s="682"/>
      <c r="I48" s="842" t="s">
        <v>900</v>
      </c>
      <c r="J48" s="843"/>
      <c r="K48" s="843"/>
      <c r="L48" s="843"/>
      <c r="M48" s="843"/>
      <c r="N48" s="843"/>
      <c r="O48" s="843"/>
      <c r="P48" s="843"/>
      <c r="Q48" s="843"/>
      <c r="R48" s="843"/>
      <c r="S48" s="843"/>
      <c r="T48" s="844"/>
      <c r="U48" s="41"/>
    </row>
    <row r="49" spans="1:21" ht="20.25" customHeight="1" thickBot="1" x14ac:dyDescent="0.25">
      <c r="A49" s="51"/>
      <c r="B49" s="51"/>
      <c r="C49" s="51"/>
      <c r="D49" s="51"/>
      <c r="E49" s="51"/>
      <c r="F49" s="51"/>
      <c r="G49" s="51"/>
      <c r="H49" s="51"/>
      <c r="I49" s="51"/>
      <c r="J49" s="51"/>
      <c r="K49" s="51"/>
      <c r="L49" s="51"/>
      <c r="M49" s="51"/>
      <c r="N49" s="51"/>
      <c r="O49" s="51"/>
      <c r="P49" s="51"/>
      <c r="Q49" s="51"/>
      <c r="R49" s="51"/>
      <c r="S49" s="51"/>
      <c r="T49" s="51"/>
      <c r="U49" s="52"/>
    </row>
    <row r="50" spans="1:21" ht="14.25" x14ac:dyDescent="0.2"/>
    <row r="51" spans="1:21" ht="12" hidden="1" customHeight="1" x14ac:dyDescent="0.2"/>
    <row r="52" spans="1:21" ht="14.25" hidden="1" x14ac:dyDescent="0.2"/>
    <row r="53" spans="1:21" ht="14.25" hidden="1" x14ac:dyDescent="0.2"/>
    <row r="54" spans="1:21" ht="14.25" hidden="1" x14ac:dyDescent="0.2"/>
    <row r="55" spans="1:21" ht="14.25" hidden="1" x14ac:dyDescent="0.2"/>
    <row r="56" spans="1:21" ht="14.25" hidden="1" x14ac:dyDescent="0.2"/>
    <row r="57" spans="1:21" ht="14.25" hidden="1" x14ac:dyDescent="0.2"/>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sheetData>
  <sheetProtection selectLockedCells="1"/>
  <dataConsolidate/>
  <mergeCells count="73">
    <mergeCell ref="C44:E44"/>
    <mergeCell ref="F44:H44"/>
    <mergeCell ref="I44:T44"/>
    <mergeCell ref="C47:H47"/>
    <mergeCell ref="C48:H48"/>
    <mergeCell ref="I48:T48"/>
    <mergeCell ref="C45:E45"/>
    <mergeCell ref="F45:H45"/>
    <mergeCell ref="I45:T45"/>
    <mergeCell ref="C46:E46"/>
    <mergeCell ref="F46:H46"/>
    <mergeCell ref="I46:T46"/>
    <mergeCell ref="C42:E42"/>
    <mergeCell ref="F42:H42"/>
    <mergeCell ref="I42:T42"/>
    <mergeCell ref="C43:E43"/>
    <mergeCell ref="F43:H43"/>
    <mergeCell ref="I43:T43"/>
    <mergeCell ref="C40:E40"/>
    <mergeCell ref="F40:H40"/>
    <mergeCell ref="I40:T40"/>
    <mergeCell ref="C41:E41"/>
    <mergeCell ref="F41:H41"/>
    <mergeCell ref="I41:T41"/>
    <mergeCell ref="F38:H38"/>
    <mergeCell ref="I38:T38"/>
    <mergeCell ref="C39:E39"/>
    <mergeCell ref="F39:H39"/>
    <mergeCell ref="I39:T39"/>
    <mergeCell ref="A24:C24"/>
    <mergeCell ref="A26:C26"/>
    <mergeCell ref="A28:T28"/>
    <mergeCell ref="B32:H32"/>
    <mergeCell ref="I32:T32"/>
    <mergeCell ref="R17:T26"/>
    <mergeCell ref="A19:C19"/>
    <mergeCell ref="A20:C20"/>
    <mergeCell ref="A22:C22"/>
    <mergeCell ref="A23:C23"/>
    <mergeCell ref="A33:A48"/>
    <mergeCell ref="B33:B48"/>
    <mergeCell ref="C33:H33"/>
    <mergeCell ref="I33:T33"/>
    <mergeCell ref="C34:H34"/>
    <mergeCell ref="I34:T34"/>
    <mergeCell ref="C35:E35"/>
    <mergeCell ref="F35:H35"/>
    <mergeCell ref="I35:T35"/>
    <mergeCell ref="C36:E36"/>
    <mergeCell ref="F36:H36"/>
    <mergeCell ref="I36:T36"/>
    <mergeCell ref="C37:E37"/>
    <mergeCell ref="F37:H37"/>
    <mergeCell ref="I37:T37"/>
    <mergeCell ref="C38:E38"/>
    <mergeCell ref="A11:C11"/>
    <mergeCell ref="E11:P11"/>
    <mergeCell ref="A13:C13"/>
    <mergeCell ref="E13:P13"/>
    <mergeCell ref="A17:C17"/>
    <mergeCell ref="A5:C5"/>
    <mergeCell ref="E5:T5"/>
    <mergeCell ref="A7:C7"/>
    <mergeCell ref="E7:P7"/>
    <mergeCell ref="A9:C9"/>
    <mergeCell ref="E9:P9"/>
    <mergeCell ref="A1:M1"/>
    <mergeCell ref="N1:U3"/>
    <mergeCell ref="A2:M2"/>
    <mergeCell ref="A3:B3"/>
    <mergeCell ref="D3:F3"/>
    <mergeCell ref="G3:J3"/>
    <mergeCell ref="L3:M3"/>
  </mergeCells>
  <conditionalFormatting sqref="E26">
    <cfRule type="colorScale" priority="25">
      <colorScale>
        <cfvo type="min"/>
        <cfvo type="percentile" val="50"/>
        <cfvo type="max"/>
        <color rgb="FFF8696B"/>
        <color rgb="FFFFEB84"/>
        <color rgb="FF63BE7B"/>
      </colorScale>
    </cfRule>
    <cfRule type="colorScale" priority="26">
      <colorScale>
        <cfvo type="min"/>
        <cfvo type="max"/>
        <color rgb="FFFFEF9C"/>
        <color rgb="FF63BE7B"/>
      </colorScale>
    </cfRule>
  </conditionalFormatting>
  <conditionalFormatting sqref="F26">
    <cfRule type="colorScale" priority="31">
      <colorScale>
        <cfvo type="min"/>
        <cfvo type="percentile" val="50"/>
        <cfvo type="max"/>
        <color rgb="FFF8696B"/>
        <color rgb="FFFFEB84"/>
        <color rgb="FF63BE7B"/>
      </colorScale>
    </cfRule>
    <cfRule type="colorScale" priority="32">
      <colorScale>
        <cfvo type="min"/>
        <cfvo type="max"/>
        <color rgb="FFFFEF9C"/>
        <color rgb="FF63BE7B"/>
      </colorScale>
    </cfRule>
  </conditionalFormatting>
  <conditionalFormatting sqref="G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H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I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J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K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M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N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O26:P26 L26">
    <cfRule type="colorScale" priority="27">
      <colorScale>
        <cfvo type="min"/>
        <cfvo type="percentile" val="50"/>
        <cfvo type="max"/>
        <color rgb="FFF8696B"/>
        <color rgb="FFFFEB84"/>
        <color rgb="FF63BE7B"/>
      </colorScale>
    </cfRule>
    <cfRule type="colorScale" priority="28">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E1FF4-AFD5-4E27-A360-FC677D638C91}">
  <sheetPr>
    <tabColor theme="0"/>
  </sheetPr>
  <dimension ref="A1:U73"/>
  <sheetViews>
    <sheetView showGridLines="0" view="pageBreakPreview" zoomScale="70" zoomScaleNormal="40" zoomScaleSheetLayoutView="70" zoomScalePageLayoutView="82" workbookViewId="0">
      <selection activeCell="N20" sqref="N20"/>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2026'!B64</f>
        <v>12.3 Exceso jornadas laborales conductores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47.25" customHeight="1" x14ac:dyDescent="0.2">
      <c r="A9" s="558" t="s">
        <v>20</v>
      </c>
      <c r="B9" s="559"/>
      <c r="C9" s="564"/>
      <c r="E9" s="538" t="s">
        <v>901</v>
      </c>
      <c r="F9" s="539"/>
      <c r="G9" s="539"/>
      <c r="H9" s="539"/>
      <c r="I9" s="539"/>
      <c r="J9" s="539"/>
      <c r="K9" s="539"/>
      <c r="L9" s="539"/>
      <c r="M9" s="539"/>
      <c r="N9" s="539"/>
      <c r="O9" s="539"/>
      <c r="P9" s="539"/>
      <c r="R9" s="46" t="s">
        <v>410</v>
      </c>
      <c r="T9" s="47" t="s">
        <v>891</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902</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v>0</v>
      </c>
      <c r="F19" s="59"/>
      <c r="G19" s="59">
        <v>0</v>
      </c>
      <c r="H19" s="59"/>
      <c r="I19" s="59"/>
      <c r="J19" s="59">
        <v>0</v>
      </c>
      <c r="K19" s="59"/>
      <c r="L19" s="59"/>
      <c r="M19" s="59"/>
      <c r="N19" s="59"/>
      <c r="O19" s="59"/>
      <c r="P19" s="59"/>
      <c r="Q19" s="55"/>
      <c r="R19" s="547"/>
      <c r="S19" s="548"/>
      <c r="T19" s="548"/>
      <c r="U19" s="41"/>
    </row>
    <row r="20" spans="1:21" ht="14.25" x14ac:dyDescent="0.2">
      <c r="A20" s="551" t="s">
        <v>430</v>
      </c>
      <c r="B20" s="552"/>
      <c r="C20" s="553"/>
      <c r="E20" s="59">
        <v>0</v>
      </c>
      <c r="F20" s="59"/>
      <c r="G20" s="59">
        <v>0</v>
      </c>
      <c r="H20" s="59"/>
      <c r="I20" s="59"/>
      <c r="J20" s="59">
        <v>0</v>
      </c>
      <c r="K20" s="59"/>
      <c r="L20" s="59"/>
      <c r="M20" s="59">
        <v>0</v>
      </c>
      <c r="N20" s="59"/>
      <c r="O20" s="59"/>
      <c r="P20" s="59">
        <v>0</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0</v>
      </c>
      <c r="F22" s="63"/>
      <c r="G22" s="63">
        <v>0</v>
      </c>
      <c r="H22" s="63"/>
      <c r="I22" s="63"/>
      <c r="J22" s="63">
        <v>0</v>
      </c>
      <c r="K22" s="63"/>
      <c r="L22" s="63"/>
      <c r="M22" s="63">
        <v>0</v>
      </c>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1</v>
      </c>
      <c r="F24" s="63"/>
      <c r="G24" s="63">
        <v>1</v>
      </c>
      <c r="H24" s="63"/>
      <c r="I24" s="63"/>
      <c r="J24" s="63">
        <v>1</v>
      </c>
      <c r="K24" s="63"/>
      <c r="L24" s="63"/>
      <c r="M24" s="63">
        <v>1</v>
      </c>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t="e">
        <f t="shared" ref="E26" si="0">E19/E20</f>
        <v>#DIV/0!</v>
      </c>
      <c r="F26" s="63"/>
      <c r="G26" s="63" t="e">
        <f t="shared" ref="G26" si="1">G19/G20</f>
        <v>#DIV/0!</v>
      </c>
      <c r="H26" s="63"/>
      <c r="I26" s="63"/>
      <c r="J26" s="63" t="e">
        <f t="shared" ref="J26" si="2">J19/J20</f>
        <v>#DIV/0!</v>
      </c>
      <c r="K26" s="63"/>
      <c r="L26" s="63"/>
      <c r="M26" s="63" t="e">
        <f t="shared" ref="M26" si="3">M19/M20</f>
        <v>#DIV/0!</v>
      </c>
      <c r="N26" s="63"/>
      <c r="O26" s="63"/>
      <c r="P26" s="63" t="e">
        <f t="shared" ref="P26" si="4">P19/P20</f>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5.25" customHeight="1" thickBot="1" x14ac:dyDescent="0.25">
      <c r="A31" s="70"/>
      <c r="B31" s="71"/>
      <c r="C31" s="72"/>
      <c r="D31" s="72"/>
      <c r="E31" s="72"/>
      <c r="F31" s="72"/>
      <c r="G31" s="72"/>
      <c r="H31" s="72"/>
      <c r="I31" s="73"/>
      <c r="J31" s="73"/>
      <c r="K31" s="73"/>
      <c r="L31" s="73"/>
      <c r="M31" s="73"/>
      <c r="N31" s="73"/>
      <c r="O31" s="73"/>
      <c r="P31" s="73"/>
      <c r="Q31" s="73"/>
      <c r="R31" s="73"/>
      <c r="S31" s="73"/>
      <c r="T31" s="73"/>
      <c r="U31" s="52"/>
    </row>
    <row r="32" spans="1:21" ht="13.5" customHeight="1" x14ac:dyDescent="0.25">
      <c r="B32" s="568" t="s">
        <v>434</v>
      </c>
      <c r="C32" s="569"/>
      <c r="D32" s="569"/>
      <c r="E32" s="569"/>
      <c r="F32" s="569"/>
      <c r="G32" s="569"/>
      <c r="H32" s="570"/>
      <c r="I32" s="688" t="s">
        <v>435</v>
      </c>
      <c r="J32" s="688"/>
      <c r="K32" s="688"/>
      <c r="L32" s="688"/>
      <c r="M32" s="688"/>
      <c r="N32" s="688"/>
      <c r="O32" s="688"/>
      <c r="P32" s="688"/>
      <c r="Q32" s="688"/>
      <c r="R32" s="688"/>
      <c r="S32" s="688"/>
      <c r="T32" s="688"/>
      <c r="U32" s="41"/>
    </row>
    <row r="33" spans="1:21" ht="13.5" customHeight="1" x14ac:dyDescent="0.2">
      <c r="A33" s="565"/>
      <c r="B33" s="565"/>
      <c r="C33" s="571" t="s">
        <v>903</v>
      </c>
      <c r="D33" s="572"/>
      <c r="E33" s="572"/>
      <c r="F33" s="572"/>
      <c r="G33" s="572"/>
      <c r="H33" s="573"/>
      <c r="I33" s="571" t="s">
        <v>904</v>
      </c>
      <c r="J33" s="572"/>
      <c r="K33" s="572"/>
      <c r="L33" s="572"/>
      <c r="M33" s="572"/>
      <c r="N33" s="572"/>
      <c r="O33" s="572"/>
      <c r="P33" s="572"/>
      <c r="Q33" s="572"/>
      <c r="R33" s="572"/>
      <c r="S33" s="572"/>
      <c r="T33" s="672"/>
      <c r="U33" s="41"/>
    </row>
    <row r="34" spans="1:21" ht="13.5" customHeight="1" x14ac:dyDescent="0.2">
      <c r="A34" s="566"/>
      <c r="B34" s="566"/>
      <c r="C34" s="574" t="s">
        <v>438</v>
      </c>
      <c r="D34" s="575"/>
      <c r="E34" s="575"/>
      <c r="F34" s="575"/>
      <c r="G34" s="575"/>
      <c r="H34" s="576"/>
      <c r="I34" s="574" t="s">
        <v>439</v>
      </c>
      <c r="J34" s="575"/>
      <c r="K34" s="575"/>
      <c r="L34" s="575"/>
      <c r="M34" s="575"/>
      <c r="N34" s="575"/>
      <c r="O34" s="575"/>
      <c r="P34" s="575"/>
      <c r="Q34" s="575"/>
      <c r="R34" s="575"/>
      <c r="S34" s="575"/>
      <c r="T34" s="673"/>
      <c r="U34" s="41"/>
    </row>
    <row r="35" spans="1:21" ht="13.5" customHeight="1" x14ac:dyDescent="0.2">
      <c r="A35" s="566"/>
      <c r="B35" s="566"/>
      <c r="C35" s="590">
        <v>46052</v>
      </c>
      <c r="D35" s="590"/>
      <c r="E35" s="590"/>
      <c r="F35" s="583"/>
      <c r="G35" s="588"/>
      <c r="H35" s="589"/>
      <c r="I35" s="622"/>
      <c r="J35" s="622"/>
      <c r="K35" s="622"/>
      <c r="L35" s="622"/>
      <c r="M35" s="622"/>
      <c r="N35" s="622"/>
      <c r="O35" s="622"/>
      <c r="P35" s="622"/>
      <c r="Q35" s="622"/>
      <c r="R35" s="622"/>
      <c r="S35" s="622"/>
      <c r="T35" s="622"/>
      <c r="U35" s="41"/>
    </row>
    <row r="36" spans="1:21" ht="13.5" customHeight="1" x14ac:dyDescent="0.2">
      <c r="A36" s="566"/>
      <c r="B36" s="566"/>
      <c r="C36" s="590">
        <v>46080</v>
      </c>
      <c r="D36" s="590"/>
      <c r="E36" s="590"/>
      <c r="F36" s="583"/>
      <c r="G36" s="588"/>
      <c r="H36" s="589"/>
      <c r="I36" s="622"/>
      <c r="J36" s="622"/>
      <c r="K36" s="622"/>
      <c r="L36" s="622"/>
      <c r="M36" s="622"/>
      <c r="N36" s="622"/>
      <c r="O36" s="622"/>
      <c r="P36" s="622"/>
      <c r="Q36" s="622"/>
      <c r="R36" s="622"/>
      <c r="S36" s="622"/>
      <c r="T36" s="622"/>
      <c r="U36" s="41"/>
    </row>
    <row r="37" spans="1:21" ht="13.5" customHeight="1" x14ac:dyDescent="0.2">
      <c r="A37" s="566"/>
      <c r="B37" s="566"/>
      <c r="C37" s="590">
        <v>46112</v>
      </c>
      <c r="D37" s="590"/>
      <c r="E37" s="590"/>
      <c r="F37" s="583" t="s">
        <v>557</v>
      </c>
      <c r="G37" s="588"/>
      <c r="H37" s="589"/>
      <c r="I37" s="622" t="s">
        <v>888</v>
      </c>
      <c r="J37" s="622"/>
      <c r="K37" s="622"/>
      <c r="L37" s="622"/>
      <c r="M37" s="622"/>
      <c r="N37" s="622"/>
      <c r="O37" s="622"/>
      <c r="P37" s="622"/>
      <c r="Q37" s="622"/>
      <c r="R37" s="622"/>
      <c r="S37" s="622"/>
      <c r="T37" s="622"/>
      <c r="U37" s="41"/>
    </row>
    <row r="38" spans="1:21" ht="13.5" customHeight="1" x14ac:dyDescent="0.2">
      <c r="A38" s="566"/>
      <c r="B38" s="566"/>
      <c r="C38" s="590">
        <v>46142</v>
      </c>
      <c r="D38" s="590"/>
      <c r="E38" s="590"/>
      <c r="F38" s="583"/>
      <c r="G38" s="588"/>
      <c r="H38" s="589"/>
      <c r="I38" s="622"/>
      <c r="J38" s="622"/>
      <c r="K38" s="622"/>
      <c r="L38" s="622"/>
      <c r="M38" s="622"/>
      <c r="N38" s="622"/>
      <c r="O38" s="622"/>
      <c r="P38" s="622"/>
      <c r="Q38" s="622"/>
      <c r="R38" s="622"/>
      <c r="S38" s="622"/>
      <c r="T38" s="622"/>
      <c r="U38" s="41"/>
    </row>
    <row r="39" spans="1:21" ht="13.5" customHeight="1" x14ac:dyDescent="0.2">
      <c r="A39" s="566"/>
      <c r="B39" s="566"/>
      <c r="C39" s="590">
        <v>46171</v>
      </c>
      <c r="D39" s="590"/>
      <c r="E39" s="590"/>
      <c r="F39" s="583"/>
      <c r="G39" s="588"/>
      <c r="H39" s="589"/>
      <c r="I39" s="622"/>
      <c r="J39" s="622"/>
      <c r="K39" s="622"/>
      <c r="L39" s="622"/>
      <c r="M39" s="622"/>
      <c r="N39" s="622"/>
      <c r="O39" s="622"/>
      <c r="P39" s="622"/>
      <c r="Q39" s="622"/>
      <c r="R39" s="622"/>
      <c r="S39" s="622"/>
      <c r="T39" s="622"/>
      <c r="U39" s="41"/>
    </row>
    <row r="40" spans="1:21" ht="19.5" customHeight="1" x14ac:dyDescent="0.2">
      <c r="A40" s="566"/>
      <c r="B40" s="566"/>
      <c r="C40" s="590">
        <v>46203</v>
      </c>
      <c r="D40" s="590"/>
      <c r="E40" s="590"/>
      <c r="F40" s="583" t="s">
        <v>557</v>
      </c>
      <c r="G40" s="588"/>
      <c r="H40" s="589"/>
      <c r="I40" s="622" t="s">
        <v>888</v>
      </c>
      <c r="J40" s="622"/>
      <c r="K40" s="622"/>
      <c r="L40" s="622"/>
      <c r="M40" s="622"/>
      <c r="N40" s="622"/>
      <c r="O40" s="622"/>
      <c r="P40" s="622"/>
      <c r="Q40" s="622"/>
      <c r="R40" s="622"/>
      <c r="S40" s="622"/>
      <c r="T40" s="622"/>
      <c r="U40" s="41"/>
    </row>
    <row r="41" spans="1:21" ht="19.5" customHeight="1" x14ac:dyDescent="0.2">
      <c r="A41" s="566"/>
      <c r="B41" s="566"/>
      <c r="C41" s="590">
        <v>46234</v>
      </c>
      <c r="D41" s="590"/>
      <c r="E41" s="590"/>
      <c r="F41" s="583"/>
      <c r="G41" s="588"/>
      <c r="H41" s="589"/>
      <c r="I41" s="702"/>
      <c r="J41" s="702"/>
      <c r="K41" s="702"/>
      <c r="L41" s="702"/>
      <c r="M41" s="702"/>
      <c r="N41" s="702"/>
      <c r="O41" s="702"/>
      <c r="P41" s="702"/>
      <c r="Q41" s="702"/>
      <c r="R41" s="702"/>
      <c r="S41" s="702"/>
      <c r="T41" s="702"/>
      <c r="U41" s="41"/>
    </row>
    <row r="42" spans="1:21" ht="19.5" customHeight="1" x14ac:dyDescent="0.2">
      <c r="A42" s="566"/>
      <c r="B42" s="566"/>
      <c r="C42" s="590">
        <v>46265</v>
      </c>
      <c r="D42" s="590"/>
      <c r="E42" s="590"/>
      <c r="F42" s="583"/>
      <c r="G42" s="588"/>
      <c r="H42" s="589"/>
      <c r="I42" s="702"/>
      <c r="J42" s="702"/>
      <c r="K42" s="702"/>
      <c r="L42" s="702"/>
      <c r="M42" s="702"/>
      <c r="N42" s="702"/>
      <c r="O42" s="702"/>
      <c r="P42" s="702"/>
      <c r="Q42" s="702"/>
      <c r="R42" s="702"/>
      <c r="S42" s="702"/>
      <c r="T42" s="702"/>
      <c r="U42" s="41"/>
    </row>
    <row r="43" spans="1:21" ht="19.5" customHeight="1" x14ac:dyDescent="0.2">
      <c r="A43" s="566"/>
      <c r="B43" s="566"/>
      <c r="C43" s="590">
        <v>46295</v>
      </c>
      <c r="D43" s="590"/>
      <c r="E43" s="590"/>
      <c r="F43" s="583" t="s">
        <v>557</v>
      </c>
      <c r="G43" s="588"/>
      <c r="H43" s="589"/>
      <c r="I43" s="622"/>
      <c r="J43" s="622"/>
      <c r="K43" s="622"/>
      <c r="L43" s="622"/>
      <c r="M43" s="622"/>
      <c r="N43" s="622"/>
      <c r="O43" s="622"/>
      <c r="P43" s="622"/>
      <c r="Q43" s="622"/>
      <c r="R43" s="622"/>
      <c r="S43" s="622"/>
      <c r="T43" s="622"/>
      <c r="U43" s="41"/>
    </row>
    <row r="44" spans="1:21" ht="19.5" customHeight="1" x14ac:dyDescent="0.2">
      <c r="A44" s="566"/>
      <c r="B44" s="566"/>
      <c r="C44" s="590">
        <v>46325</v>
      </c>
      <c r="D44" s="590"/>
      <c r="E44" s="590"/>
      <c r="F44" s="583"/>
      <c r="G44" s="588"/>
      <c r="H44" s="589"/>
      <c r="I44" s="702"/>
      <c r="J44" s="702"/>
      <c r="K44" s="702"/>
      <c r="L44" s="702"/>
      <c r="M44" s="702"/>
      <c r="N44" s="702"/>
      <c r="O44" s="702"/>
      <c r="P44" s="702"/>
      <c r="Q44" s="702"/>
      <c r="R44" s="702"/>
      <c r="S44" s="702"/>
      <c r="T44" s="702"/>
      <c r="U44" s="41"/>
    </row>
    <row r="45" spans="1:21" ht="24.75" customHeight="1" x14ac:dyDescent="0.2">
      <c r="A45" s="566"/>
      <c r="B45" s="566"/>
      <c r="C45" s="590">
        <v>46356</v>
      </c>
      <c r="D45" s="590"/>
      <c r="E45" s="590"/>
      <c r="F45" s="583"/>
      <c r="G45" s="588"/>
      <c r="H45" s="589"/>
      <c r="I45" s="702"/>
      <c r="J45" s="702"/>
      <c r="K45" s="702"/>
      <c r="L45" s="702"/>
      <c r="M45" s="702"/>
      <c r="N45" s="702"/>
      <c r="O45" s="702"/>
      <c r="P45" s="702"/>
      <c r="Q45" s="702"/>
      <c r="R45" s="702"/>
      <c r="S45" s="702"/>
      <c r="T45" s="702"/>
      <c r="U45" s="41"/>
    </row>
    <row r="46" spans="1:21" ht="24.75" customHeight="1" x14ac:dyDescent="0.2">
      <c r="A46" s="566"/>
      <c r="B46" s="566"/>
      <c r="C46" s="590">
        <v>46360</v>
      </c>
      <c r="D46" s="590"/>
      <c r="E46" s="590"/>
      <c r="F46" s="583" t="s">
        <v>557</v>
      </c>
      <c r="G46" s="588"/>
      <c r="H46" s="589"/>
      <c r="I46" s="622"/>
      <c r="J46" s="622"/>
      <c r="K46" s="622"/>
      <c r="L46" s="622"/>
      <c r="M46" s="622"/>
      <c r="N46" s="622"/>
      <c r="O46" s="622"/>
      <c r="P46" s="622"/>
      <c r="Q46" s="622"/>
      <c r="R46" s="622"/>
      <c r="S46" s="622"/>
      <c r="T46" s="622"/>
      <c r="U46" s="41"/>
    </row>
    <row r="47" spans="1:21" ht="24.75" customHeight="1" x14ac:dyDescent="0.2">
      <c r="A47" s="566"/>
      <c r="B47" s="566"/>
      <c r="C47" s="586" t="s">
        <v>14</v>
      </c>
      <c r="D47" s="586"/>
      <c r="E47" s="586"/>
      <c r="F47" s="586"/>
      <c r="G47" s="586"/>
      <c r="H47" s="586"/>
      <c r="I47" s="213"/>
      <c r="J47" s="214"/>
      <c r="K47" s="214"/>
      <c r="L47" s="214"/>
      <c r="M47" s="214"/>
      <c r="N47" s="214"/>
      <c r="O47" s="214"/>
      <c r="P47" s="214"/>
      <c r="Q47" s="214"/>
      <c r="R47" s="214"/>
      <c r="S47" s="214"/>
      <c r="T47" s="221"/>
      <c r="U47" s="41"/>
    </row>
    <row r="48" spans="1:21" ht="20.25" customHeight="1" thickBot="1" x14ac:dyDescent="0.25">
      <c r="A48" s="566"/>
      <c r="B48" s="566"/>
      <c r="C48" s="687" t="str">
        <f>E13</f>
        <v>Líder Funcional SG SST</v>
      </c>
      <c r="D48" s="681"/>
      <c r="E48" s="681"/>
      <c r="F48" s="681"/>
      <c r="G48" s="681"/>
      <c r="H48" s="682"/>
      <c r="I48" s="842" t="s">
        <v>350</v>
      </c>
      <c r="J48" s="843"/>
      <c r="K48" s="843"/>
      <c r="L48" s="843"/>
      <c r="M48" s="843"/>
      <c r="N48" s="843"/>
      <c r="O48" s="843"/>
      <c r="P48" s="843"/>
      <c r="Q48" s="843"/>
      <c r="R48" s="843"/>
      <c r="S48" s="843"/>
      <c r="T48" s="844"/>
      <c r="U48" s="41"/>
    </row>
    <row r="49" spans="1:21" ht="20.25" customHeight="1" thickBot="1" x14ac:dyDescent="0.25">
      <c r="A49" s="51"/>
      <c r="B49" s="51"/>
      <c r="C49" s="51"/>
      <c r="D49" s="51"/>
      <c r="E49" s="51"/>
      <c r="F49" s="51"/>
      <c r="G49" s="51"/>
      <c r="H49" s="51"/>
      <c r="I49" s="51"/>
      <c r="J49" s="51"/>
      <c r="K49" s="51"/>
      <c r="L49" s="51"/>
      <c r="M49" s="51"/>
      <c r="N49" s="51"/>
      <c r="O49" s="51"/>
      <c r="P49" s="51"/>
      <c r="Q49" s="51"/>
      <c r="R49" s="51"/>
      <c r="S49" s="51"/>
      <c r="T49" s="51"/>
      <c r="U49" s="52"/>
    </row>
    <row r="50" spans="1:21" ht="14.25" x14ac:dyDescent="0.2"/>
    <row r="51" spans="1:21" ht="12" hidden="1" customHeight="1" x14ac:dyDescent="0.2"/>
    <row r="52" spans="1:21" ht="14.25" hidden="1" x14ac:dyDescent="0.2"/>
    <row r="53" spans="1:21" ht="14.25" hidden="1" x14ac:dyDescent="0.2"/>
    <row r="54" spans="1:21" ht="14.25" hidden="1" x14ac:dyDescent="0.2"/>
    <row r="55" spans="1:21" ht="14.25" hidden="1" x14ac:dyDescent="0.2"/>
    <row r="56" spans="1:21" ht="14.25" hidden="1" x14ac:dyDescent="0.2"/>
    <row r="57" spans="1:21" ht="14.25" hidden="1" x14ac:dyDescent="0.2"/>
    <row r="58" spans="1:21" ht="14.25" hidden="1" x14ac:dyDescent="0.2"/>
    <row r="59" spans="1:21" ht="14.25" hidden="1" x14ac:dyDescent="0.2"/>
    <row r="60" spans="1:21" ht="14.25" hidden="1" x14ac:dyDescent="0.2"/>
    <row r="61" spans="1:21" ht="14.25" hidden="1" x14ac:dyDescent="0.2"/>
    <row r="62" spans="1:21" ht="14.25" hidden="1" x14ac:dyDescent="0.2"/>
    <row r="63" spans="1:21" ht="14.25" hidden="1" x14ac:dyDescent="0.2"/>
    <row r="64" spans="1:21" ht="14.25" hidden="1" x14ac:dyDescent="0.2"/>
    <row r="65" ht="14.25" hidden="1" x14ac:dyDescent="0.2"/>
    <row r="66" ht="14.25" hidden="1" x14ac:dyDescent="0.2"/>
    <row r="67" ht="14.25" hidden="1" x14ac:dyDescent="0.2"/>
    <row r="68" ht="14.25" hidden="1" x14ac:dyDescent="0.2"/>
    <row r="69" ht="14.25" hidden="1" x14ac:dyDescent="0.2"/>
    <row r="70" ht="14.25" hidden="1" x14ac:dyDescent="0.2"/>
    <row r="71" ht="14.25" hidden="1" x14ac:dyDescent="0.2"/>
    <row r="72" ht="14.25" hidden="1" x14ac:dyDescent="0.2"/>
    <row r="73" ht="14.25" hidden="1" x14ac:dyDescent="0.2"/>
  </sheetData>
  <sheetProtection selectLockedCells="1"/>
  <dataConsolidate/>
  <mergeCells count="73">
    <mergeCell ref="C44:E44"/>
    <mergeCell ref="F44:H44"/>
    <mergeCell ref="I44:T44"/>
    <mergeCell ref="C47:H47"/>
    <mergeCell ref="C48:H48"/>
    <mergeCell ref="I48:T48"/>
    <mergeCell ref="C45:E45"/>
    <mergeCell ref="F45:H45"/>
    <mergeCell ref="I45:T45"/>
    <mergeCell ref="C46:E46"/>
    <mergeCell ref="F46:H46"/>
    <mergeCell ref="I46:T46"/>
    <mergeCell ref="C42:E42"/>
    <mergeCell ref="F42:H42"/>
    <mergeCell ref="I42:T42"/>
    <mergeCell ref="C43:E43"/>
    <mergeCell ref="F43:H43"/>
    <mergeCell ref="I43:T43"/>
    <mergeCell ref="C40:E40"/>
    <mergeCell ref="F40:H40"/>
    <mergeCell ref="I40:T40"/>
    <mergeCell ref="C41:E41"/>
    <mergeCell ref="F41:H41"/>
    <mergeCell ref="I41:T41"/>
    <mergeCell ref="F38:H38"/>
    <mergeCell ref="I38:T38"/>
    <mergeCell ref="C39:E39"/>
    <mergeCell ref="F39:H39"/>
    <mergeCell ref="I39:T39"/>
    <mergeCell ref="A24:C24"/>
    <mergeCell ref="A26:C26"/>
    <mergeCell ref="A28:T28"/>
    <mergeCell ref="B32:H32"/>
    <mergeCell ref="I32:T32"/>
    <mergeCell ref="R17:T26"/>
    <mergeCell ref="A19:C19"/>
    <mergeCell ref="A20:C20"/>
    <mergeCell ref="A22:C22"/>
    <mergeCell ref="A23:C23"/>
    <mergeCell ref="A33:A48"/>
    <mergeCell ref="B33:B48"/>
    <mergeCell ref="C33:H33"/>
    <mergeCell ref="I33:T33"/>
    <mergeCell ref="C34:H34"/>
    <mergeCell ref="I34:T34"/>
    <mergeCell ref="C35:E35"/>
    <mergeCell ref="F35:H35"/>
    <mergeCell ref="I35:T35"/>
    <mergeCell ref="C36:E36"/>
    <mergeCell ref="F36:H36"/>
    <mergeCell ref="I36:T36"/>
    <mergeCell ref="C37:E37"/>
    <mergeCell ref="F37:H37"/>
    <mergeCell ref="I37:T37"/>
    <mergeCell ref="C38:E38"/>
    <mergeCell ref="A11:C11"/>
    <mergeCell ref="E11:P11"/>
    <mergeCell ref="A13:C13"/>
    <mergeCell ref="E13:P13"/>
    <mergeCell ref="A17:C17"/>
    <mergeCell ref="A5:C5"/>
    <mergeCell ref="E5:T5"/>
    <mergeCell ref="A7:C7"/>
    <mergeCell ref="E7:P7"/>
    <mergeCell ref="A9:C9"/>
    <mergeCell ref="E9:P9"/>
    <mergeCell ref="A1:M1"/>
    <mergeCell ref="N1:U3"/>
    <mergeCell ref="A2:M2"/>
    <mergeCell ref="A3:B3"/>
    <mergeCell ref="D3:F3"/>
    <mergeCell ref="G3:J3"/>
    <mergeCell ref="L3:M3"/>
  </mergeCells>
  <conditionalFormatting sqref="E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F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G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H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I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J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K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M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N26:P26 L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63E1-09D1-4DF9-A041-706E9E6E1FD8}">
  <sheetPr>
    <tabColor theme="0"/>
  </sheetPr>
  <dimension ref="A1:U62"/>
  <sheetViews>
    <sheetView showGridLines="0" view="pageBreakPreview" zoomScale="70" zoomScaleNormal="40" zoomScaleSheetLayoutView="70" zoomScalePageLayoutView="82" workbookViewId="0">
      <selection activeCell="C35" sqref="C35:E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2026'!B65</f>
        <v>12.4 Tasa de Accidentes de Transito</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359</v>
      </c>
      <c r="F9" s="539"/>
      <c r="G9" s="539"/>
      <c r="H9" s="539"/>
      <c r="I9" s="539"/>
      <c r="J9" s="539"/>
      <c r="K9" s="539"/>
      <c r="L9" s="539"/>
      <c r="M9" s="539"/>
      <c r="N9" s="539"/>
      <c r="O9" s="539"/>
      <c r="P9" s="539"/>
      <c r="R9" s="46" t="s">
        <v>410</v>
      </c>
      <c r="T9" s="47" t="str">
        <f>'Tablero indicadores 2026'!H60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t="s">
        <v>905</v>
      </c>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906</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v>0</v>
      </c>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v>0</v>
      </c>
      <c r="K20" s="59"/>
      <c r="L20" s="59"/>
      <c r="M20" s="59"/>
      <c r="N20" s="59"/>
      <c r="O20" s="59"/>
      <c r="P20" s="59">
        <v>0</v>
      </c>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0</v>
      </c>
      <c r="K22" s="63"/>
      <c r="L22" s="63"/>
      <c r="M22" s="63"/>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1</v>
      </c>
      <c r="K24" s="63"/>
      <c r="L24" s="63"/>
      <c r="M24" s="63"/>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t="e">
        <f t="shared" ref="J26:P26" si="0">J19/J20</f>
        <v>#DIV/0!</v>
      </c>
      <c r="K26" s="63"/>
      <c r="L26" s="63"/>
      <c r="M26" s="63"/>
      <c r="N26" s="63"/>
      <c r="O26" s="63"/>
      <c r="P26" s="63" t="e">
        <f t="shared" si="0"/>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15" customHeight="1" x14ac:dyDescent="0.2">
      <c r="U31" s="41"/>
    </row>
    <row r="32" spans="1:21" ht="15" customHeight="1" x14ac:dyDescent="0.25">
      <c r="B32" s="568" t="s">
        <v>434</v>
      </c>
      <c r="C32" s="569"/>
      <c r="D32" s="569"/>
      <c r="E32" s="569"/>
      <c r="F32" s="569"/>
      <c r="G32" s="569"/>
      <c r="H32" s="570"/>
      <c r="I32" s="688" t="s">
        <v>435</v>
      </c>
      <c r="J32" s="688"/>
      <c r="K32" s="688"/>
      <c r="L32" s="688"/>
      <c r="M32" s="688"/>
      <c r="N32" s="688"/>
      <c r="O32" s="688"/>
      <c r="P32" s="688"/>
      <c r="Q32" s="688"/>
      <c r="R32" s="688"/>
      <c r="S32" s="688"/>
      <c r="T32" s="688"/>
      <c r="U32" s="41"/>
    </row>
    <row r="33" spans="1:21" ht="15" customHeight="1" x14ac:dyDescent="0.2">
      <c r="A33" s="565"/>
      <c r="B33" s="565"/>
      <c r="C33" s="571" t="s">
        <v>353</v>
      </c>
      <c r="D33" s="572"/>
      <c r="E33" s="572"/>
      <c r="F33" s="572"/>
      <c r="G33" s="572"/>
      <c r="H33" s="573"/>
      <c r="I33" s="571" t="s">
        <v>907</v>
      </c>
      <c r="J33" s="572"/>
      <c r="K33" s="572"/>
      <c r="L33" s="572"/>
      <c r="M33" s="572"/>
      <c r="N33" s="572"/>
      <c r="O33" s="572"/>
      <c r="P33" s="572"/>
      <c r="Q33" s="572"/>
      <c r="R33" s="572"/>
      <c r="S33" s="572"/>
      <c r="T33" s="672"/>
      <c r="U33" s="41"/>
    </row>
    <row r="34" spans="1:21" ht="15" customHeight="1" x14ac:dyDescent="0.2">
      <c r="A34" s="566"/>
      <c r="B34" s="566"/>
      <c r="C34" s="574" t="s">
        <v>438</v>
      </c>
      <c r="D34" s="575"/>
      <c r="E34" s="575"/>
      <c r="F34" s="575"/>
      <c r="G34" s="575"/>
      <c r="H34" s="576"/>
      <c r="I34" s="574" t="s">
        <v>439</v>
      </c>
      <c r="J34" s="575"/>
      <c r="K34" s="575"/>
      <c r="L34" s="575"/>
      <c r="M34" s="575"/>
      <c r="N34" s="575"/>
      <c r="O34" s="575"/>
      <c r="P34" s="575"/>
      <c r="Q34" s="575"/>
      <c r="R34" s="575"/>
      <c r="S34" s="575"/>
      <c r="T34" s="673"/>
      <c r="U34" s="41"/>
    </row>
    <row r="35" spans="1:21" ht="15" customHeight="1" x14ac:dyDescent="0.2">
      <c r="A35" s="566"/>
      <c r="B35" s="566"/>
      <c r="C35" s="583">
        <v>46203</v>
      </c>
      <c r="D35" s="588"/>
      <c r="E35" s="589"/>
      <c r="F35" s="583" t="s">
        <v>908</v>
      </c>
      <c r="G35" s="588"/>
      <c r="H35" s="589"/>
      <c r="I35" s="622" t="s">
        <v>909</v>
      </c>
      <c r="J35" s="622"/>
      <c r="K35" s="622"/>
      <c r="L35" s="622"/>
      <c r="M35" s="622"/>
      <c r="N35" s="622"/>
      <c r="O35" s="622"/>
      <c r="P35" s="622"/>
      <c r="Q35" s="622"/>
      <c r="R35" s="622"/>
      <c r="S35" s="622"/>
      <c r="T35" s="622"/>
      <c r="U35" s="41"/>
    </row>
    <row r="36" spans="1:21" ht="15" customHeight="1" x14ac:dyDescent="0.2">
      <c r="A36" s="566"/>
      <c r="B36" s="566"/>
      <c r="C36" s="583">
        <v>46360</v>
      </c>
      <c r="D36" s="588"/>
      <c r="E36" s="589"/>
      <c r="F36" s="583" t="s">
        <v>908</v>
      </c>
      <c r="G36" s="588"/>
      <c r="H36" s="589"/>
      <c r="I36" s="622"/>
      <c r="J36" s="622"/>
      <c r="K36" s="622"/>
      <c r="L36" s="622"/>
      <c r="M36" s="622"/>
      <c r="N36" s="622"/>
      <c r="O36" s="622"/>
      <c r="P36" s="622"/>
      <c r="Q36" s="622"/>
      <c r="R36" s="622"/>
      <c r="S36" s="622"/>
      <c r="T36" s="622"/>
      <c r="U36" s="41"/>
    </row>
    <row r="37" spans="1:21" ht="22.5" customHeight="1" x14ac:dyDescent="0.2">
      <c r="A37" s="566"/>
      <c r="B37" s="566"/>
      <c r="C37" s="586" t="s">
        <v>14</v>
      </c>
      <c r="D37" s="586"/>
      <c r="E37" s="586"/>
      <c r="F37" s="586"/>
      <c r="G37" s="586"/>
      <c r="H37" s="586"/>
      <c r="I37" s="213"/>
      <c r="J37" s="214"/>
      <c r="K37" s="214"/>
      <c r="L37" s="214"/>
      <c r="M37" s="214"/>
      <c r="N37" s="214"/>
      <c r="O37" s="214"/>
      <c r="P37" s="214"/>
      <c r="Q37" s="214"/>
      <c r="R37" s="214"/>
      <c r="S37" s="214"/>
      <c r="T37" s="221"/>
      <c r="U37" s="40"/>
    </row>
    <row r="38" spans="1:21" ht="24" customHeight="1" thickBot="1" x14ac:dyDescent="0.25">
      <c r="A38" s="566"/>
      <c r="B38" s="566"/>
      <c r="C38" s="687" t="str">
        <f>E13</f>
        <v>Líder Funcional SG SST</v>
      </c>
      <c r="D38" s="681"/>
      <c r="E38" s="681"/>
      <c r="F38" s="681"/>
      <c r="G38" s="681"/>
      <c r="H38" s="682"/>
      <c r="I38" s="842" t="s">
        <v>910</v>
      </c>
      <c r="J38" s="843"/>
      <c r="K38" s="843"/>
      <c r="L38" s="843"/>
      <c r="M38" s="843"/>
      <c r="N38" s="843"/>
      <c r="O38" s="843"/>
      <c r="P38" s="843"/>
      <c r="Q38" s="843"/>
      <c r="R38" s="843"/>
      <c r="S38" s="843"/>
      <c r="T38" s="844"/>
      <c r="U38" s="52"/>
    </row>
    <row r="39" spans="1:21" ht="39" customHeight="1" x14ac:dyDescent="0.2"/>
    <row r="40" spans="1:21" ht="12" hidden="1" customHeight="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sheetData>
  <sheetProtection selectLockedCells="1"/>
  <dataConsolidate/>
  <mergeCells count="43">
    <mergeCell ref="A24:C24"/>
    <mergeCell ref="A26:C26"/>
    <mergeCell ref="A28:T28"/>
    <mergeCell ref="B32:H32"/>
    <mergeCell ref="I32:T32"/>
    <mergeCell ref="R17:T26"/>
    <mergeCell ref="A19:C19"/>
    <mergeCell ref="A20:C20"/>
    <mergeCell ref="A22:C22"/>
    <mergeCell ref="A23:C23"/>
    <mergeCell ref="A33:A38"/>
    <mergeCell ref="B33:B38"/>
    <mergeCell ref="C33:H33"/>
    <mergeCell ref="I33:T33"/>
    <mergeCell ref="C34:H34"/>
    <mergeCell ref="C37:H37"/>
    <mergeCell ref="C38:H38"/>
    <mergeCell ref="I38:T38"/>
    <mergeCell ref="I34:T34"/>
    <mergeCell ref="C35:E35"/>
    <mergeCell ref="F35:H35"/>
    <mergeCell ref="I35:T35"/>
    <mergeCell ref="C36:E36"/>
    <mergeCell ref="F36:H36"/>
    <mergeCell ref="I36:T36"/>
    <mergeCell ref="A11:C11"/>
    <mergeCell ref="E11:P11"/>
    <mergeCell ref="A13:C13"/>
    <mergeCell ref="E13:P13"/>
    <mergeCell ref="A17:C17"/>
    <mergeCell ref="A5:C5"/>
    <mergeCell ref="E5:T5"/>
    <mergeCell ref="A7:C7"/>
    <mergeCell ref="E7:P7"/>
    <mergeCell ref="A9:C9"/>
    <mergeCell ref="E9:P9"/>
    <mergeCell ref="A1:M1"/>
    <mergeCell ref="N1:U3"/>
    <mergeCell ref="A2:M2"/>
    <mergeCell ref="A3:B3"/>
    <mergeCell ref="D3:F3"/>
    <mergeCell ref="G3:J3"/>
    <mergeCell ref="L3:M3"/>
  </mergeCells>
  <conditionalFormatting sqref="E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F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G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H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I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J26: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0B949-21E3-4E93-84E0-EB69E75B6FEB}">
  <sheetPr codeName="Hoja52">
    <tabColor theme="0"/>
  </sheetPr>
  <dimension ref="A1:U64"/>
  <sheetViews>
    <sheetView showGridLines="0" view="pageBreakPreview" topLeftCell="A3" zoomScale="70" zoomScaleNormal="40" zoomScaleSheetLayoutView="70" zoomScalePageLayoutView="82" workbookViewId="0">
      <selection activeCell="C36" sqref="C36:E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2026'!B66</f>
        <v>12.5 Frecuencia de Accidentes de  Transito</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359</v>
      </c>
      <c r="F9" s="539"/>
      <c r="G9" s="539"/>
      <c r="H9" s="539"/>
      <c r="I9" s="539"/>
      <c r="J9" s="539"/>
      <c r="K9" s="539"/>
      <c r="L9" s="539"/>
      <c r="M9" s="539"/>
      <c r="N9" s="539"/>
      <c r="O9" s="539"/>
      <c r="P9" s="539"/>
      <c r="R9" s="46" t="s">
        <v>410</v>
      </c>
      <c r="T9" s="47" t="str">
        <f>'Tablero indicadores 2026'!H60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906</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v>0</v>
      </c>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v>0</v>
      </c>
      <c r="K20" s="59"/>
      <c r="L20" s="59"/>
      <c r="M20" s="59"/>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0</v>
      </c>
      <c r="K22" s="63"/>
      <c r="L22" s="63"/>
      <c r="M22" s="63"/>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1</v>
      </c>
      <c r="K24" s="63"/>
      <c r="L24" s="63"/>
      <c r="M24" s="63"/>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t="e">
        <f t="shared" ref="J26:P26" si="0">J19/J20</f>
        <v>#DIV/0!</v>
      </c>
      <c r="K26" s="63"/>
      <c r="L26" s="63"/>
      <c r="M26" s="63"/>
      <c r="N26" s="63"/>
      <c r="O26" s="63"/>
      <c r="P26" s="63" t="e">
        <f t="shared" si="0"/>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2" customHeight="1" x14ac:dyDescent="0.2">
      <c r="U30" s="41"/>
    </row>
    <row r="31" spans="1:21" ht="4.5" customHeight="1" x14ac:dyDescent="0.2">
      <c r="U31" s="41"/>
    </row>
    <row r="32" spans="1:21" ht="24.75" customHeight="1" x14ac:dyDescent="0.25">
      <c r="A32" s="845"/>
      <c r="B32" s="568" t="s">
        <v>434</v>
      </c>
      <c r="C32" s="569"/>
      <c r="D32" s="569"/>
      <c r="E32" s="569"/>
      <c r="F32" s="569"/>
      <c r="G32" s="569"/>
      <c r="H32" s="570"/>
      <c r="I32" s="568" t="s">
        <v>435</v>
      </c>
      <c r="J32" s="569"/>
      <c r="K32" s="569"/>
      <c r="L32" s="569"/>
      <c r="M32" s="569"/>
      <c r="N32" s="569"/>
      <c r="O32" s="569"/>
      <c r="P32" s="569"/>
      <c r="Q32" s="569"/>
      <c r="R32" s="569"/>
      <c r="S32" s="569"/>
      <c r="T32" s="570"/>
      <c r="U32" s="41"/>
    </row>
    <row r="33" spans="1:21" ht="24.75" customHeight="1" x14ac:dyDescent="0.2">
      <c r="A33" s="845"/>
      <c r="B33" s="565"/>
      <c r="C33" s="571" t="s">
        <v>353</v>
      </c>
      <c r="D33" s="572"/>
      <c r="E33" s="572"/>
      <c r="F33" s="572"/>
      <c r="G33" s="572"/>
      <c r="H33" s="573"/>
      <c r="I33" s="571" t="s">
        <v>911</v>
      </c>
      <c r="J33" s="572"/>
      <c r="K33" s="572"/>
      <c r="L33" s="572"/>
      <c r="M33" s="572"/>
      <c r="N33" s="572"/>
      <c r="O33" s="572"/>
      <c r="P33" s="572"/>
      <c r="Q33" s="572"/>
      <c r="R33" s="572"/>
      <c r="S33" s="572"/>
      <c r="T33" s="672"/>
      <c r="U33" s="41"/>
    </row>
    <row r="34" spans="1:21" ht="24.75" customHeight="1" x14ac:dyDescent="0.2">
      <c r="A34" s="845"/>
      <c r="B34" s="566"/>
      <c r="C34" s="574" t="s">
        <v>438</v>
      </c>
      <c r="D34" s="575"/>
      <c r="E34" s="575"/>
      <c r="F34" s="575"/>
      <c r="G34" s="575"/>
      <c r="H34" s="576"/>
      <c r="I34" s="574" t="s">
        <v>439</v>
      </c>
      <c r="J34" s="575"/>
      <c r="K34" s="575"/>
      <c r="L34" s="575"/>
      <c r="M34" s="575"/>
      <c r="N34" s="575"/>
      <c r="O34" s="575"/>
      <c r="P34" s="575"/>
      <c r="Q34" s="575"/>
      <c r="R34" s="575"/>
      <c r="S34" s="575"/>
      <c r="T34" s="673"/>
      <c r="U34" s="41"/>
    </row>
    <row r="35" spans="1:21" ht="24.75" customHeight="1" x14ac:dyDescent="0.2">
      <c r="A35" s="845"/>
      <c r="B35" s="566"/>
      <c r="C35" s="583">
        <v>46203</v>
      </c>
      <c r="D35" s="588"/>
      <c r="E35" s="589"/>
      <c r="F35" s="583" t="s">
        <v>912</v>
      </c>
      <c r="G35" s="588"/>
      <c r="H35" s="589"/>
      <c r="I35" s="622" t="s">
        <v>913</v>
      </c>
      <c r="J35" s="622"/>
      <c r="K35" s="622"/>
      <c r="L35" s="622"/>
      <c r="M35" s="622"/>
      <c r="N35" s="622"/>
      <c r="O35" s="622"/>
      <c r="P35" s="622"/>
      <c r="Q35" s="622"/>
      <c r="R35" s="622"/>
      <c r="S35" s="622"/>
      <c r="T35" s="622"/>
      <c r="U35" s="41"/>
    </row>
    <row r="36" spans="1:21" ht="24.75" customHeight="1" x14ac:dyDescent="0.2">
      <c r="A36" s="845"/>
      <c r="B36" s="566"/>
      <c r="C36" s="583">
        <v>46360</v>
      </c>
      <c r="D36" s="588"/>
      <c r="E36" s="589"/>
      <c r="F36" s="583" t="s">
        <v>912</v>
      </c>
      <c r="G36" s="588"/>
      <c r="H36" s="589"/>
      <c r="I36" s="622"/>
      <c r="J36" s="622"/>
      <c r="K36" s="622"/>
      <c r="L36" s="622"/>
      <c r="M36" s="622"/>
      <c r="N36" s="622"/>
      <c r="O36" s="622"/>
      <c r="P36" s="622"/>
      <c r="Q36" s="622"/>
      <c r="R36" s="622"/>
      <c r="S36" s="622"/>
      <c r="T36" s="622"/>
      <c r="U36" s="41"/>
    </row>
    <row r="37" spans="1:21" ht="24.75" customHeight="1" x14ac:dyDescent="0.2">
      <c r="A37" s="845"/>
      <c r="B37" s="566"/>
      <c r="C37" s="586" t="s">
        <v>14</v>
      </c>
      <c r="D37" s="586"/>
      <c r="E37" s="586"/>
      <c r="F37" s="586"/>
      <c r="G37" s="586"/>
      <c r="H37" s="586"/>
      <c r="I37" s="213"/>
      <c r="J37" s="214"/>
      <c r="K37" s="214"/>
      <c r="L37" s="214"/>
      <c r="M37" s="214"/>
      <c r="N37" s="214"/>
      <c r="O37" s="214"/>
      <c r="P37" s="214"/>
      <c r="Q37" s="214"/>
      <c r="R37" s="214"/>
      <c r="S37" s="214"/>
      <c r="T37" s="221"/>
      <c r="U37" s="41"/>
    </row>
    <row r="38" spans="1:21" ht="24.75" customHeight="1" thickBot="1" x14ac:dyDescent="0.25">
      <c r="A38" s="845"/>
      <c r="B38" s="566"/>
      <c r="C38" s="687" t="str">
        <f>E13</f>
        <v>Líder Funcional SG SST</v>
      </c>
      <c r="D38" s="681"/>
      <c r="E38" s="681"/>
      <c r="F38" s="681"/>
      <c r="G38" s="681"/>
      <c r="H38" s="682"/>
      <c r="I38" s="842" t="s">
        <v>910</v>
      </c>
      <c r="J38" s="843"/>
      <c r="K38" s="843"/>
      <c r="L38" s="843"/>
      <c r="M38" s="843"/>
      <c r="N38" s="843"/>
      <c r="O38" s="843"/>
      <c r="P38" s="843"/>
      <c r="Q38" s="843"/>
      <c r="R38" s="843"/>
      <c r="S38" s="843"/>
      <c r="T38" s="844"/>
      <c r="U38" s="41"/>
    </row>
    <row r="39" spans="1:21" ht="5.0999999999999996" customHeight="1" x14ac:dyDescent="0.2">
      <c r="B39" s="39"/>
      <c r="C39" s="39"/>
      <c r="D39" s="39"/>
      <c r="E39" s="39"/>
      <c r="F39" s="39"/>
      <c r="G39" s="39"/>
      <c r="H39" s="39"/>
      <c r="I39" s="39"/>
      <c r="J39" s="39"/>
      <c r="K39" s="39"/>
      <c r="L39" s="39"/>
      <c r="M39" s="39"/>
      <c r="N39" s="39"/>
      <c r="O39" s="39"/>
      <c r="P39" s="39"/>
      <c r="Q39" s="39"/>
      <c r="R39" s="39"/>
      <c r="S39" s="39"/>
      <c r="T39" s="39"/>
      <c r="U39" s="40"/>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43">
    <mergeCell ref="I33:T33"/>
    <mergeCell ref="F36:H36"/>
    <mergeCell ref="I36:T36"/>
    <mergeCell ref="C37:H37"/>
    <mergeCell ref="C34:H34"/>
    <mergeCell ref="I34:T34"/>
    <mergeCell ref="C35:E35"/>
    <mergeCell ref="F35:H35"/>
    <mergeCell ref="I35:T35"/>
    <mergeCell ref="A19:C19"/>
    <mergeCell ref="A20:C20"/>
    <mergeCell ref="A22:C22"/>
    <mergeCell ref="A23:C23"/>
    <mergeCell ref="A32:A38"/>
    <mergeCell ref="C36:E36"/>
    <mergeCell ref="C38:H38"/>
    <mergeCell ref="A24:C24"/>
    <mergeCell ref="A26:C26"/>
    <mergeCell ref="A28:T28"/>
    <mergeCell ref="R17:T26"/>
    <mergeCell ref="I38:T38"/>
    <mergeCell ref="B32:H32"/>
    <mergeCell ref="I32:T32"/>
    <mergeCell ref="B33:B38"/>
    <mergeCell ref="C33:H3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F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G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H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I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J26: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A8206-A12A-43C8-AFDB-7D3229BC7CAF}">
  <sheetPr codeName="Hoja53">
    <tabColor theme="0"/>
  </sheetPr>
  <dimension ref="A1:U64"/>
  <sheetViews>
    <sheetView showGridLines="0" view="pageBreakPreview" zoomScale="70" zoomScaleNormal="40" zoomScaleSheetLayoutView="70" zoomScalePageLayoutView="82" workbookViewId="0">
      <selection activeCell="C35" sqref="C35:E35"/>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2026'!C67</f>
        <v>Número de conductores lesionados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364</v>
      </c>
      <c r="F9" s="539"/>
      <c r="G9" s="539"/>
      <c r="H9" s="539"/>
      <c r="I9" s="539"/>
      <c r="J9" s="539"/>
      <c r="K9" s="539"/>
      <c r="L9" s="539"/>
      <c r="M9" s="539"/>
      <c r="N9" s="539"/>
      <c r="O9" s="539"/>
      <c r="P9" s="539"/>
      <c r="R9" s="46" t="s">
        <v>410</v>
      </c>
      <c r="T9" s="47" t="str">
        <f>'Tablero indicadores 2026'!H60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906</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v>0</v>
      </c>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v>0</v>
      </c>
      <c r="K20" s="59"/>
      <c r="L20" s="59"/>
      <c r="M20" s="59"/>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0</v>
      </c>
      <c r="K22" s="63"/>
      <c r="L22" s="63"/>
      <c r="M22" s="63"/>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1</v>
      </c>
      <c r="K24" s="63"/>
      <c r="L24" s="63"/>
      <c r="M24" s="63"/>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t="e">
        <f t="shared" ref="J26:P26" si="0">J19/J20</f>
        <v>#DIV/0!</v>
      </c>
      <c r="K26" s="63"/>
      <c r="L26" s="63"/>
      <c r="M26" s="63"/>
      <c r="N26" s="63"/>
      <c r="O26" s="63"/>
      <c r="P26" s="63" t="e">
        <f t="shared" si="0"/>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27" customHeight="1" x14ac:dyDescent="0.2">
      <c r="U31" s="41"/>
    </row>
    <row r="32" spans="1:21" ht="27" customHeight="1" x14ac:dyDescent="0.25">
      <c r="A32" s="845"/>
      <c r="B32" s="568" t="s">
        <v>434</v>
      </c>
      <c r="C32" s="569"/>
      <c r="D32" s="569"/>
      <c r="E32" s="569"/>
      <c r="F32" s="569"/>
      <c r="G32" s="569"/>
      <c r="H32" s="570"/>
      <c r="I32" s="568" t="s">
        <v>435</v>
      </c>
      <c r="J32" s="569"/>
      <c r="K32" s="569"/>
      <c r="L32" s="569"/>
      <c r="M32" s="569"/>
      <c r="N32" s="569"/>
      <c r="O32" s="569"/>
      <c r="P32" s="569"/>
      <c r="Q32" s="569"/>
      <c r="R32" s="569"/>
      <c r="S32" s="569"/>
      <c r="T32" s="570"/>
      <c r="U32" s="41"/>
    </row>
    <row r="33" spans="1:21" ht="27" customHeight="1" x14ac:dyDescent="0.2">
      <c r="A33" s="845"/>
      <c r="B33" s="565"/>
      <c r="C33" s="571" t="s">
        <v>353</v>
      </c>
      <c r="D33" s="572"/>
      <c r="E33" s="572"/>
      <c r="F33" s="572"/>
      <c r="G33" s="572"/>
      <c r="H33" s="573"/>
      <c r="I33" s="571" t="s">
        <v>914</v>
      </c>
      <c r="J33" s="572"/>
      <c r="K33" s="572"/>
      <c r="L33" s="572"/>
      <c r="M33" s="572"/>
      <c r="N33" s="572"/>
      <c r="O33" s="572"/>
      <c r="P33" s="572"/>
      <c r="Q33" s="572"/>
      <c r="R33" s="572"/>
      <c r="S33" s="572"/>
      <c r="T33" s="672"/>
      <c r="U33" s="41"/>
    </row>
    <row r="34" spans="1:21" ht="27" customHeight="1" x14ac:dyDescent="0.2">
      <c r="A34" s="845"/>
      <c r="B34" s="566"/>
      <c r="C34" s="574" t="s">
        <v>438</v>
      </c>
      <c r="D34" s="575"/>
      <c r="E34" s="575"/>
      <c r="F34" s="575"/>
      <c r="G34" s="575"/>
      <c r="H34" s="576"/>
      <c r="I34" s="574" t="s">
        <v>439</v>
      </c>
      <c r="J34" s="575"/>
      <c r="K34" s="575"/>
      <c r="L34" s="575"/>
      <c r="M34" s="575"/>
      <c r="N34" s="575"/>
      <c r="O34" s="575"/>
      <c r="P34" s="575"/>
      <c r="Q34" s="575"/>
      <c r="R34" s="575"/>
      <c r="S34" s="575"/>
      <c r="T34" s="673"/>
      <c r="U34" s="41"/>
    </row>
    <row r="35" spans="1:21" ht="27" customHeight="1" x14ac:dyDescent="0.2">
      <c r="A35" s="845"/>
      <c r="B35" s="566"/>
      <c r="C35" s="583">
        <v>46203</v>
      </c>
      <c r="D35" s="588"/>
      <c r="E35" s="589"/>
      <c r="F35" s="583" t="s">
        <v>912</v>
      </c>
      <c r="G35" s="588"/>
      <c r="H35" s="589"/>
      <c r="I35" s="622" t="s">
        <v>915</v>
      </c>
      <c r="J35" s="622"/>
      <c r="K35" s="622"/>
      <c r="L35" s="622"/>
      <c r="M35" s="622"/>
      <c r="N35" s="622"/>
      <c r="O35" s="622"/>
      <c r="P35" s="622"/>
      <c r="Q35" s="622"/>
      <c r="R35" s="622"/>
      <c r="S35" s="622"/>
      <c r="T35" s="622"/>
      <c r="U35" s="41"/>
    </row>
    <row r="36" spans="1:21" ht="27" customHeight="1" x14ac:dyDescent="0.2">
      <c r="A36" s="845"/>
      <c r="B36" s="566"/>
      <c r="C36" s="583">
        <v>46360</v>
      </c>
      <c r="D36" s="588"/>
      <c r="E36" s="589"/>
      <c r="F36" s="583" t="s">
        <v>912</v>
      </c>
      <c r="G36" s="588"/>
      <c r="H36" s="589"/>
      <c r="I36" s="622"/>
      <c r="J36" s="622"/>
      <c r="K36" s="622"/>
      <c r="L36" s="622"/>
      <c r="M36" s="622"/>
      <c r="N36" s="622"/>
      <c r="O36" s="622"/>
      <c r="P36" s="622"/>
      <c r="Q36" s="622"/>
      <c r="R36" s="622"/>
      <c r="S36" s="622"/>
      <c r="T36" s="622"/>
      <c r="U36" s="41"/>
    </row>
    <row r="37" spans="1:21" ht="27" customHeight="1" x14ac:dyDescent="0.2">
      <c r="A37" s="845"/>
      <c r="B37" s="566"/>
      <c r="C37" s="586" t="s">
        <v>14</v>
      </c>
      <c r="D37" s="586"/>
      <c r="E37" s="586"/>
      <c r="F37" s="586"/>
      <c r="G37" s="586"/>
      <c r="H37" s="586"/>
      <c r="I37" s="527"/>
      <c r="J37" s="528"/>
      <c r="K37" s="528"/>
      <c r="L37" s="528"/>
      <c r="M37" s="528"/>
      <c r="N37" s="528"/>
      <c r="O37" s="528"/>
      <c r="P37" s="528"/>
      <c r="Q37" s="528"/>
      <c r="R37" s="528"/>
      <c r="S37" s="528"/>
      <c r="T37" s="686"/>
      <c r="U37" s="41"/>
    </row>
    <row r="38" spans="1:21" ht="27" customHeight="1" thickBot="1" x14ac:dyDescent="0.25">
      <c r="A38" s="845"/>
      <c r="B38" s="566"/>
      <c r="C38" s="687" t="str">
        <f>E13</f>
        <v>Líder Funcional SG SST</v>
      </c>
      <c r="D38" s="681"/>
      <c r="E38" s="681"/>
      <c r="F38" s="681"/>
      <c r="G38" s="681"/>
      <c r="H38" s="682"/>
      <c r="I38" s="842" t="s">
        <v>916</v>
      </c>
      <c r="J38" s="843"/>
      <c r="K38" s="843"/>
      <c r="L38" s="843"/>
      <c r="M38" s="843"/>
      <c r="N38" s="843"/>
      <c r="O38" s="843"/>
      <c r="P38" s="843"/>
      <c r="Q38" s="843"/>
      <c r="R38" s="843"/>
      <c r="S38" s="843"/>
      <c r="T38" s="844"/>
      <c r="U38" s="41"/>
    </row>
    <row r="39" spans="1:21" ht="5.0999999999999996" customHeight="1" x14ac:dyDescent="0.2">
      <c r="B39" s="39"/>
      <c r="C39" s="39"/>
      <c r="D39" s="39"/>
      <c r="E39" s="39"/>
      <c r="F39" s="39"/>
      <c r="G39" s="39"/>
      <c r="H39" s="39"/>
      <c r="I39" s="39"/>
      <c r="J39" s="39"/>
      <c r="K39" s="39"/>
      <c r="L39" s="39"/>
      <c r="M39" s="39"/>
      <c r="N39" s="39"/>
      <c r="O39" s="39"/>
      <c r="P39" s="39"/>
      <c r="Q39" s="39"/>
      <c r="R39" s="39"/>
      <c r="S39" s="39"/>
      <c r="T39" s="39"/>
      <c r="U39" s="40"/>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44">
    <mergeCell ref="A32:A38"/>
    <mergeCell ref="C36:E36"/>
    <mergeCell ref="F36:H36"/>
    <mergeCell ref="I36:T36"/>
    <mergeCell ref="C33:H33"/>
    <mergeCell ref="I33:T33"/>
    <mergeCell ref="C34:H34"/>
    <mergeCell ref="I34:T34"/>
    <mergeCell ref="C35:E35"/>
    <mergeCell ref="F35:H35"/>
    <mergeCell ref="I35:T35"/>
    <mergeCell ref="C37:H37"/>
    <mergeCell ref="C38:H38"/>
    <mergeCell ref="I38:T38"/>
    <mergeCell ref="I37:T37"/>
    <mergeCell ref="B32:H32"/>
    <mergeCell ref="R17:T26"/>
    <mergeCell ref="A19:C19"/>
    <mergeCell ref="A20:C20"/>
    <mergeCell ref="A22:C22"/>
    <mergeCell ref="A23:C23"/>
    <mergeCell ref="I32:T32"/>
    <mergeCell ref="B33:B38"/>
    <mergeCell ref="A5:C5"/>
    <mergeCell ref="E5:T5"/>
    <mergeCell ref="A7:C7"/>
    <mergeCell ref="E7:P7"/>
    <mergeCell ref="A9:C9"/>
    <mergeCell ref="E9:P9"/>
    <mergeCell ref="A11:C11"/>
    <mergeCell ref="E11:P11"/>
    <mergeCell ref="A13:C13"/>
    <mergeCell ref="E13:P13"/>
    <mergeCell ref="A17:C17"/>
    <mergeCell ref="A24:C24"/>
    <mergeCell ref="A26:C26"/>
    <mergeCell ref="A28:T28"/>
    <mergeCell ref="A1:M1"/>
    <mergeCell ref="N1:U3"/>
    <mergeCell ref="A2:M2"/>
    <mergeCell ref="A3:B3"/>
    <mergeCell ref="D3:F3"/>
    <mergeCell ref="G3:J3"/>
    <mergeCell ref="L3:M3"/>
  </mergeCells>
  <conditionalFormatting sqref="E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F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G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H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I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J26:P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FB481-A2E6-49EF-A946-0E50C32B9957}">
  <sheetPr codeName="Hoja59">
    <tabColor theme="1"/>
  </sheetPr>
  <dimension ref="A1:U64"/>
  <sheetViews>
    <sheetView showGridLines="0" view="pageBreakPreview" topLeftCell="A19" zoomScale="70" zoomScaleNormal="40" zoomScaleSheetLayoutView="70" zoomScalePageLayoutView="82" workbookViewId="0">
      <selection activeCell="I36" sqref="I36:T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917</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2026'!B73</f>
        <v>12.10 Numero de Evaluaciones Practicas de los conductores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392</v>
      </c>
      <c r="F9" s="539"/>
      <c r="G9" s="539"/>
      <c r="H9" s="539"/>
      <c r="I9" s="539"/>
      <c r="J9" s="539"/>
      <c r="K9" s="539"/>
      <c r="L9" s="539"/>
      <c r="M9" s="539"/>
      <c r="N9" s="539"/>
      <c r="O9" s="539"/>
      <c r="P9" s="539"/>
      <c r="R9" s="46" t="s">
        <v>410</v>
      </c>
      <c r="T9" s="47" t="str">
        <f>'Tablero indicadores 2026'!H60</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918</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v>1</v>
      </c>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v>1</v>
      </c>
      <c r="K20" s="59"/>
      <c r="L20" s="59"/>
      <c r="M20" s="59"/>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v>0</v>
      </c>
      <c r="K22" s="63"/>
      <c r="L22" s="63"/>
      <c r="M22" s="63"/>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v>1</v>
      </c>
      <c r="K24" s="63"/>
      <c r="L24" s="63"/>
      <c r="M24" s="63"/>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f t="shared" ref="J26:P26" si="0">J19/J20</f>
        <v>1</v>
      </c>
      <c r="K26" s="63"/>
      <c r="L26" s="63"/>
      <c r="M26" s="63"/>
      <c r="N26" s="63"/>
      <c r="O26" s="63"/>
      <c r="P26" s="63" t="e">
        <f t="shared" si="0"/>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4.5" customHeight="1" x14ac:dyDescent="0.2">
      <c r="U31" s="41"/>
    </row>
    <row r="32" spans="1:21" ht="16.5" customHeight="1" x14ac:dyDescent="0.25">
      <c r="A32" s="845"/>
      <c r="B32" s="568" t="s">
        <v>434</v>
      </c>
      <c r="C32" s="569"/>
      <c r="D32" s="569"/>
      <c r="E32" s="569"/>
      <c r="F32" s="569"/>
      <c r="G32" s="569"/>
      <c r="H32" s="570"/>
      <c r="I32" s="568" t="s">
        <v>435</v>
      </c>
      <c r="J32" s="569"/>
      <c r="K32" s="569"/>
      <c r="L32" s="569"/>
      <c r="M32" s="569"/>
      <c r="N32" s="569"/>
      <c r="O32" s="569"/>
      <c r="P32" s="569"/>
      <c r="Q32" s="569"/>
      <c r="R32" s="569"/>
      <c r="S32" s="569"/>
      <c r="T32" s="570"/>
      <c r="U32" s="41"/>
    </row>
    <row r="33" spans="1:21" ht="16.5" customHeight="1" x14ac:dyDescent="0.2">
      <c r="A33" s="845"/>
      <c r="B33" s="565"/>
      <c r="C33" s="571" t="s">
        <v>919</v>
      </c>
      <c r="D33" s="572"/>
      <c r="E33" s="572"/>
      <c r="F33" s="572"/>
      <c r="G33" s="572"/>
      <c r="H33" s="573"/>
      <c r="I33" s="571" t="s">
        <v>920</v>
      </c>
      <c r="J33" s="572"/>
      <c r="K33" s="572"/>
      <c r="L33" s="572"/>
      <c r="M33" s="572"/>
      <c r="N33" s="572"/>
      <c r="O33" s="572"/>
      <c r="P33" s="572"/>
      <c r="Q33" s="572"/>
      <c r="R33" s="572"/>
      <c r="S33" s="572"/>
      <c r="T33" s="672"/>
      <c r="U33" s="41"/>
    </row>
    <row r="34" spans="1:21" ht="16.5" customHeight="1" x14ac:dyDescent="0.2">
      <c r="A34" s="845"/>
      <c r="B34" s="566"/>
      <c r="C34" s="574" t="s">
        <v>438</v>
      </c>
      <c r="D34" s="575"/>
      <c r="E34" s="575"/>
      <c r="F34" s="575"/>
      <c r="G34" s="575"/>
      <c r="H34" s="576"/>
      <c r="I34" s="574" t="s">
        <v>439</v>
      </c>
      <c r="J34" s="575"/>
      <c r="K34" s="575"/>
      <c r="L34" s="575"/>
      <c r="M34" s="575"/>
      <c r="N34" s="575"/>
      <c r="O34" s="575"/>
      <c r="P34" s="575"/>
      <c r="Q34" s="575"/>
      <c r="R34" s="575"/>
      <c r="S34" s="575"/>
      <c r="T34" s="673"/>
      <c r="U34" s="41"/>
    </row>
    <row r="35" spans="1:21" ht="16.5" customHeight="1" x14ac:dyDescent="0.2">
      <c r="A35" s="845"/>
      <c r="B35" s="566"/>
      <c r="C35" s="583">
        <v>46203</v>
      </c>
      <c r="D35" s="588"/>
      <c r="E35" s="589"/>
      <c r="F35" s="583" t="s">
        <v>912</v>
      </c>
      <c r="G35" s="588"/>
      <c r="H35" s="589"/>
      <c r="I35" s="622" t="s">
        <v>921</v>
      </c>
      <c r="J35" s="622"/>
      <c r="K35" s="622"/>
      <c r="L35" s="622"/>
      <c r="M35" s="622"/>
      <c r="N35" s="622"/>
      <c r="O35" s="622"/>
      <c r="P35" s="622"/>
      <c r="Q35" s="622"/>
      <c r="R35" s="622"/>
      <c r="S35" s="622"/>
      <c r="T35" s="622"/>
      <c r="U35" s="41"/>
    </row>
    <row r="36" spans="1:21" ht="16.5" customHeight="1" x14ac:dyDescent="0.2">
      <c r="A36" s="845"/>
      <c r="B36" s="566"/>
      <c r="C36" s="583">
        <v>46360</v>
      </c>
      <c r="D36" s="588"/>
      <c r="E36" s="589"/>
      <c r="F36" s="583" t="s">
        <v>912</v>
      </c>
      <c r="G36" s="588"/>
      <c r="H36" s="589"/>
      <c r="I36" s="622"/>
      <c r="J36" s="622"/>
      <c r="K36" s="622"/>
      <c r="L36" s="622"/>
      <c r="M36" s="622"/>
      <c r="N36" s="622"/>
      <c r="O36" s="622"/>
      <c r="P36" s="622"/>
      <c r="Q36" s="622"/>
      <c r="R36" s="622"/>
      <c r="S36" s="622"/>
      <c r="T36" s="622"/>
      <c r="U36" s="41"/>
    </row>
    <row r="37" spans="1:21" ht="16.5" customHeight="1" x14ac:dyDescent="0.2">
      <c r="A37" s="845"/>
      <c r="B37" s="566"/>
      <c r="C37" s="586" t="s">
        <v>14</v>
      </c>
      <c r="D37" s="586"/>
      <c r="E37" s="586"/>
      <c r="F37" s="586"/>
      <c r="G37" s="586"/>
      <c r="H37" s="586"/>
      <c r="I37" s="527"/>
      <c r="J37" s="528"/>
      <c r="K37" s="528"/>
      <c r="L37" s="528"/>
      <c r="M37" s="528"/>
      <c r="N37" s="528"/>
      <c r="O37" s="528"/>
      <c r="P37" s="528"/>
      <c r="Q37" s="528"/>
      <c r="R37" s="528"/>
      <c r="S37" s="528"/>
      <c r="T37" s="686"/>
      <c r="U37" s="41"/>
    </row>
    <row r="38" spans="1:21" ht="16.5" customHeight="1" thickBot="1" x14ac:dyDescent="0.25">
      <c r="A38" s="845"/>
      <c r="B38" s="566"/>
      <c r="C38" s="687" t="str">
        <f>E13</f>
        <v>Líder Funcional SG SST</v>
      </c>
      <c r="D38" s="681"/>
      <c r="E38" s="681"/>
      <c r="F38" s="681"/>
      <c r="G38" s="681"/>
      <c r="H38" s="682"/>
      <c r="I38" s="842" t="s">
        <v>922</v>
      </c>
      <c r="J38" s="843"/>
      <c r="K38" s="843"/>
      <c r="L38" s="843"/>
      <c r="M38" s="843"/>
      <c r="N38" s="843"/>
      <c r="O38" s="843"/>
      <c r="P38" s="843"/>
      <c r="Q38" s="843"/>
      <c r="R38" s="843"/>
      <c r="S38" s="843"/>
      <c r="T38" s="844"/>
      <c r="U38" s="41"/>
    </row>
    <row r="39" spans="1:21" ht="5.0999999999999996" customHeight="1" x14ac:dyDescent="0.2">
      <c r="A39" s="39"/>
      <c r="B39" s="39"/>
      <c r="C39" s="39"/>
      <c r="D39" s="39"/>
      <c r="E39" s="39"/>
      <c r="F39" s="39"/>
      <c r="G39" s="39"/>
      <c r="H39" s="39"/>
      <c r="I39" s="39"/>
      <c r="J39" s="39"/>
      <c r="K39" s="39"/>
      <c r="L39" s="39"/>
      <c r="M39" s="39"/>
      <c r="N39" s="39"/>
      <c r="O39" s="39"/>
      <c r="P39" s="39"/>
      <c r="Q39" s="39"/>
      <c r="R39" s="39"/>
      <c r="S39" s="39"/>
      <c r="T39" s="39"/>
      <c r="U39" s="40"/>
    </row>
    <row r="40" spans="1:21" ht="4.5" customHeight="1" thickBot="1" x14ac:dyDescent="0.25">
      <c r="A40" s="51"/>
      <c r="B40" s="51"/>
      <c r="C40" s="51"/>
      <c r="D40" s="51"/>
      <c r="E40" s="51"/>
      <c r="F40" s="51"/>
      <c r="G40" s="51"/>
      <c r="H40" s="51"/>
      <c r="I40" s="51"/>
      <c r="J40" s="51"/>
      <c r="K40" s="51"/>
      <c r="L40" s="51"/>
      <c r="M40" s="51"/>
      <c r="N40" s="51"/>
      <c r="O40" s="51"/>
      <c r="P40" s="51"/>
      <c r="Q40" s="51"/>
      <c r="R40" s="51"/>
      <c r="S40" s="51"/>
      <c r="T40" s="51"/>
      <c r="U40" s="52"/>
    </row>
    <row r="41" spans="1:21" ht="14.25" x14ac:dyDescent="0.2"/>
    <row r="42" spans="1:21" ht="12" hidden="1" customHeight="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sheetData>
  <sheetProtection selectLockedCells="1"/>
  <dataConsolidate/>
  <mergeCells count="44">
    <mergeCell ref="C38:H38"/>
    <mergeCell ref="I38:T38"/>
    <mergeCell ref="A32:A38"/>
    <mergeCell ref="B32:H32"/>
    <mergeCell ref="I32:T32"/>
    <mergeCell ref="B33:B38"/>
    <mergeCell ref="C33:H33"/>
    <mergeCell ref="I33:T33"/>
    <mergeCell ref="C34:H34"/>
    <mergeCell ref="I34:T34"/>
    <mergeCell ref="C35:E35"/>
    <mergeCell ref="F35:H35"/>
    <mergeCell ref="I35:T35"/>
    <mergeCell ref="C36:E36"/>
    <mergeCell ref="F36:H36"/>
    <mergeCell ref="I36:T36"/>
    <mergeCell ref="C37:H37"/>
    <mergeCell ref="I37:T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F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G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H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I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J26:O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F85FB-F6E9-4DBE-BDCA-E7320B6A32A9}">
  <sheetPr codeName="Hoja60">
    <tabColor rgb="FFFF0000"/>
  </sheetPr>
  <dimension ref="A1:U63"/>
  <sheetViews>
    <sheetView showGridLines="0" view="pageBreakPreview" topLeftCell="A28" zoomScale="70" zoomScaleNormal="40" zoomScaleSheetLayoutView="70" zoomScalePageLayoutView="82" workbookViewId="0">
      <selection activeCell="C36" sqref="C36:E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2026'!B74</f>
        <v>13. % Cobertura Inducciòn</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923</v>
      </c>
      <c r="F9" s="539"/>
      <c r="G9" s="539"/>
      <c r="H9" s="539"/>
      <c r="I9" s="539"/>
      <c r="J9" s="539"/>
      <c r="K9" s="539"/>
      <c r="L9" s="539"/>
      <c r="M9" s="539"/>
      <c r="N9" s="539"/>
      <c r="O9" s="539"/>
      <c r="P9" s="539"/>
      <c r="R9" s="46" t="s">
        <v>410</v>
      </c>
      <c r="T9" s="47" t="str">
        <f>'Tablero indicadores 2026'!H74</f>
        <v>Mensual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924</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v>20</v>
      </c>
      <c r="F19" s="59">
        <v>16</v>
      </c>
      <c r="G19" s="59">
        <v>26</v>
      </c>
      <c r="H19" s="59">
        <v>39</v>
      </c>
      <c r="I19" s="59">
        <v>40</v>
      </c>
      <c r="J19" s="59">
        <v>10</v>
      </c>
      <c r="K19" s="59">
        <v>13</v>
      </c>
      <c r="L19" s="59">
        <v>29</v>
      </c>
      <c r="M19" s="59">
        <v>24</v>
      </c>
      <c r="N19" s="59">
        <v>22</v>
      </c>
      <c r="O19" s="59">
        <v>20</v>
      </c>
      <c r="P19" s="59"/>
      <c r="Q19" s="55"/>
      <c r="R19" s="547"/>
      <c r="S19" s="548"/>
      <c r="T19" s="548"/>
      <c r="U19" s="41"/>
    </row>
    <row r="20" spans="1:21" ht="14.25" x14ac:dyDescent="0.2">
      <c r="A20" s="551" t="s">
        <v>430</v>
      </c>
      <c r="B20" s="552"/>
      <c r="C20" s="553"/>
      <c r="E20" s="59">
        <v>20</v>
      </c>
      <c r="F20" s="59">
        <v>16</v>
      </c>
      <c r="G20" s="59">
        <v>26</v>
      </c>
      <c r="H20" s="59">
        <v>39</v>
      </c>
      <c r="I20" s="59">
        <v>40</v>
      </c>
      <c r="J20" s="59">
        <v>10</v>
      </c>
      <c r="K20" s="59">
        <v>13</v>
      </c>
      <c r="L20" s="59">
        <v>29</v>
      </c>
      <c r="M20" s="59">
        <v>24</v>
      </c>
      <c r="N20" s="59">
        <v>22</v>
      </c>
      <c r="O20" s="59">
        <v>20</v>
      </c>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v>0</v>
      </c>
      <c r="F22" s="63">
        <v>0</v>
      </c>
      <c r="G22" s="63">
        <v>0</v>
      </c>
      <c r="H22" s="63">
        <v>0</v>
      </c>
      <c r="I22" s="63">
        <v>0</v>
      </c>
      <c r="J22" s="63">
        <v>0</v>
      </c>
      <c r="K22" s="63">
        <v>0</v>
      </c>
      <c r="L22" s="63">
        <v>0</v>
      </c>
      <c r="M22" s="63">
        <v>0</v>
      </c>
      <c r="N22" s="63">
        <v>0</v>
      </c>
      <c r="O22" s="63">
        <v>0</v>
      </c>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1</v>
      </c>
      <c r="F24" s="63">
        <v>1</v>
      </c>
      <c r="G24" s="63">
        <v>1</v>
      </c>
      <c r="H24" s="63">
        <v>1</v>
      </c>
      <c r="I24" s="63">
        <v>1</v>
      </c>
      <c r="J24" s="63">
        <v>1</v>
      </c>
      <c r="K24" s="63">
        <v>1</v>
      </c>
      <c r="L24" s="63">
        <v>1</v>
      </c>
      <c r="M24" s="63">
        <v>1</v>
      </c>
      <c r="N24" s="63">
        <v>1</v>
      </c>
      <c r="O24" s="63">
        <v>1</v>
      </c>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f t="shared" ref="E26:F26" si="0">E19/E20</f>
        <v>1</v>
      </c>
      <c r="F26" s="63">
        <f t="shared" si="0"/>
        <v>1</v>
      </c>
      <c r="G26" s="63">
        <f t="shared" ref="G26:J26" si="1">G19/G20</f>
        <v>1</v>
      </c>
      <c r="H26" s="63">
        <f t="shared" si="1"/>
        <v>1</v>
      </c>
      <c r="I26" s="63">
        <f t="shared" si="1"/>
        <v>1</v>
      </c>
      <c r="J26" s="63">
        <f t="shared" si="1"/>
        <v>1</v>
      </c>
      <c r="K26" s="63">
        <f t="shared" ref="K26:P26" si="2">K19/K20</f>
        <v>1</v>
      </c>
      <c r="L26" s="63">
        <f t="shared" si="2"/>
        <v>1</v>
      </c>
      <c r="M26" s="63">
        <f t="shared" si="2"/>
        <v>1</v>
      </c>
      <c r="N26" s="63">
        <f t="shared" si="2"/>
        <v>1</v>
      </c>
      <c r="O26" s="63">
        <f t="shared" si="2"/>
        <v>1</v>
      </c>
      <c r="P26" s="63" t="e">
        <f t="shared" si="2"/>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17.25" customHeight="1" x14ac:dyDescent="0.2">
      <c r="U30" s="41"/>
    </row>
    <row r="31" spans="1:21" ht="17.25" customHeight="1" x14ac:dyDescent="0.2">
      <c r="U31" s="41"/>
    </row>
    <row r="32" spans="1:21" ht="17.25" customHeight="1" x14ac:dyDescent="0.25">
      <c r="A32" s="845"/>
      <c r="B32" s="568" t="s">
        <v>434</v>
      </c>
      <c r="C32" s="569"/>
      <c r="D32" s="569"/>
      <c r="E32" s="569"/>
      <c r="F32" s="569"/>
      <c r="G32" s="569"/>
      <c r="H32" s="570"/>
      <c r="I32" s="568" t="s">
        <v>435</v>
      </c>
      <c r="J32" s="569"/>
      <c r="K32" s="569"/>
      <c r="L32" s="569"/>
      <c r="M32" s="569"/>
      <c r="N32" s="569"/>
      <c r="O32" s="569"/>
      <c r="P32" s="569"/>
      <c r="Q32" s="569"/>
      <c r="R32" s="569"/>
      <c r="S32" s="569"/>
      <c r="T32" s="570"/>
      <c r="U32" s="41"/>
    </row>
    <row r="33" spans="1:21" ht="17.25" customHeight="1" thickBot="1" x14ac:dyDescent="0.25">
      <c r="A33" s="845"/>
      <c r="B33" s="565"/>
      <c r="C33" s="571" t="s">
        <v>925</v>
      </c>
      <c r="D33" s="572"/>
      <c r="E33" s="572"/>
      <c r="F33" s="572"/>
      <c r="G33" s="572"/>
      <c r="H33" s="573"/>
      <c r="I33" s="571" t="s">
        <v>926</v>
      </c>
      <c r="J33" s="572"/>
      <c r="K33" s="572"/>
      <c r="L33" s="572"/>
      <c r="M33" s="572"/>
      <c r="N33" s="572"/>
      <c r="O33" s="572"/>
      <c r="P33" s="572"/>
      <c r="Q33" s="572"/>
      <c r="R33" s="572"/>
      <c r="S33" s="572"/>
      <c r="T33" s="672"/>
      <c r="U33" s="41"/>
    </row>
    <row r="34" spans="1:21" ht="24" customHeight="1" x14ac:dyDescent="0.2">
      <c r="A34" s="845"/>
      <c r="B34" s="566"/>
      <c r="C34" s="574" t="s">
        <v>438</v>
      </c>
      <c r="D34" s="575"/>
      <c r="E34" s="575"/>
      <c r="F34" s="575"/>
      <c r="G34" s="575"/>
      <c r="H34" s="576"/>
      <c r="I34" s="574" t="s">
        <v>439</v>
      </c>
      <c r="J34" s="575"/>
      <c r="K34" s="575"/>
      <c r="L34" s="575"/>
      <c r="M34" s="575"/>
      <c r="N34" s="575"/>
      <c r="O34" s="575"/>
      <c r="P34" s="575"/>
      <c r="Q34" s="575"/>
      <c r="R34" s="575"/>
      <c r="S34" s="575"/>
      <c r="T34" s="673"/>
      <c r="U34" s="40"/>
    </row>
    <row r="35" spans="1:21" ht="24" customHeight="1" x14ac:dyDescent="0.2">
      <c r="A35" s="845"/>
      <c r="B35" s="566"/>
      <c r="C35" s="583">
        <v>46203</v>
      </c>
      <c r="D35" s="588"/>
      <c r="E35" s="589"/>
      <c r="F35" s="583" t="s">
        <v>927</v>
      </c>
      <c r="G35" s="588"/>
      <c r="H35" s="589"/>
      <c r="I35" s="622" t="s">
        <v>928</v>
      </c>
      <c r="J35" s="622"/>
      <c r="K35" s="622"/>
      <c r="L35" s="622"/>
      <c r="M35" s="622"/>
      <c r="N35" s="622"/>
      <c r="O35" s="622"/>
      <c r="P35" s="622"/>
      <c r="Q35" s="622"/>
      <c r="R35" s="622"/>
      <c r="S35" s="622"/>
      <c r="T35" s="622"/>
      <c r="U35" s="41"/>
    </row>
    <row r="36" spans="1:21" ht="24" customHeight="1" x14ac:dyDescent="0.2">
      <c r="A36" s="845"/>
      <c r="B36" s="566"/>
      <c r="C36" s="583">
        <v>46360</v>
      </c>
      <c r="D36" s="588"/>
      <c r="E36" s="589"/>
      <c r="F36" s="583" t="s">
        <v>927</v>
      </c>
      <c r="G36" s="588"/>
      <c r="H36" s="589"/>
      <c r="I36" s="622"/>
      <c r="J36" s="622"/>
      <c r="K36" s="622"/>
      <c r="L36" s="622"/>
      <c r="M36" s="622"/>
      <c r="N36" s="622"/>
      <c r="O36" s="622"/>
      <c r="P36" s="622"/>
      <c r="Q36" s="622"/>
      <c r="R36" s="622"/>
      <c r="S36" s="622"/>
      <c r="T36" s="622"/>
      <c r="U36" s="41"/>
    </row>
    <row r="37" spans="1:21" ht="15.75" customHeight="1" thickBot="1" x14ac:dyDescent="0.25">
      <c r="A37" s="845"/>
      <c r="B37" s="566"/>
      <c r="C37" s="586" t="s">
        <v>14</v>
      </c>
      <c r="D37" s="586"/>
      <c r="E37" s="586"/>
      <c r="F37" s="586"/>
      <c r="G37" s="586"/>
      <c r="H37" s="586"/>
      <c r="I37" s="527"/>
      <c r="J37" s="528"/>
      <c r="K37" s="528"/>
      <c r="L37" s="528"/>
      <c r="M37" s="528"/>
      <c r="N37" s="528"/>
      <c r="O37" s="528"/>
      <c r="P37" s="528"/>
      <c r="Q37" s="528"/>
      <c r="R37" s="528"/>
      <c r="S37" s="528"/>
      <c r="T37" s="686"/>
      <c r="U37" s="52"/>
    </row>
    <row r="38" spans="1:21" ht="22.5" customHeight="1" thickBot="1" x14ac:dyDescent="0.25">
      <c r="A38" s="845"/>
      <c r="B38" s="566"/>
      <c r="C38" s="687" t="str">
        <f>E13</f>
        <v>Líder Funcional SG SST</v>
      </c>
      <c r="D38" s="681"/>
      <c r="E38" s="681"/>
      <c r="F38" s="681"/>
      <c r="G38" s="681"/>
      <c r="H38" s="682"/>
      <c r="I38" s="842" t="s">
        <v>929</v>
      </c>
      <c r="J38" s="843"/>
      <c r="K38" s="843"/>
      <c r="L38" s="843"/>
      <c r="M38" s="843"/>
      <c r="N38" s="843"/>
      <c r="O38" s="843"/>
      <c r="P38" s="843"/>
      <c r="Q38" s="843"/>
      <c r="R38" s="843"/>
      <c r="S38" s="843"/>
      <c r="T38" s="844"/>
      <c r="U38" s="40"/>
    </row>
    <row r="39" spans="1:21" ht="4.5" customHeight="1" thickBot="1" x14ac:dyDescent="0.25">
      <c r="A39" s="51"/>
      <c r="B39" s="51"/>
      <c r="C39" s="51"/>
      <c r="D39" s="51"/>
      <c r="E39" s="51"/>
      <c r="F39" s="51"/>
      <c r="G39" s="51"/>
      <c r="H39" s="51"/>
      <c r="I39" s="51"/>
      <c r="J39" s="51"/>
      <c r="K39" s="51"/>
      <c r="L39" s="51"/>
      <c r="M39" s="51"/>
      <c r="N39" s="51"/>
      <c r="O39" s="51"/>
      <c r="P39" s="51"/>
      <c r="Q39" s="51"/>
      <c r="R39" s="51"/>
      <c r="S39" s="51"/>
      <c r="T39" s="51"/>
      <c r="U39" s="52"/>
    </row>
    <row r="40" spans="1:21" ht="14.25" x14ac:dyDescent="0.2"/>
    <row r="41" spans="1:21" ht="12" hidden="1" customHeight="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sheetData>
  <sheetProtection selectLockedCells="1"/>
  <dataConsolidate/>
  <mergeCells count="44">
    <mergeCell ref="C38:H38"/>
    <mergeCell ref="I38:T38"/>
    <mergeCell ref="A32:A38"/>
    <mergeCell ref="B32:H32"/>
    <mergeCell ref="I32:T32"/>
    <mergeCell ref="B33:B38"/>
    <mergeCell ref="C33:H33"/>
    <mergeCell ref="I33:T33"/>
    <mergeCell ref="C34:H34"/>
    <mergeCell ref="I34:T34"/>
    <mergeCell ref="C35:E35"/>
    <mergeCell ref="F35:H35"/>
    <mergeCell ref="I35:T35"/>
    <mergeCell ref="C36:E36"/>
    <mergeCell ref="F36:H36"/>
    <mergeCell ref="I36:T36"/>
    <mergeCell ref="C37:H37"/>
    <mergeCell ref="I37:T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F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G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H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I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J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K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L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89EB-B36C-4254-AC0B-33B9CDFF959C}">
  <sheetPr codeName="Hoja61">
    <tabColor rgb="FFFF0000"/>
  </sheetPr>
  <dimension ref="A1:U63"/>
  <sheetViews>
    <sheetView showGridLines="0" view="pageBreakPreview" topLeftCell="A2" zoomScale="70" zoomScaleNormal="40" zoomScaleSheetLayoutView="70" zoomScalePageLayoutView="82" workbookViewId="0">
      <selection activeCell="C36" sqref="C36:E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2026'!B75</f>
        <v>14.  % Cubrimiento Capacitación</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930</v>
      </c>
      <c r="F9" s="539"/>
      <c r="G9" s="539"/>
      <c r="H9" s="539"/>
      <c r="I9" s="539"/>
      <c r="J9" s="539"/>
      <c r="K9" s="539"/>
      <c r="L9" s="539"/>
      <c r="M9" s="539"/>
      <c r="N9" s="539"/>
      <c r="O9" s="539"/>
      <c r="P9" s="539"/>
      <c r="R9" s="46" t="s">
        <v>410</v>
      </c>
      <c r="T9" s="47" t="str">
        <f>'Tablero indicadores 2026'!H75</f>
        <v>Semestral</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931</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415">
        <f>(81+6+81+36+1043+103+83+21)/8</f>
        <v>181.75</v>
      </c>
      <c r="F19" s="415">
        <v>550</v>
      </c>
      <c r="G19" s="415">
        <v>600</v>
      </c>
      <c r="H19" s="415">
        <v>700</v>
      </c>
      <c r="I19" s="415">
        <v>588</v>
      </c>
      <c r="J19" s="416">
        <v>366</v>
      </c>
      <c r="K19" s="59">
        <v>671</v>
      </c>
      <c r="L19" s="59">
        <v>730</v>
      </c>
      <c r="M19" s="59">
        <v>650</v>
      </c>
      <c r="N19" s="59">
        <v>400</v>
      </c>
      <c r="O19" s="59">
        <v>450</v>
      </c>
      <c r="P19" s="59">
        <v>550</v>
      </c>
      <c r="Q19" s="55"/>
      <c r="R19" s="547"/>
      <c r="S19" s="548"/>
      <c r="T19" s="548"/>
      <c r="U19" s="41"/>
    </row>
    <row r="20" spans="1:21" ht="14.25" x14ac:dyDescent="0.2">
      <c r="A20" s="551" t="s">
        <v>430</v>
      </c>
      <c r="B20" s="552"/>
      <c r="C20" s="553"/>
      <c r="E20" s="415">
        <v>1043</v>
      </c>
      <c r="F20" s="415">
        <v>1032</v>
      </c>
      <c r="G20" s="415">
        <v>1021</v>
      </c>
      <c r="H20" s="415">
        <v>1031</v>
      </c>
      <c r="I20" s="415">
        <v>1038</v>
      </c>
      <c r="J20" s="416">
        <v>1079</v>
      </c>
      <c r="K20" s="59">
        <v>995</v>
      </c>
      <c r="L20" s="59">
        <v>933</v>
      </c>
      <c r="M20" s="59">
        <v>929</v>
      </c>
      <c r="N20" s="59">
        <v>919</v>
      </c>
      <c r="O20" s="59">
        <v>950</v>
      </c>
      <c r="P20" s="59">
        <v>920</v>
      </c>
      <c r="Q20" s="55"/>
      <c r="R20" s="547"/>
      <c r="S20" s="548"/>
      <c r="T20" s="548"/>
      <c r="U20" s="41"/>
    </row>
    <row r="21" spans="1:21" ht="5.0999999999999996" customHeight="1" x14ac:dyDescent="0.2">
      <c r="E21" s="417"/>
      <c r="F21" s="417"/>
      <c r="G21" s="417"/>
      <c r="H21" s="417"/>
      <c r="I21" s="417"/>
      <c r="J21" s="61"/>
      <c r="K21" s="61"/>
      <c r="L21" s="61"/>
      <c r="M21" s="61"/>
      <c r="N21" s="61"/>
      <c r="O21" s="61"/>
      <c r="P21" s="61"/>
      <c r="Q21" s="55"/>
      <c r="R21" s="547"/>
      <c r="S21" s="548"/>
      <c r="T21" s="548"/>
      <c r="U21" s="41"/>
    </row>
    <row r="22" spans="1:21" ht="15" customHeight="1" x14ac:dyDescent="0.2">
      <c r="A22" s="527" t="s">
        <v>431</v>
      </c>
      <c r="B22" s="528"/>
      <c r="C22" s="529"/>
      <c r="E22" s="63">
        <v>0</v>
      </c>
      <c r="F22" s="63">
        <v>0</v>
      </c>
      <c r="G22" s="63">
        <v>0</v>
      </c>
      <c r="H22" s="63">
        <v>0</v>
      </c>
      <c r="I22" s="63">
        <v>0</v>
      </c>
      <c r="J22" s="63">
        <v>0</v>
      </c>
      <c r="K22" s="63">
        <v>0</v>
      </c>
      <c r="L22" s="63">
        <v>0</v>
      </c>
      <c r="M22" s="63">
        <v>0</v>
      </c>
      <c r="N22" s="63">
        <v>0</v>
      </c>
      <c r="O22" s="63">
        <v>0</v>
      </c>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v>1</v>
      </c>
      <c r="F24" s="63">
        <v>1</v>
      </c>
      <c r="G24" s="63">
        <v>1</v>
      </c>
      <c r="H24" s="63">
        <v>1</v>
      </c>
      <c r="I24" s="63">
        <v>1</v>
      </c>
      <c r="J24" s="63">
        <v>1</v>
      </c>
      <c r="K24" s="63">
        <v>1</v>
      </c>
      <c r="L24" s="63">
        <v>1</v>
      </c>
      <c r="M24" s="63">
        <v>1</v>
      </c>
      <c r="N24" s="63">
        <v>1</v>
      </c>
      <c r="O24" s="63">
        <v>1</v>
      </c>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f t="shared" ref="E26:P26" si="0">E19/E20</f>
        <v>0.17425695110258868</v>
      </c>
      <c r="F26" s="63">
        <f t="shared" si="0"/>
        <v>0.53294573643410847</v>
      </c>
      <c r="G26" s="63">
        <f t="shared" si="0"/>
        <v>0.5876591576885406</v>
      </c>
      <c r="H26" s="63">
        <f t="shared" si="0"/>
        <v>0.67895247332686715</v>
      </c>
      <c r="I26" s="63">
        <f t="shared" si="0"/>
        <v>0.56647398843930641</v>
      </c>
      <c r="J26" s="63">
        <f t="shared" si="0"/>
        <v>0.33920296570898978</v>
      </c>
      <c r="K26" s="63">
        <f t="shared" si="0"/>
        <v>0.67437185929648236</v>
      </c>
      <c r="L26" s="63">
        <f t="shared" si="0"/>
        <v>0.782422293676313</v>
      </c>
      <c r="M26" s="63">
        <f t="shared" si="0"/>
        <v>0.69967707212055974</v>
      </c>
      <c r="N26" s="63">
        <f t="shared" si="0"/>
        <v>0.43525571273122959</v>
      </c>
      <c r="O26" s="63">
        <f t="shared" si="0"/>
        <v>0.47368421052631576</v>
      </c>
      <c r="P26" s="63">
        <f t="shared" si="0"/>
        <v>0.59782608695652173</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U30" s="41"/>
    </row>
    <row r="31" spans="1:21" ht="29.25" customHeight="1" x14ac:dyDescent="0.2">
      <c r="U31" s="41"/>
    </row>
    <row r="32" spans="1:21" ht="29.25" customHeight="1" x14ac:dyDescent="0.25">
      <c r="A32" s="845"/>
      <c r="B32" s="568" t="s">
        <v>434</v>
      </c>
      <c r="C32" s="569"/>
      <c r="D32" s="569"/>
      <c r="E32" s="569"/>
      <c r="F32" s="569"/>
      <c r="G32" s="569"/>
      <c r="H32" s="570"/>
      <c r="I32" s="568" t="s">
        <v>435</v>
      </c>
      <c r="J32" s="569"/>
      <c r="K32" s="569"/>
      <c r="L32" s="569"/>
      <c r="M32" s="569"/>
      <c r="N32" s="569"/>
      <c r="O32" s="569"/>
      <c r="P32" s="569"/>
      <c r="Q32" s="569"/>
      <c r="R32" s="569"/>
      <c r="S32" s="569"/>
      <c r="T32" s="570"/>
      <c r="U32" s="41"/>
    </row>
    <row r="33" spans="1:21" ht="29.25" customHeight="1" x14ac:dyDescent="0.2">
      <c r="A33" s="845"/>
      <c r="B33" s="565"/>
      <c r="C33" s="571" t="s">
        <v>932</v>
      </c>
      <c r="D33" s="572"/>
      <c r="E33" s="572"/>
      <c r="F33" s="572"/>
      <c r="G33" s="572"/>
      <c r="H33" s="573"/>
      <c r="I33" s="571" t="s">
        <v>933</v>
      </c>
      <c r="J33" s="572"/>
      <c r="K33" s="572"/>
      <c r="L33" s="572"/>
      <c r="M33" s="572"/>
      <c r="N33" s="572"/>
      <c r="O33" s="572"/>
      <c r="P33" s="572"/>
      <c r="Q33" s="572"/>
      <c r="R33" s="572"/>
      <c r="S33" s="572"/>
      <c r="T33" s="672"/>
      <c r="U33" s="41"/>
    </row>
    <row r="34" spans="1:21" ht="29.25" customHeight="1" x14ac:dyDescent="0.2">
      <c r="A34" s="845"/>
      <c r="B34" s="566"/>
      <c r="C34" s="574" t="s">
        <v>438</v>
      </c>
      <c r="D34" s="575"/>
      <c r="E34" s="575"/>
      <c r="F34" s="575"/>
      <c r="G34" s="575"/>
      <c r="H34" s="576"/>
      <c r="I34" s="574" t="s">
        <v>439</v>
      </c>
      <c r="J34" s="575"/>
      <c r="K34" s="575"/>
      <c r="L34" s="575"/>
      <c r="M34" s="575"/>
      <c r="N34" s="575"/>
      <c r="O34" s="575"/>
      <c r="P34" s="575"/>
      <c r="Q34" s="575"/>
      <c r="R34" s="575"/>
      <c r="S34" s="575"/>
      <c r="T34" s="673"/>
      <c r="U34" s="41"/>
    </row>
    <row r="35" spans="1:21" ht="29.25" customHeight="1" x14ac:dyDescent="0.2">
      <c r="A35" s="845"/>
      <c r="B35" s="566"/>
      <c r="C35" s="583">
        <v>46203</v>
      </c>
      <c r="D35" s="588"/>
      <c r="E35" s="589"/>
      <c r="F35" s="583" t="s">
        <v>934</v>
      </c>
      <c r="G35" s="588"/>
      <c r="H35" s="589"/>
      <c r="I35" s="622" t="s">
        <v>935</v>
      </c>
      <c r="J35" s="622"/>
      <c r="K35" s="622"/>
      <c r="L35" s="622"/>
      <c r="M35" s="622"/>
      <c r="N35" s="622"/>
      <c r="O35" s="622"/>
      <c r="P35" s="622"/>
      <c r="Q35" s="622"/>
      <c r="R35" s="622"/>
      <c r="S35" s="622"/>
      <c r="T35" s="622"/>
      <c r="U35" s="41"/>
    </row>
    <row r="36" spans="1:21" ht="27.75" customHeight="1" x14ac:dyDescent="0.2">
      <c r="A36" s="845"/>
      <c r="B36" s="566"/>
      <c r="C36" s="583">
        <v>46360</v>
      </c>
      <c r="D36" s="588"/>
      <c r="E36" s="589"/>
      <c r="F36" s="583" t="s">
        <v>934</v>
      </c>
      <c r="G36" s="588"/>
      <c r="H36" s="589"/>
      <c r="I36" s="622"/>
      <c r="J36" s="622"/>
      <c r="K36" s="622"/>
      <c r="L36" s="622"/>
      <c r="M36" s="622"/>
      <c r="N36" s="622"/>
      <c r="O36" s="622"/>
      <c r="P36" s="622"/>
      <c r="Q36" s="622"/>
      <c r="R36" s="622"/>
      <c r="S36" s="622"/>
      <c r="T36" s="622"/>
      <c r="U36" s="41"/>
    </row>
    <row r="37" spans="1:21" ht="41.25" customHeight="1" thickBot="1" x14ac:dyDescent="0.25">
      <c r="A37" s="845"/>
      <c r="B37" s="566"/>
      <c r="C37" s="586" t="s">
        <v>14</v>
      </c>
      <c r="D37" s="586"/>
      <c r="E37" s="586"/>
      <c r="F37" s="586"/>
      <c r="G37" s="586"/>
      <c r="H37" s="586"/>
      <c r="I37" s="527"/>
      <c r="J37" s="528"/>
      <c r="K37" s="528"/>
      <c r="L37" s="528"/>
      <c r="M37" s="528"/>
      <c r="N37" s="528"/>
      <c r="O37" s="528"/>
      <c r="P37" s="528"/>
      <c r="Q37" s="528"/>
      <c r="R37" s="528"/>
      <c r="S37" s="528"/>
      <c r="T37" s="686"/>
      <c r="U37" s="41"/>
    </row>
    <row r="38" spans="1:21" ht="33.75" customHeight="1" thickBot="1" x14ac:dyDescent="0.25">
      <c r="A38" s="845"/>
      <c r="B38" s="566"/>
      <c r="C38" s="687" t="str">
        <f>E13</f>
        <v>Líder Funcional SG SST</v>
      </c>
      <c r="D38" s="681"/>
      <c r="E38" s="681"/>
      <c r="F38" s="681"/>
      <c r="G38" s="681"/>
      <c r="H38" s="682"/>
      <c r="I38" s="842" t="s">
        <v>936</v>
      </c>
      <c r="J38" s="843"/>
      <c r="K38" s="843"/>
      <c r="L38" s="843"/>
      <c r="M38" s="843"/>
      <c r="N38" s="843"/>
      <c r="O38" s="843"/>
      <c r="P38" s="843"/>
      <c r="Q38" s="843"/>
      <c r="R38" s="843"/>
      <c r="S38" s="843"/>
      <c r="T38" s="844"/>
      <c r="U38" s="40"/>
    </row>
    <row r="39" spans="1:21" ht="4.5" customHeight="1" thickBot="1" x14ac:dyDescent="0.25">
      <c r="A39" s="51"/>
      <c r="B39" s="51"/>
      <c r="C39" s="51"/>
      <c r="D39" s="51"/>
      <c r="E39" s="51"/>
      <c r="F39" s="51"/>
      <c r="G39" s="51"/>
      <c r="H39" s="51"/>
      <c r="I39" s="51"/>
      <c r="J39" s="51"/>
      <c r="K39" s="51"/>
      <c r="L39" s="51"/>
      <c r="M39" s="51"/>
      <c r="N39" s="51"/>
      <c r="O39" s="51"/>
      <c r="P39" s="51"/>
      <c r="Q39" s="51"/>
      <c r="R39" s="51"/>
      <c r="S39" s="51"/>
      <c r="T39" s="51"/>
      <c r="U39" s="52"/>
    </row>
    <row r="40" spans="1:21" ht="14.25" x14ac:dyDescent="0.2"/>
    <row r="41" spans="1:21" ht="12" hidden="1" customHeight="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sheetData>
  <sheetProtection selectLockedCells="1"/>
  <dataConsolidate/>
  <mergeCells count="44">
    <mergeCell ref="C38:H38"/>
    <mergeCell ref="I38:T38"/>
    <mergeCell ref="A32:A38"/>
    <mergeCell ref="B32:H32"/>
    <mergeCell ref="I32:T32"/>
    <mergeCell ref="B33:B38"/>
    <mergeCell ref="C33:H33"/>
    <mergeCell ref="I33:T33"/>
    <mergeCell ref="C34:H34"/>
    <mergeCell ref="I34:T34"/>
    <mergeCell ref="C35:E35"/>
    <mergeCell ref="F35:H35"/>
    <mergeCell ref="I35:T35"/>
    <mergeCell ref="C36:E36"/>
    <mergeCell ref="F36:H36"/>
    <mergeCell ref="I36:T36"/>
    <mergeCell ref="C37:H37"/>
    <mergeCell ref="I37:T37"/>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F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G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H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I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J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K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L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92804-12F7-4214-8BA6-7B24B2BE43EA}">
  <sheetPr codeName="Hoja62">
    <tabColor theme="0" tint="-0.499984740745262"/>
  </sheetPr>
  <dimension ref="A1:U61"/>
  <sheetViews>
    <sheetView showGridLines="0" view="pageBreakPreview" zoomScale="70" zoomScaleNormal="40" zoomScaleSheetLayoutView="70" zoomScalePageLayoutView="82" workbookViewId="0">
      <selection activeCell="C36" sqref="C36:H36"/>
    </sheetView>
  </sheetViews>
  <sheetFormatPr baseColWidth="10" defaultColWidth="11.42578125" defaultRowHeight="0" customHeight="1" zeroHeight="1" x14ac:dyDescent="0.2"/>
  <cols>
    <col min="1" max="1" width="13.7109375" style="38" customWidth="1"/>
    <col min="2" max="2" width="0.85546875" style="38" customWidth="1"/>
    <col min="3" max="3" width="21.85546875" style="38" customWidth="1"/>
    <col min="4" max="4" width="4" style="38" customWidth="1"/>
    <col min="5" max="5" width="12.5703125" style="38" customWidth="1"/>
    <col min="6" max="6" width="11.85546875" style="38" customWidth="1"/>
    <col min="7" max="7" width="13" style="38" customWidth="1"/>
    <col min="8" max="8" width="12.5703125" style="38" customWidth="1"/>
    <col min="9" max="9" width="11.140625" style="38" bestFit="1" customWidth="1"/>
    <col min="10" max="10" width="7.85546875" style="38" customWidth="1"/>
    <col min="11" max="11" width="11.140625" style="38" customWidth="1"/>
    <col min="12" max="14" width="11.140625" style="38" bestFit="1" customWidth="1"/>
    <col min="15" max="15" width="10.85546875" style="38" bestFit="1" customWidth="1"/>
    <col min="16" max="16" width="10.85546875" style="38" customWidth="1"/>
    <col min="17" max="17" width="0.85546875" style="38" customWidth="1"/>
    <col min="18" max="18" width="20.140625" style="38" customWidth="1"/>
    <col min="19" max="19" width="0.85546875" style="38" customWidth="1"/>
    <col min="20" max="20" width="55.7109375" style="38" customWidth="1"/>
    <col min="21" max="21" width="0.85546875" style="38" customWidth="1"/>
    <col min="22" max="22" width="4" style="38" customWidth="1"/>
    <col min="23" max="16384" width="11.42578125" style="38"/>
  </cols>
  <sheetData>
    <row r="1" spans="1:21" ht="16.5" thickBot="1" x14ac:dyDescent="0.25">
      <c r="A1" s="518" t="s">
        <v>0</v>
      </c>
      <c r="B1" s="519"/>
      <c r="C1" s="519"/>
      <c r="D1" s="519"/>
      <c r="E1" s="519"/>
      <c r="F1" s="519"/>
      <c r="G1" s="519"/>
      <c r="H1" s="519"/>
      <c r="I1" s="519"/>
      <c r="J1" s="519"/>
      <c r="K1" s="519"/>
      <c r="L1" s="519"/>
      <c r="M1" s="520"/>
      <c r="N1" s="503"/>
      <c r="O1" s="504"/>
      <c r="P1" s="504"/>
      <c r="Q1" s="504"/>
      <c r="R1" s="504"/>
      <c r="S1" s="504"/>
      <c r="T1" s="504"/>
      <c r="U1" s="505"/>
    </row>
    <row r="2" spans="1:21" ht="16.5" thickBot="1" x14ac:dyDescent="0.25">
      <c r="A2" s="518" t="s">
        <v>1</v>
      </c>
      <c r="B2" s="519"/>
      <c r="C2" s="519"/>
      <c r="D2" s="519"/>
      <c r="E2" s="519"/>
      <c r="F2" s="519"/>
      <c r="G2" s="519"/>
      <c r="H2" s="519"/>
      <c r="I2" s="519"/>
      <c r="J2" s="519"/>
      <c r="K2" s="519"/>
      <c r="L2" s="519"/>
      <c r="M2" s="520"/>
      <c r="N2" s="506"/>
      <c r="O2" s="507"/>
      <c r="P2" s="507"/>
      <c r="Q2" s="507"/>
      <c r="R2" s="507"/>
      <c r="S2" s="507"/>
      <c r="T2" s="507"/>
      <c r="U2" s="508"/>
    </row>
    <row r="3" spans="1:21" ht="32.25" customHeight="1" thickBot="1" x14ac:dyDescent="0.25">
      <c r="A3" s="521" t="s">
        <v>2</v>
      </c>
      <c r="B3" s="522"/>
      <c r="C3" s="1" t="s">
        <v>3</v>
      </c>
      <c r="D3" s="521" t="s">
        <v>4</v>
      </c>
      <c r="E3" s="523"/>
      <c r="F3" s="522"/>
      <c r="G3" s="524" t="s">
        <v>5</v>
      </c>
      <c r="H3" s="525"/>
      <c r="I3" s="525"/>
      <c r="J3" s="526"/>
      <c r="K3" s="2" t="s">
        <v>6</v>
      </c>
      <c r="L3" s="518" t="s">
        <v>7</v>
      </c>
      <c r="M3" s="520"/>
      <c r="N3" s="509"/>
      <c r="O3" s="510"/>
      <c r="P3" s="510"/>
      <c r="Q3" s="510"/>
      <c r="R3" s="510"/>
      <c r="S3" s="510"/>
      <c r="T3" s="510"/>
      <c r="U3" s="511"/>
    </row>
    <row r="4" spans="1:21" ht="5.25" customHeight="1" x14ac:dyDescent="0.2">
      <c r="A4" s="39"/>
      <c r="B4" s="39"/>
      <c r="C4" s="39"/>
      <c r="D4" s="39"/>
      <c r="E4" s="39"/>
      <c r="F4" s="39"/>
      <c r="G4" s="39"/>
      <c r="H4" s="39"/>
      <c r="I4" s="39"/>
      <c r="J4" s="39"/>
      <c r="K4" s="39"/>
      <c r="L4" s="39"/>
      <c r="M4" s="39"/>
      <c r="N4" s="39"/>
      <c r="O4" s="39"/>
      <c r="P4" s="39"/>
      <c r="Q4" s="39"/>
      <c r="R4" s="39"/>
      <c r="S4" s="39"/>
      <c r="T4" s="39"/>
      <c r="U4" s="40"/>
    </row>
    <row r="5" spans="1:21" ht="28.5" customHeight="1" x14ac:dyDescent="0.25">
      <c r="A5" s="535" t="s">
        <v>409</v>
      </c>
      <c r="B5" s="536"/>
      <c r="C5" s="555"/>
      <c r="E5" s="556" t="str">
        <f>'Tablero indicadores 2026'!B76</f>
        <v>15. % Cubrimiento Examenes médicos</v>
      </c>
      <c r="F5" s="557"/>
      <c r="G5" s="557"/>
      <c r="H5" s="557"/>
      <c r="I5" s="557"/>
      <c r="J5" s="557"/>
      <c r="K5" s="557"/>
      <c r="L5" s="557"/>
      <c r="M5" s="557"/>
      <c r="N5" s="557"/>
      <c r="O5" s="557"/>
      <c r="P5" s="557"/>
      <c r="Q5" s="557"/>
      <c r="R5" s="557"/>
      <c r="S5" s="557"/>
      <c r="T5" s="557"/>
      <c r="U5" s="41"/>
    </row>
    <row r="6" spans="1:21" ht="5.0999999999999996" customHeight="1" x14ac:dyDescent="0.2">
      <c r="A6" s="42"/>
      <c r="B6" s="42"/>
      <c r="C6" s="42"/>
      <c r="U6" s="41"/>
    </row>
    <row r="7" spans="1:21" ht="30" customHeight="1" x14ac:dyDescent="0.2">
      <c r="A7" s="558" t="s">
        <v>102</v>
      </c>
      <c r="B7" s="559"/>
      <c r="C7" s="560"/>
      <c r="E7" s="561" t="str">
        <f>'Tablero indicadores 2026'!A1</f>
        <v>PROCESOS ADMINISTRATIVOS / SEGURIDAD Y SALUD EN EL TRABAJO</v>
      </c>
      <c r="F7" s="562"/>
      <c r="G7" s="562"/>
      <c r="H7" s="562"/>
      <c r="I7" s="562"/>
      <c r="J7" s="562"/>
      <c r="K7" s="562"/>
      <c r="L7" s="562"/>
      <c r="M7" s="562"/>
      <c r="N7" s="562"/>
      <c r="O7" s="562"/>
      <c r="P7" s="562"/>
      <c r="Q7" s="43"/>
      <c r="R7" s="44" t="s">
        <v>19</v>
      </c>
      <c r="S7" s="43"/>
      <c r="T7" s="45">
        <f>'Tablero indicadores 2026'!L37</f>
        <v>0.9</v>
      </c>
      <c r="U7" s="41"/>
    </row>
    <row r="8" spans="1:21" ht="5.0999999999999996" customHeight="1" x14ac:dyDescent="0.2">
      <c r="A8" s="42"/>
      <c r="B8" s="42"/>
      <c r="C8" s="42"/>
      <c r="U8" s="41"/>
    </row>
    <row r="9" spans="1:21" ht="33" customHeight="1" x14ac:dyDescent="0.2">
      <c r="A9" s="558" t="s">
        <v>20</v>
      </c>
      <c r="B9" s="559"/>
      <c r="C9" s="564"/>
      <c r="E9" s="538" t="s">
        <v>937</v>
      </c>
      <c r="F9" s="539"/>
      <c r="G9" s="539"/>
      <c r="H9" s="539"/>
      <c r="I9" s="539"/>
      <c r="J9" s="539"/>
      <c r="K9" s="539"/>
      <c r="L9" s="539"/>
      <c r="M9" s="539"/>
      <c r="N9" s="539"/>
      <c r="O9" s="539"/>
      <c r="P9" s="539"/>
      <c r="R9" s="46" t="s">
        <v>410</v>
      </c>
      <c r="T9" s="47" t="str">
        <f>'Tablero indicadores 2026'!H76</f>
        <v xml:space="preserve">Anual </v>
      </c>
      <c r="U9" s="41"/>
    </row>
    <row r="10" spans="1:21" ht="5.0999999999999996" customHeight="1" x14ac:dyDescent="0.2">
      <c r="A10" s="42"/>
      <c r="B10" s="42"/>
      <c r="C10" s="42"/>
      <c r="R10" s="48"/>
      <c r="U10" s="41"/>
    </row>
    <row r="11" spans="1:21" ht="30" customHeight="1" x14ac:dyDescent="0.2">
      <c r="A11" s="535" t="s">
        <v>411</v>
      </c>
      <c r="B11" s="536"/>
      <c r="C11" s="537"/>
      <c r="E11" s="538" t="str">
        <f>'Tablero indicadores 2026'!I57</f>
        <v>Porcentaje</v>
      </c>
      <c r="F11" s="539"/>
      <c r="G11" s="539"/>
      <c r="H11" s="539"/>
      <c r="I11" s="539"/>
      <c r="J11" s="539"/>
      <c r="K11" s="539"/>
      <c r="L11" s="539"/>
      <c r="M11" s="539"/>
      <c r="N11" s="539"/>
      <c r="O11" s="539"/>
      <c r="P11" s="539"/>
      <c r="R11" s="46" t="s">
        <v>412</v>
      </c>
      <c r="T11" s="47" t="str">
        <f>'Tablero indicadores 2026'!A36</f>
        <v xml:space="preserve">RESULTADO </v>
      </c>
      <c r="U11" s="41"/>
    </row>
    <row r="12" spans="1:21" ht="4.5" customHeight="1" x14ac:dyDescent="0.2">
      <c r="A12" s="42"/>
      <c r="B12" s="42"/>
      <c r="C12" s="42"/>
      <c r="U12" s="41"/>
    </row>
    <row r="13" spans="1:21" ht="30" customHeight="1" x14ac:dyDescent="0.2">
      <c r="A13" s="535" t="s">
        <v>413</v>
      </c>
      <c r="B13" s="536"/>
      <c r="C13" s="541"/>
      <c r="E13" s="538" t="str">
        <f>'Tablero indicadores 2026'!G7</f>
        <v>Líder Funcional SG SST</v>
      </c>
      <c r="F13" s="539"/>
      <c r="G13" s="539"/>
      <c r="H13" s="539"/>
      <c r="I13" s="539"/>
      <c r="J13" s="539"/>
      <c r="K13" s="539"/>
      <c r="L13" s="539"/>
      <c r="M13" s="539"/>
      <c r="N13" s="539"/>
      <c r="O13" s="539"/>
      <c r="P13" s="539"/>
      <c r="R13" s="44" t="s">
        <v>414</v>
      </c>
      <c r="T13" s="50">
        <v>2026</v>
      </c>
      <c r="U13" s="41"/>
    </row>
    <row r="14" spans="1:21" ht="5.0999999999999996" customHeight="1" thickBot="1" x14ac:dyDescent="0.25">
      <c r="A14" s="51"/>
      <c r="B14" s="51"/>
      <c r="C14" s="51"/>
      <c r="D14" s="51"/>
      <c r="E14" s="51"/>
      <c r="F14" s="51"/>
      <c r="G14" s="51"/>
      <c r="H14" s="51"/>
      <c r="I14" s="51"/>
      <c r="J14" s="51"/>
      <c r="K14" s="51"/>
      <c r="L14" s="51"/>
      <c r="M14" s="51"/>
      <c r="N14" s="51"/>
      <c r="O14" s="51"/>
      <c r="P14" s="51"/>
      <c r="Q14" s="51"/>
      <c r="R14" s="51"/>
      <c r="S14" s="51"/>
      <c r="T14" s="51"/>
      <c r="U14" s="52"/>
    </row>
    <row r="15" spans="1:21" ht="3.75" customHeight="1" thickBot="1" x14ac:dyDescent="0.25">
      <c r="U15" s="41"/>
    </row>
    <row r="16" spans="1:21" ht="5.0999999999999996" customHeight="1" x14ac:dyDescent="0.2">
      <c r="A16" s="39"/>
      <c r="B16" s="39"/>
      <c r="C16" s="39"/>
      <c r="D16" s="39"/>
      <c r="E16" s="39"/>
      <c r="F16" s="39"/>
      <c r="G16" s="39"/>
      <c r="H16" s="39"/>
      <c r="I16" s="39"/>
      <c r="J16" s="39"/>
      <c r="K16" s="39"/>
      <c r="L16" s="39"/>
      <c r="M16" s="39"/>
      <c r="N16" s="39"/>
      <c r="O16" s="39"/>
      <c r="P16" s="39"/>
      <c r="Q16" s="39"/>
      <c r="R16" s="39"/>
      <c r="S16" s="39"/>
      <c r="T16" s="39"/>
      <c r="U16" s="40"/>
    </row>
    <row r="17" spans="1:21" ht="33" customHeight="1" x14ac:dyDescent="0.2">
      <c r="A17" s="542" t="s">
        <v>415</v>
      </c>
      <c r="B17" s="543"/>
      <c r="C17" s="544"/>
      <c r="E17" s="53" t="s">
        <v>416</v>
      </c>
      <c r="F17" s="54" t="s">
        <v>417</v>
      </c>
      <c r="G17" s="54" t="s">
        <v>418</v>
      </c>
      <c r="H17" s="54" t="s">
        <v>419</v>
      </c>
      <c r="I17" s="54" t="s">
        <v>420</v>
      </c>
      <c r="J17" s="53" t="s">
        <v>421</v>
      </c>
      <c r="K17" s="54" t="s">
        <v>422</v>
      </c>
      <c r="L17" s="54" t="s">
        <v>423</v>
      </c>
      <c r="M17" s="54" t="s">
        <v>424</v>
      </c>
      <c r="N17" s="54" t="s">
        <v>425</v>
      </c>
      <c r="O17" s="54" t="s">
        <v>426</v>
      </c>
      <c r="P17" s="53" t="s">
        <v>427</v>
      </c>
      <c r="Q17" s="55"/>
      <c r="R17" s="545" t="s">
        <v>938</v>
      </c>
      <c r="S17" s="546"/>
      <c r="T17" s="546"/>
      <c r="U17" s="41"/>
    </row>
    <row r="18" spans="1:21" ht="5.0999999999999996" customHeight="1" x14ac:dyDescent="0.2">
      <c r="A18" s="56"/>
      <c r="B18" s="56"/>
      <c r="C18" s="56"/>
      <c r="E18" s="49"/>
      <c r="F18" s="49"/>
      <c r="G18" s="49"/>
      <c r="H18" s="49"/>
      <c r="I18" s="49"/>
      <c r="J18" s="49"/>
      <c r="K18" s="49"/>
      <c r="L18" s="49"/>
      <c r="M18" s="49"/>
      <c r="N18" s="49"/>
      <c r="O18" s="49"/>
      <c r="P18" s="49"/>
      <c r="Q18" s="55"/>
      <c r="R18" s="547"/>
      <c r="S18" s="548"/>
      <c r="T18" s="548"/>
      <c r="U18" s="41"/>
    </row>
    <row r="19" spans="1:21" ht="14.25" x14ac:dyDescent="0.2">
      <c r="A19" s="527" t="s">
        <v>429</v>
      </c>
      <c r="B19" s="528"/>
      <c r="C19" s="529"/>
      <c r="E19" s="59"/>
      <c r="F19" s="59"/>
      <c r="G19" s="59"/>
      <c r="H19" s="59"/>
      <c r="I19" s="59"/>
      <c r="J19" s="59"/>
      <c r="K19" s="59"/>
      <c r="L19" s="59"/>
      <c r="M19" s="59"/>
      <c r="N19" s="59"/>
      <c r="O19" s="59"/>
      <c r="P19" s="59"/>
      <c r="Q19" s="55"/>
      <c r="R19" s="547"/>
      <c r="S19" s="548"/>
      <c r="T19" s="548"/>
      <c r="U19" s="41"/>
    </row>
    <row r="20" spans="1:21" ht="14.25" x14ac:dyDescent="0.2">
      <c r="A20" s="551" t="s">
        <v>430</v>
      </c>
      <c r="B20" s="552"/>
      <c r="C20" s="553"/>
      <c r="E20" s="59"/>
      <c r="F20" s="59"/>
      <c r="G20" s="59"/>
      <c r="H20" s="59"/>
      <c r="I20" s="59"/>
      <c r="J20" s="59"/>
      <c r="K20" s="59"/>
      <c r="L20" s="59"/>
      <c r="M20" s="59"/>
      <c r="N20" s="59"/>
      <c r="O20" s="59"/>
      <c r="P20" s="59"/>
      <c r="Q20" s="55"/>
      <c r="R20" s="547"/>
      <c r="S20" s="548"/>
      <c r="T20" s="548"/>
      <c r="U20" s="41"/>
    </row>
    <row r="21" spans="1:21" ht="5.0999999999999996" customHeight="1" x14ac:dyDescent="0.2">
      <c r="E21" s="61"/>
      <c r="F21" s="61"/>
      <c r="G21" s="61"/>
      <c r="H21" s="61"/>
      <c r="I21" s="61"/>
      <c r="J21" s="61"/>
      <c r="K21" s="61"/>
      <c r="L21" s="61"/>
      <c r="M21" s="61"/>
      <c r="N21" s="61"/>
      <c r="O21" s="61"/>
      <c r="P21" s="61"/>
      <c r="Q21" s="55"/>
      <c r="R21" s="547"/>
      <c r="S21" s="548"/>
      <c r="T21" s="548"/>
      <c r="U21" s="41"/>
    </row>
    <row r="22" spans="1:21" ht="15" customHeight="1" x14ac:dyDescent="0.2">
      <c r="A22" s="527" t="s">
        <v>431</v>
      </c>
      <c r="B22" s="528"/>
      <c r="C22" s="529"/>
      <c r="E22" s="63"/>
      <c r="F22" s="63"/>
      <c r="G22" s="63"/>
      <c r="H22" s="63"/>
      <c r="I22" s="63"/>
      <c r="J22" s="63"/>
      <c r="K22" s="63"/>
      <c r="L22" s="63"/>
      <c r="M22" s="63"/>
      <c r="N22" s="63"/>
      <c r="O22" s="63"/>
      <c r="P22" s="63">
        <v>0</v>
      </c>
      <c r="Q22" s="63" t="e">
        <f>#REF!</f>
        <v>#REF!</v>
      </c>
      <c r="R22" s="547"/>
      <c r="S22" s="548"/>
      <c r="T22" s="548"/>
      <c r="U22" s="41"/>
    </row>
    <row r="23" spans="1:21" ht="5.0999999999999996" customHeight="1" x14ac:dyDescent="0.2">
      <c r="A23" s="554"/>
      <c r="B23" s="554"/>
      <c r="C23" s="554"/>
      <c r="E23" s="65"/>
      <c r="F23" s="65"/>
      <c r="G23" s="65"/>
      <c r="H23" s="65"/>
      <c r="I23" s="65"/>
      <c r="J23" s="65"/>
      <c r="K23" s="65"/>
      <c r="L23" s="65"/>
      <c r="M23" s="65"/>
      <c r="N23" s="65"/>
      <c r="O23" s="65"/>
      <c r="P23" s="65"/>
      <c r="Q23" s="55"/>
      <c r="R23" s="547"/>
      <c r="S23" s="548"/>
      <c r="T23" s="548"/>
      <c r="U23" s="41"/>
    </row>
    <row r="24" spans="1:21" ht="15" customHeight="1" x14ac:dyDescent="0.2">
      <c r="A24" s="527" t="s">
        <v>432</v>
      </c>
      <c r="B24" s="528"/>
      <c r="C24" s="529"/>
      <c r="E24" s="63"/>
      <c r="F24" s="63"/>
      <c r="G24" s="63"/>
      <c r="H24" s="63"/>
      <c r="I24" s="63"/>
      <c r="J24" s="63"/>
      <c r="K24" s="63"/>
      <c r="L24" s="63"/>
      <c r="M24" s="63"/>
      <c r="N24" s="63"/>
      <c r="O24" s="63"/>
      <c r="P24" s="63">
        <v>1</v>
      </c>
      <c r="Q24" s="55"/>
      <c r="R24" s="547"/>
      <c r="S24" s="548"/>
      <c r="T24" s="548"/>
      <c r="U24" s="41"/>
    </row>
    <row r="25" spans="1:21" ht="5.0999999999999996" customHeight="1" x14ac:dyDescent="0.2">
      <c r="E25" s="66"/>
      <c r="F25" s="66"/>
      <c r="G25" s="66"/>
      <c r="H25" s="66"/>
      <c r="I25" s="66"/>
      <c r="J25" s="66"/>
      <c r="K25" s="66"/>
      <c r="L25" s="66"/>
      <c r="M25" s="66"/>
      <c r="N25" s="66"/>
      <c r="O25" s="66"/>
      <c r="P25" s="66"/>
      <c r="Q25" s="55"/>
      <c r="R25" s="547"/>
      <c r="S25" s="548"/>
      <c r="T25" s="548"/>
      <c r="U25" s="41"/>
    </row>
    <row r="26" spans="1:21" ht="15" x14ac:dyDescent="0.25">
      <c r="A26" s="530" t="s">
        <v>433</v>
      </c>
      <c r="B26" s="531"/>
      <c r="C26" s="532"/>
      <c r="E26" s="63"/>
      <c r="F26" s="63"/>
      <c r="G26" s="63"/>
      <c r="H26" s="63"/>
      <c r="I26" s="63"/>
      <c r="J26" s="63"/>
      <c r="K26" s="63"/>
      <c r="L26" s="63"/>
      <c r="M26" s="63"/>
      <c r="N26" s="63"/>
      <c r="O26" s="63"/>
      <c r="P26" s="63" t="e">
        <f t="shared" ref="P26" si="0">P19/P20</f>
        <v>#DIV/0!</v>
      </c>
      <c r="Q26" s="55"/>
      <c r="R26" s="549"/>
      <c r="S26" s="550"/>
      <c r="T26" s="550"/>
      <c r="U26" s="41"/>
    </row>
    <row r="27" spans="1:21" ht="4.5" customHeight="1" x14ac:dyDescent="0.2">
      <c r="J27" s="55"/>
      <c r="K27" s="55"/>
      <c r="L27" s="55"/>
      <c r="M27" s="55"/>
      <c r="N27" s="55"/>
      <c r="O27" s="55"/>
      <c r="P27" s="55"/>
      <c r="Q27" s="55"/>
      <c r="R27" s="55"/>
      <c r="S27" s="55"/>
      <c r="T27" s="55"/>
      <c r="U27" s="41"/>
    </row>
    <row r="28" spans="1:21" ht="342" customHeight="1" x14ac:dyDescent="0.2">
      <c r="A28" s="533"/>
      <c r="B28" s="534"/>
      <c r="C28" s="534"/>
      <c r="D28" s="534"/>
      <c r="E28" s="534"/>
      <c r="F28" s="534"/>
      <c r="G28" s="534"/>
      <c r="H28" s="534"/>
      <c r="I28" s="534"/>
      <c r="J28" s="534"/>
      <c r="K28" s="534"/>
      <c r="L28" s="534"/>
      <c r="M28" s="534"/>
      <c r="N28" s="534"/>
      <c r="O28" s="534"/>
      <c r="P28" s="534"/>
      <c r="Q28" s="534"/>
      <c r="R28" s="534"/>
      <c r="S28" s="534"/>
      <c r="T28" s="534"/>
      <c r="U28" s="41"/>
    </row>
    <row r="29" spans="1:21" ht="4.5" customHeight="1" thickBot="1" x14ac:dyDescent="0.25">
      <c r="A29" s="51"/>
      <c r="B29" s="51"/>
      <c r="C29" s="51"/>
      <c r="D29" s="51"/>
      <c r="E29" s="51"/>
      <c r="F29" s="51"/>
      <c r="G29" s="51"/>
      <c r="H29" s="51"/>
      <c r="I29" s="51"/>
      <c r="J29" s="51"/>
      <c r="K29" s="51"/>
      <c r="L29" s="51"/>
      <c r="M29" s="51"/>
      <c r="N29" s="51"/>
      <c r="O29" s="51"/>
      <c r="P29" s="51"/>
      <c r="Q29" s="51"/>
      <c r="R29" s="51"/>
      <c r="S29" s="51"/>
      <c r="T29" s="51"/>
      <c r="U29" s="52"/>
    </row>
    <row r="30" spans="1:21" ht="4.5" customHeight="1" x14ac:dyDescent="0.2">
      <c r="A30" s="39"/>
      <c r="B30" s="39"/>
      <c r="C30" s="39"/>
      <c r="D30" s="39"/>
      <c r="E30" s="39"/>
      <c r="F30" s="39"/>
      <c r="G30" s="39"/>
      <c r="H30" s="39"/>
      <c r="I30" s="39"/>
      <c r="J30" s="39"/>
      <c r="K30" s="39"/>
      <c r="L30" s="39"/>
      <c r="M30" s="39"/>
      <c r="N30" s="39"/>
      <c r="O30" s="39"/>
      <c r="P30" s="39"/>
      <c r="Q30" s="39"/>
      <c r="R30" s="39"/>
      <c r="S30" s="39"/>
      <c r="T30" s="39"/>
      <c r="U30" s="40"/>
    </row>
    <row r="31" spans="1:21" ht="29.25" customHeight="1" x14ac:dyDescent="0.2">
      <c r="U31" s="41"/>
    </row>
    <row r="32" spans="1:21" ht="29.25" customHeight="1" x14ac:dyDescent="0.25">
      <c r="A32" s="845"/>
      <c r="B32" s="568" t="s">
        <v>434</v>
      </c>
      <c r="C32" s="569"/>
      <c r="D32" s="569"/>
      <c r="E32" s="569"/>
      <c r="F32" s="569"/>
      <c r="G32" s="569"/>
      <c r="H32" s="570"/>
      <c r="I32" s="568" t="s">
        <v>435</v>
      </c>
      <c r="J32" s="569"/>
      <c r="K32" s="569"/>
      <c r="L32" s="569"/>
      <c r="M32" s="569"/>
      <c r="N32" s="569"/>
      <c r="O32" s="569"/>
      <c r="P32" s="569"/>
      <c r="Q32" s="569"/>
      <c r="R32" s="569"/>
      <c r="S32" s="569"/>
      <c r="T32" s="570"/>
      <c r="U32" s="41"/>
    </row>
    <row r="33" spans="1:21" ht="29.25" customHeight="1" x14ac:dyDescent="0.2">
      <c r="A33" s="845"/>
      <c r="B33" s="565"/>
      <c r="C33" s="571" t="s">
        <v>939</v>
      </c>
      <c r="D33" s="572"/>
      <c r="E33" s="572"/>
      <c r="F33" s="572"/>
      <c r="G33" s="572"/>
      <c r="H33" s="573"/>
      <c r="I33" s="571" t="s">
        <v>940</v>
      </c>
      <c r="J33" s="572"/>
      <c r="K33" s="572"/>
      <c r="L33" s="572"/>
      <c r="M33" s="572"/>
      <c r="N33" s="572"/>
      <c r="O33" s="572"/>
      <c r="P33" s="572"/>
      <c r="Q33" s="572"/>
      <c r="R33" s="572"/>
      <c r="S33" s="572"/>
      <c r="T33" s="672"/>
      <c r="U33" s="41"/>
    </row>
    <row r="34" spans="1:21" ht="29.25" customHeight="1" x14ac:dyDescent="0.2">
      <c r="A34" s="845"/>
      <c r="B34" s="566"/>
      <c r="C34" s="574" t="s">
        <v>438</v>
      </c>
      <c r="D34" s="575"/>
      <c r="E34" s="575"/>
      <c r="F34" s="575"/>
      <c r="G34" s="575"/>
      <c r="H34" s="576"/>
      <c r="I34" s="574" t="s">
        <v>439</v>
      </c>
      <c r="J34" s="575"/>
      <c r="K34" s="575"/>
      <c r="L34" s="575"/>
      <c r="M34" s="575"/>
      <c r="N34" s="575"/>
      <c r="O34" s="575"/>
      <c r="P34" s="575"/>
      <c r="Q34" s="575"/>
      <c r="R34" s="575"/>
      <c r="S34" s="575"/>
      <c r="T34" s="673"/>
      <c r="U34" s="41"/>
    </row>
    <row r="35" spans="1:21" ht="24.75" customHeight="1" x14ac:dyDescent="0.2">
      <c r="A35" s="845"/>
      <c r="B35" s="566"/>
      <c r="C35" s="583">
        <v>46360</v>
      </c>
      <c r="D35" s="588"/>
      <c r="E35" s="589"/>
      <c r="F35" s="583" t="s">
        <v>941</v>
      </c>
      <c r="G35" s="588"/>
      <c r="H35" s="589"/>
      <c r="I35" s="622" t="s">
        <v>942</v>
      </c>
      <c r="J35" s="622"/>
      <c r="K35" s="622"/>
      <c r="L35" s="622"/>
      <c r="M35" s="622"/>
      <c r="N35" s="622"/>
      <c r="O35" s="622"/>
      <c r="P35" s="622"/>
      <c r="Q35" s="622"/>
      <c r="R35" s="622"/>
      <c r="S35" s="622"/>
      <c r="T35" s="622"/>
      <c r="U35" s="41"/>
    </row>
    <row r="36" spans="1:21" ht="27" customHeight="1" x14ac:dyDescent="0.2">
      <c r="A36" s="845"/>
      <c r="B36" s="566"/>
      <c r="C36" s="586" t="s">
        <v>14</v>
      </c>
      <c r="D36" s="586"/>
      <c r="E36" s="586"/>
      <c r="F36" s="586"/>
      <c r="G36" s="586"/>
      <c r="H36" s="586"/>
      <c r="I36" s="527"/>
      <c r="J36" s="528"/>
      <c r="K36" s="528"/>
      <c r="L36" s="528"/>
      <c r="M36" s="528"/>
      <c r="N36" s="528"/>
      <c r="O36" s="528"/>
      <c r="P36" s="528"/>
      <c r="Q36" s="528"/>
      <c r="R36" s="528"/>
      <c r="S36" s="528"/>
      <c r="T36" s="686"/>
      <c r="U36" s="41"/>
    </row>
    <row r="37" spans="1:21" ht="60.75" customHeight="1" thickBot="1" x14ac:dyDescent="0.25">
      <c r="A37" s="845"/>
      <c r="B37" s="566"/>
      <c r="C37" s="687" t="str">
        <f>E13</f>
        <v>Líder Funcional SG SST</v>
      </c>
      <c r="D37" s="681"/>
      <c r="E37" s="681"/>
      <c r="F37" s="681"/>
      <c r="G37" s="681"/>
      <c r="H37" s="682"/>
      <c r="I37" s="842" t="s">
        <v>936</v>
      </c>
      <c r="J37" s="843"/>
      <c r="K37" s="843"/>
      <c r="L37" s="843"/>
      <c r="M37" s="843"/>
      <c r="N37" s="843"/>
      <c r="O37" s="843"/>
      <c r="P37" s="843"/>
      <c r="Q37" s="843"/>
      <c r="R37" s="843"/>
      <c r="S37" s="843"/>
      <c r="T37" s="844"/>
      <c r="U37" s="52"/>
    </row>
    <row r="38" spans="1:21" ht="60.75" customHeight="1" x14ac:dyDescent="0.2"/>
    <row r="39" spans="1:21" ht="60.75" customHeight="1" x14ac:dyDescent="0.2"/>
    <row r="40" spans="1:21" ht="60.75" customHeight="1" x14ac:dyDescent="0.2"/>
    <row r="41" spans="1:21" ht="14.25" hidden="1" x14ac:dyDescent="0.2"/>
    <row r="42" spans="1:21" ht="14.25" hidden="1" x14ac:dyDescent="0.2"/>
    <row r="43" spans="1:21" ht="14.25" hidden="1" x14ac:dyDescent="0.2"/>
    <row r="44" spans="1:21" ht="14.25" hidden="1" x14ac:dyDescent="0.2"/>
    <row r="45" spans="1:21" ht="14.25" hidden="1" x14ac:dyDescent="0.2"/>
    <row r="46" spans="1:21" ht="14.25" hidden="1" x14ac:dyDescent="0.2"/>
    <row r="47" spans="1:21" ht="14.25" hidden="1" x14ac:dyDescent="0.2"/>
    <row r="48" spans="1:21"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sheetData>
  <sheetProtection selectLockedCells="1"/>
  <dataConsolidate/>
  <mergeCells count="41">
    <mergeCell ref="C37:H37"/>
    <mergeCell ref="I37:T37"/>
    <mergeCell ref="A32:A37"/>
    <mergeCell ref="B32:H32"/>
    <mergeCell ref="I32:T32"/>
    <mergeCell ref="B33:B37"/>
    <mergeCell ref="C33:H33"/>
    <mergeCell ref="I33:T33"/>
    <mergeCell ref="C34:H34"/>
    <mergeCell ref="I34:T34"/>
    <mergeCell ref="C35:E35"/>
    <mergeCell ref="F35:H35"/>
    <mergeCell ref="I35:T35"/>
    <mergeCell ref="C36:H36"/>
    <mergeCell ref="I36:T36"/>
    <mergeCell ref="A24:C24"/>
    <mergeCell ref="A26:C26"/>
    <mergeCell ref="A28:T28"/>
    <mergeCell ref="R17:T26"/>
    <mergeCell ref="A19:C19"/>
    <mergeCell ref="A20:C20"/>
    <mergeCell ref="A22:C22"/>
    <mergeCell ref="A23:C23"/>
    <mergeCell ref="A5:C5"/>
    <mergeCell ref="E5:T5"/>
    <mergeCell ref="A7:C7"/>
    <mergeCell ref="E7:P7"/>
    <mergeCell ref="A9:C9"/>
    <mergeCell ref="E9:P9"/>
    <mergeCell ref="A11:C11"/>
    <mergeCell ref="E11:P11"/>
    <mergeCell ref="A13:C13"/>
    <mergeCell ref="E13:P13"/>
    <mergeCell ref="A17:C17"/>
    <mergeCell ref="A1:M1"/>
    <mergeCell ref="N1:U3"/>
    <mergeCell ref="A2:M2"/>
    <mergeCell ref="A3:B3"/>
    <mergeCell ref="D3:F3"/>
    <mergeCell ref="G3:J3"/>
    <mergeCell ref="L3:M3"/>
  </mergeCells>
  <conditionalFormatting sqref="E26">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F26">
    <cfRule type="colorScale" priority="21">
      <colorScale>
        <cfvo type="min"/>
        <cfvo type="percentile" val="50"/>
        <cfvo type="max"/>
        <color rgb="FFF8696B"/>
        <color rgb="FFFFEB84"/>
        <color rgb="FF63BE7B"/>
      </colorScale>
    </cfRule>
    <cfRule type="colorScale" priority="22">
      <colorScale>
        <cfvo type="min"/>
        <cfvo type="max"/>
        <color rgb="FFFFEF9C"/>
        <color rgb="FF63BE7B"/>
      </colorScale>
    </cfRule>
  </conditionalFormatting>
  <conditionalFormatting sqref="G26">
    <cfRule type="colorScale" priority="19">
      <colorScale>
        <cfvo type="min"/>
        <cfvo type="percentile" val="50"/>
        <cfvo type="max"/>
        <color rgb="FFF8696B"/>
        <color rgb="FFFFEB84"/>
        <color rgb="FF63BE7B"/>
      </colorScale>
    </cfRule>
    <cfRule type="colorScale" priority="20">
      <colorScale>
        <cfvo type="min"/>
        <cfvo type="max"/>
        <color rgb="FFFFEF9C"/>
        <color rgb="FF63BE7B"/>
      </colorScale>
    </cfRule>
  </conditionalFormatting>
  <conditionalFormatting sqref="H26">
    <cfRule type="colorScale" priority="17">
      <colorScale>
        <cfvo type="min"/>
        <cfvo type="percentile" val="50"/>
        <cfvo type="max"/>
        <color rgb="FFF8696B"/>
        <color rgb="FFFFEB84"/>
        <color rgb="FF63BE7B"/>
      </colorScale>
    </cfRule>
    <cfRule type="colorScale" priority="18">
      <colorScale>
        <cfvo type="min"/>
        <cfvo type="max"/>
        <color rgb="FFFFEF9C"/>
        <color rgb="FF63BE7B"/>
      </colorScale>
    </cfRule>
  </conditionalFormatting>
  <conditionalFormatting sqref="I26">
    <cfRule type="colorScale" priority="15">
      <colorScale>
        <cfvo type="min"/>
        <cfvo type="percentile" val="50"/>
        <cfvo type="max"/>
        <color rgb="FFF8696B"/>
        <color rgb="FFFFEB84"/>
        <color rgb="FF63BE7B"/>
      </colorScale>
    </cfRule>
    <cfRule type="colorScale" priority="16">
      <colorScale>
        <cfvo type="min"/>
        <cfvo type="max"/>
        <color rgb="FFFFEF9C"/>
        <color rgb="FF63BE7B"/>
      </colorScale>
    </cfRule>
  </conditionalFormatting>
  <conditionalFormatting sqref="J26">
    <cfRule type="colorScale" priority="11">
      <colorScale>
        <cfvo type="min"/>
        <cfvo type="percentile" val="50"/>
        <cfvo type="max"/>
        <color rgb="FFF8696B"/>
        <color rgb="FFFFEB84"/>
        <color rgb="FF63BE7B"/>
      </colorScale>
    </cfRule>
    <cfRule type="colorScale" priority="12">
      <colorScale>
        <cfvo type="min"/>
        <cfvo type="max"/>
        <color rgb="FFFFEF9C"/>
        <color rgb="FF63BE7B"/>
      </colorScale>
    </cfRule>
  </conditionalFormatting>
  <conditionalFormatting sqref="K26">
    <cfRule type="colorScale" priority="13">
      <colorScale>
        <cfvo type="min"/>
        <cfvo type="percentile" val="50"/>
        <cfvo type="max"/>
        <color rgb="FFF8696B"/>
        <color rgb="FFFFEB84"/>
        <color rgb="FF63BE7B"/>
      </colorScale>
    </cfRule>
    <cfRule type="colorScale" priority="14">
      <colorScale>
        <cfvo type="min"/>
        <cfvo type="max"/>
        <color rgb="FFFFEF9C"/>
        <color rgb="FF63BE7B"/>
      </colorScale>
    </cfRule>
  </conditionalFormatting>
  <conditionalFormatting sqref="L26">
    <cfRule type="colorScale" priority="9">
      <colorScale>
        <cfvo type="min"/>
        <cfvo type="percentile" val="50"/>
        <cfvo type="max"/>
        <color rgb="FFF8696B"/>
        <color rgb="FFFFEB84"/>
        <color rgb="FF63BE7B"/>
      </colorScale>
    </cfRule>
    <cfRule type="colorScale" priority="10">
      <colorScale>
        <cfvo type="min"/>
        <cfvo type="max"/>
        <color rgb="FFFFEF9C"/>
        <color rgb="FF63BE7B"/>
      </colorScale>
    </cfRule>
  </conditionalFormatting>
  <conditionalFormatting sqref="M26">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26">
    <cfRule type="colorScale" priority="5">
      <colorScale>
        <cfvo type="min"/>
        <cfvo type="percentile" val="50"/>
        <cfvo type="max"/>
        <color rgb="FFF8696B"/>
        <color rgb="FFFFEB84"/>
        <color rgb="FF63BE7B"/>
      </colorScale>
    </cfRule>
    <cfRule type="colorScale" priority="6">
      <colorScale>
        <cfvo type="min"/>
        <cfvo type="max"/>
        <color rgb="FFFFEF9C"/>
        <color rgb="FF63BE7B"/>
      </colorScale>
    </cfRule>
  </conditionalFormatting>
  <conditionalFormatting sqref="O26">
    <cfRule type="colorScale" priority="3">
      <colorScale>
        <cfvo type="min"/>
        <cfvo type="percentile" val="50"/>
        <cfvo type="max"/>
        <color rgb="FFF8696B"/>
        <color rgb="FFFFEB84"/>
        <color rgb="FF63BE7B"/>
      </colorScale>
    </cfRule>
    <cfRule type="colorScale" priority="4">
      <colorScale>
        <cfvo type="min"/>
        <cfvo type="max"/>
        <color rgb="FFFFEF9C"/>
        <color rgb="FF63BE7B"/>
      </colorScale>
    </cfRule>
  </conditionalFormatting>
  <conditionalFormatting sqref="P26">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printOptions horizontalCentered="1"/>
  <pageMargins left="0.19685039370078741" right="0.19685039370078741" top="0.19685039370078741" bottom="0.15748031496062992" header="0.15748031496062992" footer="0.11811023622047245"/>
  <pageSetup scale="31" orientation="landscape" r:id="rId1"/>
  <colBreaks count="1" manualBreakCount="1">
    <brk id="23" max="44" man="1"/>
  </colBreaks>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5CD56-7999-48B2-95AE-26ACB10D2BA0}">
  <dimension ref="A1:L69"/>
  <sheetViews>
    <sheetView tabSelected="1" workbookViewId="0">
      <selection activeCell="A77" sqref="A77:J77"/>
    </sheetView>
  </sheetViews>
  <sheetFormatPr baseColWidth="10" defaultColWidth="11.42578125" defaultRowHeight="15" x14ac:dyDescent="0.25"/>
  <cols>
    <col min="1" max="1" width="36.140625" style="474" customWidth="1"/>
    <col min="2" max="6" width="13.28515625" style="474" customWidth="1"/>
    <col min="7" max="12" width="14.85546875" style="474" customWidth="1"/>
  </cols>
  <sheetData>
    <row r="1" spans="1:12" ht="33.950000000000003" customHeight="1" x14ac:dyDescent="0.35">
      <c r="A1" s="482" t="s">
        <v>943</v>
      </c>
      <c r="B1" s="481"/>
      <c r="C1" s="481"/>
      <c r="D1" s="481"/>
      <c r="E1" s="481"/>
      <c r="F1" s="481"/>
      <c r="G1" s="481"/>
      <c r="H1" s="481"/>
      <c r="I1" s="481"/>
      <c r="J1" s="481"/>
      <c r="K1" s="481"/>
      <c r="L1" s="481"/>
    </row>
    <row r="2" spans="1:12" x14ac:dyDescent="0.25">
      <c r="A2" s="483" t="s">
        <v>944</v>
      </c>
      <c r="B2" s="481"/>
      <c r="C2" s="481"/>
      <c r="D2" s="481"/>
      <c r="E2" s="481"/>
      <c r="F2" s="481"/>
      <c r="G2" s="481"/>
      <c r="H2" s="481"/>
      <c r="I2" s="481"/>
      <c r="J2" s="481"/>
      <c r="K2" s="481"/>
      <c r="L2" s="481"/>
    </row>
    <row r="3" spans="1:12" x14ac:dyDescent="0.25">
      <c r="A3" s="460"/>
      <c r="B3" s="460"/>
      <c r="C3" s="460"/>
      <c r="D3" s="460"/>
      <c r="E3" s="460"/>
      <c r="F3" s="460"/>
      <c r="G3" s="460"/>
      <c r="H3" s="460"/>
      <c r="I3" s="460"/>
      <c r="J3" s="460"/>
      <c r="K3" s="460"/>
      <c r="L3" s="460"/>
    </row>
    <row r="4" spans="1:12" x14ac:dyDescent="0.25">
      <c r="A4" s="465" t="s">
        <v>945</v>
      </c>
      <c r="B4" s="465"/>
      <c r="C4" s="465" t="s">
        <v>946</v>
      </c>
      <c r="D4" s="465"/>
      <c r="E4" s="465" t="s">
        <v>947</v>
      </c>
      <c r="F4" s="465"/>
      <c r="G4" s="465" t="s">
        <v>948</v>
      </c>
      <c r="H4" s="465"/>
      <c r="I4" s="465" t="s">
        <v>949</v>
      </c>
      <c r="J4" s="465"/>
      <c r="K4" s="465" t="s">
        <v>950</v>
      </c>
      <c r="L4" s="465"/>
    </row>
    <row r="5" spans="1:12" ht="21" x14ac:dyDescent="0.35">
      <c r="A5" s="466">
        <f>COUNTA(tblIndicadoresDashboard[Indicador])</f>
        <v>68</v>
      </c>
      <c r="B5" s="466"/>
      <c r="C5" s="466">
        <f>COUNTIF(tblIndicadoresDashboard[Estado],"Cumple")</f>
        <v>50</v>
      </c>
      <c r="D5" s="466"/>
      <c r="E5" s="466">
        <f>COUNTIF(tblIndicadoresDashboard[Estado],"No cumple")</f>
        <v>16</v>
      </c>
      <c r="F5" s="466"/>
      <c r="G5" s="467">
        <f>IFERROR(C5/(C5+E5),0)</f>
        <v>0.75757575757575757</v>
      </c>
      <c r="H5" s="466"/>
      <c r="I5" s="466">
        <f>COUNTIF(tblIndicadoresDashboard[Estado],"Cualitativo")</f>
        <v>1</v>
      </c>
      <c r="J5" s="466"/>
      <c r="K5" s="466">
        <f>COUNTIF(tblIndicadoresDashboard[Estado],"Sin dato")+COUNTIF(tblIndicadoresDashboard[Estado],"Sin meta")</f>
        <v>1</v>
      </c>
      <c r="L5" s="466"/>
    </row>
    <row r="6" spans="1:12" x14ac:dyDescent="0.25">
      <c r="A6" s="460"/>
      <c r="B6" s="460"/>
      <c r="C6" s="460"/>
      <c r="D6" s="460"/>
      <c r="E6" s="460"/>
      <c r="F6" s="460"/>
      <c r="G6" s="460"/>
      <c r="H6" s="460"/>
      <c r="I6" s="460"/>
      <c r="J6" s="460"/>
      <c r="K6" s="460"/>
      <c r="L6" s="460"/>
    </row>
    <row r="7" spans="1:12" x14ac:dyDescent="0.25">
      <c r="A7" s="460"/>
      <c r="B7" s="460"/>
      <c r="C7" s="460"/>
      <c r="D7" s="460"/>
      <c r="E7" s="460"/>
      <c r="F7" s="460"/>
      <c r="G7" s="460"/>
      <c r="H7" s="460"/>
      <c r="I7" s="460"/>
      <c r="J7" s="460"/>
      <c r="K7" s="460"/>
      <c r="L7" s="460"/>
    </row>
    <row r="8" spans="1:12" x14ac:dyDescent="0.25">
      <c r="A8" s="484" t="s">
        <v>951</v>
      </c>
      <c r="B8" s="481"/>
      <c r="C8" s="481"/>
      <c r="D8" s="481"/>
      <c r="E8" s="481"/>
      <c r="F8" s="481"/>
      <c r="G8" s="481"/>
      <c r="H8" s="481"/>
      <c r="I8" s="481"/>
      <c r="J8" s="481"/>
      <c r="K8" s="481"/>
      <c r="L8" s="481"/>
    </row>
    <row r="9" spans="1:12" ht="48" customHeight="1" x14ac:dyDescent="0.25">
      <c r="A9" s="485" t="str">
        <f>"De "&amp;A5&amp;" indicadores consolidados, "&amp;C5&amp;" cumplen y "&amp;E5&amp;" no cumplen. El foco de seguimiento debe estar en los indicadores con mayor brecha y en los tipos con menor % de cumplimiento."</f>
        <v>De 68 indicadores consolidados, 50 cumplen y 16 no cumplen. El foco de seguimiento debe estar en los indicadores con mayor brecha y en los tipos con menor % de cumplimiento.</v>
      </c>
      <c r="B9" s="481"/>
      <c r="C9" s="481"/>
      <c r="D9" s="481"/>
      <c r="E9" s="481"/>
      <c r="F9" s="481"/>
      <c r="G9" s="481"/>
      <c r="H9" s="481"/>
      <c r="I9" s="481"/>
      <c r="J9" s="481"/>
      <c r="K9" s="481"/>
      <c r="L9" s="481"/>
    </row>
    <row r="10" spans="1:12" ht="48" customHeight="1" x14ac:dyDescent="0.25">
      <c r="A10" s="481"/>
      <c r="B10" s="481"/>
      <c r="C10" s="481"/>
      <c r="D10" s="481"/>
      <c r="E10" s="481"/>
      <c r="F10" s="481"/>
      <c r="G10" s="481"/>
      <c r="H10" s="481"/>
      <c r="I10" s="481"/>
      <c r="J10" s="481"/>
      <c r="K10" s="481"/>
      <c r="L10" s="481"/>
    </row>
    <row r="11" spans="1:12" ht="48" customHeight="1" x14ac:dyDescent="0.25">
      <c r="A11" s="481"/>
      <c r="B11" s="481"/>
      <c r="C11" s="481"/>
      <c r="D11" s="481"/>
      <c r="E11" s="481"/>
      <c r="F11" s="481"/>
      <c r="G11" s="481"/>
      <c r="H11" s="481"/>
      <c r="I11" s="481"/>
      <c r="J11" s="481"/>
      <c r="K11" s="481"/>
      <c r="L11" s="481"/>
    </row>
    <row r="12" spans="1:12" ht="54" customHeight="1" x14ac:dyDescent="0.25">
      <c r="A12" s="460"/>
      <c r="B12" s="460"/>
      <c r="C12" s="460"/>
      <c r="D12" s="460"/>
      <c r="E12" s="460"/>
      <c r="F12" s="460"/>
      <c r="G12" s="460"/>
      <c r="H12" s="460"/>
      <c r="I12" s="460"/>
      <c r="J12" s="460"/>
      <c r="K12" s="460"/>
      <c r="L12" s="460"/>
    </row>
    <row r="13" spans="1:12" x14ac:dyDescent="0.25">
      <c r="A13" s="486" t="s">
        <v>952</v>
      </c>
      <c r="B13" s="481"/>
      <c r="C13" s="481"/>
      <c r="D13" s="481"/>
      <c r="E13" s="460"/>
      <c r="F13" s="460"/>
      <c r="G13" s="486" t="s">
        <v>953</v>
      </c>
      <c r="H13" s="481"/>
      <c r="I13" s="481"/>
      <c r="J13" s="460"/>
      <c r="K13" s="460"/>
      <c r="L13" s="460"/>
    </row>
    <row r="14" spans="1:12" x14ac:dyDescent="0.25">
      <c r="A14" s="468" t="s">
        <v>954</v>
      </c>
      <c r="B14" s="468" t="s">
        <v>955</v>
      </c>
      <c r="C14" s="468" t="s">
        <v>946</v>
      </c>
      <c r="D14" s="468" t="s">
        <v>956</v>
      </c>
      <c r="E14" s="460"/>
      <c r="F14" s="460"/>
      <c r="G14" s="468" t="s">
        <v>957</v>
      </c>
      <c r="H14" s="468" t="s">
        <v>958</v>
      </c>
      <c r="I14" s="468" t="s">
        <v>959</v>
      </c>
      <c r="J14" s="460"/>
      <c r="K14" s="460"/>
      <c r="L14" s="460"/>
    </row>
    <row r="15" spans="1:12" x14ac:dyDescent="0.25">
      <c r="A15" s="469" t="s">
        <v>31</v>
      </c>
      <c r="B15" s="469">
        <f>COUNTIF(tblIndicadoresDashboard[Tipo],A15)</f>
        <v>11</v>
      </c>
      <c r="C15" s="469">
        <f>COUNTIFS(tblIndicadoresDashboard[Tipo],A15,tblIndicadoresDashboard[Estado],"Cumple")</f>
        <v>11</v>
      </c>
      <c r="D15" s="470">
        <f>IFERROR(C15/B15,0)</f>
        <v>1</v>
      </c>
      <c r="E15" s="460"/>
      <c r="F15" s="460"/>
      <c r="G15" s="469" t="s">
        <v>960</v>
      </c>
      <c r="H15" s="469">
        <f>COUNTIF(tblIndicadoresDashboard[Estado],G15)</f>
        <v>50</v>
      </c>
      <c r="I15" s="470">
        <f>IFERROR(H15/$A$5,0)</f>
        <v>0.73529411764705888</v>
      </c>
      <c r="J15" s="460"/>
      <c r="K15" s="460"/>
      <c r="L15" s="460"/>
    </row>
    <row r="16" spans="1:12" x14ac:dyDescent="0.25">
      <c r="A16" s="469" t="s">
        <v>102</v>
      </c>
      <c r="B16" s="469">
        <f>COUNTIF(tblIndicadoresDashboard[Tipo],A16)</f>
        <v>16</v>
      </c>
      <c r="C16" s="469">
        <f>COUNTIFS(tblIndicadoresDashboard[Tipo],A16,tblIndicadoresDashboard[Estado],"Cumple")</f>
        <v>8</v>
      </c>
      <c r="D16" s="470">
        <f>IFERROR(C16/B16,0)</f>
        <v>0.5</v>
      </c>
      <c r="E16" s="460"/>
      <c r="F16" s="460"/>
      <c r="G16" s="469" t="s">
        <v>961</v>
      </c>
      <c r="H16" s="469">
        <f>COUNTIF(tblIndicadoresDashboard[Estado],G16)</f>
        <v>16</v>
      </c>
      <c r="I16" s="470">
        <f>IFERROR(H16/$A$5,0)</f>
        <v>0.23529411764705882</v>
      </c>
      <c r="J16" s="460"/>
      <c r="K16" s="460"/>
      <c r="L16" s="460"/>
    </row>
    <row r="17" spans="1:12" x14ac:dyDescent="0.25">
      <c r="A17" s="469" t="s">
        <v>208</v>
      </c>
      <c r="B17" s="469">
        <f>COUNTIF(tblIndicadoresDashboard[Tipo],A17)</f>
        <v>41</v>
      </c>
      <c r="C17" s="469">
        <f>COUNTIFS(tblIndicadoresDashboard[Tipo],A17,tblIndicadoresDashboard[Estado],"Cumple")</f>
        <v>31</v>
      </c>
      <c r="D17" s="470">
        <f>IFERROR(C17/B17,0)</f>
        <v>0.75609756097560976</v>
      </c>
      <c r="E17" s="460"/>
      <c r="F17" s="460"/>
      <c r="G17" s="469" t="s">
        <v>962</v>
      </c>
      <c r="H17" s="469">
        <f>COUNTIF(tblIndicadoresDashboard[Estado],G17)</f>
        <v>1</v>
      </c>
      <c r="I17" s="470">
        <f>IFERROR(H17/$A$5,0)</f>
        <v>1.4705882352941176E-2</v>
      </c>
      <c r="J17" s="460"/>
      <c r="K17" s="460"/>
      <c r="L17" s="460"/>
    </row>
    <row r="18" spans="1:12" x14ac:dyDescent="0.25">
      <c r="A18" s="460"/>
      <c r="B18" s="460"/>
      <c r="C18" s="460"/>
      <c r="D18" s="460"/>
      <c r="E18" s="460"/>
      <c r="F18" s="460"/>
      <c r="G18" s="469" t="s">
        <v>963</v>
      </c>
      <c r="H18" s="469">
        <f>COUNTIF(tblIndicadoresDashboard[Estado],G18)</f>
        <v>1</v>
      </c>
      <c r="I18" s="470">
        <f>IFERROR(H18/$A$5,0)</f>
        <v>1.4705882352941176E-2</v>
      </c>
      <c r="J18" s="460"/>
      <c r="K18" s="460"/>
      <c r="L18" s="460"/>
    </row>
    <row r="19" spans="1:12" x14ac:dyDescent="0.25">
      <c r="A19" s="460"/>
      <c r="B19" s="460"/>
      <c r="C19" s="460"/>
      <c r="D19" s="460"/>
      <c r="E19" s="460"/>
      <c r="F19" s="460"/>
      <c r="G19" s="469" t="s">
        <v>964</v>
      </c>
      <c r="H19" s="469">
        <f>COUNTIF(tblIndicadoresDashboard[Estado],G19)</f>
        <v>0</v>
      </c>
      <c r="I19" s="470">
        <f>IFERROR(H19/$A$5,0)</f>
        <v>0</v>
      </c>
      <c r="J19" s="460"/>
      <c r="K19" s="460"/>
      <c r="L19" s="460"/>
    </row>
    <row r="20" spans="1:12" x14ac:dyDescent="0.25">
      <c r="A20" s="460"/>
      <c r="B20" s="460"/>
      <c r="C20" s="460"/>
      <c r="D20" s="460"/>
      <c r="E20" s="460"/>
      <c r="F20" s="460"/>
      <c r="G20" s="460"/>
      <c r="H20" s="460"/>
      <c r="I20" s="460"/>
      <c r="J20" s="460"/>
      <c r="K20" s="460"/>
      <c r="L20" s="460"/>
    </row>
    <row r="21" spans="1:12" x14ac:dyDescent="0.25">
      <c r="A21" s="460"/>
      <c r="B21" s="460"/>
      <c r="C21" s="460"/>
      <c r="D21" s="460"/>
      <c r="E21" s="460"/>
      <c r="F21" s="460"/>
      <c r="G21" s="460"/>
      <c r="H21" s="460"/>
      <c r="I21" s="460"/>
      <c r="J21" s="460"/>
      <c r="K21" s="460"/>
      <c r="L21" s="460"/>
    </row>
    <row r="22" spans="1:12" x14ac:dyDescent="0.25">
      <c r="A22" s="460"/>
      <c r="B22" s="460"/>
      <c r="C22" s="460"/>
      <c r="D22" s="460"/>
      <c r="E22" s="460"/>
      <c r="F22" s="460"/>
      <c r="G22" s="460"/>
      <c r="H22" s="460"/>
      <c r="I22" s="460"/>
      <c r="J22" s="460"/>
      <c r="K22" s="460"/>
      <c r="L22" s="460"/>
    </row>
    <row r="23" spans="1:12" x14ac:dyDescent="0.25">
      <c r="A23" s="460"/>
      <c r="B23" s="460"/>
      <c r="C23" s="460"/>
      <c r="D23" s="460"/>
      <c r="E23" s="460"/>
      <c r="F23" s="460"/>
      <c r="G23" s="460"/>
      <c r="H23" s="460"/>
      <c r="I23" s="460"/>
      <c r="J23" s="460"/>
      <c r="K23" s="460"/>
      <c r="L23" s="460"/>
    </row>
    <row r="24" spans="1:12" x14ac:dyDescent="0.25">
      <c r="A24" s="460"/>
      <c r="B24" s="460"/>
      <c r="C24" s="460"/>
      <c r="D24" s="460"/>
      <c r="E24" s="460"/>
      <c r="F24" s="460"/>
      <c r="G24" s="460"/>
      <c r="H24" s="460"/>
      <c r="I24" s="460"/>
      <c r="J24" s="460"/>
      <c r="K24" s="460"/>
      <c r="L24" s="460"/>
    </row>
    <row r="25" spans="1:12" x14ac:dyDescent="0.25">
      <c r="A25" s="460"/>
      <c r="B25" s="460"/>
      <c r="C25" s="460"/>
      <c r="D25" s="460"/>
      <c r="E25" s="460"/>
      <c r="F25" s="460"/>
      <c r="G25" s="460"/>
      <c r="H25" s="460"/>
      <c r="I25" s="460"/>
      <c r="J25" s="460"/>
      <c r="K25" s="460"/>
      <c r="L25" s="460"/>
    </row>
    <row r="26" spans="1:12" x14ac:dyDescent="0.25">
      <c r="A26" s="460"/>
      <c r="B26" s="460"/>
      <c r="C26" s="460"/>
      <c r="D26" s="460"/>
      <c r="E26" s="460"/>
      <c r="F26" s="460"/>
      <c r="G26" s="460"/>
      <c r="H26" s="460"/>
      <c r="I26" s="460"/>
      <c r="J26" s="460"/>
      <c r="K26" s="460"/>
      <c r="L26" s="460"/>
    </row>
    <row r="27" spans="1:12" x14ac:dyDescent="0.25">
      <c r="A27" s="460"/>
      <c r="B27" s="460"/>
      <c r="C27" s="460"/>
      <c r="D27" s="460"/>
      <c r="E27" s="460"/>
      <c r="F27" s="460"/>
      <c r="G27" s="460"/>
      <c r="H27" s="460"/>
      <c r="I27" s="460"/>
      <c r="J27" s="460"/>
      <c r="K27" s="460"/>
      <c r="L27" s="460"/>
    </row>
    <row r="28" spans="1:12" x14ac:dyDescent="0.25">
      <c r="A28" s="460"/>
      <c r="B28" s="460"/>
      <c r="C28" s="460"/>
      <c r="D28" s="460"/>
      <c r="E28" s="460"/>
      <c r="F28" s="460"/>
      <c r="G28" s="460"/>
      <c r="H28" s="460"/>
      <c r="I28" s="460"/>
      <c r="J28" s="460"/>
      <c r="K28" s="460"/>
      <c r="L28" s="460"/>
    </row>
    <row r="29" spans="1:12" x14ac:dyDescent="0.25">
      <c r="A29" s="460"/>
      <c r="B29" s="460"/>
      <c r="C29" s="460"/>
      <c r="D29" s="460"/>
      <c r="E29" s="460"/>
      <c r="F29" s="460"/>
      <c r="G29" s="460"/>
      <c r="H29" s="460"/>
      <c r="I29" s="460"/>
      <c r="J29" s="460"/>
      <c r="K29" s="460"/>
      <c r="L29" s="460"/>
    </row>
    <row r="30" spans="1:12" x14ac:dyDescent="0.25">
      <c r="A30" s="460"/>
      <c r="B30" s="460"/>
      <c r="C30" s="460"/>
      <c r="D30" s="460"/>
      <c r="E30" s="460"/>
      <c r="F30" s="460"/>
      <c r="G30" s="460"/>
      <c r="H30" s="460"/>
      <c r="I30" s="460"/>
      <c r="J30" s="460"/>
      <c r="K30" s="460"/>
      <c r="L30" s="460"/>
    </row>
    <row r="31" spans="1:12" x14ac:dyDescent="0.25">
      <c r="A31" s="460"/>
      <c r="B31" s="460"/>
      <c r="C31" s="460"/>
      <c r="D31" s="460"/>
      <c r="E31" s="460"/>
      <c r="F31" s="460"/>
      <c r="G31" s="460"/>
      <c r="H31" s="460"/>
      <c r="I31" s="460"/>
      <c r="J31" s="460"/>
      <c r="K31" s="460"/>
      <c r="L31" s="460"/>
    </row>
    <row r="32" spans="1:12" x14ac:dyDescent="0.25">
      <c r="A32" s="460"/>
      <c r="B32" s="460"/>
      <c r="C32" s="460"/>
      <c r="D32" s="460"/>
      <c r="E32" s="460"/>
      <c r="F32" s="460"/>
      <c r="G32" s="460"/>
      <c r="H32" s="460"/>
      <c r="I32" s="460"/>
      <c r="J32" s="460"/>
      <c r="K32" s="460"/>
      <c r="L32" s="460"/>
    </row>
    <row r="33" spans="1:12" x14ac:dyDescent="0.25">
      <c r="A33" s="460"/>
      <c r="B33" s="460"/>
      <c r="C33" s="460"/>
      <c r="D33" s="460"/>
      <c r="E33" s="460"/>
      <c r="F33" s="460"/>
      <c r="G33" s="460"/>
      <c r="H33" s="460"/>
      <c r="I33" s="460"/>
      <c r="J33" s="460"/>
      <c r="K33" s="460"/>
      <c r="L33" s="460"/>
    </row>
    <row r="34" spans="1:12" x14ac:dyDescent="0.25">
      <c r="A34" s="460"/>
      <c r="B34" s="460"/>
      <c r="C34" s="460"/>
      <c r="D34" s="460"/>
      <c r="E34" s="460"/>
      <c r="F34" s="460"/>
      <c r="G34" s="460"/>
      <c r="H34" s="460"/>
      <c r="I34" s="460"/>
      <c r="J34" s="460"/>
      <c r="K34" s="460"/>
      <c r="L34" s="460"/>
    </row>
    <row r="35" spans="1:12" x14ac:dyDescent="0.25">
      <c r="A35" s="460"/>
      <c r="B35" s="460"/>
      <c r="C35" s="460"/>
      <c r="D35" s="460"/>
      <c r="E35" s="460"/>
      <c r="F35" s="460"/>
      <c r="G35" s="460"/>
      <c r="H35" s="460"/>
      <c r="I35" s="460"/>
      <c r="J35" s="460"/>
      <c r="K35" s="460"/>
      <c r="L35" s="460"/>
    </row>
    <row r="36" spans="1:12" x14ac:dyDescent="0.25">
      <c r="A36" s="460"/>
      <c r="B36" s="460"/>
      <c r="C36" s="460"/>
      <c r="D36" s="460"/>
      <c r="E36" s="460"/>
      <c r="F36" s="460"/>
      <c r="G36" s="460"/>
      <c r="H36" s="460"/>
      <c r="I36" s="460"/>
      <c r="J36" s="460"/>
      <c r="K36" s="460"/>
      <c r="L36" s="460"/>
    </row>
    <row r="37" spans="1:12" x14ac:dyDescent="0.25">
      <c r="A37" s="460"/>
      <c r="B37" s="460"/>
      <c r="C37" s="460"/>
      <c r="D37" s="460"/>
      <c r="E37" s="460"/>
      <c r="F37" s="460"/>
      <c r="G37" s="460"/>
      <c r="H37" s="460"/>
      <c r="I37" s="460"/>
      <c r="J37" s="460"/>
      <c r="K37" s="460"/>
      <c r="L37" s="460"/>
    </row>
    <row r="38" spans="1:12" x14ac:dyDescent="0.25">
      <c r="A38" s="460"/>
      <c r="B38" s="460"/>
      <c r="C38" s="460"/>
      <c r="D38" s="460"/>
      <c r="E38" s="460"/>
      <c r="F38" s="460"/>
      <c r="G38" s="460"/>
      <c r="H38" s="460"/>
      <c r="I38" s="460"/>
      <c r="J38" s="460"/>
      <c r="K38" s="460"/>
      <c r="L38" s="460"/>
    </row>
    <row r="39" spans="1:12" x14ac:dyDescent="0.25">
      <c r="A39" s="460"/>
      <c r="B39" s="460"/>
      <c r="C39" s="460"/>
      <c r="D39" s="460"/>
      <c r="E39" s="460"/>
      <c r="F39" s="460"/>
      <c r="G39" s="460"/>
      <c r="H39" s="460"/>
      <c r="I39" s="460"/>
      <c r="J39" s="460"/>
      <c r="K39" s="460"/>
      <c r="L39" s="460"/>
    </row>
    <row r="40" spans="1:12" x14ac:dyDescent="0.25">
      <c r="A40" s="487" t="s">
        <v>965</v>
      </c>
      <c r="B40" s="481"/>
      <c r="C40" s="481"/>
      <c r="D40" s="481"/>
      <c r="E40" s="460"/>
      <c r="F40" s="460"/>
      <c r="G40" s="487" t="s">
        <v>966</v>
      </c>
      <c r="H40" s="481"/>
      <c r="I40" s="460"/>
      <c r="J40" s="460"/>
      <c r="K40" s="460"/>
      <c r="L40" s="460"/>
    </row>
    <row r="41" spans="1:12" x14ac:dyDescent="0.25">
      <c r="A41" s="478" t="s">
        <v>967</v>
      </c>
      <c r="B41" s="478" t="s">
        <v>955</v>
      </c>
      <c r="C41" s="478" t="s">
        <v>947</v>
      </c>
      <c r="D41" s="478" t="s">
        <v>968</v>
      </c>
      <c r="E41" s="460"/>
      <c r="F41" s="460"/>
      <c r="G41" s="478" t="s">
        <v>969</v>
      </c>
      <c r="H41" s="478" t="s">
        <v>754</v>
      </c>
      <c r="I41" s="460"/>
      <c r="J41" s="460"/>
      <c r="K41" s="460"/>
      <c r="L41" s="460"/>
    </row>
    <row r="42" spans="1:12" x14ac:dyDescent="0.25">
      <c r="A42" s="469" t="s">
        <v>515</v>
      </c>
      <c r="B42" s="469">
        <f>COUNTIF(tblIndicadoresDashboard[Frecuencia],A42)</f>
        <v>25</v>
      </c>
      <c r="C42" s="469">
        <f>COUNTIFS(tblIndicadoresDashboard[Frecuencia],A42,tblIndicadoresDashboard[Estado],"No cumple")</f>
        <v>1</v>
      </c>
      <c r="D42" s="470">
        <f>IFERROR(C42/B42,0)</f>
        <v>0.04</v>
      </c>
      <c r="E42" s="460"/>
      <c r="F42" s="460"/>
      <c r="G42" s="469">
        <v>2017</v>
      </c>
      <c r="H42" s="479">
        <f>AVERAGEIF(tblIndicadoresDashboard[2017],"&lt;&gt;0",tblIndicadoresDashboard[2017])</f>
        <v>101.16166666666669</v>
      </c>
      <c r="I42" s="460"/>
      <c r="J42" s="460"/>
      <c r="K42" s="460"/>
      <c r="L42" s="460"/>
    </row>
    <row r="43" spans="1:12" x14ac:dyDescent="0.25">
      <c r="A43" s="469" t="s">
        <v>52</v>
      </c>
      <c r="B43" s="469">
        <f>COUNTIF(tblIndicadoresDashboard[Frecuencia],A43)</f>
        <v>12</v>
      </c>
      <c r="C43" s="469">
        <f>COUNTIFS(tblIndicadoresDashboard[Frecuencia],A43,tblIndicadoresDashboard[Estado],"No cumple")</f>
        <v>2</v>
      </c>
      <c r="D43" s="470">
        <f>IFERROR(C43/B43,0)</f>
        <v>0.16666666666666666</v>
      </c>
      <c r="E43" s="460"/>
      <c r="F43" s="460"/>
      <c r="G43" s="469">
        <v>2018</v>
      </c>
      <c r="H43" s="479">
        <f>AVERAGEIF(tblIndicadoresDashboard[2018],"&lt;&gt;0",tblIndicadoresDashboard[2018])</f>
        <v>92.314499999999995</v>
      </c>
      <c r="I43" s="460"/>
      <c r="J43" s="460"/>
      <c r="K43" s="460"/>
      <c r="L43" s="460"/>
    </row>
    <row r="44" spans="1:12" x14ac:dyDescent="0.25">
      <c r="A44" s="469" t="s">
        <v>172</v>
      </c>
      <c r="B44" s="469">
        <f>COUNTIF(tblIndicadoresDashboard[Frecuencia],A44)</f>
        <v>6</v>
      </c>
      <c r="C44" s="469">
        <f>COUNTIFS(tblIndicadoresDashboard[Frecuencia],A44,tblIndicadoresDashboard[Estado],"No cumple")</f>
        <v>1</v>
      </c>
      <c r="D44" s="470">
        <f>IFERROR(C44/B44,0)</f>
        <v>0.16666666666666666</v>
      </c>
      <c r="E44" s="460"/>
      <c r="F44" s="460"/>
      <c r="G44" s="469">
        <v>2019</v>
      </c>
      <c r="H44" s="479">
        <f>AVERAGEIF(tblIndicadoresDashboard[2019],"&lt;&gt;0",tblIndicadoresDashboard[2019])</f>
        <v>216.06289473684208</v>
      </c>
      <c r="I44" s="460"/>
      <c r="J44" s="460"/>
      <c r="K44" s="460"/>
      <c r="L44" s="460"/>
    </row>
    <row r="45" spans="1:12" x14ac:dyDescent="0.25">
      <c r="A45" s="469" t="s">
        <v>114</v>
      </c>
      <c r="B45" s="469">
        <f>COUNTIF(tblIndicadoresDashboard[Frecuencia],A45)</f>
        <v>25</v>
      </c>
      <c r="C45" s="469">
        <f>COUNTIFS(tblIndicadoresDashboard[Frecuencia],A45,tblIndicadoresDashboard[Estado],"No cumple")</f>
        <v>12</v>
      </c>
      <c r="D45" s="470">
        <f>IFERROR(C45/B45,0)</f>
        <v>0.48</v>
      </c>
      <c r="E45" s="460"/>
      <c r="F45" s="460"/>
      <c r="G45" s="469">
        <v>2020</v>
      </c>
      <c r="H45" s="479">
        <f>AVERAGEIF(tblIndicadoresDashboard[2020],"&lt;&gt;0",tblIndicadoresDashboard[2020])</f>
        <v>90.164864864864882</v>
      </c>
      <c r="I45" s="460"/>
      <c r="J45" s="460"/>
      <c r="K45" s="460"/>
      <c r="L45" s="460"/>
    </row>
    <row r="46" spans="1:12" x14ac:dyDescent="0.25">
      <c r="A46" s="460"/>
      <c r="B46" s="460"/>
      <c r="C46" s="460"/>
      <c r="D46" s="460"/>
      <c r="E46" s="460"/>
      <c r="F46" s="460"/>
      <c r="G46" s="469">
        <v>2021</v>
      </c>
      <c r="H46" s="479">
        <f>AVERAGEIF(tblIndicadoresDashboard[2021],"&lt;&gt;0",tblIndicadoresDashboard[2021])</f>
        <v>89.722894736842107</v>
      </c>
      <c r="I46" s="460"/>
      <c r="J46" s="460"/>
      <c r="K46" s="460"/>
      <c r="L46" s="460"/>
    </row>
    <row r="47" spans="1:12" x14ac:dyDescent="0.25">
      <c r="A47" s="460"/>
      <c r="B47" s="460"/>
      <c r="C47" s="460"/>
      <c r="D47" s="460"/>
      <c r="E47" s="460"/>
      <c r="F47" s="460"/>
      <c r="G47" s="469">
        <v>2022</v>
      </c>
      <c r="H47" s="479">
        <f>AVERAGEIF(tblIndicadoresDashboard[2022],"&lt;&gt;0",tblIndicadoresDashboard[2022])</f>
        <v>84.846666666666664</v>
      </c>
      <c r="I47" s="460"/>
      <c r="J47" s="460"/>
      <c r="K47" s="460"/>
      <c r="L47" s="460"/>
    </row>
    <row r="48" spans="1:12" x14ac:dyDescent="0.25">
      <c r="A48" s="460"/>
      <c r="B48" s="460"/>
      <c r="C48" s="460"/>
      <c r="D48" s="460"/>
      <c r="E48" s="460"/>
      <c r="F48" s="460"/>
      <c r="G48" s="469">
        <v>2023</v>
      </c>
      <c r="H48" s="479">
        <f>AVERAGEIF(tblIndicadoresDashboard[2023],"&lt;&gt;0",tblIndicadoresDashboard[2023])</f>
        <v>80.274000000000001</v>
      </c>
      <c r="I48" s="460"/>
      <c r="J48" s="460"/>
      <c r="K48" s="460"/>
      <c r="L48" s="460"/>
    </row>
    <row r="49" spans="1:12" x14ac:dyDescent="0.25">
      <c r="A49" s="460"/>
      <c r="B49" s="460"/>
      <c r="C49" s="460"/>
      <c r="D49" s="460"/>
      <c r="E49" s="460"/>
      <c r="F49" s="460"/>
      <c r="G49" s="469">
        <v>2024</v>
      </c>
      <c r="H49" s="479">
        <f>AVERAGEIF(tblIndicadoresDashboard[2024],"&lt;&gt;0",tblIndicadoresDashboard[2024])</f>
        <v>76.322972972972963</v>
      </c>
      <c r="I49" s="460"/>
      <c r="J49" s="460"/>
      <c r="K49" s="460"/>
      <c r="L49" s="460"/>
    </row>
    <row r="50" spans="1:12" x14ac:dyDescent="0.25">
      <c r="A50" s="460"/>
      <c r="B50" s="460"/>
      <c r="C50" s="460"/>
      <c r="D50" s="460"/>
      <c r="E50" s="460"/>
      <c r="F50" s="460"/>
      <c r="G50" s="469">
        <v>2025</v>
      </c>
      <c r="H50" s="479">
        <f>AVERAGEIF(tblIndicadoresDashboard[2025],"&lt;&gt;0",tblIndicadoresDashboard[2025])</f>
        <v>76.64120002561539</v>
      </c>
      <c r="I50" s="460"/>
      <c r="J50" s="460"/>
      <c r="K50" s="460"/>
      <c r="L50" s="460"/>
    </row>
    <row r="51" spans="1:12" x14ac:dyDescent="0.25">
      <c r="A51" s="460"/>
      <c r="B51" s="460"/>
      <c r="C51" s="460"/>
      <c r="D51" s="460"/>
      <c r="E51" s="460"/>
      <c r="F51" s="460"/>
      <c r="G51" s="469">
        <v>2026</v>
      </c>
      <c r="H51" s="479">
        <f>AVERAGEIF(tblIndicadoresDashboard[2026],"&lt;&gt;0",tblIndicadoresDashboard[2026])</f>
        <v>38.085000000000001</v>
      </c>
      <c r="I51" s="460"/>
      <c r="J51" s="460"/>
      <c r="K51" s="460"/>
      <c r="L51" s="460"/>
    </row>
    <row r="52" spans="1:12" x14ac:dyDescent="0.25">
      <c r="A52" s="460"/>
      <c r="B52" s="460"/>
      <c r="C52" s="460"/>
      <c r="D52" s="460"/>
      <c r="E52" s="460"/>
      <c r="F52" s="460"/>
      <c r="G52" s="460"/>
      <c r="H52" s="460"/>
      <c r="I52" s="460"/>
      <c r="J52" s="460"/>
      <c r="K52" s="460"/>
      <c r="L52" s="460"/>
    </row>
    <row r="53" spans="1:12" x14ac:dyDescent="0.25">
      <c r="A53" s="460"/>
      <c r="B53" s="460"/>
      <c r="C53" s="460"/>
      <c r="D53" s="460"/>
      <c r="E53" s="460"/>
      <c r="F53" s="460"/>
      <c r="G53" s="460"/>
      <c r="H53" s="460"/>
      <c r="I53" s="460"/>
      <c r="J53" s="460"/>
      <c r="K53" s="460"/>
      <c r="L53" s="460"/>
    </row>
    <row r="54" spans="1:12" x14ac:dyDescent="0.25">
      <c r="A54" s="460"/>
      <c r="B54" s="460"/>
      <c r="C54" s="460"/>
      <c r="D54" s="460"/>
      <c r="E54" s="460"/>
      <c r="F54" s="460"/>
      <c r="G54" s="460"/>
      <c r="H54" s="460"/>
      <c r="I54" s="460"/>
      <c r="J54" s="460"/>
      <c r="K54" s="460"/>
      <c r="L54" s="460"/>
    </row>
    <row r="55" spans="1:12" x14ac:dyDescent="0.25">
      <c r="A55" s="460"/>
      <c r="B55" s="460"/>
      <c r="C55" s="460"/>
      <c r="D55" s="460"/>
      <c r="E55" s="460"/>
      <c r="F55" s="460"/>
      <c r="G55" s="460"/>
      <c r="H55" s="460"/>
      <c r="I55" s="460"/>
      <c r="J55" s="460"/>
      <c r="K55" s="460"/>
      <c r="L55" s="460"/>
    </row>
    <row r="56" spans="1:12" x14ac:dyDescent="0.25">
      <c r="A56" s="460"/>
      <c r="B56" s="460"/>
      <c r="C56" s="460"/>
      <c r="D56" s="460"/>
      <c r="E56" s="460"/>
      <c r="F56" s="460"/>
      <c r="G56" s="460"/>
      <c r="H56" s="460"/>
      <c r="I56" s="460"/>
      <c r="J56" s="460"/>
      <c r="K56" s="460"/>
      <c r="L56" s="460"/>
    </row>
    <row r="57" spans="1:12" x14ac:dyDescent="0.25">
      <c r="A57" s="460"/>
      <c r="B57" s="460"/>
      <c r="C57" s="460"/>
      <c r="D57" s="460"/>
      <c r="E57" s="460"/>
      <c r="F57" s="460"/>
      <c r="G57" s="460"/>
      <c r="H57" s="460"/>
      <c r="I57" s="460"/>
      <c r="J57" s="460"/>
      <c r="K57" s="460"/>
      <c r="L57" s="460"/>
    </row>
    <row r="58" spans="1:12" x14ac:dyDescent="0.25">
      <c r="A58" s="480" t="s">
        <v>970</v>
      </c>
      <c r="B58" s="481"/>
      <c r="C58" s="481"/>
      <c r="D58" s="481"/>
      <c r="E58" s="481"/>
      <c r="F58" s="481"/>
      <c r="G58" s="460"/>
      <c r="H58" s="460"/>
      <c r="I58" s="460"/>
      <c r="J58" s="460"/>
      <c r="K58" s="460"/>
      <c r="L58" s="460"/>
    </row>
    <row r="59" spans="1:12" x14ac:dyDescent="0.25">
      <c r="A59" s="471" t="s">
        <v>971</v>
      </c>
      <c r="B59" s="471" t="s">
        <v>954</v>
      </c>
      <c r="C59" s="471" t="s">
        <v>972</v>
      </c>
      <c r="D59" s="471" t="s">
        <v>973</v>
      </c>
      <c r="E59" s="471" t="s">
        <v>974</v>
      </c>
      <c r="F59" s="471" t="s">
        <v>975</v>
      </c>
      <c r="G59" s="460"/>
      <c r="H59" s="460"/>
      <c r="I59" s="460"/>
      <c r="J59" s="460"/>
      <c r="K59" s="460"/>
      <c r="L59" s="460"/>
    </row>
    <row r="60" spans="1:12" x14ac:dyDescent="0.25">
      <c r="A60" s="472" t="s">
        <v>976</v>
      </c>
      <c r="B60" s="469" t="s">
        <v>208</v>
      </c>
      <c r="C60" s="473">
        <v>100</v>
      </c>
      <c r="D60" s="473">
        <v>0</v>
      </c>
      <c r="E60" s="473">
        <v>100</v>
      </c>
      <c r="F60" s="469">
        <v>2025</v>
      </c>
      <c r="G60" s="460"/>
      <c r="H60" s="460"/>
      <c r="I60" s="460"/>
      <c r="J60" s="460"/>
      <c r="K60" s="460"/>
      <c r="L60" s="460"/>
    </row>
    <row r="61" spans="1:12" ht="27" x14ac:dyDescent="0.25">
      <c r="A61" s="472" t="s">
        <v>260</v>
      </c>
      <c r="B61" s="469" t="s">
        <v>208</v>
      </c>
      <c r="C61" s="473">
        <v>0</v>
      </c>
      <c r="D61" s="473">
        <v>90</v>
      </c>
      <c r="E61" s="473">
        <v>90</v>
      </c>
      <c r="F61" s="469">
        <v>2025</v>
      </c>
      <c r="G61" s="460"/>
      <c r="H61" s="460"/>
      <c r="I61" s="460"/>
      <c r="J61" s="460"/>
      <c r="K61" s="460"/>
      <c r="L61" s="460"/>
    </row>
    <row r="62" spans="1:12" x14ac:dyDescent="0.25">
      <c r="A62" s="476" t="s">
        <v>179</v>
      </c>
      <c r="B62" s="475" t="s">
        <v>102</v>
      </c>
      <c r="C62" s="477">
        <v>8</v>
      </c>
      <c r="D62" s="477">
        <v>90</v>
      </c>
      <c r="E62" s="477">
        <v>82</v>
      </c>
      <c r="F62" s="475">
        <v>2025</v>
      </c>
    </row>
    <row r="63" spans="1:12" x14ac:dyDescent="0.25">
      <c r="A63" s="476" t="s">
        <v>977</v>
      </c>
      <c r="B63" s="475" t="s">
        <v>102</v>
      </c>
      <c r="C63" s="477">
        <v>43</v>
      </c>
      <c r="D63" s="477">
        <v>90</v>
      </c>
      <c r="E63" s="477">
        <v>47</v>
      </c>
      <c r="F63" s="475">
        <v>2025</v>
      </c>
    </row>
    <row r="64" spans="1:12" x14ac:dyDescent="0.25">
      <c r="A64" s="476" t="s">
        <v>149</v>
      </c>
      <c r="B64" s="475" t="s">
        <v>102</v>
      </c>
      <c r="C64" s="477">
        <v>51</v>
      </c>
      <c r="D64" s="477">
        <v>90</v>
      </c>
      <c r="E64" s="477">
        <v>39</v>
      </c>
      <c r="F64" s="475">
        <v>2025</v>
      </c>
    </row>
    <row r="65" spans="1:6" x14ac:dyDescent="0.25">
      <c r="A65" s="476" t="s">
        <v>978</v>
      </c>
      <c r="B65" s="475" t="s">
        <v>102</v>
      </c>
      <c r="C65" s="477">
        <v>55</v>
      </c>
      <c r="D65" s="477">
        <v>90</v>
      </c>
      <c r="E65" s="477">
        <v>35</v>
      </c>
      <c r="F65" s="475">
        <v>2025</v>
      </c>
    </row>
    <row r="66" spans="1:6" x14ac:dyDescent="0.25">
      <c r="A66" s="476" t="s">
        <v>110</v>
      </c>
      <c r="B66" s="475" t="s">
        <v>102</v>
      </c>
      <c r="C66" s="477">
        <v>58</v>
      </c>
      <c r="D66" s="477">
        <v>90</v>
      </c>
      <c r="E66" s="477">
        <v>32</v>
      </c>
      <c r="F66" s="475">
        <v>2025</v>
      </c>
    </row>
    <row r="67" spans="1:6" x14ac:dyDescent="0.25">
      <c r="A67" s="476" t="s">
        <v>213</v>
      </c>
      <c r="B67" s="475" t="s">
        <v>208</v>
      </c>
      <c r="C67" s="477">
        <v>58.477970599999992</v>
      </c>
      <c r="D67" s="477">
        <v>90</v>
      </c>
      <c r="E67" s="477">
        <v>31.522029400000008</v>
      </c>
      <c r="F67" s="475">
        <v>2025</v>
      </c>
    </row>
    <row r="68" spans="1:6" x14ac:dyDescent="0.25">
      <c r="A68" s="476" t="s">
        <v>979</v>
      </c>
      <c r="B68" s="475" t="s">
        <v>208</v>
      </c>
      <c r="C68" s="477">
        <v>58.477970599999992</v>
      </c>
      <c r="D68" s="477">
        <v>90</v>
      </c>
      <c r="E68" s="477">
        <v>31.522029400000008</v>
      </c>
      <c r="F68" s="475">
        <v>2025</v>
      </c>
    </row>
    <row r="69" spans="1:6" x14ac:dyDescent="0.25">
      <c r="A69" s="476" t="s">
        <v>288</v>
      </c>
      <c r="B69" s="475" t="s">
        <v>208</v>
      </c>
      <c r="C69" s="477">
        <v>24</v>
      </c>
      <c r="D69" s="477">
        <v>0</v>
      </c>
      <c r="E69" s="477">
        <v>24</v>
      </c>
      <c r="F69" s="475">
        <v>2026</v>
      </c>
    </row>
  </sheetData>
  <mergeCells count="9">
    <mergeCell ref="A58:F58"/>
    <mergeCell ref="A1:L1"/>
    <mergeCell ref="A2:L2"/>
    <mergeCell ref="A8:L8"/>
    <mergeCell ref="A9:L11"/>
    <mergeCell ref="A13:D13"/>
    <mergeCell ref="G13:I13"/>
    <mergeCell ref="A40:D40"/>
    <mergeCell ref="G40:H40"/>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0CEDE-86D9-441A-A5B9-B69CD9B9A99D}">
  <dimension ref="A1:Y69"/>
  <sheetViews>
    <sheetView workbookViewId="0">
      <selection activeCell="A77" sqref="A77:J77"/>
    </sheetView>
  </sheetViews>
  <sheetFormatPr baseColWidth="10" defaultColWidth="11.42578125" defaultRowHeight="15" x14ac:dyDescent="0.25"/>
  <cols>
    <col min="1" max="1" width="5.5703125" style="460" bestFit="1" customWidth="1"/>
    <col min="2" max="2" width="12" style="460" bestFit="1" customWidth="1"/>
    <col min="3" max="3" width="43.85546875" style="464" customWidth="1"/>
    <col min="4" max="4" width="41.85546875" style="464" customWidth="1"/>
    <col min="5" max="5" width="12.7109375" style="460" bestFit="1" customWidth="1"/>
    <col min="6" max="7" width="12.28515625" style="460" bestFit="1" customWidth="1"/>
    <col min="8" max="8" width="16.42578125" style="460" bestFit="1" customWidth="1"/>
    <col min="9" max="9" width="17.7109375" style="460" bestFit="1" customWidth="1"/>
    <col min="10" max="10" width="12.28515625" style="461" bestFit="1" customWidth="1"/>
    <col min="11" max="11" width="12" style="461" bestFit="1" customWidth="1"/>
    <col min="12" max="12" width="16.42578125" style="461" customWidth="1"/>
    <col min="13" max="13" width="9.7109375" style="461" bestFit="1" customWidth="1"/>
    <col min="14" max="14" width="9.28515625" style="461" bestFit="1" customWidth="1"/>
    <col min="15" max="15" width="25" style="460" bestFit="1" customWidth="1"/>
    <col min="16" max="18" width="7.5703125" style="461" bestFit="1" customWidth="1"/>
    <col min="19" max="25" width="7.28515625" style="461" bestFit="1" customWidth="1"/>
  </cols>
  <sheetData>
    <row r="1" spans="1:25" x14ac:dyDescent="0.25">
      <c r="A1" s="460" t="s">
        <v>980</v>
      </c>
      <c r="B1" s="460" t="s">
        <v>954</v>
      </c>
      <c r="C1" s="464" t="s">
        <v>971</v>
      </c>
      <c r="D1" s="464" t="s">
        <v>981</v>
      </c>
      <c r="E1" s="460" t="s">
        <v>967</v>
      </c>
      <c r="F1" s="460" t="s">
        <v>982</v>
      </c>
      <c r="G1" s="460" t="s">
        <v>983</v>
      </c>
      <c r="H1" s="460" t="s">
        <v>984</v>
      </c>
      <c r="I1" s="460" t="s">
        <v>985</v>
      </c>
      <c r="J1" s="460" t="s">
        <v>975</v>
      </c>
      <c r="K1" s="461" t="s">
        <v>986</v>
      </c>
      <c r="L1" s="461" t="s">
        <v>987</v>
      </c>
      <c r="M1" s="460" t="s">
        <v>957</v>
      </c>
      <c r="N1" s="461" t="s">
        <v>974</v>
      </c>
      <c r="O1" s="460" t="s">
        <v>988</v>
      </c>
      <c r="P1" s="461" t="s">
        <v>989</v>
      </c>
      <c r="Q1" s="461" t="s">
        <v>990</v>
      </c>
      <c r="R1" s="461" t="s">
        <v>991</v>
      </c>
      <c r="S1" s="461" t="s">
        <v>992</v>
      </c>
      <c r="T1" s="461" t="s">
        <v>993</v>
      </c>
      <c r="U1" s="461" t="s">
        <v>994</v>
      </c>
      <c r="V1" s="461" t="s">
        <v>995</v>
      </c>
      <c r="W1" s="461" t="s">
        <v>996</v>
      </c>
      <c r="X1" s="461" t="s">
        <v>997</v>
      </c>
      <c r="Y1" s="461" t="s">
        <v>998</v>
      </c>
    </row>
    <row r="2" spans="1:25" x14ac:dyDescent="0.25">
      <c r="A2" s="460">
        <v>1</v>
      </c>
      <c r="B2" s="460" t="s">
        <v>31</v>
      </c>
      <c r="C2" s="464" t="s">
        <v>32</v>
      </c>
      <c r="D2" s="464" t="s">
        <v>33</v>
      </c>
      <c r="E2" s="460" t="s">
        <v>515</v>
      </c>
      <c r="F2" s="460" t="s">
        <v>38</v>
      </c>
      <c r="G2" s="460" t="s">
        <v>43</v>
      </c>
      <c r="I2" s="460" t="s">
        <v>43</v>
      </c>
      <c r="J2" s="460">
        <v>2025</v>
      </c>
      <c r="M2" s="460" t="s">
        <v>960</v>
      </c>
      <c r="O2" s="460" t="s">
        <v>999</v>
      </c>
    </row>
    <row r="3" spans="1:25" x14ac:dyDescent="0.25">
      <c r="A3" s="460">
        <v>2</v>
      </c>
      <c r="B3" s="460" t="s">
        <v>31</v>
      </c>
      <c r="C3" s="464" t="s">
        <v>44</v>
      </c>
      <c r="D3" s="464" t="s">
        <v>45</v>
      </c>
      <c r="E3" s="460" t="s">
        <v>515</v>
      </c>
      <c r="F3" s="460" t="s">
        <v>38</v>
      </c>
      <c r="G3" s="460" t="s">
        <v>43</v>
      </c>
      <c r="I3" s="460" t="s">
        <v>43</v>
      </c>
      <c r="J3" s="460">
        <v>2025</v>
      </c>
      <c r="M3" s="460" t="s">
        <v>960</v>
      </c>
      <c r="O3" s="460" t="s">
        <v>1000</v>
      </c>
    </row>
    <row r="4" spans="1:25" ht="27" x14ac:dyDescent="0.25">
      <c r="A4" s="460">
        <v>3</v>
      </c>
      <c r="B4" s="460" t="s">
        <v>31</v>
      </c>
      <c r="C4" s="464" t="s">
        <v>49</v>
      </c>
      <c r="D4" s="464" t="s">
        <v>50</v>
      </c>
      <c r="E4" s="460" t="s">
        <v>52</v>
      </c>
      <c r="F4" s="460" t="s">
        <v>38</v>
      </c>
      <c r="G4" s="460" t="s">
        <v>43</v>
      </c>
      <c r="H4" s="460" t="s">
        <v>43</v>
      </c>
      <c r="I4" s="460" t="s">
        <v>43</v>
      </c>
      <c r="J4" s="460">
        <v>2026</v>
      </c>
      <c r="M4" s="460" t="s">
        <v>960</v>
      </c>
      <c r="O4" s="460" t="s">
        <v>1001</v>
      </c>
    </row>
    <row r="5" spans="1:25" x14ac:dyDescent="0.25">
      <c r="A5" s="460">
        <v>4</v>
      </c>
      <c r="B5" s="460" t="s">
        <v>31</v>
      </c>
      <c r="C5" s="464" t="s">
        <v>54</v>
      </c>
      <c r="D5" s="464" t="s">
        <v>55</v>
      </c>
      <c r="E5" s="460" t="s">
        <v>515</v>
      </c>
      <c r="F5" s="460" t="s">
        <v>38</v>
      </c>
      <c r="G5" s="460" t="s">
        <v>43</v>
      </c>
      <c r="I5" s="460" t="s">
        <v>43</v>
      </c>
      <c r="J5" s="460">
        <v>2025</v>
      </c>
      <c r="M5" s="460" t="s">
        <v>960</v>
      </c>
      <c r="O5" s="460" t="s">
        <v>1002</v>
      </c>
    </row>
    <row r="6" spans="1:25" x14ac:dyDescent="0.25">
      <c r="A6" s="460">
        <v>5</v>
      </c>
      <c r="B6" s="460" t="s">
        <v>31</v>
      </c>
      <c r="C6" s="464" t="s">
        <v>1003</v>
      </c>
      <c r="D6" s="464" t="s">
        <v>1004</v>
      </c>
      <c r="E6" s="460" t="s">
        <v>172</v>
      </c>
      <c r="F6" s="460" t="s">
        <v>38</v>
      </c>
      <c r="G6" s="460" t="s">
        <v>43</v>
      </c>
      <c r="I6" s="460" t="s">
        <v>43</v>
      </c>
      <c r="J6" s="460">
        <v>2025</v>
      </c>
      <c r="M6" s="460" t="s">
        <v>960</v>
      </c>
      <c r="O6" s="460" t="s">
        <v>1005</v>
      </c>
    </row>
    <row r="7" spans="1:25" ht="67.5" x14ac:dyDescent="0.25">
      <c r="A7" s="460">
        <v>6</v>
      </c>
      <c r="B7" s="460" t="s">
        <v>31</v>
      </c>
      <c r="C7" s="464" t="s">
        <v>66</v>
      </c>
      <c r="D7" s="464" t="s">
        <v>67</v>
      </c>
      <c r="E7" s="460" t="s">
        <v>515</v>
      </c>
      <c r="F7" s="460" t="s">
        <v>38</v>
      </c>
      <c r="G7" s="460" t="s">
        <v>43</v>
      </c>
      <c r="I7" s="460" t="s">
        <v>43</v>
      </c>
      <c r="J7" s="460">
        <v>2025</v>
      </c>
      <c r="M7" s="460" t="s">
        <v>960</v>
      </c>
      <c r="O7" s="460" t="s">
        <v>1006</v>
      </c>
    </row>
    <row r="8" spans="1:25" ht="27" x14ac:dyDescent="0.25">
      <c r="A8" s="460">
        <v>7</v>
      </c>
      <c r="B8" s="460" t="s">
        <v>31</v>
      </c>
      <c r="C8" s="464" t="s">
        <v>1007</v>
      </c>
      <c r="D8" s="464" t="s">
        <v>72</v>
      </c>
      <c r="E8" s="460" t="s">
        <v>52</v>
      </c>
      <c r="F8" s="460" t="s">
        <v>38</v>
      </c>
      <c r="G8" s="460" t="s">
        <v>43</v>
      </c>
      <c r="H8" s="460" t="s">
        <v>43</v>
      </c>
      <c r="I8" s="460" t="s">
        <v>43</v>
      </c>
      <c r="J8" s="460">
        <v>2026</v>
      </c>
      <c r="M8" s="460" t="s">
        <v>960</v>
      </c>
      <c r="O8" s="460" t="s">
        <v>1008</v>
      </c>
    </row>
    <row r="9" spans="1:25" x14ac:dyDescent="0.25">
      <c r="A9" s="460">
        <v>8</v>
      </c>
      <c r="B9" s="460" t="s">
        <v>31</v>
      </c>
      <c r="C9" s="464" t="s">
        <v>1009</v>
      </c>
      <c r="D9" s="464" t="s">
        <v>79</v>
      </c>
      <c r="E9" s="460" t="s">
        <v>515</v>
      </c>
      <c r="F9" s="460" t="s">
        <v>38</v>
      </c>
      <c r="G9" s="460" t="s">
        <v>43</v>
      </c>
      <c r="I9" s="460" t="s">
        <v>43</v>
      </c>
      <c r="J9" s="460">
        <v>2025</v>
      </c>
      <c r="M9" s="460" t="s">
        <v>960</v>
      </c>
      <c r="O9" s="460" t="s">
        <v>1010</v>
      </c>
    </row>
    <row r="10" spans="1:25" ht="27" x14ac:dyDescent="0.25">
      <c r="A10" s="460">
        <v>9</v>
      </c>
      <c r="B10" s="460" t="s">
        <v>31</v>
      </c>
      <c r="C10" s="464" t="s">
        <v>1011</v>
      </c>
      <c r="D10" s="464" t="s">
        <v>85</v>
      </c>
      <c r="E10" s="460" t="s">
        <v>515</v>
      </c>
      <c r="F10" s="460" t="s">
        <v>38</v>
      </c>
      <c r="G10" s="460" t="s">
        <v>43</v>
      </c>
      <c r="I10" s="460" t="s">
        <v>43</v>
      </c>
      <c r="J10" s="460">
        <v>2025</v>
      </c>
      <c r="M10" s="460" t="s">
        <v>960</v>
      </c>
      <c r="O10" s="460" t="s">
        <v>1012</v>
      </c>
    </row>
    <row r="11" spans="1:25" x14ac:dyDescent="0.25">
      <c r="A11" s="460">
        <v>10</v>
      </c>
      <c r="B11" s="460" t="s">
        <v>31</v>
      </c>
      <c r="C11" s="464" t="s">
        <v>90</v>
      </c>
      <c r="D11" s="464" t="s">
        <v>91</v>
      </c>
      <c r="E11" s="460" t="s">
        <v>515</v>
      </c>
      <c r="F11" s="460" t="s">
        <v>94</v>
      </c>
      <c r="G11" s="462">
        <v>1</v>
      </c>
      <c r="I11" s="462">
        <v>1</v>
      </c>
      <c r="J11" s="460">
        <v>2025</v>
      </c>
      <c r="K11" s="461">
        <v>100</v>
      </c>
      <c r="L11" s="461">
        <v>100</v>
      </c>
      <c r="M11" s="460" t="s">
        <v>960</v>
      </c>
      <c r="O11" s="460" t="s">
        <v>1013</v>
      </c>
      <c r="P11" s="461">
        <v>50</v>
      </c>
      <c r="Q11" s="461">
        <v>100</v>
      </c>
      <c r="R11" s="461">
        <v>100</v>
      </c>
      <c r="S11" s="461">
        <v>100</v>
      </c>
      <c r="T11" s="461">
        <v>100</v>
      </c>
      <c r="U11" s="461">
        <v>100</v>
      </c>
      <c r="V11" s="461">
        <v>100</v>
      </c>
      <c r="W11" s="461">
        <v>100</v>
      </c>
      <c r="X11" s="461">
        <v>100</v>
      </c>
    </row>
    <row r="12" spans="1:25" x14ac:dyDescent="0.25">
      <c r="A12" s="460">
        <v>11</v>
      </c>
      <c r="B12" s="460" t="s">
        <v>31</v>
      </c>
      <c r="C12" s="464" t="s">
        <v>97</v>
      </c>
      <c r="D12" s="464" t="s">
        <v>98</v>
      </c>
      <c r="E12" s="460" t="s">
        <v>52</v>
      </c>
      <c r="F12" s="460" t="s">
        <v>38</v>
      </c>
      <c r="G12" s="460" t="s">
        <v>43</v>
      </c>
      <c r="H12" s="460" t="s">
        <v>43</v>
      </c>
      <c r="I12" s="460" t="s">
        <v>43</v>
      </c>
      <c r="J12" s="460">
        <v>2026</v>
      </c>
      <c r="M12" s="460" t="s">
        <v>960</v>
      </c>
      <c r="O12" s="460" t="s">
        <v>1014</v>
      </c>
    </row>
    <row r="13" spans="1:25" x14ac:dyDescent="0.25">
      <c r="A13" s="460">
        <v>12</v>
      </c>
      <c r="B13" s="460" t="s">
        <v>102</v>
      </c>
      <c r="C13" s="464" t="s">
        <v>1015</v>
      </c>
      <c r="D13" s="464" t="s">
        <v>104</v>
      </c>
      <c r="E13" s="460" t="s">
        <v>515</v>
      </c>
      <c r="F13" s="460" t="s">
        <v>107</v>
      </c>
      <c r="G13" s="462">
        <v>0.9</v>
      </c>
      <c r="I13" s="462">
        <v>1</v>
      </c>
      <c r="J13" s="460">
        <v>2025</v>
      </c>
      <c r="K13" s="461">
        <v>90</v>
      </c>
      <c r="L13" s="461">
        <v>100</v>
      </c>
      <c r="M13" s="460" t="s">
        <v>960</v>
      </c>
      <c r="O13" s="460" t="s">
        <v>1016</v>
      </c>
      <c r="P13" s="461">
        <v>80.25</v>
      </c>
      <c r="Q13" s="461">
        <v>82</v>
      </c>
      <c r="R13" s="461">
        <v>90</v>
      </c>
      <c r="S13" s="461">
        <v>89</v>
      </c>
      <c r="T13" s="461">
        <v>94</v>
      </c>
      <c r="U13" s="461">
        <v>97</v>
      </c>
      <c r="V13" s="461">
        <v>95</v>
      </c>
      <c r="W13" s="461">
        <v>95</v>
      </c>
      <c r="X13" s="461">
        <v>100</v>
      </c>
    </row>
    <row r="14" spans="1:25" x14ac:dyDescent="0.25">
      <c r="A14" s="460">
        <v>13</v>
      </c>
      <c r="B14" s="460" t="s">
        <v>102</v>
      </c>
      <c r="C14" s="464" t="s">
        <v>110</v>
      </c>
      <c r="D14" s="464" t="s">
        <v>111</v>
      </c>
      <c r="E14" s="460" t="s">
        <v>114</v>
      </c>
      <c r="F14" s="460" t="s">
        <v>107</v>
      </c>
      <c r="G14" s="462">
        <v>0.9</v>
      </c>
      <c r="I14" s="462">
        <v>0.57999999999999996</v>
      </c>
      <c r="J14" s="460">
        <v>2025</v>
      </c>
      <c r="K14" s="461">
        <v>90</v>
      </c>
      <c r="L14" s="461">
        <v>58</v>
      </c>
      <c r="M14" s="460" t="s">
        <v>961</v>
      </c>
      <c r="N14" s="461">
        <v>32</v>
      </c>
      <c r="O14" s="460" t="s">
        <v>1017</v>
      </c>
      <c r="P14" s="461">
        <v>87.93</v>
      </c>
      <c r="Q14" s="461">
        <v>89</v>
      </c>
      <c r="R14" s="461">
        <v>88</v>
      </c>
      <c r="S14" s="461">
        <v>91</v>
      </c>
      <c r="T14" s="461">
        <v>97</v>
      </c>
      <c r="U14" s="461">
        <v>99</v>
      </c>
      <c r="V14" s="461">
        <v>57</v>
      </c>
      <c r="W14" s="461">
        <v>63.8</v>
      </c>
      <c r="X14" s="461">
        <v>58</v>
      </c>
    </row>
    <row r="15" spans="1:25" x14ac:dyDescent="0.25">
      <c r="A15" s="460">
        <v>14</v>
      </c>
      <c r="B15" s="460" t="s">
        <v>102</v>
      </c>
      <c r="C15" s="464" t="s">
        <v>978</v>
      </c>
      <c r="D15" s="464" t="s">
        <v>119</v>
      </c>
      <c r="E15" s="460" t="s">
        <v>114</v>
      </c>
      <c r="F15" s="460" t="s">
        <v>107</v>
      </c>
      <c r="G15" s="462">
        <v>0.9</v>
      </c>
      <c r="I15" s="462">
        <v>0.55000000000000004</v>
      </c>
      <c r="J15" s="460">
        <v>2025</v>
      </c>
      <c r="K15" s="461">
        <v>90</v>
      </c>
      <c r="L15" s="461">
        <v>55</v>
      </c>
      <c r="M15" s="460" t="s">
        <v>961</v>
      </c>
      <c r="N15" s="461">
        <v>35</v>
      </c>
      <c r="O15" s="460" t="s">
        <v>1018</v>
      </c>
      <c r="P15" s="461">
        <v>100</v>
      </c>
      <c r="Q15" s="461">
        <v>95.89</v>
      </c>
      <c r="R15" s="461">
        <v>95</v>
      </c>
      <c r="S15" s="461">
        <v>90</v>
      </c>
      <c r="T15" s="461">
        <v>96</v>
      </c>
      <c r="U15" s="461">
        <v>100</v>
      </c>
      <c r="V15" s="461">
        <v>100</v>
      </c>
      <c r="W15" s="461">
        <v>42</v>
      </c>
      <c r="X15" s="461">
        <v>55</v>
      </c>
    </row>
    <row r="16" spans="1:25" x14ac:dyDescent="0.25">
      <c r="A16" s="460">
        <v>15</v>
      </c>
      <c r="B16" s="460" t="s">
        <v>102</v>
      </c>
      <c r="C16" s="464" t="s">
        <v>977</v>
      </c>
      <c r="D16" s="464" t="s">
        <v>125</v>
      </c>
      <c r="E16" s="460" t="s">
        <v>114</v>
      </c>
      <c r="F16" s="460" t="s">
        <v>107</v>
      </c>
      <c r="G16" s="462">
        <v>0.9</v>
      </c>
      <c r="I16" s="462">
        <v>0.43</v>
      </c>
      <c r="J16" s="460">
        <v>2025</v>
      </c>
      <c r="K16" s="461">
        <v>90</v>
      </c>
      <c r="L16" s="461">
        <v>43</v>
      </c>
      <c r="M16" s="460" t="s">
        <v>961</v>
      </c>
      <c r="N16" s="461">
        <v>47</v>
      </c>
      <c r="O16" s="460" t="s">
        <v>1019</v>
      </c>
      <c r="P16" s="461">
        <v>69</v>
      </c>
      <c r="Q16" s="461">
        <v>69</v>
      </c>
      <c r="R16" s="461">
        <v>39</v>
      </c>
      <c r="S16" s="461">
        <v>90</v>
      </c>
      <c r="T16" s="461">
        <v>100</v>
      </c>
      <c r="U16" s="461">
        <v>100</v>
      </c>
      <c r="V16" s="461">
        <v>71</v>
      </c>
      <c r="W16" s="461">
        <v>43</v>
      </c>
      <c r="X16" s="461">
        <v>43</v>
      </c>
    </row>
    <row r="17" spans="1:24" x14ac:dyDescent="0.25">
      <c r="A17" s="460">
        <v>16</v>
      </c>
      <c r="B17" s="460" t="s">
        <v>102</v>
      </c>
      <c r="C17" s="464" t="s">
        <v>1020</v>
      </c>
      <c r="D17" s="464" t="s">
        <v>131</v>
      </c>
      <c r="E17" s="460" t="s">
        <v>515</v>
      </c>
      <c r="F17" s="460" t="s">
        <v>38</v>
      </c>
      <c r="G17" s="460" t="s">
        <v>43</v>
      </c>
      <c r="I17" s="460" t="s">
        <v>43</v>
      </c>
      <c r="J17" s="460">
        <v>2025</v>
      </c>
      <c r="M17" s="460" t="s">
        <v>960</v>
      </c>
      <c r="O17" s="460" t="s">
        <v>1021</v>
      </c>
    </row>
    <row r="18" spans="1:24" ht="40.5" x14ac:dyDescent="0.25">
      <c r="A18" s="460">
        <v>17</v>
      </c>
      <c r="B18" s="460" t="s">
        <v>102</v>
      </c>
      <c r="C18" s="464" t="s">
        <v>1022</v>
      </c>
      <c r="D18" s="464" t="s">
        <v>1023</v>
      </c>
      <c r="E18" s="460" t="s">
        <v>114</v>
      </c>
      <c r="F18" s="460" t="s">
        <v>107</v>
      </c>
      <c r="G18" s="462">
        <v>0.9</v>
      </c>
      <c r="I18" s="462">
        <v>1</v>
      </c>
      <c r="J18" s="460">
        <v>2025</v>
      </c>
      <c r="K18" s="461">
        <v>90</v>
      </c>
      <c r="L18" s="461">
        <v>100</v>
      </c>
      <c r="M18" s="460" t="s">
        <v>960</v>
      </c>
      <c r="O18" s="460" t="s">
        <v>1024</v>
      </c>
      <c r="P18" s="461">
        <v>71.42</v>
      </c>
      <c r="Q18" s="461">
        <v>71.42</v>
      </c>
      <c r="R18" s="461">
        <v>39</v>
      </c>
      <c r="S18" s="461">
        <v>100</v>
      </c>
      <c r="T18" s="461">
        <v>100</v>
      </c>
      <c r="U18" s="461">
        <v>100</v>
      </c>
      <c r="V18" s="461">
        <v>100</v>
      </c>
      <c r="W18" s="461">
        <v>100</v>
      </c>
      <c r="X18" s="461">
        <v>100</v>
      </c>
    </row>
    <row r="19" spans="1:24" ht="27" x14ac:dyDescent="0.25">
      <c r="A19" s="460">
        <v>18</v>
      </c>
      <c r="B19" s="460" t="s">
        <v>102</v>
      </c>
      <c r="C19" s="464" t="s">
        <v>1025</v>
      </c>
      <c r="D19" s="464" t="s">
        <v>147</v>
      </c>
      <c r="E19" s="460" t="s">
        <v>515</v>
      </c>
      <c r="F19" s="460" t="s">
        <v>107</v>
      </c>
      <c r="G19" s="462">
        <v>0.9</v>
      </c>
      <c r="I19" s="462">
        <v>1</v>
      </c>
      <c r="J19" s="460">
        <v>2025</v>
      </c>
      <c r="K19" s="461">
        <v>90</v>
      </c>
      <c r="L19" s="461">
        <v>100</v>
      </c>
      <c r="M19" s="460" t="s">
        <v>960</v>
      </c>
      <c r="O19" s="460" t="s">
        <v>1026</v>
      </c>
      <c r="P19" s="461">
        <v>50</v>
      </c>
      <c r="Q19" s="461">
        <v>66</v>
      </c>
      <c r="R19" s="461">
        <v>100</v>
      </c>
      <c r="S19" s="461">
        <v>100</v>
      </c>
      <c r="T19" s="461">
        <v>100</v>
      </c>
      <c r="U19" s="461">
        <v>0</v>
      </c>
      <c r="V19" s="461">
        <v>100</v>
      </c>
      <c r="W19" s="461">
        <v>43</v>
      </c>
      <c r="X19" s="461">
        <v>100</v>
      </c>
    </row>
    <row r="20" spans="1:24" ht="27" x14ac:dyDescent="0.25">
      <c r="A20" s="460">
        <v>19</v>
      </c>
      <c r="B20" s="460" t="s">
        <v>102</v>
      </c>
      <c r="C20" s="464" t="s">
        <v>149</v>
      </c>
      <c r="D20" s="464" t="s">
        <v>1027</v>
      </c>
      <c r="E20" s="460" t="s">
        <v>114</v>
      </c>
      <c r="F20" s="460" t="s">
        <v>107</v>
      </c>
      <c r="G20" s="462">
        <v>0.9</v>
      </c>
      <c r="I20" s="462">
        <v>0.51</v>
      </c>
      <c r="J20" s="460">
        <v>2025</v>
      </c>
      <c r="K20" s="461">
        <v>90</v>
      </c>
      <c r="L20" s="461">
        <v>51</v>
      </c>
      <c r="M20" s="460" t="s">
        <v>961</v>
      </c>
      <c r="N20" s="461">
        <v>39</v>
      </c>
      <c r="O20" s="460" t="s">
        <v>1028</v>
      </c>
      <c r="P20" s="461">
        <v>100</v>
      </c>
      <c r="Q20" s="461">
        <v>100</v>
      </c>
      <c r="R20" s="461">
        <v>100</v>
      </c>
      <c r="S20" s="461">
        <v>100</v>
      </c>
      <c r="T20" s="461">
        <v>100</v>
      </c>
      <c r="U20" s="461">
        <v>100</v>
      </c>
      <c r="V20" s="461">
        <v>100</v>
      </c>
      <c r="W20" s="461">
        <v>88</v>
      </c>
      <c r="X20" s="461">
        <v>51</v>
      </c>
    </row>
    <row r="21" spans="1:24" ht="27" x14ac:dyDescent="0.25">
      <c r="A21" s="460">
        <v>20</v>
      </c>
      <c r="B21" s="460" t="s">
        <v>102</v>
      </c>
      <c r="C21" s="464" t="s">
        <v>1029</v>
      </c>
      <c r="D21" s="464" t="s">
        <v>1030</v>
      </c>
      <c r="E21" s="460" t="s">
        <v>114</v>
      </c>
      <c r="F21" s="460" t="s">
        <v>107</v>
      </c>
      <c r="G21" s="462">
        <v>0.9</v>
      </c>
      <c r="I21" s="462">
        <v>1</v>
      </c>
      <c r="J21" s="460">
        <v>2025</v>
      </c>
      <c r="K21" s="461">
        <v>90</v>
      </c>
      <c r="L21" s="461">
        <v>100</v>
      </c>
      <c r="M21" s="460" t="s">
        <v>961</v>
      </c>
      <c r="N21" s="461">
        <v>10</v>
      </c>
      <c r="O21" s="460" t="s">
        <v>1031</v>
      </c>
      <c r="P21" s="461">
        <v>100</v>
      </c>
      <c r="Q21" s="461">
        <v>100</v>
      </c>
      <c r="R21" s="461">
        <v>100</v>
      </c>
      <c r="S21" s="461">
        <v>100</v>
      </c>
      <c r="T21" s="461">
        <v>100</v>
      </c>
      <c r="U21" s="461">
        <v>100</v>
      </c>
      <c r="V21" s="461">
        <v>80</v>
      </c>
      <c r="W21" s="461">
        <v>100</v>
      </c>
      <c r="X21" s="461">
        <v>100</v>
      </c>
    </row>
    <row r="22" spans="1:24" ht="27" x14ac:dyDescent="0.25">
      <c r="A22" s="460">
        <v>21</v>
      </c>
      <c r="B22" s="460" t="s">
        <v>102</v>
      </c>
      <c r="C22" s="464" t="s">
        <v>161</v>
      </c>
      <c r="D22" s="464" t="s">
        <v>162</v>
      </c>
      <c r="E22" s="460" t="s">
        <v>114</v>
      </c>
      <c r="F22" s="460" t="s">
        <v>107</v>
      </c>
      <c r="G22" s="462">
        <v>0.9</v>
      </c>
      <c r="I22" s="462">
        <v>1</v>
      </c>
      <c r="J22" s="460">
        <v>2025</v>
      </c>
      <c r="K22" s="461">
        <v>90</v>
      </c>
      <c r="L22" s="461">
        <v>100</v>
      </c>
      <c r="M22" s="460" t="s">
        <v>961</v>
      </c>
      <c r="N22" s="461">
        <v>10</v>
      </c>
      <c r="O22" s="460" t="s">
        <v>1032</v>
      </c>
      <c r="P22" s="461">
        <v>100</v>
      </c>
      <c r="Q22" s="461">
        <v>100</v>
      </c>
      <c r="R22" s="461">
        <v>100</v>
      </c>
      <c r="S22" s="461">
        <v>100</v>
      </c>
      <c r="T22" s="461">
        <v>100</v>
      </c>
      <c r="U22" s="461">
        <v>100</v>
      </c>
      <c r="V22" s="461">
        <v>80</v>
      </c>
      <c r="W22" s="461">
        <v>100</v>
      </c>
      <c r="X22" s="461">
        <v>100</v>
      </c>
    </row>
    <row r="23" spans="1:24" ht="27" x14ac:dyDescent="0.25">
      <c r="A23" s="460">
        <v>22</v>
      </c>
      <c r="B23" s="460" t="s">
        <v>102</v>
      </c>
      <c r="C23" s="464" t="s">
        <v>1033</v>
      </c>
      <c r="D23" s="464" t="s">
        <v>169</v>
      </c>
      <c r="E23" s="460" t="s">
        <v>172</v>
      </c>
      <c r="F23" s="460" t="s">
        <v>38</v>
      </c>
      <c r="G23" s="460" t="s">
        <v>43</v>
      </c>
      <c r="I23" s="460" t="s">
        <v>43</v>
      </c>
      <c r="J23" s="460">
        <v>2025</v>
      </c>
      <c r="M23" s="460" t="s">
        <v>960</v>
      </c>
      <c r="O23" s="460" t="s">
        <v>1034</v>
      </c>
    </row>
    <row r="24" spans="1:24" ht="27" x14ac:dyDescent="0.25">
      <c r="A24" s="460">
        <v>23</v>
      </c>
      <c r="B24" s="460" t="s">
        <v>102</v>
      </c>
      <c r="C24" s="464" t="s">
        <v>174</v>
      </c>
      <c r="D24" s="464" t="s">
        <v>1035</v>
      </c>
      <c r="E24" s="460" t="s">
        <v>114</v>
      </c>
      <c r="F24" s="460" t="s">
        <v>94</v>
      </c>
      <c r="G24" s="462">
        <v>0.9</v>
      </c>
      <c r="I24" s="462">
        <v>0.75</v>
      </c>
      <c r="J24" s="460">
        <v>2025</v>
      </c>
      <c r="K24" s="461">
        <v>90</v>
      </c>
      <c r="L24" s="461">
        <v>75</v>
      </c>
      <c r="M24" s="460" t="s">
        <v>961</v>
      </c>
      <c r="N24" s="461">
        <v>15</v>
      </c>
      <c r="O24" s="460" t="s">
        <v>1036</v>
      </c>
      <c r="P24" s="461">
        <v>50</v>
      </c>
      <c r="Q24" s="461">
        <v>100</v>
      </c>
      <c r="R24" s="461">
        <v>100</v>
      </c>
      <c r="S24" s="461">
        <v>100</v>
      </c>
      <c r="T24" s="461">
        <v>100</v>
      </c>
      <c r="U24" s="461">
        <v>100</v>
      </c>
      <c r="V24" s="461">
        <v>75</v>
      </c>
      <c r="W24" s="461">
        <v>100</v>
      </c>
      <c r="X24" s="461">
        <v>75</v>
      </c>
    </row>
    <row r="25" spans="1:24" x14ac:dyDescent="0.25">
      <c r="A25" s="460">
        <v>24</v>
      </c>
      <c r="B25" s="460" t="s">
        <v>102</v>
      </c>
      <c r="C25" s="464" t="s">
        <v>179</v>
      </c>
      <c r="D25" s="464" t="s">
        <v>1037</v>
      </c>
      <c r="E25" s="460" t="s">
        <v>114</v>
      </c>
      <c r="F25" s="460" t="s">
        <v>107</v>
      </c>
      <c r="G25" s="462">
        <v>0.9</v>
      </c>
      <c r="I25" s="462">
        <v>0.08</v>
      </c>
      <c r="J25" s="460">
        <v>2025</v>
      </c>
      <c r="K25" s="461">
        <v>90</v>
      </c>
      <c r="L25" s="461">
        <v>8</v>
      </c>
      <c r="M25" s="460" t="s">
        <v>961</v>
      </c>
      <c r="N25" s="461">
        <v>82</v>
      </c>
      <c r="O25" s="460" t="s">
        <v>1038</v>
      </c>
      <c r="P25" s="461">
        <v>50</v>
      </c>
      <c r="Q25" s="461">
        <v>66</v>
      </c>
      <c r="R25" s="461">
        <v>100</v>
      </c>
      <c r="S25" s="461">
        <v>100</v>
      </c>
      <c r="T25" s="461">
        <v>100</v>
      </c>
      <c r="U25" s="461">
        <v>100</v>
      </c>
      <c r="V25" s="461">
        <v>86</v>
      </c>
      <c r="W25" s="461">
        <v>88</v>
      </c>
      <c r="X25" s="461">
        <v>8</v>
      </c>
    </row>
    <row r="26" spans="1:24" x14ac:dyDescent="0.25">
      <c r="A26" s="460">
        <v>25</v>
      </c>
      <c r="B26" s="460" t="s">
        <v>102</v>
      </c>
      <c r="C26" s="464" t="s">
        <v>187</v>
      </c>
      <c r="D26" s="464" t="s">
        <v>1039</v>
      </c>
      <c r="E26" s="460" t="s">
        <v>515</v>
      </c>
      <c r="F26" s="460" t="s">
        <v>38</v>
      </c>
      <c r="G26" s="460" t="s">
        <v>43</v>
      </c>
      <c r="I26" s="460" t="s">
        <v>43</v>
      </c>
      <c r="J26" s="460">
        <v>2025</v>
      </c>
      <c r="M26" s="460" t="s">
        <v>960</v>
      </c>
      <c r="O26" s="460" t="s">
        <v>1040</v>
      </c>
    </row>
    <row r="27" spans="1:24" ht="27" x14ac:dyDescent="0.25">
      <c r="A27" s="460">
        <v>26</v>
      </c>
      <c r="B27" s="460" t="s">
        <v>102</v>
      </c>
      <c r="C27" s="464" t="s">
        <v>1041</v>
      </c>
      <c r="D27" s="464" t="s">
        <v>1042</v>
      </c>
      <c r="E27" s="460" t="s">
        <v>515</v>
      </c>
      <c r="F27" s="460" t="s">
        <v>107</v>
      </c>
      <c r="G27" s="462">
        <v>0.9</v>
      </c>
      <c r="I27" s="462">
        <v>1</v>
      </c>
      <c r="J27" s="460">
        <v>2025</v>
      </c>
      <c r="K27" s="461">
        <v>90</v>
      </c>
      <c r="L27" s="461">
        <v>100</v>
      </c>
      <c r="M27" s="460" t="s">
        <v>960</v>
      </c>
      <c r="O27" s="460" t="s">
        <v>1043</v>
      </c>
      <c r="X27" s="461">
        <v>100</v>
      </c>
    </row>
    <row r="28" spans="1:24" ht="40.5" x14ac:dyDescent="0.25">
      <c r="A28" s="460">
        <v>27</v>
      </c>
      <c r="B28" s="460" t="s">
        <v>102</v>
      </c>
      <c r="C28" s="464" t="s">
        <v>1044</v>
      </c>
      <c r="D28" s="464" t="s">
        <v>1045</v>
      </c>
      <c r="E28" s="460" t="s">
        <v>515</v>
      </c>
      <c r="F28" s="460" t="s">
        <v>107</v>
      </c>
      <c r="G28" s="462">
        <v>0.9</v>
      </c>
      <c r="I28" s="462">
        <v>1</v>
      </c>
      <c r="J28" s="460">
        <v>2025</v>
      </c>
      <c r="K28" s="461">
        <v>90</v>
      </c>
      <c r="L28" s="461">
        <v>100</v>
      </c>
      <c r="M28" s="460" t="s">
        <v>960</v>
      </c>
      <c r="O28" s="460" t="s">
        <v>1046</v>
      </c>
      <c r="X28" s="461">
        <v>100</v>
      </c>
    </row>
    <row r="29" spans="1:24" x14ac:dyDescent="0.25">
      <c r="A29" s="460">
        <v>28</v>
      </c>
      <c r="B29" s="460" t="s">
        <v>208</v>
      </c>
      <c r="C29" s="464" t="s">
        <v>1047</v>
      </c>
      <c r="D29" s="464" t="s">
        <v>1048</v>
      </c>
      <c r="E29" s="460" t="s">
        <v>52</v>
      </c>
      <c r="F29" s="460" t="s">
        <v>38</v>
      </c>
      <c r="G29" s="462">
        <v>0.9</v>
      </c>
      <c r="H29" s="460" t="s">
        <v>43</v>
      </c>
      <c r="I29" s="460" t="s">
        <v>43</v>
      </c>
      <c r="J29" s="460">
        <v>2026</v>
      </c>
      <c r="K29" s="461">
        <v>90</v>
      </c>
      <c r="M29" s="460" t="s">
        <v>962</v>
      </c>
      <c r="O29" s="460" t="s">
        <v>1049</v>
      </c>
    </row>
    <row r="30" spans="1:24" ht="27" x14ac:dyDescent="0.25">
      <c r="A30" s="460">
        <v>29</v>
      </c>
      <c r="B30" s="460" t="s">
        <v>208</v>
      </c>
      <c r="C30" s="464" t="s">
        <v>44</v>
      </c>
      <c r="D30" s="464" t="s">
        <v>209</v>
      </c>
      <c r="E30" s="460" t="s">
        <v>114</v>
      </c>
      <c r="F30" s="460" t="s">
        <v>38</v>
      </c>
      <c r="G30" s="462">
        <v>0.9</v>
      </c>
      <c r="I30" s="460">
        <v>1</v>
      </c>
      <c r="J30" s="460">
        <v>2025</v>
      </c>
      <c r="K30" s="461">
        <v>90</v>
      </c>
      <c r="L30" s="461">
        <v>100</v>
      </c>
      <c r="M30" s="460" t="s">
        <v>960</v>
      </c>
      <c r="O30" s="460" t="s">
        <v>1050</v>
      </c>
      <c r="P30" s="461">
        <v>40</v>
      </c>
      <c r="Q30" s="461">
        <v>40</v>
      </c>
      <c r="R30" s="461">
        <v>20</v>
      </c>
      <c r="S30" s="461">
        <v>25</v>
      </c>
      <c r="T30" s="461">
        <v>75</v>
      </c>
      <c r="U30" s="461">
        <v>100</v>
      </c>
      <c r="V30" s="461">
        <v>100</v>
      </c>
      <c r="X30" s="461">
        <v>100</v>
      </c>
    </row>
    <row r="31" spans="1:24" x14ac:dyDescent="0.25">
      <c r="A31" s="460">
        <v>30</v>
      </c>
      <c r="B31" s="460" t="s">
        <v>208</v>
      </c>
      <c r="C31" s="464" t="s">
        <v>213</v>
      </c>
      <c r="D31" s="464" t="s">
        <v>214</v>
      </c>
      <c r="E31" s="460" t="s">
        <v>114</v>
      </c>
      <c r="F31" s="460" t="s">
        <v>107</v>
      </c>
      <c r="G31" s="462">
        <v>0.9</v>
      </c>
      <c r="I31" s="460" t="s">
        <v>1051</v>
      </c>
      <c r="J31" s="460">
        <v>2025</v>
      </c>
      <c r="K31" s="461">
        <v>90</v>
      </c>
      <c r="L31" s="461">
        <v>58.477970599999992</v>
      </c>
      <c r="M31" s="460" t="s">
        <v>961</v>
      </c>
      <c r="N31" s="461">
        <v>31.522029400000008</v>
      </c>
      <c r="O31" s="460" t="s">
        <v>1052</v>
      </c>
      <c r="P31" s="461">
        <v>87.93</v>
      </c>
      <c r="Q31" s="461">
        <v>89</v>
      </c>
      <c r="R31" s="461">
        <v>88</v>
      </c>
      <c r="S31" s="461">
        <v>91</v>
      </c>
      <c r="T31" s="461">
        <v>97</v>
      </c>
      <c r="U31" s="461">
        <v>99</v>
      </c>
      <c r="V31" s="461">
        <v>98</v>
      </c>
      <c r="W31" s="461">
        <v>63.8</v>
      </c>
      <c r="X31" s="461">
        <v>58.477970599999992</v>
      </c>
    </row>
    <row r="32" spans="1:24" ht="40.5" x14ac:dyDescent="0.25">
      <c r="A32" s="460">
        <v>31</v>
      </c>
      <c r="B32" s="460" t="s">
        <v>208</v>
      </c>
      <c r="C32" s="464" t="s">
        <v>976</v>
      </c>
      <c r="D32" s="464" t="s">
        <v>219</v>
      </c>
      <c r="E32" s="460" t="s">
        <v>114</v>
      </c>
      <c r="F32" s="460" t="s">
        <v>107</v>
      </c>
      <c r="G32" s="460" t="s">
        <v>1053</v>
      </c>
      <c r="I32" s="460">
        <v>1</v>
      </c>
      <c r="J32" s="460">
        <v>2025</v>
      </c>
      <c r="K32" s="461">
        <v>0</v>
      </c>
      <c r="L32" s="461">
        <v>100</v>
      </c>
      <c r="M32" s="460" t="s">
        <v>961</v>
      </c>
      <c r="N32" s="461">
        <v>100</v>
      </c>
      <c r="O32" s="460" t="s">
        <v>1054</v>
      </c>
      <c r="P32" s="461">
        <v>44</v>
      </c>
      <c r="Q32" s="461">
        <v>10.19</v>
      </c>
      <c r="R32" s="461">
        <v>13</v>
      </c>
      <c r="S32" s="461">
        <v>8.5</v>
      </c>
      <c r="T32" s="461">
        <v>4</v>
      </c>
      <c r="U32" s="461">
        <v>1</v>
      </c>
      <c r="V32" s="461">
        <v>0</v>
      </c>
      <c r="W32" s="461">
        <v>0</v>
      </c>
      <c r="X32" s="461">
        <v>100</v>
      </c>
    </row>
    <row r="33" spans="1:25" ht="67.5" x14ac:dyDescent="0.25">
      <c r="A33" s="460">
        <v>32</v>
      </c>
      <c r="B33" s="460" t="s">
        <v>208</v>
      </c>
      <c r="C33" s="464" t="s">
        <v>223</v>
      </c>
      <c r="D33" s="464" t="s">
        <v>224</v>
      </c>
      <c r="E33" s="460" t="s">
        <v>515</v>
      </c>
      <c r="F33" s="460" t="s">
        <v>107</v>
      </c>
      <c r="G33" s="462">
        <v>0.75</v>
      </c>
      <c r="I33" s="460">
        <v>1</v>
      </c>
      <c r="J33" s="460">
        <v>2025</v>
      </c>
      <c r="K33" s="461">
        <v>75</v>
      </c>
      <c r="L33" s="461">
        <v>100</v>
      </c>
      <c r="M33" s="460" t="s">
        <v>960</v>
      </c>
      <c r="O33" s="460" t="s">
        <v>1055</v>
      </c>
      <c r="P33" s="461">
        <v>44</v>
      </c>
      <c r="Q33" s="461">
        <v>37.93</v>
      </c>
      <c r="R33" s="461">
        <v>57.69</v>
      </c>
      <c r="S33" s="461">
        <v>100</v>
      </c>
      <c r="T33" s="461">
        <v>100</v>
      </c>
      <c r="U33" s="461">
        <v>100</v>
      </c>
      <c r="V33" s="461">
        <v>100</v>
      </c>
      <c r="W33" s="461">
        <v>100</v>
      </c>
      <c r="X33" s="461">
        <v>100</v>
      </c>
    </row>
    <row r="34" spans="1:25" x14ac:dyDescent="0.25">
      <c r="A34" s="460">
        <v>33</v>
      </c>
      <c r="B34" s="460" t="s">
        <v>208</v>
      </c>
      <c r="C34" s="464" t="s">
        <v>228</v>
      </c>
      <c r="D34" s="464" t="s">
        <v>1056</v>
      </c>
      <c r="E34" s="460" t="s">
        <v>172</v>
      </c>
      <c r="F34" s="460" t="s">
        <v>107</v>
      </c>
      <c r="G34" s="462">
        <v>0.9</v>
      </c>
      <c r="I34" s="460">
        <v>1</v>
      </c>
      <c r="J34" s="460">
        <v>2025</v>
      </c>
      <c r="K34" s="461">
        <v>90</v>
      </c>
      <c r="L34" s="461">
        <v>100</v>
      </c>
      <c r="M34" s="460" t="s">
        <v>960</v>
      </c>
      <c r="O34" s="460" t="s">
        <v>1057</v>
      </c>
      <c r="P34" s="461">
        <v>57.44</v>
      </c>
      <c r="Q34" s="461">
        <v>57.44</v>
      </c>
      <c r="R34" s="461">
        <v>100</v>
      </c>
      <c r="S34" s="461">
        <v>75</v>
      </c>
      <c r="T34" s="461">
        <v>100</v>
      </c>
      <c r="U34" s="461">
        <v>100</v>
      </c>
      <c r="V34" s="461">
        <v>100</v>
      </c>
      <c r="W34" s="461">
        <v>100</v>
      </c>
      <c r="X34" s="461">
        <v>100</v>
      </c>
    </row>
    <row r="35" spans="1:25" ht="27" x14ac:dyDescent="0.25">
      <c r="A35" s="460">
        <v>34</v>
      </c>
      <c r="B35" s="460" t="s">
        <v>208</v>
      </c>
      <c r="C35" s="464" t="s">
        <v>233</v>
      </c>
      <c r="D35" s="464" t="s">
        <v>1058</v>
      </c>
      <c r="E35" s="460" t="s">
        <v>515</v>
      </c>
      <c r="F35" s="460" t="s">
        <v>107</v>
      </c>
      <c r="G35" s="462">
        <v>0.9</v>
      </c>
      <c r="I35" s="460">
        <v>1</v>
      </c>
      <c r="J35" s="460">
        <v>2025</v>
      </c>
      <c r="K35" s="461">
        <v>90</v>
      </c>
      <c r="L35" s="461">
        <v>100</v>
      </c>
      <c r="M35" s="460" t="s">
        <v>960</v>
      </c>
      <c r="O35" s="460" t="s">
        <v>1059</v>
      </c>
      <c r="P35" s="461">
        <v>54</v>
      </c>
      <c r="Q35" s="461">
        <v>54</v>
      </c>
      <c r="R35" s="461">
        <v>25</v>
      </c>
      <c r="S35" s="461">
        <v>84</v>
      </c>
      <c r="T35" s="461">
        <v>100</v>
      </c>
      <c r="U35" s="461">
        <v>100</v>
      </c>
      <c r="V35" s="461">
        <v>100</v>
      </c>
      <c r="W35" s="461">
        <v>100</v>
      </c>
      <c r="X35" s="461">
        <v>100</v>
      </c>
    </row>
    <row r="36" spans="1:25" x14ac:dyDescent="0.25">
      <c r="A36" s="460">
        <v>35</v>
      </c>
      <c r="B36" s="460" t="s">
        <v>208</v>
      </c>
      <c r="C36" s="464" t="s">
        <v>1060</v>
      </c>
      <c r="D36" s="464" t="s">
        <v>238</v>
      </c>
      <c r="E36" s="460" t="s">
        <v>52</v>
      </c>
      <c r="F36" s="460" t="s">
        <v>107</v>
      </c>
      <c r="G36" s="462">
        <v>0.9</v>
      </c>
      <c r="H36" s="462">
        <v>1</v>
      </c>
      <c r="I36" s="462">
        <v>1</v>
      </c>
      <c r="J36" s="460">
        <v>2026</v>
      </c>
      <c r="K36" s="461">
        <v>90</v>
      </c>
      <c r="L36" s="461">
        <v>100</v>
      </c>
      <c r="M36" s="460" t="s">
        <v>960</v>
      </c>
      <c r="O36" s="460" t="s">
        <v>1061</v>
      </c>
      <c r="P36" s="461">
        <v>100</v>
      </c>
      <c r="Q36" s="461">
        <v>100</v>
      </c>
      <c r="R36" s="461">
        <v>100</v>
      </c>
      <c r="S36" s="461">
        <v>100</v>
      </c>
      <c r="T36" s="461">
        <v>100</v>
      </c>
      <c r="U36" s="461">
        <v>100</v>
      </c>
      <c r="V36" s="461">
        <v>100</v>
      </c>
      <c r="W36" s="461">
        <v>100</v>
      </c>
      <c r="X36" s="461">
        <v>100</v>
      </c>
      <c r="Y36" s="461">
        <v>100</v>
      </c>
    </row>
    <row r="37" spans="1:25" ht="27" x14ac:dyDescent="0.25">
      <c r="A37" s="460">
        <v>36</v>
      </c>
      <c r="B37" s="460" t="s">
        <v>208</v>
      </c>
      <c r="C37" s="464" t="s">
        <v>1062</v>
      </c>
      <c r="D37" s="464" t="s">
        <v>243</v>
      </c>
      <c r="E37" s="460" t="s">
        <v>52</v>
      </c>
      <c r="F37" s="460" t="s">
        <v>107</v>
      </c>
      <c r="G37" s="462">
        <v>0.9</v>
      </c>
      <c r="H37" s="462">
        <v>1</v>
      </c>
      <c r="I37" s="462">
        <v>1</v>
      </c>
      <c r="J37" s="460">
        <v>2026</v>
      </c>
      <c r="K37" s="461">
        <v>90</v>
      </c>
      <c r="L37" s="461">
        <v>100</v>
      </c>
      <c r="M37" s="460" t="s">
        <v>960</v>
      </c>
      <c r="O37" s="460" t="s">
        <v>1063</v>
      </c>
      <c r="P37" s="461">
        <v>99.98</v>
      </c>
      <c r="Q37" s="461">
        <v>100</v>
      </c>
      <c r="R37" s="461">
        <v>100</v>
      </c>
      <c r="S37" s="461">
        <v>100</v>
      </c>
      <c r="T37" s="461">
        <v>100</v>
      </c>
      <c r="U37" s="461">
        <v>81</v>
      </c>
      <c r="V37" s="461">
        <v>85</v>
      </c>
      <c r="W37" s="461">
        <v>100</v>
      </c>
      <c r="X37" s="461">
        <v>100</v>
      </c>
      <c r="Y37" s="461">
        <v>100</v>
      </c>
    </row>
    <row r="38" spans="1:25" ht="40.5" x14ac:dyDescent="0.25">
      <c r="A38" s="460">
        <v>37</v>
      </c>
      <c r="B38" s="460" t="s">
        <v>208</v>
      </c>
      <c r="C38" s="464" t="s">
        <v>247</v>
      </c>
      <c r="D38" s="464" t="s">
        <v>1064</v>
      </c>
      <c r="E38" s="460" t="s">
        <v>114</v>
      </c>
      <c r="F38" s="460" t="s">
        <v>107</v>
      </c>
      <c r="G38" s="462">
        <v>0.9</v>
      </c>
      <c r="I38" s="460" t="s">
        <v>1065</v>
      </c>
      <c r="J38" s="460">
        <v>2025</v>
      </c>
      <c r="K38" s="461">
        <v>90</v>
      </c>
      <c r="L38" s="461">
        <v>67.437185900000003</v>
      </c>
      <c r="M38" s="460" t="s">
        <v>961</v>
      </c>
      <c r="N38" s="461">
        <v>22.562814099999997</v>
      </c>
      <c r="O38" s="460" t="s">
        <v>1066</v>
      </c>
      <c r="P38" s="461">
        <v>100</v>
      </c>
      <c r="Q38" s="461">
        <v>100</v>
      </c>
      <c r="R38" s="461">
        <v>100</v>
      </c>
      <c r="S38" s="461">
        <v>100</v>
      </c>
      <c r="T38" s="461">
        <v>100</v>
      </c>
      <c r="U38" s="461">
        <v>100</v>
      </c>
      <c r="V38" s="461">
        <v>100</v>
      </c>
      <c r="W38" s="461">
        <v>88</v>
      </c>
      <c r="X38" s="461">
        <v>67.437185900000003</v>
      </c>
    </row>
    <row r="39" spans="1:25" ht="27" x14ac:dyDescent="0.25">
      <c r="A39" s="460">
        <v>38</v>
      </c>
      <c r="B39" s="460" t="s">
        <v>208</v>
      </c>
      <c r="C39" s="464" t="s">
        <v>252</v>
      </c>
      <c r="D39" s="464" t="s">
        <v>253</v>
      </c>
      <c r="E39" s="460" t="s">
        <v>515</v>
      </c>
      <c r="F39" s="460" t="s">
        <v>107</v>
      </c>
      <c r="G39" s="462">
        <v>0.9</v>
      </c>
      <c r="I39" s="460">
        <v>1</v>
      </c>
      <c r="J39" s="460">
        <v>2025</v>
      </c>
      <c r="K39" s="461">
        <v>90</v>
      </c>
      <c r="L39" s="461">
        <v>100</v>
      </c>
      <c r="M39" s="460" t="s">
        <v>960</v>
      </c>
      <c r="O39" s="460" t="s">
        <v>1067</v>
      </c>
      <c r="P39" s="461">
        <v>100</v>
      </c>
      <c r="Q39" s="461">
        <v>100</v>
      </c>
      <c r="R39" s="461">
        <v>100</v>
      </c>
      <c r="S39" s="461">
        <v>100</v>
      </c>
      <c r="T39" s="461">
        <v>100</v>
      </c>
      <c r="U39" s="461">
        <v>100</v>
      </c>
      <c r="V39" s="461">
        <v>100</v>
      </c>
      <c r="W39" s="461">
        <v>100</v>
      </c>
      <c r="X39" s="461">
        <v>100</v>
      </c>
    </row>
    <row r="40" spans="1:25" ht="27" x14ac:dyDescent="0.25">
      <c r="A40" s="460">
        <v>39</v>
      </c>
      <c r="B40" s="460" t="s">
        <v>208</v>
      </c>
      <c r="C40" s="464" t="s">
        <v>257</v>
      </c>
      <c r="D40" s="464" t="s">
        <v>258</v>
      </c>
      <c r="E40" s="460" t="s">
        <v>515</v>
      </c>
      <c r="F40" s="460" t="s">
        <v>107</v>
      </c>
      <c r="G40" s="462">
        <v>0.9</v>
      </c>
      <c r="I40" s="460">
        <v>1</v>
      </c>
      <c r="J40" s="460">
        <v>2025</v>
      </c>
      <c r="K40" s="461">
        <v>90</v>
      </c>
      <c r="L40" s="461">
        <v>100</v>
      </c>
      <c r="M40" s="460" t="s">
        <v>960</v>
      </c>
      <c r="O40" s="460" t="s">
        <v>1068</v>
      </c>
      <c r="P40" s="461">
        <v>100</v>
      </c>
      <c r="Q40" s="461">
        <v>100</v>
      </c>
      <c r="R40" s="461">
        <v>100</v>
      </c>
      <c r="S40" s="461">
        <v>100</v>
      </c>
      <c r="T40" s="461">
        <v>100</v>
      </c>
      <c r="U40" s="461">
        <v>100</v>
      </c>
      <c r="V40" s="461">
        <v>100</v>
      </c>
      <c r="W40" s="461">
        <v>100</v>
      </c>
      <c r="X40" s="461">
        <v>100</v>
      </c>
    </row>
    <row r="41" spans="1:25" ht="27" x14ac:dyDescent="0.25">
      <c r="A41" s="460">
        <v>40</v>
      </c>
      <c r="B41" s="460" t="s">
        <v>208</v>
      </c>
      <c r="C41" s="464" t="s">
        <v>260</v>
      </c>
      <c r="D41" s="464" t="s">
        <v>261</v>
      </c>
      <c r="E41" s="460" t="s">
        <v>114</v>
      </c>
      <c r="F41" s="460" t="s">
        <v>107</v>
      </c>
      <c r="G41" s="462">
        <v>0.9</v>
      </c>
      <c r="I41" s="460">
        <v>0</v>
      </c>
      <c r="J41" s="460">
        <v>2025</v>
      </c>
      <c r="K41" s="461">
        <v>90</v>
      </c>
      <c r="L41" s="461">
        <v>0</v>
      </c>
      <c r="M41" s="460" t="s">
        <v>961</v>
      </c>
      <c r="N41" s="461">
        <v>90</v>
      </c>
      <c r="O41" s="460" t="s">
        <v>1069</v>
      </c>
      <c r="P41" s="461">
        <v>100</v>
      </c>
      <c r="Q41" s="461">
        <v>100</v>
      </c>
      <c r="R41" s="461">
        <v>100</v>
      </c>
      <c r="S41" s="461">
        <v>100</v>
      </c>
      <c r="T41" s="461">
        <v>100</v>
      </c>
      <c r="U41" s="461">
        <v>0</v>
      </c>
      <c r="V41" s="461">
        <v>0</v>
      </c>
      <c r="W41" s="461">
        <v>0</v>
      </c>
      <c r="X41" s="461">
        <v>0</v>
      </c>
    </row>
    <row r="42" spans="1:25" ht="27" x14ac:dyDescent="0.25">
      <c r="A42" s="460">
        <v>41</v>
      </c>
      <c r="B42" s="460" t="s">
        <v>208</v>
      </c>
      <c r="C42" s="464" t="s">
        <v>265</v>
      </c>
      <c r="D42" s="464" t="s">
        <v>1070</v>
      </c>
      <c r="E42" s="460" t="s">
        <v>52</v>
      </c>
      <c r="F42" s="460" t="s">
        <v>94</v>
      </c>
      <c r="G42" s="460">
        <v>1</v>
      </c>
      <c r="H42" s="460" t="s">
        <v>1071</v>
      </c>
      <c r="I42" s="460" t="s">
        <v>1071</v>
      </c>
      <c r="J42" s="460">
        <v>2026</v>
      </c>
      <c r="K42" s="461">
        <v>1</v>
      </c>
      <c r="L42" s="461">
        <v>0.24</v>
      </c>
      <c r="M42" s="460" t="s">
        <v>960</v>
      </c>
      <c r="O42" s="460" t="s">
        <v>1072</v>
      </c>
      <c r="P42" s="461">
        <v>1.1399999999999999</v>
      </c>
      <c r="Q42" s="461">
        <v>1.2</v>
      </c>
      <c r="R42" s="461">
        <v>1.35</v>
      </c>
      <c r="S42" s="461">
        <v>1.57</v>
      </c>
      <c r="T42" s="461">
        <v>0.73</v>
      </c>
      <c r="U42" s="461">
        <v>0.6</v>
      </c>
      <c r="V42" s="461">
        <v>0.55000000000000004</v>
      </c>
      <c r="W42" s="461">
        <v>0.67</v>
      </c>
      <c r="X42" s="461">
        <v>0.194931774</v>
      </c>
      <c r="Y42" s="461">
        <v>0.24</v>
      </c>
    </row>
    <row r="43" spans="1:25" ht="27" x14ac:dyDescent="0.25">
      <c r="A43" s="460">
        <v>42</v>
      </c>
      <c r="B43" s="460" t="s">
        <v>208</v>
      </c>
      <c r="C43" s="464" t="s">
        <v>271</v>
      </c>
      <c r="D43" s="464" t="s">
        <v>1073</v>
      </c>
      <c r="E43" s="460" t="s">
        <v>52</v>
      </c>
      <c r="F43" s="460" t="s">
        <v>94</v>
      </c>
      <c r="G43" s="460">
        <v>1</v>
      </c>
      <c r="H43" s="460" t="s">
        <v>1074</v>
      </c>
      <c r="I43" s="460" t="s">
        <v>1074</v>
      </c>
      <c r="J43" s="460">
        <v>2026</v>
      </c>
      <c r="K43" s="461">
        <v>1</v>
      </c>
      <c r="L43" s="461">
        <v>0.94</v>
      </c>
      <c r="M43" s="460" t="s">
        <v>960</v>
      </c>
      <c r="O43" s="460" t="s">
        <v>1075</v>
      </c>
      <c r="P43" s="461">
        <v>2.4</v>
      </c>
      <c r="Q43" s="461">
        <v>2.41</v>
      </c>
      <c r="R43" s="461">
        <v>1.56</v>
      </c>
      <c r="S43" s="461">
        <v>3.82</v>
      </c>
      <c r="T43" s="461">
        <v>1.05</v>
      </c>
      <c r="U43" s="461">
        <v>0.1</v>
      </c>
      <c r="V43" s="461">
        <v>0.18</v>
      </c>
      <c r="W43" s="461">
        <v>1.91</v>
      </c>
      <c r="X43" s="461">
        <v>0.48732943499999998</v>
      </c>
      <c r="Y43" s="461">
        <v>0.94</v>
      </c>
    </row>
    <row r="44" spans="1:25" ht="81" x14ac:dyDescent="0.25">
      <c r="A44" s="460">
        <v>43</v>
      </c>
      <c r="B44" s="460" t="s">
        <v>208</v>
      </c>
      <c r="C44" s="464" t="s">
        <v>276</v>
      </c>
      <c r="D44" s="464" t="s">
        <v>277</v>
      </c>
      <c r="E44" s="460" t="s">
        <v>515</v>
      </c>
      <c r="F44" s="460" t="s">
        <v>280</v>
      </c>
      <c r="G44" s="460">
        <v>0</v>
      </c>
      <c r="I44" s="460">
        <v>0</v>
      </c>
      <c r="J44" s="460">
        <v>2025</v>
      </c>
      <c r="K44" s="461">
        <v>0</v>
      </c>
      <c r="L44" s="461">
        <v>0</v>
      </c>
      <c r="M44" s="460" t="s">
        <v>960</v>
      </c>
      <c r="O44" s="460" t="s">
        <v>1076</v>
      </c>
      <c r="P44" s="461">
        <v>0</v>
      </c>
      <c r="Q44" s="461">
        <v>0</v>
      </c>
      <c r="R44" s="461">
        <v>0</v>
      </c>
      <c r="S44" s="461">
        <v>0.01</v>
      </c>
      <c r="T44" s="461">
        <v>0</v>
      </c>
      <c r="U44" s="461">
        <v>0</v>
      </c>
      <c r="V44" s="461">
        <v>0</v>
      </c>
      <c r="W44" s="461">
        <v>0</v>
      </c>
      <c r="X44" s="461">
        <v>0</v>
      </c>
    </row>
    <row r="45" spans="1:25" ht="27" x14ac:dyDescent="0.25">
      <c r="A45" s="460">
        <v>44</v>
      </c>
      <c r="B45" s="460" t="s">
        <v>208</v>
      </c>
      <c r="C45" s="464" t="s">
        <v>1077</v>
      </c>
      <c r="D45" s="464" t="s">
        <v>283</v>
      </c>
      <c r="E45" s="460" t="s">
        <v>515</v>
      </c>
      <c r="F45" s="460" t="s">
        <v>107</v>
      </c>
      <c r="G45" s="462">
        <v>0</v>
      </c>
      <c r="I45" s="460">
        <v>0</v>
      </c>
      <c r="J45" s="460">
        <v>2025</v>
      </c>
      <c r="K45" s="461">
        <v>0</v>
      </c>
      <c r="L45" s="461">
        <v>0</v>
      </c>
      <c r="M45" s="460" t="s">
        <v>960</v>
      </c>
      <c r="O45" s="460" t="s">
        <v>1078</v>
      </c>
      <c r="P45" s="461">
        <v>0</v>
      </c>
      <c r="Q45" s="461">
        <v>0</v>
      </c>
      <c r="R45" s="461">
        <v>0</v>
      </c>
      <c r="S45" s="461">
        <v>0</v>
      </c>
      <c r="T45" s="461">
        <v>0</v>
      </c>
      <c r="U45" s="461">
        <v>0</v>
      </c>
      <c r="V45" s="461">
        <v>0</v>
      </c>
      <c r="W45" s="461">
        <v>0</v>
      </c>
      <c r="X45" s="461">
        <v>0</v>
      </c>
    </row>
    <row r="46" spans="1:25" ht="54" x14ac:dyDescent="0.25">
      <c r="A46" s="460">
        <v>45</v>
      </c>
      <c r="B46" s="460" t="s">
        <v>208</v>
      </c>
      <c r="C46" s="464" t="s">
        <v>288</v>
      </c>
      <c r="D46" s="464" t="s">
        <v>1079</v>
      </c>
      <c r="E46" s="460" t="s">
        <v>52</v>
      </c>
      <c r="F46" s="460" t="s">
        <v>107</v>
      </c>
      <c r="G46" s="460" t="s">
        <v>1080</v>
      </c>
      <c r="H46" s="460" t="s">
        <v>1071</v>
      </c>
      <c r="I46" s="460" t="s">
        <v>1071</v>
      </c>
      <c r="J46" s="460">
        <v>2026</v>
      </c>
      <c r="K46" s="461">
        <v>0</v>
      </c>
      <c r="L46" s="461">
        <v>24</v>
      </c>
      <c r="M46" s="460" t="s">
        <v>961</v>
      </c>
      <c r="N46" s="461">
        <v>24</v>
      </c>
      <c r="O46" s="460" t="s">
        <v>1081</v>
      </c>
      <c r="P46" s="461">
        <v>1.1399999999999999</v>
      </c>
      <c r="Q46" s="461">
        <v>1.2</v>
      </c>
      <c r="R46" s="461">
        <v>1.35</v>
      </c>
      <c r="S46" s="461">
        <v>1.57</v>
      </c>
      <c r="T46" s="461">
        <v>0.73</v>
      </c>
      <c r="U46" s="461">
        <v>0.6</v>
      </c>
      <c r="V46" s="461">
        <v>0.55000000000000004</v>
      </c>
      <c r="W46" s="461">
        <v>67</v>
      </c>
      <c r="X46" s="461">
        <v>19.4931774</v>
      </c>
      <c r="Y46" s="461">
        <v>24</v>
      </c>
    </row>
    <row r="47" spans="1:25" ht="40.5" x14ac:dyDescent="0.25">
      <c r="A47" s="460">
        <v>46</v>
      </c>
      <c r="B47" s="460" t="s">
        <v>208</v>
      </c>
      <c r="C47" s="464" t="s">
        <v>293</v>
      </c>
      <c r="D47" s="464" t="s">
        <v>1082</v>
      </c>
      <c r="E47" s="460" t="s">
        <v>515</v>
      </c>
      <c r="F47" s="460" t="s">
        <v>94</v>
      </c>
      <c r="G47" s="460">
        <v>0</v>
      </c>
      <c r="I47" s="460">
        <v>0</v>
      </c>
      <c r="J47" s="460">
        <v>2025</v>
      </c>
      <c r="K47" s="461">
        <v>0</v>
      </c>
      <c r="L47" s="461">
        <v>0</v>
      </c>
      <c r="M47" s="460" t="s">
        <v>960</v>
      </c>
      <c r="O47" s="460" t="s">
        <v>1083</v>
      </c>
      <c r="P47" s="461">
        <v>0.69</v>
      </c>
      <c r="Q47" s="461">
        <v>0.8</v>
      </c>
      <c r="R47" s="461">
        <v>816</v>
      </c>
      <c r="S47" s="461">
        <v>620</v>
      </c>
      <c r="T47" s="461">
        <v>289</v>
      </c>
      <c r="U47" s="461">
        <v>0</v>
      </c>
      <c r="V47" s="461">
        <v>0</v>
      </c>
      <c r="W47" s="461">
        <v>0</v>
      </c>
      <c r="X47" s="461">
        <v>0</v>
      </c>
    </row>
    <row r="48" spans="1:25" ht="40.5" x14ac:dyDescent="0.25">
      <c r="A48" s="460">
        <v>47</v>
      </c>
      <c r="B48" s="460" t="s">
        <v>208</v>
      </c>
      <c r="C48" s="464" t="s">
        <v>1084</v>
      </c>
      <c r="D48" s="464" t="s">
        <v>300</v>
      </c>
      <c r="E48" s="460" t="s">
        <v>515</v>
      </c>
      <c r="F48" s="460" t="s">
        <v>94</v>
      </c>
      <c r="G48" s="460" t="s">
        <v>1085</v>
      </c>
      <c r="I48" s="460">
        <v>0</v>
      </c>
      <c r="J48" s="460">
        <v>2025</v>
      </c>
      <c r="K48" s="461">
        <v>0</v>
      </c>
      <c r="L48" s="461">
        <v>0</v>
      </c>
      <c r="M48" s="460" t="s">
        <v>960</v>
      </c>
      <c r="O48" s="460" t="s">
        <v>1086</v>
      </c>
      <c r="P48" s="461">
        <v>0.08</v>
      </c>
      <c r="Q48" s="461">
        <v>0.08</v>
      </c>
      <c r="R48" s="461">
        <v>104</v>
      </c>
      <c r="S48" s="461">
        <v>0</v>
      </c>
      <c r="T48" s="461">
        <v>0</v>
      </c>
      <c r="U48" s="461">
        <v>0</v>
      </c>
      <c r="V48" s="461">
        <v>0</v>
      </c>
      <c r="W48" s="461">
        <v>0</v>
      </c>
      <c r="X48" s="461">
        <v>0</v>
      </c>
    </row>
    <row r="49" spans="1:25" ht="40.5" x14ac:dyDescent="0.25">
      <c r="A49" s="460">
        <v>48</v>
      </c>
      <c r="B49" s="460" t="s">
        <v>208</v>
      </c>
      <c r="C49" s="464" t="s">
        <v>303</v>
      </c>
      <c r="D49" s="464" t="s">
        <v>304</v>
      </c>
      <c r="E49" s="460" t="s">
        <v>515</v>
      </c>
      <c r="F49" s="460" t="s">
        <v>94</v>
      </c>
      <c r="G49" s="460">
        <v>90</v>
      </c>
      <c r="I49" s="460" t="s">
        <v>1087</v>
      </c>
      <c r="J49" s="460">
        <v>2025</v>
      </c>
      <c r="K49" s="461">
        <v>90</v>
      </c>
      <c r="L49" s="461">
        <v>3.87</v>
      </c>
      <c r="M49" s="460" t="s">
        <v>960</v>
      </c>
      <c r="O49" s="460" t="s">
        <v>1088</v>
      </c>
      <c r="P49" s="461">
        <v>220.25</v>
      </c>
      <c r="Q49" s="461">
        <v>184.15</v>
      </c>
      <c r="R49" s="461">
        <v>133.44999999999999</v>
      </c>
      <c r="S49" s="461">
        <v>104.96</v>
      </c>
      <c r="T49" s="461">
        <v>149.32</v>
      </c>
      <c r="U49" s="461">
        <v>190.49</v>
      </c>
      <c r="V49" s="461">
        <v>1.35</v>
      </c>
      <c r="W49" s="461">
        <v>2.02</v>
      </c>
      <c r="X49" s="461">
        <v>3.87</v>
      </c>
    </row>
    <row r="50" spans="1:25" ht="27" x14ac:dyDescent="0.25">
      <c r="A50" s="460">
        <v>49</v>
      </c>
      <c r="B50" s="460" t="s">
        <v>208</v>
      </c>
      <c r="C50" s="464" t="s">
        <v>1089</v>
      </c>
      <c r="D50" s="464" t="s">
        <v>310</v>
      </c>
      <c r="E50" s="460" t="s">
        <v>52</v>
      </c>
      <c r="F50" s="460" t="s">
        <v>107</v>
      </c>
      <c r="G50" s="460">
        <v>0</v>
      </c>
      <c r="H50" s="460" t="s">
        <v>1090</v>
      </c>
      <c r="I50" s="460" t="s">
        <v>1090</v>
      </c>
      <c r="J50" s="460">
        <v>2026</v>
      </c>
      <c r="K50" s="461">
        <v>0</v>
      </c>
      <c r="L50" s="461">
        <v>3.33</v>
      </c>
      <c r="M50" s="460" t="s">
        <v>961</v>
      </c>
      <c r="N50" s="461">
        <v>3.33</v>
      </c>
      <c r="O50" s="460" t="s">
        <v>1091</v>
      </c>
      <c r="P50" s="461">
        <v>1210.1400000000001</v>
      </c>
      <c r="Q50" s="461">
        <v>1018.15</v>
      </c>
      <c r="R50" s="461">
        <v>2195</v>
      </c>
      <c r="S50" s="461">
        <v>2</v>
      </c>
      <c r="T50" s="461">
        <v>2.56</v>
      </c>
      <c r="U50" s="461">
        <v>2.13</v>
      </c>
      <c r="V50" s="461">
        <v>0.96</v>
      </c>
      <c r="W50" s="461">
        <v>1.19</v>
      </c>
      <c r="X50" s="461">
        <v>1.98</v>
      </c>
      <c r="Y50" s="461">
        <v>3.33</v>
      </c>
    </row>
    <row r="51" spans="1:25" ht="27" x14ac:dyDescent="0.25">
      <c r="A51" s="460">
        <v>50</v>
      </c>
      <c r="B51" s="460" t="s">
        <v>208</v>
      </c>
      <c r="C51" s="464" t="s">
        <v>318</v>
      </c>
      <c r="D51" s="464" t="s">
        <v>319</v>
      </c>
      <c r="E51" s="460" t="s">
        <v>515</v>
      </c>
      <c r="F51" s="460" t="s">
        <v>107</v>
      </c>
      <c r="G51" s="460" t="s">
        <v>1092</v>
      </c>
      <c r="I51" s="460" t="s">
        <v>1093</v>
      </c>
      <c r="J51" s="460">
        <v>2024</v>
      </c>
      <c r="K51" s="461">
        <v>3</v>
      </c>
      <c r="L51" s="461">
        <v>2.56</v>
      </c>
      <c r="M51" s="460" t="s">
        <v>960</v>
      </c>
      <c r="O51" s="460" t="s">
        <v>1094</v>
      </c>
      <c r="P51" s="461">
        <v>4.03</v>
      </c>
      <c r="Q51" s="461">
        <v>3.39</v>
      </c>
      <c r="R51" s="461">
        <v>2.99</v>
      </c>
      <c r="S51" s="461">
        <v>2.42</v>
      </c>
      <c r="T51" s="461">
        <v>3.08</v>
      </c>
      <c r="U51" s="461">
        <v>2.56</v>
      </c>
      <c r="W51" s="461">
        <v>2.56</v>
      </c>
    </row>
    <row r="52" spans="1:25" ht="54" x14ac:dyDescent="0.25">
      <c r="A52" s="460">
        <v>51</v>
      </c>
      <c r="B52" s="460" t="s">
        <v>208</v>
      </c>
      <c r="C52" s="464" t="s">
        <v>1095</v>
      </c>
      <c r="D52" s="464" t="s">
        <v>324</v>
      </c>
      <c r="E52" s="460" t="s">
        <v>515</v>
      </c>
      <c r="F52" s="460" t="s">
        <v>107</v>
      </c>
      <c r="G52" s="462">
        <v>0.9</v>
      </c>
      <c r="I52" s="460" t="s">
        <v>1096</v>
      </c>
      <c r="J52" s="460">
        <v>2025</v>
      </c>
      <c r="K52" s="461">
        <v>90</v>
      </c>
      <c r="L52" s="461">
        <v>98</v>
      </c>
      <c r="M52" s="460" t="s">
        <v>960</v>
      </c>
      <c r="O52" s="460" t="s">
        <v>1097</v>
      </c>
      <c r="P52" s="461">
        <v>66</v>
      </c>
      <c r="Q52" s="461">
        <v>100</v>
      </c>
      <c r="R52" s="461">
        <v>100</v>
      </c>
      <c r="S52" s="461">
        <v>100</v>
      </c>
      <c r="T52" s="461">
        <v>100</v>
      </c>
      <c r="U52" s="461">
        <v>97</v>
      </c>
      <c r="V52" s="461">
        <v>97</v>
      </c>
      <c r="W52" s="461">
        <v>97</v>
      </c>
      <c r="X52" s="461">
        <v>98</v>
      </c>
    </row>
    <row r="53" spans="1:25" ht="54" x14ac:dyDescent="0.25">
      <c r="A53" s="460">
        <v>52</v>
      </c>
      <c r="B53" s="460" t="s">
        <v>208</v>
      </c>
      <c r="C53" s="464" t="s">
        <v>328</v>
      </c>
      <c r="D53" s="464" t="s">
        <v>329</v>
      </c>
      <c r="E53" s="460" t="s">
        <v>114</v>
      </c>
      <c r="F53" s="460" t="s">
        <v>107</v>
      </c>
      <c r="G53" s="462">
        <v>0.9</v>
      </c>
      <c r="I53" s="460">
        <v>1</v>
      </c>
      <c r="J53" s="460">
        <v>2025</v>
      </c>
      <c r="K53" s="461">
        <v>90</v>
      </c>
      <c r="L53" s="461">
        <v>100</v>
      </c>
      <c r="M53" s="460" t="s">
        <v>960</v>
      </c>
      <c r="O53" s="460" t="s">
        <v>1098</v>
      </c>
      <c r="P53" s="461">
        <v>100</v>
      </c>
      <c r="Q53" s="461">
        <v>50</v>
      </c>
      <c r="R53" s="461">
        <v>50</v>
      </c>
      <c r="S53" s="461">
        <v>0</v>
      </c>
      <c r="T53" s="461">
        <v>0</v>
      </c>
      <c r="U53" s="461">
        <v>100</v>
      </c>
      <c r="V53" s="461">
        <v>100</v>
      </c>
      <c r="W53" s="461">
        <v>86</v>
      </c>
      <c r="X53" s="461">
        <v>100</v>
      </c>
    </row>
    <row r="54" spans="1:25" ht="27" x14ac:dyDescent="0.25">
      <c r="A54" s="460">
        <v>53</v>
      </c>
      <c r="B54" s="460" t="s">
        <v>208</v>
      </c>
      <c r="C54" s="464" t="s">
        <v>1099</v>
      </c>
      <c r="D54" s="464" t="s">
        <v>1100</v>
      </c>
      <c r="E54" s="460" t="s">
        <v>172</v>
      </c>
      <c r="F54" s="460" t="s">
        <v>107</v>
      </c>
      <c r="G54" s="462">
        <v>0</v>
      </c>
      <c r="I54" s="460">
        <v>0</v>
      </c>
      <c r="J54" s="460">
        <v>2025</v>
      </c>
      <c r="K54" s="461">
        <v>0</v>
      </c>
      <c r="L54" s="461">
        <v>0</v>
      </c>
      <c r="M54" s="460" t="s">
        <v>960</v>
      </c>
      <c r="O54" s="460" t="s">
        <v>1101</v>
      </c>
      <c r="W54" s="461">
        <v>0</v>
      </c>
      <c r="X54" s="461">
        <v>0</v>
      </c>
    </row>
    <row r="55" spans="1:25" ht="27" x14ac:dyDescent="0.25">
      <c r="A55" s="460">
        <v>54</v>
      </c>
      <c r="B55" s="460" t="s">
        <v>208</v>
      </c>
      <c r="C55" s="464" t="s">
        <v>1102</v>
      </c>
      <c r="D55" s="464" t="s">
        <v>1103</v>
      </c>
      <c r="E55" s="460" t="s">
        <v>172</v>
      </c>
      <c r="F55" s="460" t="s">
        <v>107</v>
      </c>
      <c r="G55" s="462">
        <v>0.9</v>
      </c>
      <c r="I55" s="460">
        <v>1</v>
      </c>
      <c r="J55" s="460">
        <v>2025</v>
      </c>
      <c r="K55" s="461">
        <v>90</v>
      </c>
      <c r="L55" s="461">
        <v>100</v>
      </c>
      <c r="M55" s="460" t="s">
        <v>960</v>
      </c>
      <c r="O55" s="460" t="s">
        <v>1104</v>
      </c>
      <c r="W55" s="461">
        <v>100</v>
      </c>
      <c r="X55" s="461">
        <v>100</v>
      </c>
    </row>
    <row r="56" spans="1:25" ht="27" x14ac:dyDescent="0.25">
      <c r="A56" s="460">
        <v>55</v>
      </c>
      <c r="B56" s="460" t="s">
        <v>208</v>
      </c>
      <c r="C56" s="464" t="s">
        <v>979</v>
      </c>
      <c r="D56" s="464" t="s">
        <v>1105</v>
      </c>
      <c r="E56" s="460" t="s">
        <v>172</v>
      </c>
      <c r="F56" s="460" t="s">
        <v>107</v>
      </c>
      <c r="G56" s="462">
        <v>0.9</v>
      </c>
      <c r="I56" s="460" t="s">
        <v>1051</v>
      </c>
      <c r="J56" s="460">
        <v>2025</v>
      </c>
      <c r="K56" s="461">
        <v>90</v>
      </c>
      <c r="L56" s="461">
        <v>58.477970599999992</v>
      </c>
      <c r="M56" s="460" t="s">
        <v>961</v>
      </c>
      <c r="N56" s="461">
        <v>31.522029400000008</v>
      </c>
      <c r="O56" s="460" t="s">
        <v>1106</v>
      </c>
      <c r="W56" s="461">
        <v>81</v>
      </c>
      <c r="X56" s="461">
        <v>58.477970599999992</v>
      </c>
    </row>
    <row r="57" spans="1:25" ht="27" x14ac:dyDescent="0.25">
      <c r="A57" s="460">
        <v>56</v>
      </c>
      <c r="B57" s="460" t="s">
        <v>208</v>
      </c>
      <c r="C57" s="464" t="s">
        <v>347</v>
      </c>
      <c r="D57" s="464" t="s">
        <v>348</v>
      </c>
      <c r="E57" s="460" t="s">
        <v>52</v>
      </c>
      <c r="F57" s="460" t="s">
        <v>107</v>
      </c>
      <c r="G57" s="462">
        <v>0.9</v>
      </c>
      <c r="H57" s="460">
        <v>0</v>
      </c>
      <c r="I57" s="460">
        <v>0</v>
      </c>
      <c r="J57" s="460">
        <v>2026</v>
      </c>
      <c r="K57" s="461">
        <v>90</v>
      </c>
      <c r="L57" s="461">
        <v>0</v>
      </c>
      <c r="M57" s="460" t="s">
        <v>960</v>
      </c>
      <c r="O57" s="460" t="s">
        <v>1107</v>
      </c>
      <c r="W57" s="461">
        <v>0</v>
      </c>
      <c r="X57" s="461">
        <v>0</v>
      </c>
      <c r="Y57" s="461">
        <v>0</v>
      </c>
    </row>
    <row r="58" spans="1:25" x14ac:dyDescent="0.25">
      <c r="A58" s="460">
        <v>57</v>
      </c>
      <c r="B58" s="460" t="s">
        <v>208</v>
      </c>
      <c r="C58" s="464" t="s">
        <v>352</v>
      </c>
      <c r="D58" s="464" t="s">
        <v>353</v>
      </c>
      <c r="E58" s="460" t="s">
        <v>114</v>
      </c>
      <c r="F58" s="460" t="s">
        <v>107</v>
      </c>
      <c r="G58" s="462">
        <v>0</v>
      </c>
      <c r="I58" s="460">
        <v>0</v>
      </c>
      <c r="J58" s="460">
        <v>2025</v>
      </c>
      <c r="K58" s="461">
        <v>0</v>
      </c>
      <c r="L58" s="461">
        <v>0</v>
      </c>
      <c r="M58" s="460" t="s">
        <v>960</v>
      </c>
      <c r="O58" s="460" t="s">
        <v>1108</v>
      </c>
      <c r="P58" s="461">
        <v>0</v>
      </c>
      <c r="Q58" s="461">
        <v>0</v>
      </c>
      <c r="R58" s="461">
        <v>0</v>
      </c>
      <c r="S58" s="461">
        <v>0</v>
      </c>
      <c r="T58" s="461">
        <v>0</v>
      </c>
      <c r="U58" s="461">
        <v>0</v>
      </c>
      <c r="V58" s="461">
        <v>0</v>
      </c>
      <c r="W58" s="461">
        <v>0</v>
      </c>
      <c r="X58" s="461">
        <v>0</v>
      </c>
    </row>
    <row r="59" spans="1:25" x14ac:dyDescent="0.25">
      <c r="A59" s="460">
        <v>58</v>
      </c>
      <c r="B59" s="460" t="s">
        <v>208</v>
      </c>
      <c r="C59" s="464" t="s">
        <v>1109</v>
      </c>
      <c r="D59" s="464" t="s">
        <v>358</v>
      </c>
      <c r="E59" s="460" t="s">
        <v>114</v>
      </c>
      <c r="F59" s="460" t="s">
        <v>107</v>
      </c>
      <c r="G59" s="462">
        <v>0</v>
      </c>
      <c r="I59" s="460">
        <v>0</v>
      </c>
      <c r="J59" s="460">
        <v>2025</v>
      </c>
      <c r="K59" s="461">
        <v>0</v>
      </c>
      <c r="L59" s="461">
        <v>0</v>
      </c>
      <c r="M59" s="460" t="s">
        <v>960</v>
      </c>
      <c r="O59" s="460" t="s">
        <v>1110</v>
      </c>
      <c r="P59" s="461">
        <v>0</v>
      </c>
      <c r="Q59" s="461">
        <v>25</v>
      </c>
      <c r="R59" s="461">
        <v>0</v>
      </c>
      <c r="S59" s="461">
        <v>0</v>
      </c>
      <c r="T59" s="461">
        <v>0</v>
      </c>
      <c r="U59" s="461">
        <v>0</v>
      </c>
      <c r="V59" s="461">
        <v>0</v>
      </c>
      <c r="W59" s="461">
        <v>0</v>
      </c>
      <c r="X59" s="461">
        <v>0</v>
      </c>
    </row>
    <row r="60" spans="1:25" x14ac:dyDescent="0.25">
      <c r="A60" s="460">
        <v>59</v>
      </c>
      <c r="B60" s="460" t="s">
        <v>208</v>
      </c>
      <c r="C60" s="464" t="s">
        <v>1111</v>
      </c>
      <c r="D60" s="464" t="s">
        <v>363</v>
      </c>
      <c r="E60" s="460" t="s">
        <v>114</v>
      </c>
      <c r="F60" s="460" t="s">
        <v>107</v>
      </c>
      <c r="G60" s="462">
        <v>0</v>
      </c>
      <c r="I60" s="460">
        <v>0</v>
      </c>
      <c r="J60" s="460">
        <v>2025</v>
      </c>
      <c r="K60" s="461">
        <v>0</v>
      </c>
      <c r="L60" s="461">
        <v>0</v>
      </c>
      <c r="M60" s="460" t="s">
        <v>960</v>
      </c>
      <c r="O60" s="460" t="s">
        <v>1112</v>
      </c>
      <c r="P60" s="461">
        <v>0</v>
      </c>
      <c r="Q60" s="461">
        <v>0</v>
      </c>
      <c r="R60" s="461">
        <v>0</v>
      </c>
      <c r="S60" s="461">
        <v>0</v>
      </c>
      <c r="T60" s="461">
        <v>0</v>
      </c>
      <c r="U60" s="461">
        <v>0</v>
      </c>
      <c r="V60" s="461">
        <v>0</v>
      </c>
      <c r="W60" s="461">
        <v>0</v>
      </c>
      <c r="X60" s="461">
        <v>0</v>
      </c>
    </row>
    <row r="61" spans="1:25" ht="27" x14ac:dyDescent="0.25">
      <c r="A61" s="460">
        <v>60</v>
      </c>
      <c r="B61" s="460" t="s">
        <v>208</v>
      </c>
      <c r="C61" s="464" t="s">
        <v>367</v>
      </c>
      <c r="D61" s="464" t="s">
        <v>367</v>
      </c>
      <c r="E61" s="460" t="s">
        <v>114</v>
      </c>
      <c r="F61" s="460" t="s">
        <v>107</v>
      </c>
      <c r="G61" s="462">
        <v>0</v>
      </c>
      <c r="I61" s="460">
        <v>0</v>
      </c>
      <c r="J61" s="460">
        <v>2025</v>
      </c>
      <c r="K61" s="461">
        <v>0</v>
      </c>
      <c r="L61" s="461">
        <v>0</v>
      </c>
      <c r="M61" s="460" t="s">
        <v>960</v>
      </c>
      <c r="O61" s="460" t="s">
        <v>1113</v>
      </c>
      <c r="P61" s="461">
        <v>0</v>
      </c>
      <c r="Q61" s="461">
        <v>0</v>
      </c>
      <c r="R61" s="461">
        <v>0</v>
      </c>
      <c r="S61" s="461">
        <v>0</v>
      </c>
      <c r="T61" s="461">
        <v>0</v>
      </c>
      <c r="U61" s="461">
        <v>0</v>
      </c>
      <c r="V61" s="461">
        <v>0</v>
      </c>
      <c r="W61" s="461">
        <v>0</v>
      </c>
      <c r="X61" s="461">
        <v>0</v>
      </c>
    </row>
    <row r="62" spans="1:25" x14ac:dyDescent="0.25">
      <c r="A62" s="460">
        <v>61</v>
      </c>
      <c r="B62" s="460" t="s">
        <v>208</v>
      </c>
      <c r="C62" s="464" t="s">
        <v>371</v>
      </c>
      <c r="D62" s="464" t="s">
        <v>371</v>
      </c>
      <c r="E62" s="460" t="s">
        <v>114</v>
      </c>
      <c r="F62" s="460" t="s">
        <v>107</v>
      </c>
      <c r="G62" s="462">
        <v>0</v>
      </c>
      <c r="I62" s="460">
        <v>0</v>
      </c>
      <c r="J62" s="460">
        <v>2025</v>
      </c>
      <c r="K62" s="461">
        <v>0</v>
      </c>
      <c r="L62" s="461">
        <v>0</v>
      </c>
      <c r="M62" s="460" t="s">
        <v>960</v>
      </c>
      <c r="O62" s="460" t="s">
        <v>1114</v>
      </c>
      <c r="P62" s="461">
        <v>0</v>
      </c>
      <c r="Q62" s="461">
        <v>3.33</v>
      </c>
      <c r="R62" s="461">
        <v>0</v>
      </c>
      <c r="S62" s="461">
        <v>0</v>
      </c>
      <c r="T62" s="461">
        <v>0</v>
      </c>
      <c r="U62" s="461">
        <v>0</v>
      </c>
      <c r="V62" s="461">
        <v>0</v>
      </c>
      <c r="W62" s="461">
        <v>0</v>
      </c>
      <c r="X62" s="461">
        <v>0</v>
      </c>
    </row>
    <row r="63" spans="1:25" ht="27" x14ac:dyDescent="0.25">
      <c r="A63" s="460">
        <v>62</v>
      </c>
      <c r="B63" s="460" t="s">
        <v>208</v>
      </c>
      <c r="C63" s="464" t="s">
        <v>1115</v>
      </c>
      <c r="D63" s="464" t="s">
        <v>375</v>
      </c>
      <c r="E63" s="460" t="s">
        <v>114</v>
      </c>
      <c r="F63" s="460" t="s">
        <v>107</v>
      </c>
      <c r="G63" s="460" t="s">
        <v>378</v>
      </c>
      <c r="I63" s="460">
        <v>0</v>
      </c>
      <c r="J63" s="460">
        <v>2025</v>
      </c>
      <c r="L63" s="461">
        <v>0</v>
      </c>
      <c r="M63" s="460" t="s">
        <v>963</v>
      </c>
      <c r="O63" s="460" t="s">
        <v>1116</v>
      </c>
      <c r="P63" s="461">
        <v>0</v>
      </c>
      <c r="Q63" s="461">
        <v>0</v>
      </c>
      <c r="R63" s="461">
        <v>0</v>
      </c>
      <c r="S63" s="461">
        <v>0</v>
      </c>
      <c r="T63" s="461">
        <v>0</v>
      </c>
      <c r="U63" s="461">
        <v>0</v>
      </c>
      <c r="V63" s="461">
        <v>0</v>
      </c>
      <c r="W63" s="461">
        <v>0</v>
      </c>
      <c r="X63" s="461">
        <v>0</v>
      </c>
    </row>
    <row r="64" spans="1:25" ht="27" x14ac:dyDescent="0.25">
      <c r="A64" s="460">
        <v>63</v>
      </c>
      <c r="B64" s="460" t="s">
        <v>208</v>
      </c>
      <c r="C64" s="464" t="s">
        <v>380</v>
      </c>
      <c r="D64" s="464" t="s">
        <v>381</v>
      </c>
      <c r="E64" s="460" t="s">
        <v>114</v>
      </c>
      <c r="F64" s="460" t="s">
        <v>107</v>
      </c>
      <c r="G64" s="462">
        <v>0.9</v>
      </c>
      <c r="I64" s="460">
        <v>1</v>
      </c>
      <c r="J64" s="460">
        <v>2025</v>
      </c>
      <c r="K64" s="461">
        <v>90</v>
      </c>
      <c r="L64" s="461">
        <v>100</v>
      </c>
      <c r="M64" s="460" t="s">
        <v>960</v>
      </c>
      <c r="O64" s="460" t="s">
        <v>1117</v>
      </c>
      <c r="P64" s="461">
        <v>0</v>
      </c>
      <c r="Q64" s="461">
        <v>100</v>
      </c>
      <c r="R64" s="461">
        <v>2575</v>
      </c>
      <c r="S64" s="461">
        <v>56.25</v>
      </c>
      <c r="T64" s="461">
        <v>100</v>
      </c>
      <c r="U64" s="461">
        <v>100</v>
      </c>
      <c r="V64" s="461">
        <v>100</v>
      </c>
      <c r="W64" s="461">
        <v>100</v>
      </c>
      <c r="X64" s="461">
        <v>100</v>
      </c>
    </row>
    <row r="65" spans="1:24" ht="27" x14ac:dyDescent="0.25">
      <c r="A65" s="460">
        <v>64</v>
      </c>
      <c r="B65" s="460" t="s">
        <v>208</v>
      </c>
      <c r="C65" s="464" t="s">
        <v>385</v>
      </c>
      <c r="D65" s="464" t="s">
        <v>386</v>
      </c>
      <c r="E65" s="460" t="s">
        <v>114</v>
      </c>
      <c r="F65" s="460" t="s">
        <v>107</v>
      </c>
      <c r="G65" s="462">
        <v>0.9</v>
      </c>
      <c r="I65" s="460">
        <v>1</v>
      </c>
      <c r="J65" s="460">
        <v>2025</v>
      </c>
      <c r="K65" s="461">
        <v>90</v>
      </c>
      <c r="L65" s="461">
        <v>100</v>
      </c>
      <c r="M65" s="460" t="s">
        <v>960</v>
      </c>
      <c r="O65" s="460" t="s">
        <v>1118</v>
      </c>
      <c r="P65" s="461">
        <v>100</v>
      </c>
      <c r="Q65" s="461">
        <v>100</v>
      </c>
      <c r="R65" s="461">
        <v>100</v>
      </c>
      <c r="S65" s="461">
        <v>100</v>
      </c>
      <c r="T65" s="461">
        <v>100</v>
      </c>
      <c r="U65" s="461">
        <v>100</v>
      </c>
      <c r="V65" s="461">
        <v>100</v>
      </c>
      <c r="W65" s="461">
        <v>100</v>
      </c>
      <c r="X65" s="461">
        <v>100</v>
      </c>
    </row>
    <row r="66" spans="1:24" ht="27" x14ac:dyDescent="0.25">
      <c r="A66" s="460">
        <v>65</v>
      </c>
      <c r="B66" s="460" t="s">
        <v>208</v>
      </c>
      <c r="C66" s="464" t="s">
        <v>390</v>
      </c>
      <c r="D66" s="464" t="s">
        <v>391</v>
      </c>
      <c r="E66" s="460" t="s">
        <v>114</v>
      </c>
      <c r="F66" s="460" t="s">
        <v>107</v>
      </c>
      <c r="G66" s="462">
        <v>0.9</v>
      </c>
      <c r="I66" s="460">
        <v>1</v>
      </c>
      <c r="J66" s="460">
        <v>2025</v>
      </c>
      <c r="K66" s="461">
        <v>90</v>
      </c>
      <c r="L66" s="461">
        <v>100</v>
      </c>
      <c r="M66" s="460" t="s">
        <v>960</v>
      </c>
      <c r="O66" s="460" t="s">
        <v>1119</v>
      </c>
      <c r="P66" s="461">
        <v>0</v>
      </c>
      <c r="Q66" s="461">
        <v>75</v>
      </c>
      <c r="R66" s="461">
        <v>75</v>
      </c>
      <c r="S66" s="461">
        <v>100</v>
      </c>
      <c r="T66" s="461">
        <v>100</v>
      </c>
      <c r="U66" s="461">
        <v>100</v>
      </c>
      <c r="V66" s="461">
        <v>100</v>
      </c>
      <c r="W66" s="461">
        <v>100</v>
      </c>
      <c r="X66" s="461">
        <v>100</v>
      </c>
    </row>
    <row r="67" spans="1:24" ht="27" x14ac:dyDescent="0.25">
      <c r="A67" s="460">
        <v>66</v>
      </c>
      <c r="B67" s="460" t="s">
        <v>208</v>
      </c>
      <c r="C67" s="464" t="s">
        <v>394</v>
      </c>
      <c r="D67" s="464" t="s">
        <v>395</v>
      </c>
      <c r="E67" s="460" t="s">
        <v>52</v>
      </c>
      <c r="F67" s="460" t="s">
        <v>107</v>
      </c>
      <c r="G67" s="462">
        <v>0.9</v>
      </c>
      <c r="I67" s="463">
        <v>9058823529</v>
      </c>
      <c r="J67" s="460">
        <v>2025</v>
      </c>
      <c r="K67" s="461">
        <v>90</v>
      </c>
      <c r="L67" s="461">
        <v>90.58823529</v>
      </c>
      <c r="M67" s="460" t="s">
        <v>960</v>
      </c>
      <c r="O67" s="460" t="s">
        <v>1120</v>
      </c>
      <c r="P67" s="461">
        <v>100</v>
      </c>
      <c r="Q67" s="461">
        <v>100</v>
      </c>
      <c r="R67" s="461">
        <v>100</v>
      </c>
      <c r="S67" s="461">
        <v>100</v>
      </c>
      <c r="T67" s="461">
        <v>100</v>
      </c>
      <c r="U67" s="461">
        <v>100</v>
      </c>
      <c r="V67" s="461">
        <v>100</v>
      </c>
      <c r="W67" s="461">
        <v>100</v>
      </c>
      <c r="X67" s="461">
        <v>90.58823529</v>
      </c>
    </row>
    <row r="68" spans="1:24" ht="27" x14ac:dyDescent="0.25">
      <c r="A68" s="460">
        <v>67</v>
      </c>
      <c r="B68" s="460" t="s">
        <v>208</v>
      </c>
      <c r="C68" s="464" t="s">
        <v>1121</v>
      </c>
      <c r="D68" s="464" t="s">
        <v>400</v>
      </c>
      <c r="E68" s="460" t="s">
        <v>114</v>
      </c>
      <c r="F68" s="460" t="s">
        <v>107</v>
      </c>
      <c r="G68" s="462">
        <v>0.9</v>
      </c>
      <c r="I68" s="460">
        <v>1</v>
      </c>
      <c r="J68" s="460">
        <v>2025</v>
      </c>
      <c r="K68" s="461">
        <v>90</v>
      </c>
      <c r="L68" s="461">
        <v>100</v>
      </c>
      <c r="M68" s="460" t="s">
        <v>960</v>
      </c>
      <c r="O68" s="460" t="s">
        <v>1122</v>
      </c>
      <c r="T68" s="461">
        <v>100</v>
      </c>
      <c r="U68" s="461">
        <v>100</v>
      </c>
      <c r="V68" s="461">
        <v>100</v>
      </c>
      <c r="W68" s="461">
        <v>100</v>
      </c>
      <c r="X68" s="461">
        <v>100</v>
      </c>
    </row>
    <row r="69" spans="1:24" ht="27" x14ac:dyDescent="0.25">
      <c r="A69" s="460">
        <v>68</v>
      </c>
      <c r="B69" s="460" t="s">
        <v>208</v>
      </c>
      <c r="C69" s="464" t="s">
        <v>404</v>
      </c>
      <c r="D69" s="464" t="s">
        <v>1123</v>
      </c>
      <c r="E69" s="460" t="s">
        <v>515</v>
      </c>
      <c r="F69" s="460" t="s">
        <v>107</v>
      </c>
      <c r="G69" s="462">
        <v>0.9</v>
      </c>
      <c r="I69" s="462">
        <v>0.7</v>
      </c>
      <c r="J69" s="460">
        <v>2024</v>
      </c>
      <c r="K69" s="461">
        <v>90</v>
      </c>
      <c r="L69" s="461">
        <v>70</v>
      </c>
      <c r="M69" s="460" t="s">
        <v>961</v>
      </c>
      <c r="N69" s="461">
        <v>20</v>
      </c>
      <c r="O69" s="460" t="s">
        <v>1124</v>
      </c>
      <c r="T69" s="461">
        <v>100</v>
      </c>
      <c r="U69" s="461">
        <v>84</v>
      </c>
      <c r="V69" s="461">
        <v>82</v>
      </c>
      <c r="W69" s="461">
        <v>70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70</vt:i4>
      </vt:variant>
      <vt:variant>
        <vt:lpstr>Rangos con nombre</vt:lpstr>
      </vt:variant>
      <vt:variant>
        <vt:i4>127</vt:i4>
      </vt:variant>
    </vt:vector>
  </HeadingPairs>
  <TitlesOfParts>
    <vt:vector size="197" baseType="lpstr">
      <vt:lpstr>Tablero indicadores 2026</vt:lpstr>
      <vt:lpstr>1</vt:lpstr>
      <vt:lpstr>2</vt:lpstr>
      <vt:lpstr>3</vt:lpstr>
      <vt:lpstr>4</vt:lpstr>
      <vt:lpstr>5</vt:lpstr>
      <vt:lpstr>6</vt:lpstr>
      <vt:lpstr>7</vt:lpstr>
      <vt:lpstr>8</vt:lpstr>
      <vt:lpstr>9</vt:lpstr>
      <vt:lpstr>10</vt:lpstr>
      <vt:lpstr>11</vt:lpstr>
      <vt:lpstr>1.</vt:lpstr>
      <vt:lpstr>2.</vt:lpstr>
      <vt:lpstr>3.</vt:lpstr>
      <vt:lpstr>4.</vt:lpstr>
      <vt:lpstr>5.</vt:lpstr>
      <vt:lpstr>6.</vt:lpstr>
      <vt:lpstr>7.</vt:lpstr>
      <vt:lpstr>8.</vt:lpstr>
      <vt:lpstr>9.</vt:lpstr>
      <vt:lpstr>10.</vt:lpstr>
      <vt:lpstr>11.</vt:lpstr>
      <vt:lpstr>12.</vt:lpstr>
      <vt:lpstr>Simulacros</vt:lpstr>
      <vt:lpstr>13.</vt:lpstr>
      <vt:lpstr>14.</vt:lpstr>
      <vt:lpstr>15. </vt:lpstr>
      <vt:lpstr>1,</vt:lpstr>
      <vt:lpstr>2,</vt:lpstr>
      <vt:lpstr>3,</vt:lpstr>
      <vt:lpstr>4,</vt:lpstr>
      <vt:lpstr>5,</vt:lpstr>
      <vt:lpstr>5,1</vt:lpstr>
      <vt:lpstr>5,2</vt:lpstr>
      <vt:lpstr>5,3</vt:lpstr>
      <vt:lpstr>6,</vt:lpstr>
      <vt:lpstr>SVE-DME</vt:lpstr>
      <vt:lpstr>6,1</vt:lpstr>
      <vt:lpstr>6,2</vt:lpstr>
      <vt:lpstr>7,</vt:lpstr>
      <vt:lpstr>8,</vt:lpstr>
      <vt:lpstr>8,1</vt:lpstr>
      <vt:lpstr>8,2</vt:lpstr>
      <vt:lpstr>8,3</vt:lpstr>
      <vt:lpstr>8,4</vt:lpstr>
      <vt:lpstr>8,5</vt:lpstr>
      <vt:lpstr>8,6</vt:lpstr>
      <vt:lpstr>8,f</vt:lpstr>
      <vt:lpstr>GRAFICA 2026</vt:lpstr>
      <vt:lpstr>9,A</vt:lpstr>
      <vt:lpstr>9,</vt:lpstr>
      <vt:lpstr>9,1</vt:lpstr>
      <vt:lpstr>9,2</vt:lpstr>
      <vt:lpstr>10,</vt:lpstr>
      <vt:lpstr>11,</vt:lpstr>
      <vt:lpstr>Pesv </vt:lpstr>
      <vt:lpstr>12,</vt:lpstr>
      <vt:lpstr>12.1</vt:lpstr>
      <vt:lpstr>12.2</vt:lpstr>
      <vt:lpstr>12.3</vt:lpstr>
      <vt:lpstr>12.4</vt:lpstr>
      <vt:lpstr>12.5</vt:lpstr>
      <vt:lpstr>12.6.1</vt:lpstr>
      <vt:lpstr>12,7,</vt:lpstr>
      <vt:lpstr>13,</vt:lpstr>
      <vt:lpstr>14,</vt:lpstr>
      <vt:lpstr>15,</vt:lpstr>
      <vt:lpstr>Dashboard 2026</vt:lpstr>
      <vt:lpstr>Datos Dashboard</vt:lpstr>
      <vt:lpstr>'1'!Área_de_impresión</vt:lpstr>
      <vt:lpstr>'1,'!Área_de_impresión</vt:lpstr>
      <vt:lpstr>'1.'!Área_de_impresión</vt:lpstr>
      <vt:lpstr>'10'!Área_de_impresión</vt:lpstr>
      <vt:lpstr>'10,'!Área_de_impresión</vt:lpstr>
      <vt:lpstr>'10.'!Área_de_impresión</vt:lpstr>
      <vt:lpstr>'11'!Área_de_impresión</vt:lpstr>
      <vt:lpstr>'11,'!Área_de_impresión</vt:lpstr>
      <vt:lpstr>'11.'!Área_de_impresión</vt:lpstr>
      <vt:lpstr>'12,'!Área_de_impresión</vt:lpstr>
      <vt:lpstr>'12,7,'!Área_de_impresión</vt:lpstr>
      <vt:lpstr>'12.'!Área_de_impresión</vt:lpstr>
      <vt:lpstr>'12.1'!Área_de_impresión</vt:lpstr>
      <vt:lpstr>'12.2'!Área_de_impresión</vt:lpstr>
      <vt:lpstr>'12.3'!Área_de_impresión</vt:lpstr>
      <vt:lpstr>'12.4'!Área_de_impresión</vt:lpstr>
      <vt:lpstr>'12.5'!Área_de_impresión</vt:lpstr>
      <vt:lpstr>'12.6.1'!Área_de_impresión</vt:lpstr>
      <vt:lpstr>'13,'!Área_de_impresión</vt:lpstr>
      <vt:lpstr>'13.'!Área_de_impresión</vt:lpstr>
      <vt:lpstr>'14,'!Área_de_impresión</vt:lpstr>
      <vt:lpstr>'14.'!Área_de_impresión</vt:lpstr>
      <vt:lpstr>'15,'!Área_de_impresión</vt:lpstr>
      <vt:lpstr>'15. '!Área_de_impresión</vt:lpstr>
      <vt:lpstr>'2'!Área_de_impresión</vt:lpstr>
      <vt:lpstr>'2,'!Área_de_impresión</vt:lpstr>
      <vt:lpstr>'2.'!Área_de_impresión</vt:lpstr>
      <vt:lpstr>'3'!Área_de_impresión</vt:lpstr>
      <vt:lpstr>'3,'!Área_de_impresión</vt:lpstr>
      <vt:lpstr>'3.'!Área_de_impresión</vt:lpstr>
      <vt:lpstr>'4'!Área_de_impresión</vt:lpstr>
      <vt:lpstr>'4,'!Área_de_impresión</vt:lpstr>
      <vt:lpstr>'4.'!Área_de_impresión</vt:lpstr>
      <vt:lpstr>'5'!Área_de_impresión</vt:lpstr>
      <vt:lpstr>'5,'!Área_de_impresión</vt:lpstr>
      <vt:lpstr>'5,1'!Área_de_impresión</vt:lpstr>
      <vt:lpstr>'5,2'!Área_de_impresión</vt:lpstr>
      <vt:lpstr>'5,3'!Área_de_impresión</vt:lpstr>
      <vt:lpstr>'5.'!Área_de_impresión</vt:lpstr>
      <vt:lpstr>'6'!Área_de_impresión</vt:lpstr>
      <vt:lpstr>'6,'!Área_de_impresión</vt:lpstr>
      <vt:lpstr>'6,1'!Área_de_impresión</vt:lpstr>
      <vt:lpstr>'6,2'!Área_de_impresión</vt:lpstr>
      <vt:lpstr>'6.'!Área_de_impresión</vt:lpstr>
      <vt:lpstr>'7'!Área_de_impresión</vt:lpstr>
      <vt:lpstr>'7,'!Área_de_impresión</vt:lpstr>
      <vt:lpstr>'7.'!Área_de_impresión</vt:lpstr>
      <vt:lpstr>'8'!Área_de_impresión</vt:lpstr>
      <vt:lpstr>'8,'!Área_de_impresión</vt:lpstr>
      <vt:lpstr>'8,1'!Área_de_impresión</vt:lpstr>
      <vt:lpstr>'8,2'!Área_de_impresión</vt:lpstr>
      <vt:lpstr>'8,3'!Área_de_impresión</vt:lpstr>
      <vt:lpstr>'8,4'!Área_de_impresión</vt:lpstr>
      <vt:lpstr>'8,5'!Área_de_impresión</vt:lpstr>
      <vt:lpstr>'8,6'!Área_de_impresión</vt:lpstr>
      <vt:lpstr>'8,f'!Área_de_impresión</vt:lpstr>
      <vt:lpstr>'8.'!Área_de_impresión</vt:lpstr>
      <vt:lpstr>'9'!Área_de_impresión</vt:lpstr>
      <vt:lpstr>'9,'!Área_de_impresión</vt:lpstr>
      <vt:lpstr>'9,1'!Área_de_impresión</vt:lpstr>
      <vt:lpstr>'9,2'!Área_de_impresión</vt:lpstr>
      <vt:lpstr>'9.'!Área_de_impresión</vt:lpstr>
      <vt:lpstr>'Pesv '!Área_de_impresión</vt:lpstr>
      <vt:lpstr>Simulacros!Área_de_impresión</vt:lpstr>
      <vt:lpstr>'1'!Títulos_a_imprimir</vt:lpstr>
      <vt:lpstr>'1,'!Títulos_a_imprimir</vt:lpstr>
      <vt:lpstr>'1.'!Títulos_a_imprimir</vt:lpstr>
      <vt:lpstr>'10'!Títulos_a_imprimir</vt:lpstr>
      <vt:lpstr>'10,'!Títulos_a_imprimir</vt:lpstr>
      <vt:lpstr>'10.'!Títulos_a_imprimir</vt:lpstr>
      <vt:lpstr>'11'!Títulos_a_imprimir</vt:lpstr>
      <vt:lpstr>'11,'!Títulos_a_imprimir</vt:lpstr>
      <vt:lpstr>'11.'!Títulos_a_imprimir</vt:lpstr>
      <vt:lpstr>'12,'!Títulos_a_imprimir</vt:lpstr>
      <vt:lpstr>'12,7,'!Títulos_a_imprimir</vt:lpstr>
      <vt:lpstr>'12.'!Títulos_a_imprimir</vt:lpstr>
      <vt:lpstr>'12.1'!Títulos_a_imprimir</vt:lpstr>
      <vt:lpstr>'12.2'!Títulos_a_imprimir</vt:lpstr>
      <vt:lpstr>'12.3'!Títulos_a_imprimir</vt:lpstr>
      <vt:lpstr>'12.4'!Títulos_a_imprimir</vt:lpstr>
      <vt:lpstr>'12.5'!Títulos_a_imprimir</vt:lpstr>
      <vt:lpstr>'12.6.1'!Títulos_a_imprimir</vt:lpstr>
      <vt:lpstr>'13,'!Títulos_a_imprimir</vt:lpstr>
      <vt:lpstr>'13.'!Títulos_a_imprimir</vt:lpstr>
      <vt:lpstr>'14,'!Títulos_a_imprimir</vt:lpstr>
      <vt:lpstr>'14.'!Títulos_a_imprimir</vt:lpstr>
      <vt:lpstr>'15,'!Títulos_a_imprimir</vt:lpstr>
      <vt:lpstr>'15. '!Títulos_a_imprimir</vt:lpstr>
      <vt:lpstr>'2'!Títulos_a_imprimir</vt:lpstr>
      <vt:lpstr>'2,'!Títulos_a_imprimir</vt:lpstr>
      <vt:lpstr>'2.'!Títulos_a_imprimir</vt:lpstr>
      <vt:lpstr>'3'!Títulos_a_imprimir</vt:lpstr>
      <vt:lpstr>'3,'!Títulos_a_imprimir</vt:lpstr>
      <vt:lpstr>'3.'!Títulos_a_imprimir</vt:lpstr>
      <vt:lpstr>'4'!Títulos_a_imprimir</vt:lpstr>
      <vt:lpstr>'4,'!Títulos_a_imprimir</vt:lpstr>
      <vt:lpstr>'4.'!Títulos_a_imprimir</vt:lpstr>
      <vt:lpstr>'5'!Títulos_a_imprimir</vt:lpstr>
      <vt:lpstr>'5,'!Títulos_a_imprimir</vt:lpstr>
      <vt:lpstr>'5,1'!Títulos_a_imprimir</vt:lpstr>
      <vt:lpstr>'5,2'!Títulos_a_imprimir</vt:lpstr>
      <vt:lpstr>'5,3'!Títulos_a_imprimir</vt:lpstr>
      <vt:lpstr>'5.'!Títulos_a_imprimir</vt:lpstr>
      <vt:lpstr>'6'!Títulos_a_imprimir</vt:lpstr>
      <vt:lpstr>'6,'!Títulos_a_imprimir</vt:lpstr>
      <vt:lpstr>'6,1'!Títulos_a_imprimir</vt:lpstr>
      <vt:lpstr>'6,2'!Títulos_a_imprimir</vt:lpstr>
      <vt:lpstr>'6.'!Títulos_a_imprimir</vt:lpstr>
      <vt:lpstr>'7'!Títulos_a_imprimir</vt:lpstr>
      <vt:lpstr>'7,'!Títulos_a_imprimir</vt:lpstr>
      <vt:lpstr>'7.'!Títulos_a_imprimir</vt:lpstr>
      <vt:lpstr>'8'!Títulos_a_imprimir</vt:lpstr>
      <vt:lpstr>'8,'!Títulos_a_imprimir</vt:lpstr>
      <vt:lpstr>'8,1'!Títulos_a_imprimir</vt:lpstr>
      <vt:lpstr>'8,2'!Títulos_a_imprimir</vt:lpstr>
      <vt:lpstr>'8,3'!Títulos_a_imprimir</vt:lpstr>
      <vt:lpstr>'8,4'!Títulos_a_imprimir</vt:lpstr>
      <vt:lpstr>'8,5'!Títulos_a_imprimir</vt:lpstr>
      <vt:lpstr>'8,6'!Títulos_a_imprimir</vt:lpstr>
      <vt:lpstr>'8,f'!Títulos_a_imprimir</vt:lpstr>
      <vt:lpstr>'8.'!Títulos_a_imprimir</vt:lpstr>
      <vt:lpstr>'9'!Títulos_a_imprimir</vt:lpstr>
      <vt:lpstr>'9,'!Títulos_a_imprimir</vt:lpstr>
      <vt:lpstr>'9,1'!Títulos_a_imprimir</vt:lpstr>
      <vt:lpstr>'9,2'!Títulos_a_imprimir</vt:lpstr>
      <vt:lpstr>'9.'!Títulos_a_imprimir</vt:lpstr>
      <vt:lpstr>Simulacros!Títulos_a_imprimir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Yesnei Astrid Julio Areniz</dc:creator>
  <cp:keywords/>
  <dc:description/>
  <cp:lastModifiedBy>Yesnei Astrid Julio Areniz</cp:lastModifiedBy>
  <cp:revision/>
  <dcterms:created xsi:type="dcterms:W3CDTF">2023-09-29T14:47:27Z</dcterms:created>
  <dcterms:modified xsi:type="dcterms:W3CDTF">2026-08-20T20:40:18Z</dcterms:modified>
  <cp:category/>
  <cp:contentStatus/>
</cp:coreProperties>
</file>