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spgaya-my.sharepoint.com/personal/ispg2021103166_ispgaya_pt/Documents/Faculdade/IPSGAYA/Licenciatura - Engenharia Informática/3º Ano/1º Semestre/Tecnologias e Negócios (FLA)/Projeto Final/"/>
    </mc:Choice>
  </mc:AlternateContent>
  <xr:revisionPtr revIDLastSave="0" documentId="11_F2F9DC9B599B59ADF1FC737CA67B40DA4A549CED" xr6:coauthVersionLast="47" xr6:coauthVersionMax="47" xr10:uidLastSave="{00000000-0000-0000-0000-000000000000}"/>
  <bookViews>
    <workbookView minimized="1" xWindow="1515" yWindow="1515" windowWidth="21600" windowHeight="11295" tabRatio="799" firstSheet="8" activeTab="16" xr2:uid="{00000000-000D-0000-FFFF-FFFF00000000}"/>
  </bookViews>
  <sheets>
    <sheet name="Regras de Utilização" sheetId="24" r:id="rId1"/>
    <sheet name="Pressupostos" sheetId="12" r:id="rId2"/>
    <sheet name="VN" sheetId="1" r:id="rId3"/>
    <sheet name="CMVMC" sheetId="15" r:id="rId4"/>
    <sheet name="FSE" sheetId="6" r:id="rId5"/>
    <sheet name="Gastos com Pessoal" sheetId="7" r:id="rId6"/>
    <sheet name="FundoManeio" sheetId="3" r:id="rId7"/>
    <sheet name="Investimento" sheetId="25" r:id="rId8"/>
    <sheet name="Financiamento" sheetId="9" r:id="rId9"/>
    <sheet name="Ponto Crítico" sheetId="29" r:id="rId10"/>
    <sheet name="DR" sheetId="2" r:id="rId11"/>
    <sheet name="Cash Flow" sheetId="18" r:id="rId12"/>
    <sheet name="PlanoFinanceiro" sheetId="20" r:id="rId13"/>
    <sheet name="Balanço" sheetId="4" r:id="rId14"/>
    <sheet name="Indicadores" sheetId="5" r:id="rId15"/>
    <sheet name="Avaliação" sheetId="11" r:id="rId16"/>
    <sheet name="Calculos Auxiliares" sheetId="28" r:id="rId17"/>
  </sheets>
  <externalReferences>
    <externalReference r:id="rId18"/>
    <externalReference r:id="rId19"/>
  </externalReferences>
  <definedNames>
    <definedName name="anscount" hidden="1">1</definedName>
    <definedName name="_xlnm.Print_Area" localSheetId="15">Avaliação!$A$1:$I$48</definedName>
    <definedName name="_xlnm.Print_Area" localSheetId="13">Balanço!$A$1:$H$51</definedName>
    <definedName name="_xlnm.Print_Area" localSheetId="16">'Calculos Auxiliares'!$A$1:$H$91</definedName>
    <definedName name="_xlnm.Print_Area" localSheetId="11">'Cash Flow'!$A$1:$H$23</definedName>
    <definedName name="_xlnm.Print_Area" localSheetId="3">CMVMC!$A$1:$H$29</definedName>
    <definedName name="_xlnm.Print_Area" localSheetId="10">DR!$A$1:$G$32</definedName>
    <definedName name="_xlnm.Print_Area" localSheetId="8">Financiamento!$A$1:$H$98</definedName>
    <definedName name="_xlnm.Print_Area" localSheetId="4">FSE!$A$1:$K$53</definedName>
    <definedName name="_xlnm.Print_Area" localSheetId="6">FundoManeio!$A$1:$H$27</definedName>
    <definedName name="_xlnm.Print_Area" localSheetId="5">'Gastos com Pessoal'!$A$1:$I$87</definedName>
    <definedName name="_xlnm.Print_Area" localSheetId="14">Indicadores!$A$1:$G$28</definedName>
    <definedName name="_xlnm.Print_Area" localSheetId="7">Investimento!$A$1:$H$166</definedName>
    <definedName name="_xlnm.Print_Area" localSheetId="12">PlanoFinanceiro!$A$1:$H$35</definedName>
    <definedName name="_xlnm.Print_Area" localSheetId="9">'Ponto Crítico'!$A$1:$G$13</definedName>
    <definedName name="_xlnm.Print_Area" localSheetId="1">Pressupostos!$A$1:$E$51</definedName>
    <definedName name="_xlnm.Print_Area" localSheetId="0">'Regras de Utilização'!$B$1:$C$39</definedName>
    <definedName name="_xlnm.Print_Area" localSheetId="2">VN!$A$1:$H$88</definedName>
    <definedName name="Bu">[1]INPUT!$B$10</definedName>
    <definedName name="DC">[1]INPUT!$B$8</definedName>
    <definedName name="EXHIBIT_01">#REF!</definedName>
    <definedName name="EXHIBIT_02" localSheetId="16">#REF!</definedName>
    <definedName name="EXHIBIT_02" localSheetId="9">#REF!</definedName>
    <definedName name="EXHIBIT_02">#REF!</definedName>
    <definedName name="EXHIBIT_05" localSheetId="16">#REF!</definedName>
    <definedName name="EXHIBIT_05" localSheetId="9">#REF!</definedName>
    <definedName name="EXHIBIT_05">#REF!</definedName>
    <definedName name="EXHIBIT_06" localSheetId="16">#REF!</definedName>
    <definedName name="EXHIBIT_06" localSheetId="9">#REF!</definedName>
    <definedName name="EXHIBIT_06">#REF!</definedName>
    <definedName name="EXHIBIT_07" localSheetId="16">#REF!</definedName>
    <definedName name="EXHIBIT_07" localSheetId="9">#REF!</definedName>
    <definedName name="EXHIBIT_07">#REF!</definedName>
    <definedName name="EXHIBIT_08" localSheetId="16">#REF!</definedName>
    <definedName name="EXHIBIT_08" localSheetId="9">#REF!</definedName>
    <definedName name="EXHIBIT_08">#REF!</definedName>
    <definedName name="new_proj">'[2]Novos Projectos'!$A$3:$A$57</definedName>
    <definedName name="Pm">[1]INPUT!$B$6</definedName>
    <definedName name="Rd">[1]INPUT!$B$4</definedName>
    <definedName name="t">[1]INPUT!$B$7</definedName>
    <definedName name="TD">[1]INPUT!$B$9</definedName>
    <definedName name="_xlnm.Print_Titles" localSheetId="8">Financiamento!$1:$6</definedName>
    <definedName name="_xlnm.Print_Titles" localSheetId="5">'Gastos com Pessoal'!$1:$4</definedName>
    <definedName name="_xlnm.Print_Titles" localSheetId="2">VN!$1:$5</definedName>
    <definedName name="VARa">[1]INPUT!$B$12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C9" i="29"/>
  <c r="B9" i="29"/>
  <c r="D9" i="29"/>
  <c r="E9" i="29"/>
  <c r="F9" i="29"/>
  <c r="G9" i="29"/>
  <c r="A9" i="29"/>
  <c r="A8" i="29"/>
  <c r="C8" i="1"/>
  <c r="G2" i="29"/>
  <c r="G1" i="29"/>
  <c r="C13" i="6"/>
  <c r="C15" i="6"/>
  <c r="C17" i="6"/>
  <c r="C18" i="6"/>
  <c r="C19" i="6"/>
  <c r="C20" i="6"/>
  <c r="C22" i="6"/>
  <c r="C23" i="6"/>
  <c r="C24" i="6"/>
  <c r="C25" i="6"/>
  <c r="C27" i="6"/>
  <c r="C28" i="6"/>
  <c r="C29" i="6"/>
  <c r="C31" i="6"/>
  <c r="C32" i="6"/>
  <c r="C33" i="6"/>
  <c r="C35" i="6"/>
  <c r="C36" i="6"/>
  <c r="C37" i="6"/>
  <c r="C38" i="6"/>
  <c r="C39" i="6"/>
  <c r="C40" i="6"/>
  <c r="C41" i="6"/>
  <c r="C42" i="6"/>
  <c r="G50" i="11"/>
  <c r="C11" i="11"/>
  <c r="D73" i="28"/>
  <c r="E73" i="28"/>
  <c r="F73" i="28"/>
  <c r="G73" i="28"/>
  <c r="H73" i="28"/>
  <c r="D74" i="28"/>
  <c r="E74" i="28"/>
  <c r="F74" i="28"/>
  <c r="G74" i="28"/>
  <c r="H74" i="28"/>
  <c r="D75" i="28"/>
  <c r="E75" i="28"/>
  <c r="F75" i="28"/>
  <c r="G75" i="28"/>
  <c r="H75" i="28"/>
  <c r="D76" i="28"/>
  <c r="E76" i="28"/>
  <c r="F76" i="28"/>
  <c r="G76" i="28"/>
  <c r="H76" i="28"/>
  <c r="D77" i="28"/>
  <c r="E77" i="28"/>
  <c r="F77" i="28"/>
  <c r="G77" i="28"/>
  <c r="H77" i="28"/>
  <c r="D78" i="28"/>
  <c r="E78" i="28"/>
  <c r="F78" i="28"/>
  <c r="G78" i="28"/>
  <c r="H78" i="28"/>
  <c r="D79" i="28"/>
  <c r="E79" i="28"/>
  <c r="F79" i="28"/>
  <c r="G79" i="28"/>
  <c r="H79" i="28"/>
  <c r="D80" i="28"/>
  <c r="E80" i="28"/>
  <c r="F80" i="28"/>
  <c r="G80" i="28"/>
  <c r="H80" i="28"/>
  <c r="D81" i="28"/>
  <c r="E81" i="28"/>
  <c r="F81" i="28"/>
  <c r="G81" i="28"/>
  <c r="H81" i="28"/>
  <c r="D82" i="28"/>
  <c r="E82" i="28"/>
  <c r="F82" i="28"/>
  <c r="G82" i="28"/>
  <c r="H82" i="28"/>
  <c r="D83" i="28"/>
  <c r="E83" i="28"/>
  <c r="F83" i="28"/>
  <c r="G83" i="28"/>
  <c r="H83" i="28"/>
  <c r="D84" i="28"/>
  <c r="E84" i="28"/>
  <c r="F84" i="28"/>
  <c r="G84" i="28"/>
  <c r="H84" i="28"/>
  <c r="D85" i="28"/>
  <c r="E85" i="28"/>
  <c r="F85" i="28"/>
  <c r="G85" i="28"/>
  <c r="H85" i="28"/>
  <c r="D86" i="28"/>
  <c r="E86" i="28"/>
  <c r="F86" i="28"/>
  <c r="G86" i="28"/>
  <c r="H86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73" i="28"/>
  <c r="H1" i="28"/>
  <c r="C25" i="28"/>
  <c r="D25" i="28" s="1"/>
  <c r="C72" i="28"/>
  <c r="H33" i="28"/>
  <c r="G33" i="28"/>
  <c r="F33" i="28"/>
  <c r="E33" i="28"/>
  <c r="D33" i="28"/>
  <c r="C33" i="28"/>
  <c r="D11" i="20"/>
  <c r="E11" i="20"/>
  <c r="F11" i="20"/>
  <c r="G11" i="20"/>
  <c r="H11" i="20"/>
  <c r="C11" i="20"/>
  <c r="C85" i="7"/>
  <c r="C86" i="7"/>
  <c r="C84" i="7"/>
  <c r="C58" i="7"/>
  <c r="C57" i="7"/>
  <c r="D46" i="4"/>
  <c r="E46" i="4"/>
  <c r="F46" i="4"/>
  <c r="G46" i="4"/>
  <c r="H46" i="4"/>
  <c r="C45" i="4"/>
  <c r="D45" i="4" s="1"/>
  <c r="E45" i="4" s="1"/>
  <c r="F45" i="4" s="1"/>
  <c r="G45" i="4" s="1"/>
  <c r="H45" i="4" s="1"/>
  <c r="C31" i="4"/>
  <c r="D31" i="4" s="1"/>
  <c r="E31" i="4" s="1"/>
  <c r="F31" i="4" s="1"/>
  <c r="G31" i="4" s="1"/>
  <c r="H31" i="4" s="1"/>
  <c r="C28" i="4"/>
  <c r="D28" i="4" s="1"/>
  <c r="E28" i="4" s="1"/>
  <c r="F28" i="4" s="1"/>
  <c r="G28" i="4" s="1"/>
  <c r="H28" i="4" s="1"/>
  <c r="C26" i="4"/>
  <c r="D26" i="4" s="1"/>
  <c r="E26" i="4" s="1"/>
  <c r="F26" i="4" s="1"/>
  <c r="G26" i="4" s="1"/>
  <c r="D27" i="2"/>
  <c r="E27" i="2"/>
  <c r="F15" i="20" s="1"/>
  <c r="F27" i="2"/>
  <c r="G27" i="2"/>
  <c r="H15" i="20" s="1"/>
  <c r="C71" i="25"/>
  <c r="B144" i="25"/>
  <c r="C72" i="25"/>
  <c r="B151" i="25" s="1"/>
  <c r="C73" i="25"/>
  <c r="B158" i="25" s="1"/>
  <c r="B137" i="25"/>
  <c r="H143" i="25"/>
  <c r="B128" i="25"/>
  <c r="H134" i="25" s="1"/>
  <c r="B121" i="25"/>
  <c r="B114" i="25"/>
  <c r="H120" i="25"/>
  <c r="B107" i="25"/>
  <c r="F111" i="25" s="1"/>
  <c r="G111" i="25" s="1"/>
  <c r="H111" i="25" s="1"/>
  <c r="B100" i="25"/>
  <c r="C101" i="25" s="1"/>
  <c r="B93" i="25"/>
  <c r="G98" i="25"/>
  <c r="H98" i="25" s="1"/>
  <c r="H106" i="25"/>
  <c r="F104" i="25"/>
  <c r="G104" i="25" s="1"/>
  <c r="H104" i="25" s="1"/>
  <c r="E103" i="25"/>
  <c r="F103" i="25" s="1"/>
  <c r="G103" i="25" s="1"/>
  <c r="H103" i="25" s="1"/>
  <c r="D102" i="25"/>
  <c r="E102" i="25" s="1"/>
  <c r="F102" i="25" s="1"/>
  <c r="G102" i="25" s="1"/>
  <c r="H102" i="25" s="1"/>
  <c r="B84" i="25"/>
  <c r="H90" i="25"/>
  <c r="B77" i="25"/>
  <c r="H83" i="25" s="1"/>
  <c r="C85" i="25"/>
  <c r="D85" i="25" s="1"/>
  <c r="D86" i="25"/>
  <c r="E86" i="25" s="1"/>
  <c r="F86" i="25" s="1"/>
  <c r="G86" i="25" s="1"/>
  <c r="H86" i="25" s="1"/>
  <c r="C52" i="25"/>
  <c r="D52" i="25" s="1"/>
  <c r="E52" i="25" s="1"/>
  <c r="F52" i="25" s="1"/>
  <c r="G52" i="25" s="1"/>
  <c r="H52" i="25" s="1"/>
  <c r="C51" i="25"/>
  <c r="C54" i="25" s="1"/>
  <c r="C50" i="25"/>
  <c r="D50" i="25" s="1"/>
  <c r="E50" i="25" s="1"/>
  <c r="F50" i="25" s="1"/>
  <c r="G50" i="25" s="1"/>
  <c r="H50" i="25" s="1"/>
  <c r="C49" i="25"/>
  <c r="D49" i="25" s="1"/>
  <c r="C53" i="25"/>
  <c r="D53" i="25"/>
  <c r="E53" i="25" s="1"/>
  <c r="F53" i="25" s="1"/>
  <c r="G53" i="25" s="1"/>
  <c r="H53" i="25" s="1"/>
  <c r="C41" i="25"/>
  <c r="D41" i="25" s="1"/>
  <c r="E41" i="25" s="1"/>
  <c r="F41" i="25" s="1"/>
  <c r="G41" i="25" s="1"/>
  <c r="H41" i="25" s="1"/>
  <c r="C42" i="25"/>
  <c r="D42" i="25"/>
  <c r="E42" i="25" s="1"/>
  <c r="F42" i="25" s="1"/>
  <c r="G42" i="25" s="1"/>
  <c r="H42" i="25" s="1"/>
  <c r="C43" i="25"/>
  <c r="D43" i="25" s="1"/>
  <c r="E43" i="25" s="1"/>
  <c r="F43" i="25" s="1"/>
  <c r="G43" i="25" s="1"/>
  <c r="H43" i="25" s="1"/>
  <c r="C44" i="25"/>
  <c r="D44" i="25"/>
  <c r="E44" i="25" s="1"/>
  <c r="F44" i="25" s="1"/>
  <c r="G44" i="25" s="1"/>
  <c r="H44" i="25" s="1"/>
  <c r="C45" i="25"/>
  <c r="D45" i="25"/>
  <c r="E45" i="25" s="1"/>
  <c r="F45" i="25" s="1"/>
  <c r="G45" i="25" s="1"/>
  <c r="H45" i="25" s="1"/>
  <c r="C46" i="25"/>
  <c r="D46" i="25"/>
  <c r="E46" i="25" s="1"/>
  <c r="F46" i="25" s="1"/>
  <c r="G46" i="25" s="1"/>
  <c r="H46" i="25" s="1"/>
  <c r="C40" i="25"/>
  <c r="D40" i="25" s="1"/>
  <c r="C35" i="25"/>
  <c r="D35" i="25"/>
  <c r="E35" i="25" s="1"/>
  <c r="C36" i="25"/>
  <c r="D36" i="25" s="1"/>
  <c r="C37" i="25"/>
  <c r="D37" i="25"/>
  <c r="E37" i="25" s="1"/>
  <c r="F37" i="25" s="1"/>
  <c r="G37" i="25" s="1"/>
  <c r="H37" i="25" s="1"/>
  <c r="E78" i="7"/>
  <c r="F78" i="7"/>
  <c r="G78" i="7"/>
  <c r="H78" i="7"/>
  <c r="I78" i="7"/>
  <c r="D78" i="7"/>
  <c r="G13" i="6"/>
  <c r="G15" i="6"/>
  <c r="H15" i="6" s="1"/>
  <c r="G16" i="6"/>
  <c r="G17" i="6"/>
  <c r="H17" i="6"/>
  <c r="I17" i="6" s="1"/>
  <c r="J17" i="6" s="1"/>
  <c r="K17" i="6" s="1"/>
  <c r="G18" i="6"/>
  <c r="H18" i="6" s="1"/>
  <c r="I18" i="6" s="1"/>
  <c r="J18" i="6" s="1"/>
  <c r="K18" i="6" s="1"/>
  <c r="G19" i="6"/>
  <c r="H19" i="6"/>
  <c r="I19" i="6" s="1"/>
  <c r="J19" i="6" s="1"/>
  <c r="K19" i="6" s="1"/>
  <c r="G20" i="6"/>
  <c r="G51" i="6" s="1"/>
  <c r="G22" i="6"/>
  <c r="G23" i="6"/>
  <c r="G24" i="6"/>
  <c r="G25" i="6"/>
  <c r="G27" i="6"/>
  <c r="G28" i="6"/>
  <c r="G29" i="6"/>
  <c r="G31" i="6"/>
  <c r="G32" i="6"/>
  <c r="G33" i="6"/>
  <c r="G35" i="6"/>
  <c r="G36" i="6"/>
  <c r="G37" i="6"/>
  <c r="G38" i="6"/>
  <c r="G39" i="6"/>
  <c r="G40" i="6"/>
  <c r="G41" i="6"/>
  <c r="G42" i="6"/>
  <c r="H16" i="6"/>
  <c r="I16" i="6" s="1"/>
  <c r="J16" i="6" s="1"/>
  <c r="K16" i="6" s="1"/>
  <c r="H22" i="6"/>
  <c r="I22" i="6" s="1"/>
  <c r="J22" i="6" s="1"/>
  <c r="K22" i="6" s="1"/>
  <c r="H23" i="6"/>
  <c r="I23" i="6" s="1"/>
  <c r="J23" i="6" s="1"/>
  <c r="K23" i="6" s="1"/>
  <c r="H24" i="6"/>
  <c r="H25" i="6"/>
  <c r="I25" i="6" s="1"/>
  <c r="J25" i="6" s="1"/>
  <c r="K25" i="6" s="1"/>
  <c r="H27" i="6"/>
  <c r="I27" i="6" s="1"/>
  <c r="J27" i="6" s="1"/>
  <c r="K27" i="6" s="1"/>
  <c r="H28" i="6"/>
  <c r="I28" i="6" s="1"/>
  <c r="J28" i="6" s="1"/>
  <c r="K28" i="6" s="1"/>
  <c r="H29" i="6"/>
  <c r="H31" i="6"/>
  <c r="I31" i="6" s="1"/>
  <c r="J31" i="6" s="1"/>
  <c r="K31" i="6" s="1"/>
  <c r="H32" i="6"/>
  <c r="I32" i="6" s="1"/>
  <c r="J32" i="6" s="1"/>
  <c r="K32" i="6" s="1"/>
  <c r="H33" i="6"/>
  <c r="I33" i="6" s="1"/>
  <c r="J33" i="6" s="1"/>
  <c r="K33" i="6" s="1"/>
  <c r="H35" i="6"/>
  <c r="I35" i="6" s="1"/>
  <c r="J35" i="6" s="1"/>
  <c r="K35" i="6" s="1"/>
  <c r="H36" i="6"/>
  <c r="I36" i="6" s="1"/>
  <c r="J36" i="6" s="1"/>
  <c r="K36" i="6" s="1"/>
  <c r="H37" i="6"/>
  <c r="I37" i="6" s="1"/>
  <c r="J37" i="6" s="1"/>
  <c r="K37" i="6" s="1"/>
  <c r="H38" i="6"/>
  <c r="I38" i="6" s="1"/>
  <c r="J38" i="6" s="1"/>
  <c r="K38" i="6" s="1"/>
  <c r="H39" i="6"/>
  <c r="H40" i="6"/>
  <c r="I40" i="6" s="1"/>
  <c r="J40" i="6" s="1"/>
  <c r="K40" i="6" s="1"/>
  <c r="H41" i="6"/>
  <c r="I41" i="6" s="1"/>
  <c r="J41" i="6" s="1"/>
  <c r="K41" i="6" s="1"/>
  <c r="I24" i="6"/>
  <c r="J24" i="6" s="1"/>
  <c r="K24" i="6" s="1"/>
  <c r="I29" i="6"/>
  <c r="J29" i="6" s="1"/>
  <c r="K29" i="6" s="1"/>
  <c r="I39" i="6"/>
  <c r="J39" i="6" s="1"/>
  <c r="K39" i="6" s="1"/>
  <c r="F13" i="6"/>
  <c r="F15" i="6"/>
  <c r="F16" i="6"/>
  <c r="F17" i="6"/>
  <c r="F18" i="6"/>
  <c r="F19" i="6"/>
  <c r="F20" i="6"/>
  <c r="F22" i="6"/>
  <c r="F23" i="6"/>
  <c r="F24" i="6"/>
  <c r="F25" i="6"/>
  <c r="F27" i="6"/>
  <c r="F28" i="6"/>
  <c r="F29" i="6"/>
  <c r="F31" i="6"/>
  <c r="F32" i="6"/>
  <c r="F33" i="6"/>
  <c r="F35" i="6"/>
  <c r="F36" i="6"/>
  <c r="F37" i="6"/>
  <c r="F38" i="6"/>
  <c r="F39" i="6"/>
  <c r="F40" i="6"/>
  <c r="F41" i="6"/>
  <c r="F42" i="6"/>
  <c r="D12" i="25"/>
  <c r="D21" i="25"/>
  <c r="D28" i="25"/>
  <c r="E12" i="25"/>
  <c r="E21" i="25"/>
  <c r="E28" i="25"/>
  <c r="F12" i="25"/>
  <c r="F29" i="25" s="1"/>
  <c r="F21" i="25"/>
  <c r="F28" i="25"/>
  <c r="G12" i="25"/>
  <c r="G21" i="25"/>
  <c r="G28" i="25"/>
  <c r="H12" i="25"/>
  <c r="H21" i="25"/>
  <c r="H28" i="25"/>
  <c r="H29" i="25" s="1"/>
  <c r="C12" i="25"/>
  <c r="C21" i="25"/>
  <c r="C28" i="25"/>
  <c r="E27" i="7"/>
  <c r="E41" i="7" s="1"/>
  <c r="E28" i="7"/>
  <c r="E42" i="7" s="1"/>
  <c r="E29" i="7"/>
  <c r="E43" i="7" s="1"/>
  <c r="E30" i="7"/>
  <c r="E44" i="7" s="1"/>
  <c r="E31" i="7"/>
  <c r="E45" i="7" s="1"/>
  <c r="E32" i="7"/>
  <c r="E46" i="7" s="1"/>
  <c r="E33" i="7"/>
  <c r="F33" i="7" s="1"/>
  <c r="E34" i="7"/>
  <c r="E48" i="7" s="1"/>
  <c r="E35" i="7"/>
  <c r="E49" i="7" s="1"/>
  <c r="E36" i="7"/>
  <c r="E50" i="7" s="1"/>
  <c r="E37" i="7"/>
  <c r="F37" i="7" s="1"/>
  <c r="C60" i="7"/>
  <c r="H60" i="7" s="1"/>
  <c r="H77" i="7" s="1"/>
  <c r="E23" i="7"/>
  <c r="F27" i="7"/>
  <c r="F41" i="7" s="1"/>
  <c r="F31" i="7"/>
  <c r="G31" i="7" s="1"/>
  <c r="F32" i="7"/>
  <c r="G32" i="7" s="1"/>
  <c r="F34" i="7"/>
  <c r="F48" i="7" s="1"/>
  <c r="F35" i="7"/>
  <c r="G35" i="7" s="1"/>
  <c r="F36" i="7"/>
  <c r="G36" i="7" s="1"/>
  <c r="F23" i="7"/>
  <c r="G7" i="7"/>
  <c r="H7" i="7" s="1"/>
  <c r="G34" i="7"/>
  <c r="G48" i="7" s="1"/>
  <c r="G23" i="7"/>
  <c r="G60" i="7" s="1"/>
  <c r="G77" i="7" s="1"/>
  <c r="H23" i="7"/>
  <c r="I23" i="7"/>
  <c r="I60" i="7" s="1"/>
  <c r="I77" i="7" s="1"/>
  <c r="D41" i="7"/>
  <c r="D57" i="7"/>
  <c r="D42" i="7"/>
  <c r="D43" i="7"/>
  <c r="D44" i="7"/>
  <c r="D45" i="7"/>
  <c r="D74" i="7" s="1"/>
  <c r="D85" i="7" s="1"/>
  <c r="D46" i="7"/>
  <c r="D47" i="7"/>
  <c r="D48" i="7"/>
  <c r="D49" i="7"/>
  <c r="D50" i="7"/>
  <c r="D51" i="7"/>
  <c r="D23" i="7"/>
  <c r="D60" i="7"/>
  <c r="D77" i="7" s="1"/>
  <c r="D46" i="1"/>
  <c r="E46" i="1" s="1"/>
  <c r="D16" i="1"/>
  <c r="C13" i="1"/>
  <c r="C9" i="15"/>
  <c r="B32" i="12"/>
  <c r="B59" i="9" s="1"/>
  <c r="F63" i="9" s="1"/>
  <c r="F64" i="9" s="1"/>
  <c r="B31" i="12"/>
  <c r="B31" i="25"/>
  <c r="B72" i="1"/>
  <c r="B78" i="1"/>
  <c r="C13" i="12"/>
  <c r="B18" i="15"/>
  <c r="D9" i="3"/>
  <c r="D22" i="4" s="1"/>
  <c r="B27" i="2"/>
  <c r="C15" i="20" s="1"/>
  <c r="C27" i="2"/>
  <c r="D15" i="20"/>
  <c r="E15" i="20"/>
  <c r="G15" i="20"/>
  <c r="C10" i="20"/>
  <c r="D10" i="20"/>
  <c r="E10" i="20"/>
  <c r="F10" i="20"/>
  <c r="G10" i="20"/>
  <c r="H10" i="20"/>
  <c r="B59" i="11"/>
  <c r="C12" i="20"/>
  <c r="D12" i="20"/>
  <c r="E12" i="20"/>
  <c r="F12" i="20"/>
  <c r="G12" i="20"/>
  <c r="H12" i="20"/>
  <c r="C12" i="11"/>
  <c r="D14" i="1"/>
  <c r="D13" i="1"/>
  <c r="D9" i="15" s="1"/>
  <c r="E16" i="1"/>
  <c r="F16" i="1" s="1"/>
  <c r="C33" i="1"/>
  <c r="C14" i="15"/>
  <c r="C98" i="9"/>
  <c r="C23" i="20"/>
  <c r="D38" i="9"/>
  <c r="D41" i="9"/>
  <c r="D44" i="9" s="1"/>
  <c r="C26" i="9"/>
  <c r="C7" i="9"/>
  <c r="C13" i="9" s="1"/>
  <c r="A25" i="9" s="1"/>
  <c r="C14" i="12"/>
  <c r="C15" i="12"/>
  <c r="C66" i="1"/>
  <c r="C76" i="1"/>
  <c r="C54" i="1"/>
  <c r="D34" i="1"/>
  <c r="E34" i="1" s="1"/>
  <c r="D36" i="1"/>
  <c r="D33" i="1" s="1"/>
  <c r="C22" i="4"/>
  <c r="A15" i="15"/>
  <c r="A14" i="15"/>
  <c r="A12" i="15"/>
  <c r="A11" i="15"/>
  <c r="A10" i="15"/>
  <c r="A9" i="15"/>
  <c r="D62" i="1"/>
  <c r="E62" i="1"/>
  <c r="F62" i="1" s="1"/>
  <c r="G62" i="1" s="1"/>
  <c r="H62" i="1" s="1"/>
  <c r="D20" i="1"/>
  <c r="D18" i="1"/>
  <c r="D24" i="1"/>
  <c r="E24" i="1"/>
  <c r="F24" i="1" s="1"/>
  <c r="D22" i="1"/>
  <c r="E22" i="1" s="1"/>
  <c r="D28" i="1"/>
  <c r="D25" i="1" s="1"/>
  <c r="D26" i="1"/>
  <c r="D40" i="1"/>
  <c r="E40" i="1" s="1"/>
  <c r="D38" i="1"/>
  <c r="E38" i="1" s="1"/>
  <c r="F38" i="1" s="1"/>
  <c r="G38" i="1" s="1"/>
  <c r="H38" i="1" s="1"/>
  <c r="D48" i="1"/>
  <c r="E48" i="1" s="1"/>
  <c r="F48" i="1" s="1"/>
  <c r="G48" i="1" s="1"/>
  <c r="H48" i="1" s="1"/>
  <c r="D50" i="1"/>
  <c r="D52" i="1"/>
  <c r="E52" i="1"/>
  <c r="D58" i="1"/>
  <c r="D66" i="1"/>
  <c r="D76" i="1" s="1"/>
  <c r="D60" i="1"/>
  <c r="D64" i="1"/>
  <c r="E20" i="1"/>
  <c r="F20" i="1" s="1"/>
  <c r="E28" i="1"/>
  <c r="F28" i="1" s="1"/>
  <c r="E50" i="1"/>
  <c r="F50" i="1" s="1"/>
  <c r="G50" i="1" s="1"/>
  <c r="H50" i="1" s="1"/>
  <c r="E64" i="1"/>
  <c r="F64" i="1" s="1"/>
  <c r="G64" i="1" s="1"/>
  <c r="H64" i="1" s="1"/>
  <c r="C17" i="1"/>
  <c r="C10" i="15" s="1"/>
  <c r="C21" i="1"/>
  <c r="C29" i="1" s="1"/>
  <c r="C69" i="1" s="1"/>
  <c r="C25" i="1"/>
  <c r="C12" i="15" s="1"/>
  <c r="C37" i="1"/>
  <c r="C15" i="15" s="1"/>
  <c r="C13" i="15" s="1"/>
  <c r="C75" i="1"/>
  <c r="C77" i="1"/>
  <c r="H2" i="25"/>
  <c r="H1" i="25"/>
  <c r="D6" i="7"/>
  <c r="D71" i="7" s="1"/>
  <c r="D82" i="7" s="1"/>
  <c r="A27" i="7"/>
  <c r="A41" i="7"/>
  <c r="A37" i="7"/>
  <c r="A51" i="7"/>
  <c r="A36" i="7"/>
  <c r="A50" i="7" s="1"/>
  <c r="A35" i="7"/>
  <c r="A49" i="7"/>
  <c r="A34" i="7"/>
  <c r="A48" i="7"/>
  <c r="A33" i="7"/>
  <c r="A47" i="7"/>
  <c r="A32" i="7"/>
  <c r="A46" i="7" s="1"/>
  <c r="A31" i="7"/>
  <c r="A45" i="7"/>
  <c r="A30" i="7"/>
  <c r="A44" i="7"/>
  <c r="A29" i="7"/>
  <c r="A43" i="7"/>
  <c r="A28" i="7"/>
  <c r="A42" i="7" s="1"/>
  <c r="B6" i="5"/>
  <c r="C7" i="4"/>
  <c r="C7" i="18"/>
  <c r="C7" i="3"/>
  <c r="F7" i="6"/>
  <c r="C45" i="1"/>
  <c r="H1" i="1"/>
  <c r="C46" i="4"/>
  <c r="C50" i="9"/>
  <c r="C62" i="9"/>
  <c r="C74" i="9"/>
  <c r="C86" i="9"/>
  <c r="H1" i="20"/>
  <c r="H2" i="20"/>
  <c r="H1" i="18"/>
  <c r="H2" i="18"/>
  <c r="H1" i="15"/>
  <c r="H2" i="15"/>
  <c r="I1" i="11"/>
  <c r="G1" i="5"/>
  <c r="H2" i="3"/>
  <c r="H1" i="3"/>
  <c r="H2" i="4"/>
  <c r="H1" i="4"/>
  <c r="G2" i="2"/>
  <c r="G1" i="2"/>
  <c r="H2" i="9"/>
  <c r="H1" i="9"/>
  <c r="K2" i="6"/>
  <c r="K1" i="6"/>
  <c r="I2" i="7"/>
  <c r="I1" i="7"/>
  <c r="H2" i="1"/>
  <c r="H1" i="7"/>
  <c r="J1" i="6"/>
  <c r="F1" i="5"/>
  <c r="H1" i="11"/>
  <c r="E50" i="9"/>
  <c r="F62" i="9"/>
  <c r="F65" i="9" s="1"/>
  <c r="F68" i="9" s="1"/>
  <c r="G74" i="9"/>
  <c r="G77" i="9" s="1"/>
  <c r="G80" i="9" s="1"/>
  <c r="H86" i="9"/>
  <c r="E60" i="1"/>
  <c r="F60" i="1" s="1"/>
  <c r="G60" i="1" s="1"/>
  <c r="H60" i="1" s="1"/>
  <c r="E26" i="1"/>
  <c r="F26" i="1" s="1"/>
  <c r="G26" i="1" s="1"/>
  <c r="H26" i="1" s="1"/>
  <c r="E18" i="1"/>
  <c r="E17" i="1" s="1"/>
  <c r="E10" i="15" s="1"/>
  <c r="C41" i="1"/>
  <c r="C70" i="1" s="1"/>
  <c r="E36" i="1"/>
  <c r="F36" i="1" s="1"/>
  <c r="C32" i="9"/>
  <c r="D26" i="9" s="1"/>
  <c r="D32" i="9" s="1"/>
  <c r="D11" i="11"/>
  <c r="C47" i="25"/>
  <c r="C84" i="25"/>
  <c r="G29" i="25"/>
  <c r="G19" i="20"/>
  <c r="D29" i="25"/>
  <c r="D19" i="18"/>
  <c r="E31" i="25"/>
  <c r="C31" i="25"/>
  <c r="F31" i="25"/>
  <c r="D21" i="1"/>
  <c r="D11" i="15" s="1"/>
  <c r="D29" i="9"/>
  <c r="D98" i="9" s="1"/>
  <c r="D23" i="20" s="1"/>
  <c r="C11" i="18"/>
  <c r="E11" i="18"/>
  <c r="H11" i="18"/>
  <c r="D11" i="18"/>
  <c r="F11" i="18"/>
  <c r="G11" i="18"/>
  <c r="F30" i="7"/>
  <c r="F29" i="7"/>
  <c r="F43" i="7" s="1"/>
  <c r="F28" i="7"/>
  <c r="H42" i="6"/>
  <c r="I42" i="6" s="1"/>
  <c r="J42" i="6" s="1"/>
  <c r="K42" i="6" s="1"/>
  <c r="D17" i="1"/>
  <c r="D10" i="15"/>
  <c r="E14" i="1"/>
  <c r="F14" i="1" s="1"/>
  <c r="G14" i="1" s="1"/>
  <c r="H14" i="1" s="1"/>
  <c r="C38" i="25"/>
  <c r="E29" i="25"/>
  <c r="F88" i="25"/>
  <c r="G88" i="25"/>
  <c r="H88" i="25" s="1"/>
  <c r="H99" i="25"/>
  <c r="E87" i="25"/>
  <c r="G89" i="25"/>
  <c r="H89" i="25" s="1"/>
  <c r="D146" i="25"/>
  <c r="E146" i="25" s="1"/>
  <c r="F146" i="25" s="1"/>
  <c r="G146" i="25" s="1"/>
  <c r="H146" i="25" s="1"/>
  <c r="E147" i="25"/>
  <c r="F147" i="25" s="1"/>
  <c r="G147" i="25" s="1"/>
  <c r="H147" i="25" s="1"/>
  <c r="C29" i="25"/>
  <c r="C19" i="18" s="1"/>
  <c r="C138" i="25"/>
  <c r="D138" i="25" s="1"/>
  <c r="D139" i="25"/>
  <c r="E139" i="25" s="1"/>
  <c r="F139" i="25" s="1"/>
  <c r="G139" i="25" s="1"/>
  <c r="H139" i="25" s="1"/>
  <c r="E140" i="25"/>
  <c r="F140" i="25" s="1"/>
  <c r="G140" i="25" s="1"/>
  <c r="H140" i="25" s="1"/>
  <c r="F141" i="25"/>
  <c r="G141" i="25" s="1"/>
  <c r="H141" i="25" s="1"/>
  <c r="G149" i="25"/>
  <c r="H149" i="25"/>
  <c r="G142" i="25"/>
  <c r="H142" i="25" s="1"/>
  <c r="E80" i="25"/>
  <c r="F80" i="25"/>
  <c r="G80" i="25" s="1"/>
  <c r="H80" i="25" s="1"/>
  <c r="E96" i="25"/>
  <c r="F96" i="25"/>
  <c r="G96" i="25" s="1"/>
  <c r="H96" i="25" s="1"/>
  <c r="C115" i="25"/>
  <c r="E117" i="25"/>
  <c r="F117" i="25" s="1"/>
  <c r="G117" i="25" s="1"/>
  <c r="H117" i="25" s="1"/>
  <c r="C129" i="25"/>
  <c r="C128" i="25" s="1"/>
  <c r="D116" i="25"/>
  <c r="E116" i="25"/>
  <c r="F116" i="25" s="1"/>
  <c r="F118" i="25"/>
  <c r="G118" i="25" s="1"/>
  <c r="H118" i="25" s="1"/>
  <c r="E19" i="20"/>
  <c r="E19" i="18"/>
  <c r="F132" i="25"/>
  <c r="G132" i="25"/>
  <c r="H132" i="25" s="1"/>
  <c r="D130" i="25"/>
  <c r="E130" i="25" s="1"/>
  <c r="F130" i="25" s="1"/>
  <c r="G130" i="25" s="1"/>
  <c r="H130" i="25" s="1"/>
  <c r="E131" i="25"/>
  <c r="F131" i="25"/>
  <c r="G131" i="25" s="1"/>
  <c r="H131" i="25" s="1"/>
  <c r="G133" i="25"/>
  <c r="H133" i="25" s="1"/>
  <c r="C78" i="25"/>
  <c r="G82" i="25"/>
  <c r="H82" i="25" s="1"/>
  <c r="C94" i="25"/>
  <c r="C108" i="25"/>
  <c r="D108" i="25"/>
  <c r="E108" i="25" s="1"/>
  <c r="G112" i="25"/>
  <c r="H112" i="25"/>
  <c r="H113" i="25"/>
  <c r="G119" i="25"/>
  <c r="H119" i="25"/>
  <c r="C122" i="25"/>
  <c r="D122" i="25"/>
  <c r="E122" i="25" s="1"/>
  <c r="D123" i="25"/>
  <c r="E123" i="25" s="1"/>
  <c r="F123" i="25" s="1"/>
  <c r="G123" i="25" s="1"/>
  <c r="H123" i="25" s="1"/>
  <c r="E124" i="25"/>
  <c r="F124" i="25"/>
  <c r="G124" i="25" s="1"/>
  <c r="H124" i="25" s="1"/>
  <c r="F125" i="25"/>
  <c r="G125" i="25" s="1"/>
  <c r="H125" i="25" s="1"/>
  <c r="D109" i="25"/>
  <c r="E109" i="25" s="1"/>
  <c r="F109" i="25" s="1"/>
  <c r="G109" i="25" s="1"/>
  <c r="H109" i="25" s="1"/>
  <c r="E110" i="25"/>
  <c r="F110" i="25" s="1"/>
  <c r="G110" i="25" s="1"/>
  <c r="H110" i="25" s="1"/>
  <c r="G126" i="25"/>
  <c r="H127" i="25"/>
  <c r="C121" i="25"/>
  <c r="D95" i="25"/>
  <c r="E95" i="25" s="1"/>
  <c r="F97" i="25"/>
  <c r="G97" i="25"/>
  <c r="H97" i="25" s="1"/>
  <c r="D79" i="25"/>
  <c r="E79" i="25" s="1"/>
  <c r="F81" i="25"/>
  <c r="G81" i="25" s="1"/>
  <c r="H81" i="25" s="1"/>
  <c r="D19" i="20"/>
  <c r="G19" i="18"/>
  <c r="G30" i="7"/>
  <c r="F44" i="7"/>
  <c r="G28" i="7"/>
  <c r="H28" i="7" s="1"/>
  <c r="I28" i="7" s="1"/>
  <c r="F42" i="7"/>
  <c r="H126" i="25"/>
  <c r="C137" i="25"/>
  <c r="D115" i="25"/>
  <c r="C114" i="25"/>
  <c r="C107" i="25"/>
  <c r="D107" i="25"/>
  <c r="D94" i="25"/>
  <c r="C93" i="25"/>
  <c r="D78" i="25"/>
  <c r="E78" i="25" s="1"/>
  <c r="F78" i="25" s="1"/>
  <c r="G78" i="25" s="1"/>
  <c r="H78" i="25" s="1"/>
  <c r="C77" i="25"/>
  <c r="H30" i="7"/>
  <c r="G44" i="7"/>
  <c r="E115" i="25"/>
  <c r="D114" i="25"/>
  <c r="D93" i="25"/>
  <c r="E94" i="25"/>
  <c r="C91" i="25"/>
  <c r="C170" i="25" s="1"/>
  <c r="I30" i="7"/>
  <c r="F115" i="25"/>
  <c r="E114" i="25"/>
  <c r="F94" i="25"/>
  <c r="G94" i="25" s="1"/>
  <c r="G115" i="25"/>
  <c r="H115" i="25"/>
  <c r="D73" i="7"/>
  <c r="D87" i="28"/>
  <c r="F87" i="28"/>
  <c r="H87" i="28"/>
  <c r="C87" i="28"/>
  <c r="E87" i="28"/>
  <c r="G87" i="28"/>
  <c r="C36" i="28"/>
  <c r="C54" i="28" s="1"/>
  <c r="F52" i="1"/>
  <c r="G52" i="1" s="1"/>
  <c r="H52" i="1" s="1"/>
  <c r="B16" i="5"/>
  <c r="D11" i="7"/>
  <c r="D26" i="7" s="1"/>
  <c r="D40" i="7" s="1"/>
  <c r="E9" i="3"/>
  <c r="F9" i="3" s="1"/>
  <c r="D84" i="7"/>
  <c r="F51" i="6"/>
  <c r="F53" i="6" s="1"/>
  <c r="G43" i="6"/>
  <c r="C14" i="2" s="1"/>
  <c r="F47" i="6"/>
  <c r="B11" i="29" s="1"/>
  <c r="F43" i="6"/>
  <c r="G47" i="6"/>
  <c r="C11" i="29" s="1"/>
  <c r="B14" i="2"/>
  <c r="F45" i="6"/>
  <c r="F49" i="6" s="1"/>
  <c r="H150" i="25"/>
  <c r="F148" i="25"/>
  <c r="G148" i="25" s="1"/>
  <c r="H148" i="25" s="1"/>
  <c r="C145" i="25"/>
  <c r="C144" i="25" s="1"/>
  <c r="D54" i="1"/>
  <c r="D75" i="1" s="1"/>
  <c r="D77" i="1" s="1"/>
  <c r="H13" i="6"/>
  <c r="E58" i="1"/>
  <c r="G57" i="11"/>
  <c r="G58" i="11" s="1"/>
  <c r="F57" i="11"/>
  <c r="F58" i="11" s="1"/>
  <c r="E57" i="11"/>
  <c r="E58" i="11" s="1"/>
  <c r="D57" i="11"/>
  <c r="D58" i="11" s="1"/>
  <c r="C57" i="11"/>
  <c r="C58" i="11" s="1"/>
  <c r="B57" i="11"/>
  <c r="B58" i="11" s="1"/>
  <c r="B47" i="9"/>
  <c r="E51" i="9" s="1"/>
  <c r="E52" i="9" s="1"/>
  <c r="H34" i="7"/>
  <c r="B7" i="29"/>
  <c r="I34" i="7"/>
  <c r="I13" i="6"/>
  <c r="J13" i="6"/>
  <c r="K13" i="6" s="1"/>
  <c r="D84" i="25" l="1"/>
  <c r="E85" i="25"/>
  <c r="F85" i="25" s="1"/>
  <c r="C19" i="20"/>
  <c r="G27" i="7"/>
  <c r="G42" i="7"/>
  <c r="G53" i="6"/>
  <c r="E84" i="25"/>
  <c r="E66" i="1"/>
  <c r="E76" i="1" s="1"/>
  <c r="F18" i="1"/>
  <c r="G18" i="1" s="1"/>
  <c r="H18" i="1" s="1"/>
  <c r="D77" i="25"/>
  <c r="C177" i="25"/>
  <c r="C11" i="4" s="1"/>
  <c r="D55" i="7"/>
  <c r="G51" i="9"/>
  <c r="E54" i="9"/>
  <c r="D12" i="15"/>
  <c r="D8" i="15" s="1"/>
  <c r="D29" i="1"/>
  <c r="D69" i="1" s="1"/>
  <c r="E33" i="1"/>
  <c r="F34" i="1"/>
  <c r="G34" i="1" s="1"/>
  <c r="H34" i="1" s="1"/>
  <c r="E41" i="9"/>
  <c r="E38" i="9"/>
  <c r="F46" i="1"/>
  <c r="E54" i="1"/>
  <c r="E75" i="1" s="1"/>
  <c r="C100" i="25"/>
  <c r="C135" i="25" s="1"/>
  <c r="D101" i="25"/>
  <c r="F22" i="4"/>
  <c r="G9" i="3"/>
  <c r="F79" i="25"/>
  <c r="E77" i="25"/>
  <c r="E91" i="25" s="1"/>
  <c r="C72" i="1"/>
  <c r="C71" i="1"/>
  <c r="C80" i="1" s="1"/>
  <c r="B8" i="2" s="1"/>
  <c r="B8" i="29" s="1"/>
  <c r="D41" i="1"/>
  <c r="D70" i="1" s="1"/>
  <c r="D14" i="15"/>
  <c r="E73" i="7"/>
  <c r="E84" i="7" s="1"/>
  <c r="E57" i="7"/>
  <c r="E36" i="25"/>
  <c r="F36" i="25" s="1"/>
  <c r="G36" i="25" s="1"/>
  <c r="H36" i="25" s="1"/>
  <c r="D38" i="25"/>
  <c r="E49" i="25"/>
  <c r="H48" i="7"/>
  <c r="E138" i="25"/>
  <c r="D137" i="25"/>
  <c r="F40" i="1"/>
  <c r="E37" i="1"/>
  <c r="E15" i="15" s="1"/>
  <c r="F13" i="1"/>
  <c r="G16" i="1"/>
  <c r="G49" i="7"/>
  <c r="H35" i="7"/>
  <c r="G36" i="1"/>
  <c r="F33" i="1"/>
  <c r="G50" i="7"/>
  <c r="H36" i="7"/>
  <c r="F51" i="7"/>
  <c r="G37" i="7"/>
  <c r="I15" i="6"/>
  <c r="F122" i="25"/>
  <c r="E121" i="25"/>
  <c r="D95" i="9"/>
  <c r="D39" i="4" s="1"/>
  <c r="E26" i="9"/>
  <c r="E29" i="9"/>
  <c r="G62" i="9"/>
  <c r="G68" i="9" s="1"/>
  <c r="G65" i="9"/>
  <c r="G20" i="1"/>
  <c r="E25" i="28"/>
  <c r="D36" i="28"/>
  <c r="D54" i="28" s="1"/>
  <c r="D72" i="28"/>
  <c r="H74" i="9"/>
  <c r="H77" i="9"/>
  <c r="F25" i="1"/>
  <c r="F12" i="15" s="1"/>
  <c r="G28" i="1"/>
  <c r="H42" i="7"/>
  <c r="I7" i="7"/>
  <c r="I48" i="7" s="1"/>
  <c r="H44" i="7"/>
  <c r="H19" i="20"/>
  <c r="H19" i="18"/>
  <c r="F19" i="18"/>
  <c r="F19" i="20"/>
  <c r="E93" i="25"/>
  <c r="F95" i="25"/>
  <c r="G116" i="25"/>
  <c r="F114" i="25"/>
  <c r="G24" i="1"/>
  <c r="F73" i="7"/>
  <c r="F84" i="7" s="1"/>
  <c r="F57" i="7"/>
  <c r="D47" i="25"/>
  <c r="E40" i="25"/>
  <c r="E21" i="1"/>
  <c r="E11" i="15" s="1"/>
  <c r="F22" i="1"/>
  <c r="G22" i="1" s="1"/>
  <c r="H22" i="1" s="1"/>
  <c r="G45" i="7"/>
  <c r="H31" i="7"/>
  <c r="F47" i="7"/>
  <c r="G33" i="7"/>
  <c r="C55" i="25"/>
  <c r="D153" i="25"/>
  <c r="E153" i="25" s="1"/>
  <c r="F153" i="25" s="1"/>
  <c r="G153" i="25" s="1"/>
  <c r="H153" i="25" s="1"/>
  <c r="E154" i="25"/>
  <c r="F154" i="25" s="1"/>
  <c r="G154" i="25" s="1"/>
  <c r="H154" i="25" s="1"/>
  <c r="H157" i="25"/>
  <c r="G156" i="25"/>
  <c r="H156" i="25" s="1"/>
  <c r="C152" i="25"/>
  <c r="F155" i="25"/>
  <c r="G155" i="25" s="1"/>
  <c r="H155" i="25" s="1"/>
  <c r="E107" i="25"/>
  <c r="F108" i="25"/>
  <c r="G46" i="7"/>
  <c r="H32" i="7"/>
  <c r="E38" i="25"/>
  <c r="F35" i="25"/>
  <c r="F162" i="25"/>
  <c r="G162" i="25" s="1"/>
  <c r="H162" i="25" s="1"/>
  <c r="E161" i="25"/>
  <c r="F161" i="25" s="1"/>
  <c r="G161" i="25" s="1"/>
  <c r="H161" i="25" s="1"/>
  <c r="H164" i="25"/>
  <c r="G163" i="25"/>
  <c r="H163" i="25" s="1"/>
  <c r="D160" i="25"/>
  <c r="E160" i="25" s="1"/>
  <c r="F160" i="25" s="1"/>
  <c r="G160" i="25" s="1"/>
  <c r="H160" i="25" s="1"/>
  <c r="C159" i="25"/>
  <c r="F51" i="9"/>
  <c r="F58" i="1"/>
  <c r="G29" i="7"/>
  <c r="D37" i="1"/>
  <c r="D15" i="15" s="1"/>
  <c r="B35" i="9"/>
  <c r="F39" i="9" s="1"/>
  <c r="D145" i="25"/>
  <c r="E13" i="1"/>
  <c r="D52" i="7"/>
  <c r="B23" i="9"/>
  <c r="F60" i="7"/>
  <c r="F77" i="7" s="1"/>
  <c r="G105" i="25"/>
  <c r="H105" i="25" s="1"/>
  <c r="G45" i="6"/>
  <c r="G49" i="6" s="1"/>
  <c r="H51" i="9"/>
  <c r="H94" i="25"/>
  <c r="G85" i="25"/>
  <c r="D121" i="25"/>
  <c r="D129" i="25"/>
  <c r="F87" i="25"/>
  <c r="G87" i="25" s="1"/>
  <c r="H87" i="25" s="1"/>
  <c r="C95" i="9"/>
  <c r="C39" i="4" s="1"/>
  <c r="C37" i="4" s="1"/>
  <c r="E25" i="1"/>
  <c r="E12" i="15" s="1"/>
  <c r="C11" i="15"/>
  <c r="C8" i="15" s="1"/>
  <c r="F49" i="7"/>
  <c r="F45" i="7"/>
  <c r="F74" i="7" s="1"/>
  <c r="E51" i="7"/>
  <c r="E47" i="7"/>
  <c r="E74" i="7" s="1"/>
  <c r="E85" i="7" s="1"/>
  <c r="H20" i="6"/>
  <c r="I20" i="6" s="1"/>
  <c r="J20" i="6" s="1"/>
  <c r="K20" i="6" s="1"/>
  <c r="D51" i="25"/>
  <c r="E51" i="25" s="1"/>
  <c r="F51" i="25" s="1"/>
  <c r="G51" i="25" s="1"/>
  <c r="H51" i="25" s="1"/>
  <c r="H89" i="9"/>
  <c r="E53" i="9"/>
  <c r="B71" i="9"/>
  <c r="H75" i="9" s="1"/>
  <c r="H76" i="9" s="1"/>
  <c r="E22" i="4"/>
  <c r="F50" i="7"/>
  <c r="F46" i="7"/>
  <c r="D58" i="7"/>
  <c r="B83" i="9"/>
  <c r="H87" i="9" s="1"/>
  <c r="H88" i="9" s="1"/>
  <c r="H90" i="9" s="1"/>
  <c r="E60" i="7"/>
  <c r="E77" i="7" s="1"/>
  <c r="F66" i="9"/>
  <c r="F67" i="9"/>
  <c r="H26" i="4"/>
  <c r="C59" i="11"/>
  <c r="E11" i="11"/>
  <c r="B25" i="5"/>
  <c r="B10" i="5"/>
  <c r="B21" i="5"/>
  <c r="D12" i="11"/>
  <c r="E12" i="11" s="1"/>
  <c r="F12" i="11" s="1"/>
  <c r="G12" i="11" s="1"/>
  <c r="H12" i="11" s="1"/>
  <c r="I12" i="11" s="1"/>
  <c r="C13" i="11"/>
  <c r="C78" i="1"/>
  <c r="D78" i="1"/>
  <c r="G31" i="25"/>
  <c r="D31" i="25"/>
  <c r="H31" i="25"/>
  <c r="G75" i="9"/>
  <c r="G76" i="9" s="1"/>
  <c r="H63" i="9"/>
  <c r="G63" i="9"/>
  <c r="D86" i="7"/>
  <c r="C31" i="3" s="1"/>
  <c r="D8" i="1"/>
  <c r="C29" i="11"/>
  <c r="B49" i="11" s="1"/>
  <c r="C49" i="11" s="1"/>
  <c r="D49" i="11" s="1"/>
  <c r="E49" i="11" s="1"/>
  <c r="F49" i="11" s="1"/>
  <c r="G49" i="11" s="1"/>
  <c r="C7" i="25"/>
  <c r="C57" i="1"/>
  <c r="C7" i="20"/>
  <c r="B7" i="2"/>
  <c r="C32" i="1"/>
  <c r="F12" i="6"/>
  <c r="C7" i="15"/>
  <c r="C12" i="1"/>
  <c r="C7" i="11"/>
  <c r="E58" i="7" l="1"/>
  <c r="D30" i="3" s="1"/>
  <c r="E39" i="9"/>
  <c r="E40" i="9" s="1"/>
  <c r="I44" i="7"/>
  <c r="D91" i="25"/>
  <c r="F84" i="25"/>
  <c r="D13" i="15"/>
  <c r="D16" i="15" s="1"/>
  <c r="G64" i="9"/>
  <c r="E55" i="9"/>
  <c r="H27" i="7"/>
  <c r="G41" i="7"/>
  <c r="E52" i="7"/>
  <c r="E59" i="7" s="1"/>
  <c r="E76" i="7" s="1"/>
  <c r="C82" i="1"/>
  <c r="F17" i="1"/>
  <c r="F10" i="15" s="1"/>
  <c r="E75" i="7"/>
  <c r="E79" i="7" s="1"/>
  <c r="C15" i="2" s="1"/>
  <c r="H91" i="9"/>
  <c r="C18" i="15"/>
  <c r="C16" i="15"/>
  <c r="F85" i="7"/>
  <c r="F86" i="7"/>
  <c r="H37" i="7"/>
  <c r="G51" i="7"/>
  <c r="H16" i="1"/>
  <c r="H13" i="1" s="1"/>
  <c r="G13" i="1"/>
  <c r="F77" i="25"/>
  <c r="F91" i="25" s="1"/>
  <c r="G79" i="25"/>
  <c r="E129" i="25"/>
  <c r="D128" i="25"/>
  <c r="H49" i="7"/>
  <c r="I35" i="7"/>
  <c r="I49" i="7" s="1"/>
  <c r="G46" i="1"/>
  <c r="F54" i="1"/>
  <c r="F75" i="1" s="1"/>
  <c r="E86" i="7"/>
  <c r="H92" i="9"/>
  <c r="F58" i="7"/>
  <c r="F75" i="7" s="1"/>
  <c r="D87" i="7"/>
  <c r="F21" i="1"/>
  <c r="F11" i="15" s="1"/>
  <c r="I42" i="7"/>
  <c r="H51" i="6"/>
  <c r="D59" i="7"/>
  <c r="D76" i="7" s="1"/>
  <c r="D37" i="4"/>
  <c r="B50" i="11"/>
  <c r="G84" i="25"/>
  <c r="H85" i="25"/>
  <c r="H84" i="25" s="1"/>
  <c r="F66" i="1"/>
  <c r="F76" i="1" s="1"/>
  <c r="G58" i="1"/>
  <c r="H29" i="7"/>
  <c r="G43" i="7"/>
  <c r="H39" i="9"/>
  <c r="G39" i="9"/>
  <c r="D39" i="9"/>
  <c r="D40" i="9" s="1"/>
  <c r="C158" i="25"/>
  <c r="D159" i="25"/>
  <c r="I32" i="7"/>
  <c r="I46" i="7" s="1"/>
  <c r="H46" i="7"/>
  <c r="H36" i="1"/>
  <c r="H33" i="1" s="1"/>
  <c r="G33" i="1"/>
  <c r="E78" i="1"/>
  <c r="E77" i="1"/>
  <c r="F52" i="7"/>
  <c r="F59" i="7" s="1"/>
  <c r="F76" i="7" s="1"/>
  <c r="H80" i="9"/>
  <c r="E56" i="9"/>
  <c r="H45" i="6"/>
  <c r="D54" i="25"/>
  <c r="G17" i="1"/>
  <c r="G10" i="15" s="1"/>
  <c r="H20" i="1"/>
  <c r="H17" i="1" s="1"/>
  <c r="H10" i="15" s="1"/>
  <c r="F14" i="15"/>
  <c r="H28" i="1"/>
  <c r="H25" i="1" s="1"/>
  <c r="H12" i="15" s="1"/>
  <c r="G25" i="1"/>
  <c r="G12" i="15" s="1"/>
  <c r="D66" i="7"/>
  <c r="D68" i="7" s="1"/>
  <c r="D75" i="7"/>
  <c r="D79" i="7" s="1"/>
  <c r="B15" i="2" s="1"/>
  <c r="D144" i="25"/>
  <c r="E145" i="25"/>
  <c r="H45" i="7"/>
  <c r="I31" i="7"/>
  <c r="I45" i="7" s="1"/>
  <c r="G122" i="25"/>
  <c r="F121" i="25"/>
  <c r="I45" i="6"/>
  <c r="I47" i="6"/>
  <c r="E11" i="29" s="1"/>
  <c r="I43" i="6"/>
  <c r="J15" i="6"/>
  <c r="I51" i="6"/>
  <c r="F49" i="25"/>
  <c r="E54" i="25"/>
  <c r="C171" i="25"/>
  <c r="E29" i="1"/>
  <c r="E69" i="1" s="1"/>
  <c r="E9" i="15"/>
  <c r="E8" i="15" s="1"/>
  <c r="F38" i="25"/>
  <c r="G35" i="25"/>
  <c r="D152" i="25"/>
  <c r="C151" i="25"/>
  <c r="E72" i="28"/>
  <c r="E36" i="28"/>
  <c r="E54" i="28" s="1"/>
  <c r="F25" i="28"/>
  <c r="G40" i="1"/>
  <c r="F37" i="1"/>
  <c r="F15" i="15" s="1"/>
  <c r="D100" i="25"/>
  <c r="D135" i="25" s="1"/>
  <c r="E101" i="25"/>
  <c r="D72" i="1"/>
  <c r="D82" i="1" s="1"/>
  <c r="D71" i="1"/>
  <c r="D80" i="1" s="1"/>
  <c r="C8" i="2" s="1"/>
  <c r="C30" i="3"/>
  <c r="F66" i="7"/>
  <c r="F68" i="7" s="1"/>
  <c r="H43" i="6"/>
  <c r="H50" i="7"/>
  <c r="I36" i="7"/>
  <c r="I50" i="7" s="1"/>
  <c r="E41" i="1"/>
  <c r="E70" i="1" s="1"/>
  <c r="E14" i="15"/>
  <c r="E13" i="15" s="1"/>
  <c r="H33" i="7"/>
  <c r="G47" i="7"/>
  <c r="F27" i="9"/>
  <c r="H27" i="9"/>
  <c r="C27" i="9"/>
  <c r="C28" i="9" s="1"/>
  <c r="E27" i="9"/>
  <c r="E28" i="9" s="1"/>
  <c r="E30" i="9" s="1"/>
  <c r="E31" i="9" s="1"/>
  <c r="G27" i="9"/>
  <c r="D27" i="9"/>
  <c r="D28" i="9" s="1"/>
  <c r="E47" i="25"/>
  <c r="F40" i="25"/>
  <c r="G114" i="25"/>
  <c r="H116" i="25"/>
  <c r="H114" i="25" s="1"/>
  <c r="E32" i="9"/>
  <c r="F9" i="15"/>
  <c r="H9" i="3"/>
  <c r="H22" i="4" s="1"/>
  <c r="G22" i="4"/>
  <c r="F93" i="25"/>
  <c r="G95" i="25"/>
  <c r="D18" i="15"/>
  <c r="F107" i="25"/>
  <c r="G108" i="25"/>
  <c r="G21" i="1"/>
  <c r="G11" i="15" s="1"/>
  <c r="H24" i="1"/>
  <c r="H21" i="1" s="1"/>
  <c r="H11" i="15" s="1"/>
  <c r="H65" i="9"/>
  <c r="H62" i="9"/>
  <c r="H68" i="9" s="1"/>
  <c r="F138" i="25"/>
  <c r="E137" i="25"/>
  <c r="E98" i="9"/>
  <c r="E23" i="20" s="1"/>
  <c r="H47" i="6"/>
  <c r="D11" i="29" s="1"/>
  <c r="E44" i="9"/>
  <c r="C33" i="25"/>
  <c r="C176" i="25"/>
  <c r="D176" i="25" s="1"/>
  <c r="E176" i="25" s="1"/>
  <c r="F176" i="25" s="1"/>
  <c r="G176" i="25" s="1"/>
  <c r="H176" i="25" s="1"/>
  <c r="C169" i="25"/>
  <c r="D169" i="25" s="1"/>
  <c r="E169" i="25" s="1"/>
  <c r="F169" i="25" s="1"/>
  <c r="G169" i="25" s="1"/>
  <c r="H169" i="25" s="1"/>
  <c r="C75" i="25"/>
  <c r="D7" i="25"/>
  <c r="D33" i="25" s="1"/>
  <c r="E6" i="7"/>
  <c r="D7" i="4"/>
  <c r="D7" i="18"/>
  <c r="D7" i="3"/>
  <c r="D7" i="9"/>
  <c r="D13" i="9" s="1"/>
  <c r="A37" i="9" s="1"/>
  <c r="C7" i="29"/>
  <c r="G12" i="6"/>
  <c r="D7" i="15"/>
  <c r="D57" i="1"/>
  <c r="D7" i="20"/>
  <c r="D45" i="1"/>
  <c r="E8" i="1"/>
  <c r="G7" i="6"/>
  <c r="D12" i="1"/>
  <c r="D7" i="11"/>
  <c r="D29" i="11"/>
  <c r="C7" i="2"/>
  <c r="C6" i="5"/>
  <c r="D32" i="1"/>
  <c r="D31" i="3"/>
  <c r="E87" i="7"/>
  <c r="E31" i="3"/>
  <c r="H78" i="9"/>
  <c r="H79" i="9"/>
  <c r="E42" i="9"/>
  <c r="D59" i="11"/>
  <c r="F11" i="11"/>
  <c r="E13" i="11"/>
  <c r="G66" i="9"/>
  <c r="G67" i="9" s="1"/>
  <c r="C20" i="15"/>
  <c r="C17" i="3" s="1"/>
  <c r="C11" i="3"/>
  <c r="C16" i="4" s="1"/>
  <c r="B13" i="2"/>
  <c r="G78" i="9"/>
  <c r="C32" i="3"/>
  <c r="C84" i="1"/>
  <c r="D13" i="11"/>
  <c r="D14" i="11" s="1"/>
  <c r="D32" i="3" l="1"/>
  <c r="D84" i="1"/>
  <c r="F8" i="15"/>
  <c r="F18" i="15" s="1"/>
  <c r="C165" i="25"/>
  <c r="C166" i="25" s="1"/>
  <c r="B24" i="2" s="1"/>
  <c r="C10" i="18" s="1"/>
  <c r="C29" i="3"/>
  <c r="G57" i="7"/>
  <c r="G73" i="7"/>
  <c r="G84" i="7" s="1"/>
  <c r="E55" i="25"/>
  <c r="E66" i="7"/>
  <c r="E68" i="7" s="1"/>
  <c r="I27" i="7"/>
  <c r="I41" i="7" s="1"/>
  <c r="H41" i="7"/>
  <c r="D170" i="25"/>
  <c r="D177" i="25" s="1"/>
  <c r="D11" i="4" s="1"/>
  <c r="E170" i="25"/>
  <c r="E177" i="25" s="1"/>
  <c r="E11" i="4" s="1"/>
  <c r="I49" i="6"/>
  <c r="F29" i="1"/>
  <c r="F69" i="1" s="1"/>
  <c r="F72" i="1" s="1"/>
  <c r="E97" i="9"/>
  <c r="D28" i="2" s="1"/>
  <c r="E24" i="20" s="1"/>
  <c r="E30" i="3"/>
  <c r="F87" i="7"/>
  <c r="F47" i="25"/>
  <c r="G40" i="25"/>
  <c r="H53" i="6"/>
  <c r="D14" i="2"/>
  <c r="C172" i="25"/>
  <c r="C179" i="25" s="1"/>
  <c r="C12" i="4" s="1"/>
  <c r="J43" i="6"/>
  <c r="J47" i="6"/>
  <c r="F11" i="29" s="1"/>
  <c r="J45" i="6"/>
  <c r="J49" i="6" s="1"/>
  <c r="J51" i="6"/>
  <c r="K15" i="6"/>
  <c r="I73" i="7"/>
  <c r="I57" i="7"/>
  <c r="C7" i="5"/>
  <c r="C8" i="29"/>
  <c r="H14" i="15"/>
  <c r="G58" i="7"/>
  <c r="G52" i="7"/>
  <c r="G59" i="7" s="1"/>
  <c r="G76" i="7" s="1"/>
  <c r="G74" i="7"/>
  <c r="F170" i="25"/>
  <c r="E43" i="9"/>
  <c r="H49" i="6"/>
  <c r="F79" i="7"/>
  <c r="D15" i="2" s="1"/>
  <c r="E18" i="15"/>
  <c r="E16" i="15"/>
  <c r="G107" i="25"/>
  <c r="H108" i="25"/>
  <c r="H107" i="25" s="1"/>
  <c r="G49" i="25"/>
  <c r="F54" i="25"/>
  <c r="G14" i="15"/>
  <c r="H79" i="25"/>
  <c r="H77" i="25" s="1"/>
  <c r="H91" i="25" s="1"/>
  <c r="G77" i="25"/>
  <c r="G91" i="25" s="1"/>
  <c r="G170" i="25" s="1"/>
  <c r="D55" i="25"/>
  <c r="E128" i="25"/>
  <c r="F129" i="25"/>
  <c r="C38" i="9"/>
  <c r="C30" i="9"/>
  <c r="C97" i="9" s="1"/>
  <c r="B28" i="2" s="1"/>
  <c r="C24" i="20" s="1"/>
  <c r="F72" i="28"/>
  <c r="F36" i="28"/>
  <c r="F54" i="28" s="1"/>
  <c r="G25" i="28"/>
  <c r="E72" i="1"/>
  <c r="E82" i="1" s="1"/>
  <c r="E71" i="1"/>
  <c r="E80" i="1" s="1"/>
  <c r="H122" i="25"/>
  <c r="H121" i="25" s="1"/>
  <c r="G121" i="25"/>
  <c r="H40" i="1"/>
  <c r="H37" i="1" s="1"/>
  <c r="H15" i="15" s="1"/>
  <c r="G37" i="1"/>
  <c r="G15" i="15" s="1"/>
  <c r="D42" i="9"/>
  <c r="D43" i="9" s="1"/>
  <c r="H46" i="1"/>
  <c r="H54" i="1" s="1"/>
  <c r="H75" i="1" s="1"/>
  <c r="G54" i="1"/>
  <c r="G75" i="1" s="1"/>
  <c r="H64" i="9"/>
  <c r="F41" i="9"/>
  <c r="F38" i="9"/>
  <c r="F77" i="1"/>
  <c r="F78" i="1"/>
  <c r="H51" i="7"/>
  <c r="I37" i="7"/>
  <c r="I51" i="7" s="1"/>
  <c r="H95" i="25"/>
  <c r="H93" i="25" s="1"/>
  <c r="G93" i="25"/>
  <c r="F26" i="9"/>
  <c r="F29" i="9"/>
  <c r="F98" i="9" s="1"/>
  <c r="F23" i="20" s="1"/>
  <c r="E95" i="9"/>
  <c r="E39" i="4" s="1"/>
  <c r="D30" i="9"/>
  <c r="D31" i="9" s="1"/>
  <c r="H35" i="25"/>
  <c r="H38" i="25" s="1"/>
  <c r="G38" i="25"/>
  <c r="C178" i="25"/>
  <c r="C173" i="25"/>
  <c r="E159" i="25"/>
  <c r="D158" i="25"/>
  <c r="F137" i="25"/>
  <c r="G138" i="25"/>
  <c r="D20" i="15"/>
  <c r="D17" i="3" s="1"/>
  <c r="D43" i="4" s="1"/>
  <c r="D11" i="3"/>
  <c r="D16" i="4" s="1"/>
  <c r="C13" i="2"/>
  <c r="H47" i="7"/>
  <c r="I33" i="7"/>
  <c r="I47" i="7" s="1"/>
  <c r="I58" i="7" s="1"/>
  <c r="E100" i="25"/>
  <c r="E135" i="25" s="1"/>
  <c r="F101" i="25"/>
  <c r="D151" i="25"/>
  <c r="E152" i="25"/>
  <c r="E14" i="2"/>
  <c r="I53" i="6"/>
  <c r="H58" i="1"/>
  <c r="H66" i="1" s="1"/>
  <c r="H76" i="1" s="1"/>
  <c r="G66" i="1"/>
  <c r="G76" i="1" s="1"/>
  <c r="H9" i="15"/>
  <c r="H8" i="15" s="1"/>
  <c r="H29" i="1"/>
  <c r="H69" i="1" s="1"/>
  <c r="F41" i="1"/>
  <c r="F70" i="1" s="1"/>
  <c r="E144" i="25"/>
  <c r="F145" i="25"/>
  <c r="F53" i="9"/>
  <c r="F50" i="9"/>
  <c r="I29" i="7"/>
  <c r="I43" i="7" s="1"/>
  <c r="H43" i="7"/>
  <c r="G29" i="1"/>
  <c r="G69" i="1" s="1"/>
  <c r="G9" i="15"/>
  <c r="G8" i="15" s="1"/>
  <c r="D171" i="25"/>
  <c r="F13" i="15"/>
  <c r="F16" i="15" s="1"/>
  <c r="C87" i="1"/>
  <c r="C10" i="3"/>
  <c r="D87" i="1"/>
  <c r="C17" i="2" s="1"/>
  <c r="D10" i="3"/>
  <c r="B26" i="5"/>
  <c r="B10" i="29"/>
  <c r="B12" i="29" s="1"/>
  <c r="B13" i="29" s="1"/>
  <c r="C43" i="4"/>
  <c r="E59" i="11"/>
  <c r="F13" i="11"/>
  <c r="G11" i="11"/>
  <c r="C25" i="5"/>
  <c r="C16" i="5"/>
  <c r="C10" i="5"/>
  <c r="C21" i="5"/>
  <c r="F8" i="1"/>
  <c r="E7" i="11"/>
  <c r="E7" i="25"/>
  <c r="E33" i="25" s="1"/>
  <c r="E7" i="4"/>
  <c r="E29" i="11"/>
  <c r="E12" i="1"/>
  <c r="E7" i="9"/>
  <c r="E13" i="9" s="1"/>
  <c r="A49" i="9" s="1"/>
  <c r="H7" i="6"/>
  <c r="F6" i="7"/>
  <c r="H12" i="6"/>
  <c r="E7" i="20"/>
  <c r="E45" i="1"/>
  <c r="E7" i="3"/>
  <c r="E7" i="18"/>
  <c r="D6" i="5"/>
  <c r="D7" i="2"/>
  <c r="D7" i="29"/>
  <c r="E32" i="1"/>
  <c r="E7" i="15"/>
  <c r="E57" i="1"/>
  <c r="E14" i="11"/>
  <c r="G79" i="9"/>
  <c r="D29" i="3"/>
  <c r="C18" i="3"/>
  <c r="C12" i="3"/>
  <c r="C18" i="4" s="1"/>
  <c r="E11" i="7"/>
  <c r="E26" i="7" s="1"/>
  <c r="E40" i="7" s="1"/>
  <c r="E71" i="7"/>
  <c r="E82" i="7" s="1"/>
  <c r="E55" i="7"/>
  <c r="D75" i="25"/>
  <c r="E75" i="25" s="1"/>
  <c r="F75" i="25" s="1"/>
  <c r="G75" i="25" s="1"/>
  <c r="H75" i="25" s="1"/>
  <c r="A78" i="25"/>
  <c r="H57" i="7" l="1"/>
  <c r="H73" i="7"/>
  <c r="H84" i="7" s="1"/>
  <c r="F71" i="1"/>
  <c r="F80" i="1" s="1"/>
  <c r="D165" i="25"/>
  <c r="I52" i="7"/>
  <c r="I59" i="7" s="1"/>
  <c r="I76" i="7" s="1"/>
  <c r="H13" i="15"/>
  <c r="C31" i="9"/>
  <c r="E32" i="3"/>
  <c r="E29" i="3" s="1"/>
  <c r="E12" i="3" s="1"/>
  <c r="E18" i="4" s="1"/>
  <c r="D97" i="9"/>
  <c r="C28" i="2" s="1"/>
  <c r="D24" i="20" s="1"/>
  <c r="D166" i="25"/>
  <c r="C24" i="2" s="1"/>
  <c r="D10" i="18" s="1"/>
  <c r="D172" i="25"/>
  <c r="D179" i="25" s="1"/>
  <c r="D12" i="4" s="1"/>
  <c r="E8" i="2"/>
  <c r="D178" i="25"/>
  <c r="G145" i="25"/>
  <c r="F144" i="25"/>
  <c r="H138" i="25"/>
  <c r="H137" i="25" s="1"/>
  <c r="G137" i="25"/>
  <c r="G177" i="25"/>
  <c r="H78" i="1"/>
  <c r="H77" i="1"/>
  <c r="F11" i="3"/>
  <c r="F16" i="4" s="1"/>
  <c r="E13" i="2"/>
  <c r="E10" i="29" s="1"/>
  <c r="F20" i="15"/>
  <c r="F17" i="3" s="1"/>
  <c r="F43" i="4" s="1"/>
  <c r="H72" i="1"/>
  <c r="H82" i="1" s="1"/>
  <c r="F152" i="25"/>
  <c r="E151" i="25"/>
  <c r="C10" i="4"/>
  <c r="C9" i="4" s="1"/>
  <c r="C180" i="25"/>
  <c r="G78" i="1"/>
  <c r="G77" i="1"/>
  <c r="G54" i="25"/>
  <c r="H49" i="25"/>
  <c r="H54" i="25" s="1"/>
  <c r="G66" i="7"/>
  <c r="G68" i="7" s="1"/>
  <c r="G75" i="7"/>
  <c r="K45" i="6"/>
  <c r="K51" i="6"/>
  <c r="K47" i="6"/>
  <c r="G11" i="29" s="1"/>
  <c r="K43" i="6"/>
  <c r="E18" i="3"/>
  <c r="C23" i="2"/>
  <c r="C26" i="2" s="1"/>
  <c r="D9" i="18" s="1"/>
  <c r="D12" i="18" s="1"/>
  <c r="I74" i="7"/>
  <c r="I85" i="7" s="1"/>
  <c r="E171" i="25"/>
  <c r="C26" i="5"/>
  <c r="C10" i="29"/>
  <c r="C12" i="29" s="1"/>
  <c r="C13" i="29" s="1"/>
  <c r="F159" i="25"/>
  <c r="E158" i="25"/>
  <c r="H66" i="9"/>
  <c r="H67" i="9" s="1"/>
  <c r="G79" i="7"/>
  <c r="E15" i="2" s="1"/>
  <c r="G86" i="7"/>
  <c r="F31" i="3" s="1"/>
  <c r="G85" i="7"/>
  <c r="I75" i="7"/>
  <c r="I66" i="7"/>
  <c r="I68" i="7" s="1"/>
  <c r="G41" i="1"/>
  <c r="G70" i="1" s="1"/>
  <c r="G71" i="1" s="1"/>
  <c r="I86" i="7"/>
  <c r="H31" i="3" s="1"/>
  <c r="I84" i="7"/>
  <c r="F14" i="11"/>
  <c r="H52" i="7"/>
  <c r="H74" i="7"/>
  <c r="H58" i="7"/>
  <c r="E37" i="4"/>
  <c r="C50" i="11"/>
  <c r="F128" i="25"/>
  <c r="G129" i="25"/>
  <c r="H40" i="25"/>
  <c r="H47" i="25" s="1"/>
  <c r="G47" i="25"/>
  <c r="G72" i="1"/>
  <c r="H25" i="28"/>
  <c r="G72" i="28"/>
  <c r="G36" i="28"/>
  <c r="G54" i="28" s="1"/>
  <c r="J53" i="6"/>
  <c r="F14" i="2"/>
  <c r="F82" i="1"/>
  <c r="F32" i="3" s="1"/>
  <c r="G13" i="15"/>
  <c r="G16" i="15" s="1"/>
  <c r="F56" i="9"/>
  <c r="F52" i="9"/>
  <c r="G18" i="15"/>
  <c r="F44" i="9"/>
  <c r="F40" i="9"/>
  <c r="E20" i="15"/>
  <c r="E17" i="3" s="1"/>
  <c r="E43" i="4" s="1"/>
  <c r="E11" i="3"/>
  <c r="E16" i="4" s="1"/>
  <c r="D13" i="2"/>
  <c r="D10" i="29" s="1"/>
  <c r="F32" i="9"/>
  <c r="F28" i="9"/>
  <c r="D8" i="2"/>
  <c r="E84" i="1"/>
  <c r="F55" i="25"/>
  <c r="H170" i="25"/>
  <c r="H41" i="1"/>
  <c r="H70" i="1" s="1"/>
  <c r="H71" i="1" s="1"/>
  <c r="H80" i="1" s="1"/>
  <c r="G101" i="25"/>
  <c r="F100" i="25"/>
  <c r="F135" i="25" s="1"/>
  <c r="F171" i="25" s="1"/>
  <c r="H18" i="15"/>
  <c r="H16" i="15"/>
  <c r="F177" i="25"/>
  <c r="D12" i="3"/>
  <c r="D18" i="4" s="1"/>
  <c r="D18" i="3"/>
  <c r="D10" i="5"/>
  <c r="D21" i="5"/>
  <c r="D25" i="5"/>
  <c r="D16" i="5"/>
  <c r="F71" i="7"/>
  <c r="F82" i="7" s="1"/>
  <c r="F11" i="7"/>
  <c r="F26" i="7" s="1"/>
  <c r="F40" i="7" s="1"/>
  <c r="F55" i="7"/>
  <c r="E7" i="29"/>
  <c r="F12" i="1"/>
  <c r="F7" i="9"/>
  <c r="F13" i="9" s="1"/>
  <c r="A61" i="9" s="1"/>
  <c r="F57" i="1"/>
  <c r="F45" i="1"/>
  <c r="F7" i="3"/>
  <c r="F7" i="25"/>
  <c r="F33" i="25" s="1"/>
  <c r="E6" i="5"/>
  <c r="F32" i="1"/>
  <c r="F29" i="11"/>
  <c r="F7" i="11"/>
  <c r="I12" i="6"/>
  <c r="G6" i="7"/>
  <c r="E7" i="2"/>
  <c r="F7" i="18"/>
  <c r="G8" i="1"/>
  <c r="I7" i="6"/>
  <c r="F7" i="20"/>
  <c r="F7" i="4"/>
  <c r="F7" i="15"/>
  <c r="F59" i="11"/>
  <c r="H11" i="11"/>
  <c r="G13" i="11"/>
  <c r="C29" i="2"/>
  <c r="C28" i="5" s="1"/>
  <c r="B17" i="2"/>
  <c r="B23" i="2" s="1"/>
  <c r="B26" i="2" s="1"/>
  <c r="B27" i="5"/>
  <c r="A79" i="25"/>
  <c r="A85" i="25"/>
  <c r="A94" i="25" s="1"/>
  <c r="A101" i="25" s="1"/>
  <c r="D17" i="4"/>
  <c r="C17" i="4"/>
  <c r="C15" i="3"/>
  <c r="C20" i="3"/>
  <c r="G14" i="11" l="1"/>
  <c r="E165" i="25"/>
  <c r="F172" i="25" s="1"/>
  <c r="F179" i="25" s="1"/>
  <c r="F12" i="4" s="1"/>
  <c r="E20" i="3"/>
  <c r="D15" i="3"/>
  <c r="K49" i="6"/>
  <c r="G82" i="1"/>
  <c r="C19" i="5"/>
  <c r="D9" i="20"/>
  <c r="H32" i="3"/>
  <c r="G32" i="3"/>
  <c r="C27" i="5"/>
  <c r="G8" i="2"/>
  <c r="H84" i="1"/>
  <c r="F178" i="25"/>
  <c r="F10" i="4" s="1"/>
  <c r="E166" i="25"/>
  <c r="D24" i="2" s="1"/>
  <c r="E10" i="18" s="1"/>
  <c r="E172" i="25"/>
  <c r="E179" i="25" s="1"/>
  <c r="E12" i="4" s="1"/>
  <c r="F11" i="4"/>
  <c r="F54" i="9"/>
  <c r="F55" i="9" s="1"/>
  <c r="D10" i="4"/>
  <c r="D9" i="4" s="1"/>
  <c r="D180" i="25"/>
  <c r="G20" i="15"/>
  <c r="G17" i="3" s="1"/>
  <c r="F13" i="2"/>
  <c r="F10" i="29" s="1"/>
  <c r="G11" i="3"/>
  <c r="G16" i="4" s="1"/>
  <c r="I87" i="7"/>
  <c r="H30" i="3"/>
  <c r="E178" i="25"/>
  <c r="H145" i="25"/>
  <c r="H144" i="25" s="1"/>
  <c r="G144" i="25"/>
  <c r="H129" i="25"/>
  <c r="H128" i="25" s="1"/>
  <c r="G128" i="25"/>
  <c r="G87" i="7"/>
  <c r="F30" i="3"/>
  <c r="F29" i="3" s="1"/>
  <c r="G100" i="25"/>
  <c r="H101" i="25"/>
  <c r="H100" i="25" s="1"/>
  <c r="G26" i="9"/>
  <c r="F95" i="9"/>
  <c r="F39" i="4" s="1"/>
  <c r="G29" i="9"/>
  <c r="G41" i="9"/>
  <c r="G38" i="9"/>
  <c r="G14" i="2"/>
  <c r="K53" i="6"/>
  <c r="I79" i="7"/>
  <c r="G15" i="2" s="1"/>
  <c r="F30" i="9"/>
  <c r="F31" i="9" s="1"/>
  <c r="F42" i="9"/>
  <c r="H59" i="7"/>
  <c r="H76" i="7" s="1"/>
  <c r="F158" i="25"/>
  <c r="G159" i="25"/>
  <c r="D8" i="29"/>
  <c r="D7" i="5"/>
  <c r="D26" i="5"/>
  <c r="H85" i="7"/>
  <c r="H86" i="7"/>
  <c r="G31" i="3" s="1"/>
  <c r="G55" i="25"/>
  <c r="H55" i="25"/>
  <c r="H11" i="3"/>
  <c r="H16" i="4" s="1"/>
  <c r="H20" i="15"/>
  <c r="G13" i="2"/>
  <c r="G10" i="29" s="1"/>
  <c r="E87" i="1"/>
  <c r="D17" i="2" s="1"/>
  <c r="D23" i="2" s="1"/>
  <c r="D26" i="2" s="1"/>
  <c r="E10" i="3"/>
  <c r="H75" i="7"/>
  <c r="G152" i="25"/>
  <c r="F151" i="25"/>
  <c r="F165" i="25" s="1"/>
  <c r="G11" i="4"/>
  <c r="E8" i="29"/>
  <c r="E12" i="29" s="1"/>
  <c r="E7" i="5"/>
  <c r="E26" i="5"/>
  <c r="G80" i="1"/>
  <c r="H177" i="25"/>
  <c r="G53" i="9"/>
  <c r="G50" i="9"/>
  <c r="H72" i="28"/>
  <c r="H36" i="28"/>
  <c r="H54" i="28" s="1"/>
  <c r="D12" i="29"/>
  <c r="D173" i="25"/>
  <c r="F84" i="1"/>
  <c r="C15" i="4"/>
  <c r="D15" i="4"/>
  <c r="A138" i="25"/>
  <c r="A145" i="25" s="1"/>
  <c r="A152" i="25" s="1"/>
  <c r="A159" i="25" s="1"/>
  <c r="A108" i="25"/>
  <c r="A115" i="25" s="1"/>
  <c r="A122" i="25" s="1"/>
  <c r="A129" i="25" s="1"/>
  <c r="G71" i="7"/>
  <c r="G82" i="7" s="1"/>
  <c r="G55" i="7"/>
  <c r="G11" i="7"/>
  <c r="G26" i="7" s="1"/>
  <c r="G40" i="7" s="1"/>
  <c r="A86" i="25"/>
  <c r="A95" i="25" s="1"/>
  <c r="A102" i="25" s="1"/>
  <c r="A80" i="25"/>
  <c r="C9" i="20"/>
  <c r="C9" i="18"/>
  <c r="C12" i="18" s="1"/>
  <c r="B29" i="2"/>
  <c r="B19" i="5"/>
  <c r="B28" i="5"/>
  <c r="D14" i="9"/>
  <c r="D20" i="9" s="1"/>
  <c r="I11" i="11"/>
  <c r="I13" i="11" s="1"/>
  <c r="H13" i="11"/>
  <c r="H14" i="11" s="1"/>
  <c r="I14" i="11" s="1"/>
  <c r="G59" i="11"/>
  <c r="H8" i="1"/>
  <c r="G7" i="25"/>
  <c r="G33" i="25" s="1"/>
  <c r="G7" i="4"/>
  <c r="J7" i="6"/>
  <c r="H6" i="7"/>
  <c r="J12" i="6"/>
  <c r="G7" i="11"/>
  <c r="G45" i="1"/>
  <c r="G7" i="15"/>
  <c r="F6" i="5"/>
  <c r="G29" i="11"/>
  <c r="F7" i="29"/>
  <c r="G7" i="3"/>
  <c r="G12" i="1"/>
  <c r="F7" i="2"/>
  <c r="G32" i="1"/>
  <c r="G7" i="18"/>
  <c r="G7" i="20"/>
  <c r="G7" i="9"/>
  <c r="G13" i="9" s="1"/>
  <c r="A73" i="9" s="1"/>
  <c r="G57" i="1"/>
  <c r="E25" i="5"/>
  <c r="E21" i="5"/>
  <c r="E10" i="5"/>
  <c r="E16" i="5"/>
  <c r="D20" i="3"/>
  <c r="D22" i="3" s="1"/>
  <c r="C22" i="3"/>
  <c r="C24" i="3" s="1"/>
  <c r="H79" i="7" l="1"/>
  <c r="F15" i="2" s="1"/>
  <c r="H29" i="3"/>
  <c r="E173" i="25"/>
  <c r="H135" i="25"/>
  <c r="G135" i="25"/>
  <c r="G171" i="25" s="1"/>
  <c r="D13" i="29"/>
  <c r="F97" i="9"/>
  <c r="E28" i="2" s="1"/>
  <c r="F24" i="20" s="1"/>
  <c r="F12" i="3"/>
  <c r="F18" i="4" s="1"/>
  <c r="F18" i="3"/>
  <c r="F20" i="3" s="1"/>
  <c r="G178" i="25"/>
  <c r="E9" i="18"/>
  <c r="E12" i="18" s="1"/>
  <c r="E14" i="9" s="1"/>
  <c r="E20" i="9" s="1"/>
  <c r="D19" i="5"/>
  <c r="E9" i="20"/>
  <c r="D29" i="2"/>
  <c r="D28" i="5" s="1"/>
  <c r="G8" i="29"/>
  <c r="G12" i="29" s="1"/>
  <c r="G26" i="5"/>
  <c r="G32" i="9"/>
  <c r="G28" i="9"/>
  <c r="H87" i="1"/>
  <c r="G17" i="2" s="1"/>
  <c r="G23" i="2" s="1"/>
  <c r="H10" i="3"/>
  <c r="F10" i="3"/>
  <c r="F87" i="1"/>
  <c r="E17" i="2" s="1"/>
  <c r="E23" i="2" s="1"/>
  <c r="F8" i="2"/>
  <c r="G7" i="5" s="1"/>
  <c r="G84" i="1"/>
  <c r="F37" i="4"/>
  <c r="D50" i="11"/>
  <c r="F180" i="25"/>
  <c r="H66" i="7"/>
  <c r="H68" i="7" s="1"/>
  <c r="F9" i="4"/>
  <c r="H11" i="4"/>
  <c r="G151" i="25"/>
  <c r="H152" i="25"/>
  <c r="H151" i="25" s="1"/>
  <c r="G98" i="9"/>
  <c r="G23" i="20" s="1"/>
  <c r="F173" i="25"/>
  <c r="H159" i="25"/>
  <c r="H158" i="25" s="1"/>
  <c r="G158" i="25"/>
  <c r="D27" i="5"/>
  <c r="F166" i="25"/>
  <c r="E24" i="2" s="1"/>
  <c r="F10" i="18" s="1"/>
  <c r="G56" i="9"/>
  <c r="G52" i="9"/>
  <c r="G54" i="9" s="1"/>
  <c r="G55" i="9" s="1"/>
  <c r="H87" i="7"/>
  <c r="G30" i="3"/>
  <c r="G29" i="3" s="1"/>
  <c r="G44" i="9"/>
  <c r="G40" i="9"/>
  <c r="E10" i="4"/>
  <c r="E9" i="4" s="1"/>
  <c r="E180" i="25"/>
  <c r="H17" i="3"/>
  <c r="H171" i="25"/>
  <c r="E17" i="4"/>
  <c r="E15" i="4" s="1"/>
  <c r="E15" i="3"/>
  <c r="E22" i="3" s="1"/>
  <c r="E24" i="3" s="1"/>
  <c r="H12" i="3"/>
  <c r="H18" i="4" s="1"/>
  <c r="H18" i="3"/>
  <c r="G43" i="4"/>
  <c r="F43" i="9"/>
  <c r="D24" i="3"/>
  <c r="C20" i="20"/>
  <c r="C26" i="20" s="1"/>
  <c r="C8" i="9"/>
  <c r="C10" i="9" s="1"/>
  <c r="C14" i="20"/>
  <c r="C17" i="20" s="1"/>
  <c r="C14" i="18"/>
  <c r="C21" i="18" s="1"/>
  <c r="H71" i="7"/>
  <c r="H82" i="7" s="1"/>
  <c r="H55" i="7"/>
  <c r="H11" i="7"/>
  <c r="H26" i="7" s="1"/>
  <c r="H40" i="7" s="1"/>
  <c r="G7" i="29"/>
  <c r="H32" i="1"/>
  <c r="H7" i="3"/>
  <c r="H7" i="25"/>
  <c r="H33" i="25" s="1"/>
  <c r="I6" i="7"/>
  <c r="H57" i="1"/>
  <c r="K7" i="6"/>
  <c r="H45" i="1"/>
  <c r="G6" i="5"/>
  <c r="H7" i="11"/>
  <c r="I7" i="11" s="1"/>
  <c r="H7" i="9"/>
  <c r="H13" i="9" s="1"/>
  <c r="A85" i="9" s="1"/>
  <c r="H7" i="4"/>
  <c r="K12" i="6"/>
  <c r="H7" i="20"/>
  <c r="H12" i="1"/>
  <c r="H29" i="11"/>
  <c r="I29" i="11" s="1"/>
  <c r="H7" i="18"/>
  <c r="H7" i="15"/>
  <c r="G7" i="2"/>
  <c r="B30" i="2"/>
  <c r="B31" i="2" s="1"/>
  <c r="A109" i="25"/>
  <c r="A116" i="25" s="1"/>
  <c r="A123" i="25" s="1"/>
  <c r="A130" i="25" s="1"/>
  <c r="A139" i="25"/>
  <c r="A146" i="25" s="1"/>
  <c r="A153" i="25" s="1"/>
  <c r="A160" i="25" s="1"/>
  <c r="F10" i="5"/>
  <c r="F25" i="5"/>
  <c r="F16" i="5"/>
  <c r="F21" i="5"/>
  <c r="C16" i="18"/>
  <c r="C14" i="9"/>
  <c r="C20" i="9" s="1"/>
  <c r="A87" i="25"/>
  <c r="A96" i="25" s="1"/>
  <c r="A103" i="25" s="1"/>
  <c r="A81" i="25"/>
  <c r="D23" i="4"/>
  <c r="C23" i="4"/>
  <c r="E23" i="4" l="1"/>
  <c r="D13" i="5" s="1"/>
  <c r="E13" i="29"/>
  <c r="E26" i="2"/>
  <c r="E29" i="2" s="1"/>
  <c r="E28" i="5" s="1"/>
  <c r="C27" i="20"/>
  <c r="C28" i="20" s="1"/>
  <c r="H15" i="3"/>
  <c r="G30" i="9"/>
  <c r="H20" i="3"/>
  <c r="H43" i="4"/>
  <c r="G12" i="3"/>
  <c r="G18" i="4" s="1"/>
  <c r="G18" i="3"/>
  <c r="G20" i="3" s="1"/>
  <c r="F15" i="3"/>
  <c r="F22" i="3" s="1"/>
  <c r="F24" i="3" s="1"/>
  <c r="F17" i="4"/>
  <c r="F15" i="4" s="1"/>
  <c r="F23" i="4" s="1"/>
  <c r="G10" i="4"/>
  <c r="H38" i="9"/>
  <c r="H41" i="9"/>
  <c r="F9" i="20"/>
  <c r="H178" i="25"/>
  <c r="G42" i="9"/>
  <c r="G43" i="9" s="1"/>
  <c r="F7" i="5"/>
  <c r="F8" i="29"/>
  <c r="F12" i="29" s="1"/>
  <c r="F26" i="5"/>
  <c r="E27" i="5"/>
  <c r="G87" i="1"/>
  <c r="F17" i="2" s="1"/>
  <c r="F23" i="2" s="1"/>
  <c r="G10" i="3"/>
  <c r="D12" i="5"/>
  <c r="G165" i="25"/>
  <c r="H53" i="9"/>
  <c r="H50" i="9"/>
  <c r="G95" i="9"/>
  <c r="G39" i="4" s="1"/>
  <c r="H26" i="9"/>
  <c r="H29" i="9"/>
  <c r="H165" i="25"/>
  <c r="H166" i="25" s="1"/>
  <c r="G24" i="2" s="1"/>
  <c r="H10" i="18" s="1"/>
  <c r="B13" i="5"/>
  <c r="B12" i="5"/>
  <c r="A88" i="25"/>
  <c r="A97" i="25" s="1"/>
  <c r="A104" i="25" s="1"/>
  <c r="A82" i="25"/>
  <c r="C23" i="18"/>
  <c r="C31" i="11"/>
  <c r="C9" i="11"/>
  <c r="C13" i="5"/>
  <c r="C12" i="5"/>
  <c r="E13" i="5"/>
  <c r="A140" i="25"/>
  <c r="A147" i="25" s="1"/>
  <c r="A154" i="25" s="1"/>
  <c r="A161" i="25" s="1"/>
  <c r="A110" i="25"/>
  <c r="A117" i="25" s="1"/>
  <c r="A124" i="25" s="1"/>
  <c r="A131" i="25" s="1"/>
  <c r="D21" i="20"/>
  <c r="C44" i="4"/>
  <c r="C42" i="4" s="1"/>
  <c r="G21" i="5"/>
  <c r="G10" i="5"/>
  <c r="G16" i="5"/>
  <c r="G25" i="5"/>
  <c r="I55" i="7"/>
  <c r="I71" i="7"/>
  <c r="I82" i="7" s="1"/>
  <c r="I11" i="7"/>
  <c r="I26" i="7" s="1"/>
  <c r="I40" i="7" s="1"/>
  <c r="D8" i="9"/>
  <c r="D10" i="9" s="1"/>
  <c r="D20" i="20"/>
  <c r="D14" i="18"/>
  <c r="D14" i="20"/>
  <c r="D17" i="20" s="1"/>
  <c r="C30" i="20"/>
  <c r="C32" i="4"/>
  <c r="B8" i="5"/>
  <c r="B11" i="5"/>
  <c r="C32" i="2"/>
  <c r="C30" i="2" s="1"/>
  <c r="E8" i="9"/>
  <c r="E10" i="9" s="1"/>
  <c r="E14" i="20"/>
  <c r="E17" i="20" s="1"/>
  <c r="E20" i="20"/>
  <c r="E14" i="18"/>
  <c r="G97" i="9" l="1"/>
  <c r="F28" i="2" s="1"/>
  <c r="G24" i="20" s="1"/>
  <c r="E19" i="5"/>
  <c r="H98" i="9"/>
  <c r="H23" i="20" s="1"/>
  <c r="F9" i="18"/>
  <c r="F12" i="18" s="1"/>
  <c r="F14" i="9" s="1"/>
  <c r="F20" i="9" s="1"/>
  <c r="E12" i="5"/>
  <c r="G13" i="29"/>
  <c r="G15" i="3"/>
  <c r="G22" i="3" s="1"/>
  <c r="G24" i="3" s="1"/>
  <c r="G17" i="4"/>
  <c r="G15" i="4" s="1"/>
  <c r="G26" i="2"/>
  <c r="H22" i="3"/>
  <c r="F14" i="20"/>
  <c r="F17" i="20" s="1"/>
  <c r="F8" i="9"/>
  <c r="F10" i="9" s="1"/>
  <c r="F20" i="20"/>
  <c r="F14" i="18"/>
  <c r="F16" i="18" s="1"/>
  <c r="H17" i="4"/>
  <c r="H15" i="4" s="1"/>
  <c r="H172" i="25"/>
  <c r="G166" i="25"/>
  <c r="F24" i="2" s="1"/>
  <c r="G10" i="18" s="1"/>
  <c r="G172" i="25"/>
  <c r="H52" i="9"/>
  <c r="H56" i="9"/>
  <c r="G31" i="9"/>
  <c r="G37" i="4"/>
  <c r="E50" i="11"/>
  <c r="H10" i="4"/>
  <c r="H32" i="9"/>
  <c r="H95" i="9" s="1"/>
  <c r="H39" i="4" s="1"/>
  <c r="H28" i="9"/>
  <c r="H40" i="9"/>
  <c r="H44" i="9"/>
  <c r="D26" i="20"/>
  <c r="D27" i="20" s="1"/>
  <c r="D28" i="20" s="1"/>
  <c r="D30" i="20" s="1"/>
  <c r="E21" i="18"/>
  <c r="E16" i="18"/>
  <c r="E21" i="20"/>
  <c r="E26" i="20" s="1"/>
  <c r="E27" i="20" s="1"/>
  <c r="C31" i="2"/>
  <c r="D44" i="4"/>
  <c r="D42" i="4" s="1"/>
  <c r="C33" i="4"/>
  <c r="D29" i="4"/>
  <c r="C22" i="11"/>
  <c r="C16" i="11"/>
  <c r="A141" i="25"/>
  <c r="A148" i="25" s="1"/>
  <c r="A155" i="25" s="1"/>
  <c r="A162" i="25" s="1"/>
  <c r="A111" i="25"/>
  <c r="A118" i="25" s="1"/>
  <c r="A125" i="25" s="1"/>
  <c r="A132" i="25" s="1"/>
  <c r="D21" i="18"/>
  <c r="D16" i="18"/>
  <c r="C49" i="4"/>
  <c r="B23" i="5"/>
  <c r="B22" i="5"/>
  <c r="C42" i="11"/>
  <c r="C36" i="11"/>
  <c r="A89" i="25"/>
  <c r="A98" i="25" s="1"/>
  <c r="A105" i="25" s="1"/>
  <c r="A83" i="25"/>
  <c r="A90" i="25" s="1"/>
  <c r="A99" i="25" s="1"/>
  <c r="A106" i="25" s="1"/>
  <c r="E28" i="20" l="1"/>
  <c r="F26" i="2"/>
  <c r="F27" i="5" s="1"/>
  <c r="F13" i="29"/>
  <c r="G14" i="18"/>
  <c r="G20" i="20"/>
  <c r="G14" i="20"/>
  <c r="G8" i="9"/>
  <c r="G10" i="9" s="1"/>
  <c r="H42" i="9"/>
  <c r="H43" i="9" s="1"/>
  <c r="H37" i="4"/>
  <c r="F50" i="11"/>
  <c r="H9" i="18"/>
  <c r="H12" i="18" s="1"/>
  <c r="H9" i="20"/>
  <c r="G27" i="5"/>
  <c r="H30" i="9"/>
  <c r="H97" i="9" s="1"/>
  <c r="G28" i="2" s="1"/>
  <c r="G179" i="25"/>
  <c r="G173" i="25"/>
  <c r="F21" i="18"/>
  <c r="F23" i="18" s="1"/>
  <c r="F29" i="2"/>
  <c r="F28" i="5" s="1"/>
  <c r="G9" i="18"/>
  <c r="G12" i="18" s="1"/>
  <c r="F19" i="5"/>
  <c r="G9" i="20"/>
  <c r="H179" i="25"/>
  <c r="H173" i="25"/>
  <c r="H54" i="9"/>
  <c r="H55" i="9" s="1"/>
  <c r="H24" i="3"/>
  <c r="E30" i="20"/>
  <c r="A143" i="25"/>
  <c r="A150" i="25" s="1"/>
  <c r="A157" i="25" s="1"/>
  <c r="A164" i="25" s="1"/>
  <c r="A113" i="25"/>
  <c r="A120" i="25" s="1"/>
  <c r="A127" i="25" s="1"/>
  <c r="A134" i="25" s="1"/>
  <c r="L30" i="11"/>
  <c r="M30" i="11" s="1"/>
  <c r="C38" i="11"/>
  <c r="C51" i="4"/>
  <c r="C53" i="4" s="1"/>
  <c r="B18" i="5"/>
  <c r="D31" i="11"/>
  <c r="D9" i="11"/>
  <c r="E23" i="18"/>
  <c r="D23" i="18"/>
  <c r="L11" i="11"/>
  <c r="M11" i="11" s="1"/>
  <c r="C18" i="11"/>
  <c r="D49" i="4"/>
  <c r="C23" i="5"/>
  <c r="C22" i="5"/>
  <c r="E31" i="11"/>
  <c r="E9" i="11"/>
  <c r="E16" i="11" s="1"/>
  <c r="L13" i="11" s="1"/>
  <c r="A112" i="25"/>
  <c r="A119" i="25" s="1"/>
  <c r="A126" i="25" s="1"/>
  <c r="A133" i="25" s="1"/>
  <c r="A142" i="25"/>
  <c r="A149" i="25" s="1"/>
  <c r="A156" i="25" s="1"/>
  <c r="A163" i="25" s="1"/>
  <c r="B17" i="5"/>
  <c r="B51" i="11"/>
  <c r="B14" i="5"/>
  <c r="C11" i="5"/>
  <c r="D32" i="2"/>
  <c r="D30" i="2" s="1"/>
  <c r="D32" i="4"/>
  <c r="D33" i="4" s="1"/>
  <c r="C8" i="5"/>
  <c r="G17" i="20" l="1"/>
  <c r="H24" i="20"/>
  <c r="G29" i="2"/>
  <c r="G28" i="5" s="1"/>
  <c r="G19" i="5"/>
  <c r="H31" i="9"/>
  <c r="H8" i="9"/>
  <c r="H10" i="9" s="1"/>
  <c r="H14" i="20"/>
  <c r="H17" i="20" s="1"/>
  <c r="H20" i="20"/>
  <c r="H14" i="18"/>
  <c r="H16" i="18" s="1"/>
  <c r="G14" i="9"/>
  <c r="G20" i="9" s="1"/>
  <c r="G21" i="18"/>
  <c r="G16" i="18"/>
  <c r="G12" i="4"/>
  <c r="G9" i="4" s="1"/>
  <c r="G23" i="4" s="1"/>
  <c r="G180" i="25"/>
  <c r="H14" i="9"/>
  <c r="H20" i="9" s="1"/>
  <c r="H21" i="18"/>
  <c r="F31" i="11"/>
  <c r="F42" i="11" s="1"/>
  <c r="F9" i="11"/>
  <c r="F16" i="11" s="1"/>
  <c r="L14" i="11" s="1"/>
  <c r="H12" i="4"/>
  <c r="H9" i="4" s="1"/>
  <c r="H23" i="4" s="1"/>
  <c r="H180" i="25"/>
  <c r="C51" i="11"/>
  <c r="C17" i="5"/>
  <c r="C14" i="5"/>
  <c r="F21" i="20"/>
  <c r="F26" i="20" s="1"/>
  <c r="F27" i="20" s="1"/>
  <c r="F28" i="20" s="1"/>
  <c r="E44" i="4"/>
  <c r="E42" i="4" s="1"/>
  <c r="D31" i="2"/>
  <c r="B52" i="11"/>
  <c r="B53" i="11" s="1"/>
  <c r="N11" i="11"/>
  <c r="D42" i="11"/>
  <c r="E42" i="11"/>
  <c r="N30" i="11"/>
  <c r="E29" i="4"/>
  <c r="D51" i="4"/>
  <c r="D53" i="4" s="1"/>
  <c r="D54" i="4" s="1"/>
  <c r="C18" i="5"/>
  <c r="D16" i="11"/>
  <c r="E22" i="11"/>
  <c r="D22" i="11"/>
  <c r="F22" i="11"/>
  <c r="B54" i="11" l="1"/>
  <c r="H31" i="11"/>
  <c r="H9" i="11"/>
  <c r="G23" i="18"/>
  <c r="G31" i="11"/>
  <c r="H42" i="11" s="1"/>
  <c r="G9" i="11"/>
  <c r="G13" i="5"/>
  <c r="G12" i="5"/>
  <c r="H23" i="18"/>
  <c r="F13" i="5"/>
  <c r="F12" i="5"/>
  <c r="E49" i="4"/>
  <c r="D23" i="5"/>
  <c r="D22" i="5"/>
  <c r="C52" i="11"/>
  <c r="C53" i="11" s="1"/>
  <c r="B60" i="11"/>
  <c r="C33" i="11" s="1"/>
  <c r="L12" i="11"/>
  <c r="M12" i="11" s="1"/>
  <c r="D18" i="11"/>
  <c r="F18" i="11"/>
  <c r="E18" i="11"/>
  <c r="E32" i="4"/>
  <c r="F29" i="4" s="1"/>
  <c r="D8" i="5"/>
  <c r="E32" i="2"/>
  <c r="E30" i="2" s="1"/>
  <c r="D11" i="5"/>
  <c r="F30" i="20"/>
  <c r="G42" i="11" l="1"/>
  <c r="I9" i="11"/>
  <c r="I16" i="11" s="1"/>
  <c r="L17" i="11" s="1"/>
  <c r="H16" i="11"/>
  <c r="L16" i="11" s="1"/>
  <c r="G16" i="11"/>
  <c r="H22" i="11"/>
  <c r="G22" i="11"/>
  <c r="C54" i="11"/>
  <c r="M13" i="11"/>
  <c r="N12" i="11"/>
  <c r="G21" i="20"/>
  <c r="G26" i="20" s="1"/>
  <c r="G27" i="20" s="1"/>
  <c r="G28" i="20" s="1"/>
  <c r="F44" i="4"/>
  <c r="F42" i="4" s="1"/>
  <c r="E31" i="2"/>
  <c r="D18" i="5"/>
  <c r="C60" i="11"/>
  <c r="D33" i="11" s="1"/>
  <c r="D34" i="11" s="1"/>
  <c r="E33" i="4"/>
  <c r="E51" i="4" s="1"/>
  <c r="E53" i="4" s="1"/>
  <c r="E54" i="4" s="1"/>
  <c r="L15" i="11" l="1"/>
  <c r="G18" i="11"/>
  <c r="I18" i="11"/>
  <c r="C20" i="11" s="1"/>
  <c r="H18" i="11"/>
  <c r="I22" i="11"/>
  <c r="C24" i="11" s="1"/>
  <c r="D36" i="11"/>
  <c r="F49" i="4"/>
  <c r="E23" i="5"/>
  <c r="E22" i="5"/>
  <c r="D17" i="5"/>
  <c r="D51" i="11"/>
  <c r="D14" i="5"/>
  <c r="E8" i="5"/>
  <c r="F32" i="2"/>
  <c r="F30" i="2" s="1"/>
  <c r="F32" i="4"/>
  <c r="E11" i="5"/>
  <c r="G30" i="20"/>
  <c r="M14" i="11"/>
  <c r="N13" i="11"/>
  <c r="N14" i="11" l="1"/>
  <c r="M15" i="11"/>
  <c r="F33" i="4"/>
  <c r="F51" i="4" s="1"/>
  <c r="F53" i="4" s="1"/>
  <c r="F54" i="4" s="1"/>
  <c r="G29" i="4"/>
  <c r="D52" i="11"/>
  <c r="D53" i="11" s="1"/>
  <c r="E18" i="5"/>
  <c r="H21" i="20"/>
  <c r="H26" i="20" s="1"/>
  <c r="H27" i="20" s="1"/>
  <c r="H28" i="20" s="1"/>
  <c r="H30" i="20" s="1"/>
  <c r="G44" i="4"/>
  <c r="G42" i="4" s="1"/>
  <c r="F31" i="2"/>
  <c r="L31" i="11"/>
  <c r="M31" i="11" s="1"/>
  <c r="E38" i="11"/>
  <c r="I38" i="11"/>
  <c r="C40" i="11" s="1"/>
  <c r="H38" i="11"/>
  <c r="D38" i="11"/>
  <c r="G38" i="11"/>
  <c r="F38" i="11"/>
  <c r="E51" i="11" l="1"/>
  <c r="E17" i="5"/>
  <c r="E14" i="5"/>
  <c r="F8" i="5"/>
  <c r="G32" i="4"/>
  <c r="H29" i="4" s="1"/>
  <c r="G32" i="2"/>
  <c r="G30" i="2" s="1"/>
  <c r="F11" i="5"/>
  <c r="N31" i="11"/>
  <c r="G49" i="4"/>
  <c r="F22" i="5"/>
  <c r="F23" i="5"/>
  <c r="G33" i="4"/>
  <c r="F14" i="5" s="1"/>
  <c r="M16" i="11"/>
  <c r="N15" i="11"/>
  <c r="D54" i="11"/>
  <c r="D60" i="11" s="1"/>
  <c r="E33" i="11" s="1"/>
  <c r="E34" i="11" s="1"/>
  <c r="E36" i="11" l="1"/>
  <c r="L32" i="11" s="1"/>
  <c r="M32" i="11" s="1"/>
  <c r="M17" i="11"/>
  <c r="N17" i="11" s="1"/>
  <c r="N16" i="11"/>
  <c r="C26" i="11" s="1"/>
  <c r="H44" i="4"/>
  <c r="H42" i="4" s="1"/>
  <c r="G31" i="2"/>
  <c r="E52" i="11"/>
  <c r="E53" i="11" s="1"/>
  <c r="F17" i="5"/>
  <c r="F51" i="11"/>
  <c r="G51" i="4"/>
  <c r="G53" i="4" s="1"/>
  <c r="G54" i="4" s="1"/>
  <c r="F18" i="5"/>
  <c r="G8" i="5" l="1"/>
  <c r="G11" i="5"/>
  <c r="H32" i="4"/>
  <c r="H33" i="4" s="1"/>
  <c r="F52" i="11"/>
  <c r="F53" i="11" s="1"/>
  <c r="H49" i="4"/>
  <c r="G23" i="5"/>
  <c r="G22" i="5"/>
  <c r="N32" i="11"/>
  <c r="E54" i="11"/>
  <c r="E60" i="11" s="1"/>
  <c r="F33" i="11" s="1"/>
  <c r="F34" i="11" s="1"/>
  <c r="F36" i="11" l="1"/>
  <c r="L33" i="11" s="1"/>
  <c r="M33" i="11" s="1"/>
  <c r="H51" i="4"/>
  <c r="H53" i="4" s="1"/>
  <c r="H54" i="4" s="1"/>
  <c r="G18" i="5"/>
  <c r="F54" i="11"/>
  <c r="G17" i="5"/>
  <c r="G51" i="11"/>
  <c r="F60" i="11"/>
  <c r="G33" i="11" s="1"/>
  <c r="G34" i="11" s="1"/>
  <c r="G14" i="5"/>
  <c r="G36" i="11" l="1"/>
  <c r="L34" i="11" s="1"/>
  <c r="M34" i="11" s="1"/>
  <c r="G52" i="11"/>
  <c r="G53" i="11" s="1"/>
  <c r="N33" i="11"/>
  <c r="N34" i="11" l="1"/>
  <c r="G54" i="11"/>
  <c r="G60" i="11" s="1"/>
  <c r="H33" i="11" s="1"/>
  <c r="I33" i="11" l="1"/>
  <c r="I31" i="11" s="1"/>
  <c r="H34" i="11"/>
  <c r="I42" i="11" l="1"/>
  <c r="C44" i="11" s="1"/>
  <c r="I34" i="11"/>
  <c r="I36" i="11" s="1"/>
  <c r="H36" i="11"/>
  <c r="L35" i="11" s="1"/>
  <c r="M35" i="11" s="1"/>
  <c r="N35" i="11" s="1"/>
  <c r="C46" i="11" s="1"/>
</calcChain>
</file>

<file path=xl/sharedStrings.xml><?xml version="1.0" encoding="utf-8"?>
<sst xmlns="http://schemas.openxmlformats.org/spreadsheetml/2006/main" count="617" uniqueCount="428">
  <si>
    <t>Beta empresas equivalentes</t>
  </si>
  <si>
    <t>Taxa Interna de Rentibilidade</t>
  </si>
  <si>
    <t>Pay Back period</t>
  </si>
  <si>
    <t>CF</t>
  </si>
  <si>
    <t>CF Acum</t>
  </si>
  <si>
    <t>Quantidades vendidas</t>
  </si>
  <si>
    <t xml:space="preserve">Preço Unitário </t>
  </si>
  <si>
    <t>Na perspectiva do Projecto</t>
  </si>
  <si>
    <t>Na perspectiva do Investidor</t>
  </si>
  <si>
    <t>Anos</t>
  </si>
  <si>
    <t>Pressupostos Gerais</t>
  </si>
  <si>
    <t>Custo</t>
  </si>
  <si>
    <t>Taxa de Juro</t>
  </si>
  <si>
    <t>Juro Anual</t>
  </si>
  <si>
    <t>Reembolso Anual</t>
  </si>
  <si>
    <t>Financiamento</t>
  </si>
  <si>
    <t>Solvabilidade Total</t>
  </si>
  <si>
    <t>Liquidez Reduzida</t>
  </si>
  <si>
    <t>Fornecedores</t>
  </si>
  <si>
    <t>Autonomia Financeira</t>
  </si>
  <si>
    <t>EMPRESA:</t>
  </si>
  <si>
    <t xml:space="preserve">TOTAL FSE  </t>
  </si>
  <si>
    <t>CMVMC</t>
  </si>
  <si>
    <t>Seguros Acidentes de Trabalho</t>
  </si>
  <si>
    <t>Ano 0</t>
  </si>
  <si>
    <t>Ano 1</t>
  </si>
  <si>
    <t>Ano 2</t>
  </si>
  <si>
    <t>Ano 3</t>
  </si>
  <si>
    <t>Ano 4</t>
  </si>
  <si>
    <t>Ano 5</t>
  </si>
  <si>
    <t>Subcontratos</t>
  </si>
  <si>
    <t>Royalties</t>
  </si>
  <si>
    <t>Comissões</t>
  </si>
  <si>
    <t>Pessoal</t>
  </si>
  <si>
    <t>Nº Meses</t>
  </si>
  <si>
    <t>Electricidade</t>
  </si>
  <si>
    <t>Artigos para oferta</t>
  </si>
  <si>
    <t>Rendas e alugueres</t>
  </si>
  <si>
    <t>Despesas de representação</t>
  </si>
  <si>
    <t>Comunicação</t>
  </si>
  <si>
    <t>Seguros</t>
  </si>
  <si>
    <t>Transportes de mercadorias</t>
  </si>
  <si>
    <t>Contencioso e notariado</t>
  </si>
  <si>
    <t>Conservação e reparação</t>
  </si>
  <si>
    <t>Publicidade e propaganda</t>
  </si>
  <si>
    <t>Limpeza, higiene e conforto</t>
  </si>
  <si>
    <t>Honorários</t>
  </si>
  <si>
    <t xml:space="preserve">Formação </t>
  </si>
  <si>
    <t>TOTAL</t>
  </si>
  <si>
    <t>Proveitos Financeiros</t>
  </si>
  <si>
    <t>ACTIVO</t>
  </si>
  <si>
    <t>Clientes</t>
  </si>
  <si>
    <t>Estado</t>
  </si>
  <si>
    <t>TOTAL ACTIVO</t>
  </si>
  <si>
    <t>PASSIVO</t>
  </si>
  <si>
    <t>TOTAL PASSIVO</t>
  </si>
  <si>
    <t>Unidade monetária</t>
  </si>
  <si>
    <t>Investimento</t>
  </si>
  <si>
    <t>Demonstração de Resultados Previsional</t>
  </si>
  <si>
    <t>Balanço Previsional</t>
  </si>
  <si>
    <t>Mapa de Cash Flows Operacionais</t>
  </si>
  <si>
    <t>Principais Indicadores</t>
  </si>
  <si>
    <t>FSE + IVA</t>
  </si>
  <si>
    <t>Valor em divida</t>
  </si>
  <si>
    <t>IVA</t>
  </si>
  <si>
    <t>Empresa:</t>
  </si>
  <si>
    <t>TOTAL VENDAS</t>
  </si>
  <si>
    <t>TOTAL VOLUME DE NEGÓCIOS</t>
  </si>
  <si>
    <t>Margem Bruta</t>
  </si>
  <si>
    <t>TOTAL CMVMC</t>
  </si>
  <si>
    <t>TOTAL CMVMC + IVA</t>
  </si>
  <si>
    <t>TOTAL VOLUME DE NEGÓCIOS + IVA</t>
  </si>
  <si>
    <t>FSE - Fornecimentos e Serviços Externos</t>
  </si>
  <si>
    <t>CMVMC - Custo das Mercadorias Vendidas e Matérias Consumidas</t>
  </si>
  <si>
    <t>Taxa de crescimento</t>
  </si>
  <si>
    <t>Valor Mensal</t>
  </si>
  <si>
    <t>Serviço A</t>
  </si>
  <si>
    <t>Serviço B</t>
  </si>
  <si>
    <t>Serviço C</t>
  </si>
  <si>
    <t>Serviço D</t>
  </si>
  <si>
    <t>Taxa de crescimento das unidades vendidas</t>
  </si>
  <si>
    <t>Segurança Social</t>
  </si>
  <si>
    <t>QUADRO RESUMO</t>
  </si>
  <si>
    <t>Outros custos com pessoal</t>
  </si>
  <si>
    <t>Necessidades Fundo Maneio</t>
  </si>
  <si>
    <t>Recursos Fundo Maneio</t>
  </si>
  <si>
    <t>Investimento em Fundo de Maneio</t>
  </si>
  <si>
    <t>Reserva Segurança Tesouraria</t>
  </si>
  <si>
    <t xml:space="preserve">Taxa média de IRS </t>
  </si>
  <si>
    <t>Meios Libertos do Projecto</t>
  </si>
  <si>
    <t xml:space="preserve">   Fundo de Maneio</t>
  </si>
  <si>
    <t xml:space="preserve">   Capital Fixo</t>
  </si>
  <si>
    <t>Taxa de IRC</t>
  </si>
  <si>
    <t>CASH FLOW de Exploração</t>
  </si>
  <si>
    <t>Margem de segurança</t>
  </si>
  <si>
    <t>Necessidades de financiamento</t>
  </si>
  <si>
    <t xml:space="preserve">TOTAL </t>
  </si>
  <si>
    <t>Meios Libertos Brutos</t>
  </si>
  <si>
    <t>Desinvest. em Capital Fixo</t>
  </si>
  <si>
    <t>Desinvest. em FMN</t>
  </si>
  <si>
    <t>Total das Origens</t>
  </si>
  <si>
    <t>Inv. Capital Fixo</t>
  </si>
  <si>
    <t>Inv Fundo de Maneio</t>
  </si>
  <si>
    <t>Reembolso de Empréstimos</t>
  </si>
  <si>
    <t>Encargos Financeiros</t>
  </si>
  <si>
    <t>Total das Aplicações</t>
  </si>
  <si>
    <t>Saldo de Tesouraria Anual</t>
  </si>
  <si>
    <t>ORIGENS DE FUNDOS</t>
  </si>
  <si>
    <t>APLICAÇÕES DE FUNDOS</t>
  </si>
  <si>
    <t>Taxa de IVA - CMVMC</t>
  </si>
  <si>
    <t>Taxa de IVA - FSE</t>
  </si>
  <si>
    <t>Taxa de juro de activos sem risco</t>
  </si>
  <si>
    <t>Prémio de risco de mercado</t>
  </si>
  <si>
    <t>Meios Libertos</t>
  </si>
  <si>
    <t>CASH FLOW acumulado</t>
  </si>
  <si>
    <t>Saldo de Tesouraria Acumulado</t>
  </si>
  <si>
    <t>Soma Controlo</t>
  </si>
  <si>
    <t>Reembolso</t>
  </si>
  <si>
    <t>Taxa de Crescimento do Negócio</t>
  </si>
  <si>
    <t>INDICADORES ECONÓMICOS - FINANCEIROS</t>
  </si>
  <si>
    <t>INDICADORES ECONÓMICOS</t>
  </si>
  <si>
    <t>INDICADORES FINANCEIROS</t>
  </si>
  <si>
    <t>INDICADORES DE LIQUIDEZ</t>
  </si>
  <si>
    <t>Return On Investment (ROI)</t>
  </si>
  <si>
    <t>Rendibilidade do Activo</t>
  </si>
  <si>
    <t>Rotação do Activo</t>
  </si>
  <si>
    <t>Rendibilidade dos Capitais Próprios (ROE)</t>
  </si>
  <si>
    <t>INDICADORES DE RISCO NEGÓCIO</t>
  </si>
  <si>
    <t>Free cash-flow</t>
  </si>
  <si>
    <t>Taxa de Actualização</t>
  </si>
  <si>
    <t>Factor actualização</t>
  </si>
  <si>
    <t>Fluxos Actualizados</t>
  </si>
  <si>
    <t>Free Cash Flow do Equity</t>
  </si>
  <si>
    <t>Free Cash Flow to Firm</t>
  </si>
  <si>
    <t>WACC</t>
  </si>
  <si>
    <t>Fluxos actualizados</t>
  </si>
  <si>
    <t>Factor de actualização</t>
  </si>
  <si>
    <t>Custo ponderado</t>
  </si>
  <si>
    <t>Passos para preenchimento:</t>
  </si>
  <si>
    <r>
      <t>Ü</t>
    </r>
    <r>
      <rPr>
        <sz val="10"/>
        <rFont val="Arial Narrow"/>
        <family val="2"/>
      </rPr>
      <t xml:space="preserve"> Só devem ser inseridos valores nas células com fundo branco;</t>
    </r>
  </si>
  <si>
    <t>Principais regras de utilização:</t>
  </si>
  <si>
    <t>Colocar na sheet CMVMC na célula correspondente, as margens brutas de negócio para cada um dos produtos vendidos;</t>
  </si>
  <si>
    <t>Na sheet FSE, estimar um valor médio mensal para cada umas das rubricas que se adaptem à empresa / negócio;</t>
  </si>
  <si>
    <t>Posteriormente, definir o quadro de investimento da empresa / projecto na sheet de Investimentos, repartida pelas diferentes rubricas de investimento em activo fixo;</t>
  </si>
  <si>
    <t>Ano 6</t>
  </si>
  <si>
    <t>Tx IVA</t>
  </si>
  <si>
    <t>Taxa de juro de empréstimo Curto Prazo</t>
  </si>
  <si>
    <t>Taxa de juro de activos sem risco - Rf</t>
  </si>
  <si>
    <t>* Produtos / Familias de Produtos / Mercadorias</t>
  </si>
  <si>
    <t>Produto A *</t>
  </si>
  <si>
    <t>Produto B *</t>
  </si>
  <si>
    <t>Produto C *</t>
  </si>
  <si>
    <t>Produto D *</t>
  </si>
  <si>
    <t>Taxa de variação dos preços</t>
  </si>
  <si>
    <t>IVA VENDAS</t>
  </si>
  <si>
    <t>NOTA: Caso não tenha conhecimento das quantidades, colocar o valor das vendas na linha das "Quantidades Vendidas" e o valor 1 na linha do "Preço Unitário".</t>
  </si>
  <si>
    <t>NOTA: Mapa construído caso a caso:</t>
  </si>
  <si>
    <t>b) Efectuar os cálculos auxiliares considerados necessários para alcançar a o nível de matéria-prima por unidade produzida e introduzir manualmente os valores;</t>
  </si>
  <si>
    <t>Outro Pessoal</t>
  </si>
  <si>
    <t>Retenção SS Colaborador</t>
  </si>
  <si>
    <t>Retenção IRS Colaborador</t>
  </si>
  <si>
    <t>Retenções Colaboradores</t>
  </si>
  <si>
    <t>TOTAL Retenções</t>
  </si>
  <si>
    <t>*</t>
  </si>
  <si>
    <t>Resultados Operacionais (EBIT) x (1-IRC)</t>
  </si>
  <si>
    <t>Investim./Desinvest. em Fundo Maneio</t>
  </si>
  <si>
    <t>Investim./Desinvest. em Capital Fixo</t>
  </si>
  <si>
    <t>Fontes de Financiamento</t>
  </si>
  <si>
    <t>Plano de Financiamento</t>
  </si>
  <si>
    <t xml:space="preserve">Imposto sobre os Lucros </t>
  </si>
  <si>
    <t xml:space="preserve">Pagamento de Dividendos </t>
  </si>
  <si>
    <t>Capital Social (entrada de fundos)</t>
  </si>
  <si>
    <t>Empréstimos Obtidos</t>
  </si>
  <si>
    <t>Imposto Selo (0,4%)</t>
  </si>
  <si>
    <r>
      <t>Ü</t>
    </r>
    <r>
      <rPr>
        <sz val="10"/>
        <rFont val="Arial Narrow"/>
        <family val="2"/>
      </rPr>
      <t xml:space="preserve"> No caso de pretender efectuar uma análise de sensibilidade, utilize este mesmo modelo, mas com diferentes valores.</t>
    </r>
  </si>
  <si>
    <t>Avaliação do Projecto / Empresa</t>
  </si>
  <si>
    <t>==&gt; R(Tx actualização) = Rf + pº</t>
  </si>
  <si>
    <r>
      <t xml:space="preserve">NOTA: Quando não se aplica </t>
    </r>
    <r>
      <rPr>
        <i/>
        <u/>
        <sz val="8"/>
        <color indexed="12"/>
        <rFont val="Arial Narrow"/>
        <family val="2"/>
      </rPr>
      <t>Beta</t>
    </r>
    <r>
      <rPr>
        <sz val="8"/>
        <color indexed="12"/>
        <rFont val="Arial Narrow"/>
        <family val="2"/>
      </rPr>
      <t xml:space="preserve">, colocar: </t>
    </r>
  </si>
  <si>
    <r>
      <t xml:space="preserve">   - O prémio de risco (</t>
    </r>
    <r>
      <rPr>
        <sz val="8"/>
        <rFont val="Arial Narrow"/>
        <family val="2"/>
      </rPr>
      <t>pº</t>
    </r>
    <r>
      <rPr>
        <sz val="8"/>
        <color indexed="12"/>
        <rFont val="Arial Narrow"/>
        <family val="2"/>
      </rPr>
      <t xml:space="preserve">) adequado ao projecto </t>
    </r>
  </si>
  <si>
    <t>Prémio de risco de mercado - (Rm-Rf)* ou pº</t>
  </si>
  <si>
    <r>
      <t>Ü</t>
    </r>
    <r>
      <rPr>
        <sz val="10"/>
        <rFont val="Arial Narrow"/>
        <family val="2"/>
      </rPr>
      <t xml:space="preserve"> A utilização deste modelo tem por base um trabalho prévio por parte do utilizador no que diz respeito à previsão de proveitos e de custos;</t>
    </r>
  </si>
  <si>
    <t>Investimento em Fundo Maneio Necessário</t>
  </si>
  <si>
    <t>Prazo médio de Recebimento (dias) / (meses)</t>
  </si>
  <si>
    <t>Prazo médio de Pagamento (dias) / (meses)</t>
  </si>
  <si>
    <t>Prazo médio de Stockagem (dias) / (meses)</t>
  </si>
  <si>
    <t>s</t>
  </si>
  <si>
    <t xml:space="preserve">Taxa de IVA - Vendas </t>
  </si>
  <si>
    <t>Taxa de IVA - Prestação Serviços</t>
  </si>
  <si>
    <t>VENDAS - MERCADO NACIONAL</t>
  </si>
  <si>
    <t>VENDAS - EXPORTAÇÃO</t>
  </si>
  <si>
    <t>TOTAL VENDAS - MERCADO NACIONAL</t>
  </si>
  <si>
    <t>TOTAL VENDAS - EXPORTAÇÕES</t>
  </si>
  <si>
    <t>TOTAL PRESTAÇÕES SERVIÇOS</t>
  </si>
  <si>
    <t>Incremento Anual (Vencimentos + Sub. Almoço)</t>
  </si>
  <si>
    <t xml:space="preserve">   - Beta = 100%</t>
  </si>
  <si>
    <r>
      <t>Ü</t>
    </r>
    <r>
      <rPr>
        <sz val="10"/>
        <rFont val="Arial Narrow"/>
        <family val="2"/>
      </rPr>
      <t xml:space="preserve"> Os valores que se encontrem a azul, poderão ser alterados, mas dentro dos mesmos parâmetros;</t>
    </r>
  </si>
  <si>
    <t>Regras de utilização</t>
  </si>
  <si>
    <t>Na sheet de Fundo Maneio, definir a Reserva de Segurança de Tesouraria. Esta rubrica representa um valor mínimo de disponibilidades a manter ao longo do projecto;</t>
  </si>
  <si>
    <t>Taxa de crescimento dos cash flows na perpetuidade</t>
  </si>
  <si>
    <t>c) Caso não seja possível alcançar o nível do consumo de matéria-prima por produto, introduzir o valor do custo total, após a realização dos respectivos cálculos auxiliares.</t>
  </si>
  <si>
    <t>NOTA 2: Está disponível uma folha para cálculos auxiliares. Contém mapas para cálculo do CMVMC de projectos industriais.</t>
  </si>
  <si>
    <t>Material de escritório</t>
  </si>
  <si>
    <t>Vigilância e segurança</t>
  </si>
  <si>
    <t>Trabalhos especializados</t>
  </si>
  <si>
    <t>Gerência / Administração</t>
  </si>
  <si>
    <t>Subsídio Alimentação</t>
  </si>
  <si>
    <t>Fundo Maneio Necessário</t>
  </si>
  <si>
    <t>* A considerar caso seja necessário</t>
  </si>
  <si>
    <t>Financiamento bancário e outras Inst. Crédito</t>
  </si>
  <si>
    <t>Capital em dívida (início período)</t>
  </si>
  <si>
    <t>Valor em dívida</t>
  </si>
  <si>
    <t>Serviço da dívida</t>
  </si>
  <si>
    <t>Capital em dívida</t>
  </si>
  <si>
    <t>Juros pagos com Imposto Selo incluído</t>
  </si>
  <si>
    <t>Provisões do exercício</t>
  </si>
  <si>
    <t>Aplicações / Empréstimo Curto Prazo</t>
  </si>
  <si>
    <t>Estado e Outros Entes Públicos</t>
  </si>
  <si>
    <t>CAPITAL PRÓPRIO</t>
  </si>
  <si>
    <t>TOTAL PASSIVO + CAPITAIS PRÓPRIOS</t>
  </si>
  <si>
    <t>Grau de Alavanca Operacional</t>
  </si>
  <si>
    <t>Valor Actual Líquido (VAL)</t>
  </si>
  <si>
    <t>Capital Próprio</t>
  </si>
  <si>
    <t>* Rendimento esperado de mercado</t>
  </si>
  <si>
    <t>Euros</t>
  </si>
  <si>
    <t>Colocar o nome da empresa na célula E1 na sheet de "Pressupostos";</t>
  </si>
  <si>
    <t>Valide os pressupostos aqui indicados e ajuste-os de acordo com o seu projecto</t>
  </si>
  <si>
    <t>MERCADO NACIONAL</t>
  </si>
  <si>
    <t>MERCADO EXTERNO</t>
  </si>
  <si>
    <t>a) Introduzir a Margem Bruta directamente, quando conhecida e passível de ser utilizada, ou efectuar a respectiva fórmula de cálculo;</t>
  </si>
  <si>
    <t>Quadro de Pessoal</t>
  </si>
  <si>
    <t>Administração / Direcção</t>
  </si>
  <si>
    <t>Administrativa Financeira</t>
  </si>
  <si>
    <t>Comercial / Marketing</t>
  </si>
  <si>
    <t>Produção / Operacional</t>
  </si>
  <si>
    <t>Qualidade</t>
  </si>
  <si>
    <t>Manutenção</t>
  </si>
  <si>
    <t>Aprovisionamento</t>
  </si>
  <si>
    <t>Investigação &amp; Desenvolvimento</t>
  </si>
  <si>
    <t>Outros</t>
  </si>
  <si>
    <t>Remuneração base mensal</t>
  </si>
  <si>
    <t>Remuneração base anual - TOTAL Colaboradores</t>
  </si>
  <si>
    <t>Investimento por ano</t>
  </si>
  <si>
    <t xml:space="preserve">   Edificios e Outras Construções</t>
  </si>
  <si>
    <t xml:space="preserve">   Equipamento  Básico</t>
  </si>
  <si>
    <t xml:space="preserve">   Equipamento de Transporte</t>
  </si>
  <si>
    <t xml:space="preserve">   Equipamento Administrativo</t>
  </si>
  <si>
    <t>Total Investimento</t>
  </si>
  <si>
    <t>Taxa de Aplicações Financeiras Curto Prazo</t>
  </si>
  <si>
    <t>Métodos de avaliação considerados:</t>
  </si>
  <si>
    <t>Em linhas gerais, o método dos fluxos de caixa descontados consiste em estimar-se os fluxos de caixa futuros da empresa e trazê-los a valor presente por uma determinada taxa de desconto (WACC). Em outras palavras, o valor de uma empresa pode ser expresso como o valor presente do fluxo FCFF (fluxo de caixa líquido para a firma, do inglês Free Cash Flow to Firm).</t>
  </si>
  <si>
    <t xml:space="preserve">No método de avaliação pelo desconto de fluxos de caixa líquido do acionista (FCFE – do inglês Free Cashflow to Equity), o objetivo é avaliar directamente o património líquido da empresa. </t>
  </si>
  <si>
    <t>Free Cash Flow to Equity</t>
  </si>
  <si>
    <t>Para a melhor utilização do presente modelo o empreendedor deverá dominar conceitos básicos de análise económica e financeira ou, não sendo esse o caso, deve explorar as potencialidades do presente modelo acompanhado por alguém conhecedor desses conceitos. Por outro lado, este modelo Económico Financeiro deve ser acompanhado de informação qualitativa detalhada sobre o projecto e de explicação dos pressupostos de cálculos efectuados.</t>
  </si>
  <si>
    <t xml:space="preserve">Taxa de crescimento </t>
  </si>
  <si>
    <t>Os inputs do modelo estão inseridos, sendo necessário apenas fazer o acerto de disponibilidades. Assim sendo, na sheet de Plano Financeiro carregar no rectângulo que indica "Acerto do modelo"</t>
  </si>
  <si>
    <t>Para que o possa tirar partido de todas as funcionalidades do modelo, deverá confirmar se o nível de segurança das Macros esta em Médio. Para isso basta ir às Ferramentas - Macro - Segurança e no Nível de Segurança escolher / confirmar se está no Médio. Caso não esteja coloque a opção já indicada e feche o ficheiro. Quando reabrir , seleccione Aceitar Macro.</t>
  </si>
  <si>
    <t>Estimar o volume de negócios da empresa, através das quantidades vendidas, preço de venda dos produtos e de prestação de serviços. Caso pretenda utilize folha de cálculo anexa e faça apenas as respectivas ligações de acordo com a classificação contabilística do seu volume de negócios;</t>
  </si>
  <si>
    <t>Após a definição de todos estes pressupostos tem que definir a forma de financiamento do projecto na sheet Financiamento. Deverá indicar o valor de capital social inicial e eventuais aumentos, bem como o nível de suprimentos da empresa e / ou o valor dos empréstimos bancários;</t>
  </si>
  <si>
    <t>Taxa de IVA - Investimento</t>
  </si>
  <si>
    <t>Cálculo do WACC</t>
  </si>
  <si>
    <t>% Capital Próprio</t>
  </si>
  <si>
    <t>Custo Capital</t>
  </si>
  <si>
    <t>Taxa de juro de empréstimo ML Prazo</t>
  </si>
  <si>
    <t>Custo Financiamento</t>
  </si>
  <si>
    <t>Passivo Remunerado</t>
  </si>
  <si>
    <t>Custo financiamento com efeito fiscal</t>
  </si>
  <si>
    <t>% Passivo remunerado</t>
  </si>
  <si>
    <t>ESTADO</t>
  </si>
  <si>
    <t>SS</t>
  </si>
  <si>
    <t>IRS</t>
  </si>
  <si>
    <t>N.º de anos reembolso</t>
  </si>
  <si>
    <t>Taxa de juro associada</t>
  </si>
  <si>
    <t>XPTO, Lda</t>
  </si>
  <si>
    <t>1º Ano actividade</t>
  </si>
  <si>
    <t>Propriedades de investimento</t>
  </si>
  <si>
    <t>Terrenos e recursos naturais</t>
  </si>
  <si>
    <t>Edificios e Outras construções</t>
  </si>
  <si>
    <t>Outras propriedades de investimento</t>
  </si>
  <si>
    <t>Total propriedades de investimento</t>
  </si>
  <si>
    <t>Activos fixos tangíveis</t>
  </si>
  <si>
    <t>Equipamentos biológicos</t>
  </si>
  <si>
    <t xml:space="preserve">   Outros activos fixos tangiveis</t>
  </si>
  <si>
    <t>Gastos com o Pessoal</t>
  </si>
  <si>
    <t>Vendas + Prestações de Serviços</t>
  </si>
  <si>
    <t>PRESTAÇÕES DE SERVIÇOS - MERCADO NACIONAL</t>
  </si>
  <si>
    <t>PRESTAÇÕES DE SERVIÇOS - EXPORTAÇÕES</t>
  </si>
  <si>
    <t>TOTAL PRESTAÇÕES DE SERVIÇOS - MERCADO NACIONAL</t>
  </si>
  <si>
    <t>TOTAL PRESTAÇÕES DE SERVIÇOS - EXPORTAÇÕES</t>
  </si>
  <si>
    <t>IVA PRESTAÇÕES DE SERVIÇOS</t>
  </si>
  <si>
    <t>Gastos/reversões de depreciação e amortização</t>
  </si>
  <si>
    <t>Imparidade de activos depreciáveis/amortizáveis (perdas/reversões)</t>
  </si>
  <si>
    <t>Juros e gastos similares suportados</t>
  </si>
  <si>
    <t>Juros e rendimentos similares obtidos</t>
  </si>
  <si>
    <t>Imposto sobre o rendimento do período</t>
  </si>
  <si>
    <t>RESULTADO LÍQUIDO DO PERÍODO</t>
  </si>
  <si>
    <t>Outros gastos e perdas</t>
  </si>
  <si>
    <t>Outros rendimentos e ganhos</t>
  </si>
  <si>
    <t>Gastos com o pessoal</t>
  </si>
  <si>
    <t>Fornecimento e serviços externos</t>
  </si>
  <si>
    <t>Trabalhos para a própria entidade</t>
  </si>
  <si>
    <t>Vendas e serviços prestados</t>
  </si>
  <si>
    <t>Subsídios à Exploração</t>
  </si>
  <si>
    <t>Ganhos/perdas imputados de subsidiárias, associadas e empreendimentos conjuntos</t>
  </si>
  <si>
    <t>Imparidade de inventários (perdas/reversões)</t>
  </si>
  <si>
    <t>Imparidade de dívidas a receber (perdas/reversões)</t>
  </si>
  <si>
    <t>Provisões (aumentos/reduções)</t>
  </si>
  <si>
    <t>Imparidade de investimentos não depreciáveis/amortizáveis (perdas/reversões)</t>
  </si>
  <si>
    <t>Aumentos/reduções de justo valor</t>
  </si>
  <si>
    <t>EBITDA (Resultado antes de depreciações, gastos de financiamento e impostos)</t>
  </si>
  <si>
    <t>EBIT (Resultado Operacional)</t>
  </si>
  <si>
    <t>RESULTADO ANTES DE IMPOSTOS</t>
  </si>
  <si>
    <t>Variação nos inventários da produção</t>
  </si>
  <si>
    <t>Capital realizado</t>
  </si>
  <si>
    <t>Acções (quotas próprias)</t>
  </si>
  <si>
    <t>Outros instrumentos de capital próprio</t>
  </si>
  <si>
    <t>Excedentes de revalorização</t>
  </si>
  <si>
    <t>Outras variações no capital próprio</t>
  </si>
  <si>
    <t>Resultado líquido do período</t>
  </si>
  <si>
    <t>TOTAL DO CAPITAL PRÓPRIO</t>
  </si>
  <si>
    <t>Passivo não corrente</t>
  </si>
  <si>
    <t>Provisões</t>
  </si>
  <si>
    <t>Financiamentos obtidos</t>
  </si>
  <si>
    <t>Outras Contas a pagar</t>
  </si>
  <si>
    <t>Passivo corrente</t>
  </si>
  <si>
    <t>Accionistas/sócios</t>
  </si>
  <si>
    <t>Financiamentos Obtidos</t>
  </si>
  <si>
    <t>Outras contas a pagar</t>
  </si>
  <si>
    <t>Activo Não Corrente</t>
  </si>
  <si>
    <t>Activos Intangíveis</t>
  </si>
  <si>
    <t>Investimentos financeiros</t>
  </si>
  <si>
    <t>Activo corrente</t>
  </si>
  <si>
    <t>Inventários</t>
  </si>
  <si>
    <t>Outras contas a receber</t>
  </si>
  <si>
    <t>Diferimentos</t>
  </si>
  <si>
    <t>Caixa e depósitos bancários</t>
  </si>
  <si>
    <t>Total Activos Intangíveis</t>
  </si>
  <si>
    <t>Total Activos Fixos Tangíveis</t>
  </si>
  <si>
    <t>Goodwill</t>
  </si>
  <si>
    <t>Projectos de desenvolvimento</t>
  </si>
  <si>
    <t>Programas de computador</t>
  </si>
  <si>
    <t>Propriedade industrial</t>
  </si>
  <si>
    <t>Outros activos intangíveis</t>
  </si>
  <si>
    <t>Na sheet Gastos com Pessoal, definir os colaboradores (Gerência e Pessoal) da empresa e respectivas remunerações brutas mensais. Para além disto, definir, caso se aplique um valor para a formação e outros custos com pessoal;</t>
  </si>
  <si>
    <t>Perdas por imparidade</t>
  </si>
  <si>
    <t>Serviços especializados</t>
  </si>
  <si>
    <t>Materiais</t>
  </si>
  <si>
    <t>Ferramentas e utensilios de desgaste rápido</t>
  </si>
  <si>
    <t>Livros e documentação técnica</t>
  </si>
  <si>
    <t>Energia e fluidos</t>
  </si>
  <si>
    <t>Combustíveis</t>
  </si>
  <si>
    <t>Água</t>
  </si>
  <si>
    <t>Deslocações, estadas e transportes</t>
  </si>
  <si>
    <t>Deslocações e Estadas</t>
  </si>
  <si>
    <t>Transportes de pessoal</t>
  </si>
  <si>
    <t>Serviços diversos</t>
  </si>
  <si>
    <t>Outros serviços</t>
  </si>
  <si>
    <t>Remunerações</t>
  </si>
  <si>
    <t>Órgãos Sociais</t>
  </si>
  <si>
    <t>Encargos sobre remunerações</t>
  </si>
  <si>
    <t>Seguros Acidentes de Trabalho e doenças profissionais</t>
  </si>
  <si>
    <t>Gastos de acção social</t>
  </si>
  <si>
    <t>Outros gastos com pessoal</t>
  </si>
  <si>
    <t>Outros Gastos</t>
  </si>
  <si>
    <t>TOTAL OUTROS GASTOS</t>
  </si>
  <si>
    <t>TOTAL GASTOS COM PESSOAL</t>
  </si>
  <si>
    <t xml:space="preserve">Total </t>
  </si>
  <si>
    <t xml:space="preserve">   Terrenos e Recursos Naturais</t>
  </si>
  <si>
    <t xml:space="preserve">Capital </t>
  </si>
  <si>
    <t>Depreciações e amortizações</t>
  </si>
  <si>
    <t>Edificios e Outras Construções</t>
  </si>
  <si>
    <t>Comissões &amp; Prémios</t>
  </si>
  <si>
    <t>Taxas de Depreciações e amortizações</t>
  </si>
  <si>
    <t>Equipamento  Básico</t>
  </si>
  <si>
    <t>Equipamento de Transporte</t>
  </si>
  <si>
    <t>Equipamento Administrativo</t>
  </si>
  <si>
    <t>Outros activos fixos tangiveis</t>
  </si>
  <si>
    <t>Equipamento básico</t>
  </si>
  <si>
    <t>Equipamento de transporte</t>
  </si>
  <si>
    <t>Equipamento administrativo</t>
  </si>
  <si>
    <t>Equipamento biológicos</t>
  </si>
  <si>
    <t>Total Depreciações &amp; Amortizações</t>
  </si>
  <si>
    <t>* nota: se a taxa a utilizar for 33,33%, colocar mais uma casa decimal, considerando 33,333%</t>
  </si>
  <si>
    <t xml:space="preserve">Valores Acumulados </t>
  </si>
  <si>
    <t>Valores Balanço</t>
  </si>
  <si>
    <t>Depreciações &amp; Amortizações acumuladas</t>
  </si>
  <si>
    <t>Reservas</t>
  </si>
  <si>
    <t>Subsidios</t>
  </si>
  <si>
    <t>Taxa de Segurança Social - entidade - órgãos sociais</t>
  </si>
  <si>
    <t>Taxa de Segurança Social - entidade - colaboradores</t>
  </si>
  <si>
    <t>Taxa de Segurança Social - pessoal - órgãos sociais</t>
  </si>
  <si>
    <t>Taxa de Segurança Social - pessoal - colaboradores</t>
  </si>
  <si>
    <t>Outros instrumentos de capital</t>
  </si>
  <si>
    <t xml:space="preserve">Investimento </t>
  </si>
  <si>
    <t xml:space="preserve">Empréstimos de Sócios </t>
  </si>
  <si>
    <t>Cálculos Auxiliares</t>
  </si>
  <si>
    <t>Consumo de Unidades de Matérias-Primas por Unidade de Produto Acabado</t>
  </si>
  <si>
    <t>Matérias Primas e Subsidiárias (descriminação)</t>
  </si>
  <si>
    <t>Unidade de Medida</t>
  </si>
  <si>
    <t>Produto A</t>
  </si>
  <si>
    <t>Produto B</t>
  </si>
  <si>
    <t>Produto C</t>
  </si>
  <si>
    <t>Produto D</t>
  </si>
  <si>
    <t>Produção (em Quantidades)</t>
  </si>
  <si>
    <t>Unidades físicas</t>
  </si>
  <si>
    <t>Produtos</t>
  </si>
  <si>
    <t>Consumo de Matérias Primas 1*</t>
  </si>
  <si>
    <t>Matérias Primas e Subsidiárias</t>
  </si>
  <si>
    <t>Preço das Matérias Primas e Subsidiárias</t>
  </si>
  <si>
    <t xml:space="preserve">Matérias Primas e Subsidiárias </t>
  </si>
  <si>
    <t>Valor do consumo 2*</t>
  </si>
  <si>
    <t>1* obtido da  multiplicação da produção pelo consumo de matéria prima por unidade de produto acabado.</t>
  </si>
  <si>
    <t>2* obtido da multiplicação do consumo das matérias-primas pelo preço.</t>
  </si>
  <si>
    <t>Liquidez Corrente</t>
  </si>
  <si>
    <t>Rentabilidade Líquida sobre o rédito</t>
  </si>
  <si>
    <t>Cobertura dos encargos financeiros</t>
  </si>
  <si>
    <t>Grau de Alavanca Financeira</t>
  </si>
  <si>
    <t>Terrenos e Recursos Naturais</t>
  </si>
  <si>
    <t xml:space="preserve">   Equipamentos biológicos</t>
  </si>
  <si>
    <t>NOTA</t>
  </si>
  <si>
    <t>No caso de empresas industriais é aconselhado o uso da sheet Calculos Auxiliares. Esta sheet  constitui uma base de cálculo indispensável ao suporte previsional do modelo de projecções.</t>
  </si>
  <si>
    <t>CV</t>
  </si>
  <si>
    <t>FSE - Custos Fixos</t>
  </si>
  <si>
    <t>FSE - Custos Variáveis</t>
  </si>
  <si>
    <t>TOTAL FSE</t>
  </si>
  <si>
    <t>Margem Bruta de Contribuição</t>
  </si>
  <si>
    <t>FSE Variáveis</t>
  </si>
  <si>
    <t>Ponto Crítico</t>
  </si>
  <si>
    <t>Ponto Crítico Operacional Previsional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</si>
</sst>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&quot;$&quot;#,##0.00_);[Red]\(&quot;$&quot;#,##0.00\)"/>
    <numFmt numFmtId="166" formatCode="[$-816]mmm/yy;@"/>
    <numFmt numFmtId="167" formatCode="0_ ;[Red]\-0\ "/>
    <numFmt numFmtId="168" formatCode="0.0%"/>
    <numFmt numFmtId="169" formatCode="#,##0_ ;[Red]\-#,##0\ "/>
    <numFmt numFmtId="170" formatCode="0.000"/>
    <numFmt numFmtId="171" formatCode="#,##0.0"/>
    <numFmt numFmtId="172" formatCode="#,##0.00_ ;[Red]\-#,##0.00\ "/>
    <numFmt numFmtId="173" formatCode="0.0"/>
    <numFmt numFmtId="174" formatCode="#,##0_ ;\-#,##0\ "/>
    <numFmt numFmtId="175" formatCode="0.000%"/>
  </numFmts>
  <fonts count="39">
    <font>
      <sz val="10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0"/>
      <color indexed="9"/>
      <name val="Arial Narrow"/>
      <family val="2"/>
    </font>
    <font>
      <b/>
      <sz val="8"/>
      <color indexed="9"/>
      <name val="Arial Narrow"/>
      <family val="2"/>
    </font>
    <font>
      <sz val="8"/>
      <color indexed="9"/>
      <name val="Arial Narrow"/>
      <family val="2"/>
    </font>
    <font>
      <sz val="8"/>
      <name val="Trebuchet MS"/>
      <family val="2"/>
    </font>
    <font>
      <b/>
      <sz val="8"/>
      <color indexed="18"/>
      <name val="Arial Narrow"/>
      <family val="2"/>
    </font>
    <font>
      <b/>
      <u/>
      <sz val="8"/>
      <name val="Arial Narrow"/>
      <family val="2"/>
    </font>
    <font>
      <b/>
      <i/>
      <sz val="8"/>
      <name val="Arial Narrow"/>
      <family val="2"/>
    </font>
    <font>
      <sz val="8"/>
      <color indexed="12"/>
      <name val="Arial Narrow"/>
      <family val="2"/>
    </font>
    <font>
      <u/>
      <sz val="8"/>
      <name val="Arial Narrow"/>
      <family val="2"/>
    </font>
    <font>
      <b/>
      <sz val="8"/>
      <color indexed="12"/>
      <name val="Arial Narrow"/>
      <family val="2"/>
    </font>
    <font>
      <b/>
      <i/>
      <u/>
      <sz val="8"/>
      <name val="Arial Narrow"/>
      <family val="2"/>
    </font>
    <font>
      <sz val="8"/>
      <name val="Tahoma"/>
      <family val="2"/>
    </font>
    <font>
      <b/>
      <sz val="8"/>
      <name val="Arial"/>
      <family val="2"/>
    </font>
    <font>
      <sz val="8"/>
      <color indexed="41"/>
      <name val="Arial Narrow"/>
      <family val="2"/>
    </font>
    <font>
      <sz val="8"/>
      <color indexed="61"/>
      <name val="Arial Narrow"/>
      <family val="2"/>
    </font>
    <font>
      <sz val="8"/>
      <color indexed="62"/>
      <name val="Arial Narrow"/>
      <family val="2"/>
    </font>
    <font>
      <sz val="10"/>
      <name val="ITC Zapf Dingbats"/>
      <family val="1"/>
      <charset val="2"/>
    </font>
    <font>
      <sz val="10"/>
      <name val="Arial Narrow"/>
      <family val="2"/>
    </font>
    <font>
      <b/>
      <u/>
      <sz val="10"/>
      <name val="Arial Narrow"/>
      <family val="2"/>
    </font>
    <font>
      <sz val="8"/>
      <color indexed="23"/>
      <name val="Arial Narrow"/>
      <family val="2"/>
    </font>
    <font>
      <i/>
      <sz val="8"/>
      <name val="Arial Narrow"/>
      <family val="2"/>
    </font>
    <font>
      <i/>
      <u/>
      <sz val="8"/>
      <color indexed="12"/>
      <name val="Arial Narrow"/>
      <family val="2"/>
    </font>
    <font>
      <i/>
      <sz val="12"/>
      <name val="Arial Narrow"/>
      <family val="2"/>
    </font>
    <font>
      <b/>
      <sz val="12"/>
      <color indexed="18"/>
      <name val="Arial Narrow"/>
      <family val="2"/>
    </font>
    <font>
      <sz val="8"/>
      <color indexed="10"/>
      <name val="Arial Narrow"/>
      <family val="2"/>
    </font>
    <font>
      <sz val="8"/>
      <color indexed="22"/>
      <name val="Arial Narrow"/>
      <family val="2"/>
    </font>
    <font>
      <sz val="8"/>
      <color indexed="30"/>
      <name val="Arial Narrow"/>
      <family val="2"/>
    </font>
    <font>
      <b/>
      <sz val="8"/>
      <color indexed="10"/>
      <name val="Arial Narrow"/>
      <family val="2"/>
    </font>
    <font>
      <sz val="8"/>
      <color indexed="49"/>
      <name val="Arial Narrow"/>
      <family val="2"/>
    </font>
    <font>
      <sz val="8"/>
      <color indexed="62"/>
      <name val="Arial Narrow"/>
      <family val="2"/>
    </font>
    <font>
      <sz val="8"/>
      <color indexed="10"/>
      <name val="Arial Narrow"/>
      <family val="2"/>
    </font>
    <font>
      <sz val="8"/>
      <color indexed="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double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double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2"/>
      </left>
      <right/>
      <top style="medium">
        <color indexed="22"/>
      </top>
      <bottom style="medium">
        <color indexed="63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medium">
        <color indexed="63"/>
      </bottom>
      <diagonal/>
    </border>
    <border>
      <left style="thin">
        <color indexed="22"/>
      </left>
      <right style="medium">
        <color indexed="22"/>
      </right>
      <top style="medium">
        <color indexed="22"/>
      </top>
      <bottom style="medium">
        <color indexed="63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55"/>
      </top>
      <bottom style="medium">
        <color indexed="63"/>
      </bottom>
      <diagonal/>
    </border>
    <border>
      <left style="thin">
        <color indexed="22"/>
      </left>
      <right style="medium">
        <color indexed="55"/>
      </right>
      <top style="medium">
        <color indexed="55"/>
      </top>
      <bottom style="medium">
        <color indexed="63"/>
      </bottom>
      <diagonal/>
    </border>
    <border>
      <left style="thin">
        <color indexed="22"/>
      </left>
      <right style="medium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55"/>
      </bottom>
      <diagonal/>
    </border>
    <border>
      <left style="thin">
        <color indexed="22"/>
      </left>
      <right style="medium">
        <color indexed="55"/>
      </right>
      <top style="thin">
        <color indexed="22"/>
      </top>
      <bottom style="medium">
        <color indexed="55"/>
      </bottom>
      <diagonal/>
    </border>
    <border>
      <left style="medium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18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3" fillId="0" borderId="0" applyFill="0" applyBorder="0" applyAlignment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8">
    <xf numFmtId="0" fontId="0" fillId="0" borderId="0" xfId="0"/>
    <xf numFmtId="0" fontId="21" fillId="0" borderId="0" xfId="0" applyFont="1" applyProtection="1">
      <protection hidden="1"/>
    </xf>
    <xf numFmtId="0" fontId="5" fillId="0" borderId="0" xfId="0" applyFont="1" applyProtection="1">
      <protection hidden="1"/>
    </xf>
    <xf numFmtId="169" fontId="5" fillId="0" borderId="2" xfId="0" applyNumberFormat="1" applyFont="1" applyBorder="1" applyProtection="1">
      <protection locked="0"/>
    </xf>
    <xf numFmtId="0" fontId="6" fillId="2" borderId="3" xfId="0" applyFont="1" applyFill="1" applyBorder="1" applyAlignment="1" applyProtection="1">
      <alignment horizontal="left"/>
      <protection hidden="1"/>
    </xf>
    <xf numFmtId="0" fontId="5" fillId="2" borderId="2" xfId="0" applyFont="1" applyFill="1" applyBorder="1" applyProtection="1">
      <protection hidden="1"/>
    </xf>
    <xf numFmtId="3" fontId="14" fillId="0" borderId="2" xfId="0" applyNumberFormat="1" applyFont="1" applyBorder="1" applyAlignment="1" applyProtection="1">
      <alignment horizontal="right" vertical="center"/>
      <protection locked="0"/>
    </xf>
    <xf numFmtId="0" fontId="6" fillId="0" borderId="0" xfId="0" applyFont="1" applyProtection="1">
      <protection hidden="1"/>
    </xf>
    <xf numFmtId="4" fontId="14" fillId="0" borderId="2" xfId="5" applyNumberFormat="1" applyFont="1" applyFill="1" applyBorder="1" applyAlignment="1" applyProtection="1">
      <alignment horizontal="center"/>
      <protection locked="0"/>
    </xf>
    <xf numFmtId="0" fontId="25" fillId="0" borderId="0" xfId="2" applyFont="1" applyProtection="1">
      <protection hidden="1"/>
    </xf>
    <xf numFmtId="0" fontId="24" fillId="0" borderId="0" xfId="2" applyFont="1" applyAlignment="1" applyProtection="1">
      <alignment horizontal="left"/>
      <protection hidden="1"/>
    </xf>
    <xf numFmtId="0" fontId="24" fillId="0" borderId="0" xfId="2" applyFont="1" applyProtection="1">
      <protection hidden="1"/>
    </xf>
    <xf numFmtId="0" fontId="5" fillId="0" borderId="0" xfId="2" applyFont="1" applyProtection="1">
      <protection hidden="1"/>
    </xf>
    <xf numFmtId="0" fontId="1" fillId="3" borderId="0" xfId="2" applyFill="1" applyProtection="1">
      <protection hidden="1"/>
    </xf>
    <xf numFmtId="0" fontId="24" fillId="0" borderId="0" xfId="2" applyFont="1" applyAlignment="1" applyProtection="1">
      <alignment vertical="center" wrapText="1"/>
      <protection hidden="1"/>
    </xf>
    <xf numFmtId="0" fontId="24" fillId="0" borderId="0" xfId="2" applyFont="1" applyAlignment="1" applyProtection="1">
      <alignment vertical="center"/>
      <protection hidden="1"/>
    </xf>
    <xf numFmtId="0" fontId="8" fillId="4" borderId="2" xfId="2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Protection="1">
      <protection hidden="1"/>
    </xf>
    <xf numFmtId="2" fontId="5" fillId="3" borderId="0" xfId="5" applyNumberFormat="1" applyFont="1" applyFill="1" applyBorder="1" applyProtection="1">
      <protection hidden="1"/>
    </xf>
    <xf numFmtId="0" fontId="5" fillId="3" borderId="0" xfId="0" applyFont="1" applyFill="1" applyAlignment="1" applyProtection="1">
      <alignment wrapText="1"/>
      <protection hidden="1"/>
    </xf>
    <xf numFmtId="168" fontId="5" fillId="3" borderId="0" xfId="5" applyNumberFormat="1" applyFont="1" applyFill="1" applyBorder="1" applyProtection="1">
      <protection hidden="1"/>
    </xf>
    <xf numFmtId="10" fontId="5" fillId="3" borderId="0" xfId="5" applyNumberFormat="1" applyFont="1" applyFill="1" applyBorder="1" applyProtection="1">
      <protection hidden="1"/>
    </xf>
    <xf numFmtId="9" fontId="5" fillId="3" borderId="0" xfId="0" applyNumberFormat="1" applyFont="1" applyFill="1" applyProtection="1">
      <protection hidden="1"/>
    </xf>
    <xf numFmtId="0" fontId="7" fillId="0" borderId="0" xfId="0" applyFont="1" applyProtection="1">
      <protection hidden="1"/>
    </xf>
    <xf numFmtId="0" fontId="20" fillId="0" borderId="0" xfId="0" applyFont="1" applyProtection="1">
      <protection hidden="1"/>
    </xf>
    <xf numFmtId="9" fontId="5" fillId="0" borderId="0" xfId="5" applyFont="1" applyFill="1" applyProtection="1">
      <protection hidden="1"/>
    </xf>
    <xf numFmtId="2" fontId="5" fillId="0" borderId="0" xfId="5" applyNumberFormat="1" applyFont="1" applyFill="1" applyProtection="1">
      <protection hidden="1"/>
    </xf>
    <xf numFmtId="0" fontId="5" fillId="0" borderId="0" xfId="0" applyFont="1" applyAlignment="1" applyProtection="1">
      <alignment wrapText="1"/>
      <protection hidden="1"/>
    </xf>
    <xf numFmtId="0" fontId="14" fillId="0" borderId="4" xfId="0" applyFont="1" applyBorder="1" applyAlignment="1" applyProtection="1">
      <alignment horizontal="right"/>
      <protection locked="0"/>
    </xf>
    <xf numFmtId="173" fontId="14" fillId="0" borderId="4" xfId="0" applyNumberFormat="1" applyFont="1" applyBorder="1" applyAlignment="1" applyProtection="1">
      <alignment horizontal="right"/>
      <protection hidden="1"/>
    </xf>
    <xf numFmtId="0" fontId="14" fillId="0" borderId="2" xfId="0" applyFont="1" applyBorder="1" applyProtection="1">
      <protection locked="0"/>
    </xf>
    <xf numFmtId="9" fontId="14" fillId="0" borderId="2" xfId="0" applyNumberFormat="1" applyFont="1" applyBorder="1" applyProtection="1">
      <protection locked="0"/>
    </xf>
    <xf numFmtId="0" fontId="5" fillId="0" borderId="5" xfId="0" applyFont="1" applyBorder="1" applyProtection="1">
      <protection hidden="1"/>
    </xf>
    <xf numFmtId="2" fontId="5" fillId="0" borderId="0" xfId="5" applyNumberFormat="1" applyFont="1" applyFill="1" applyBorder="1" applyProtection="1">
      <protection hidden="1"/>
    </xf>
    <xf numFmtId="9" fontId="14" fillId="0" borderId="5" xfId="5" applyFont="1" applyFill="1" applyBorder="1" applyAlignment="1" applyProtection="1">
      <alignment horizontal="left" indent="1"/>
      <protection hidden="1"/>
    </xf>
    <xf numFmtId="9" fontId="5" fillId="0" borderId="5" xfId="5" applyFont="1" applyFill="1" applyBorder="1" applyProtection="1">
      <protection hidden="1"/>
    </xf>
    <xf numFmtId="10" fontId="14" fillId="0" borderId="2" xfId="0" applyNumberFormat="1" applyFont="1" applyBorder="1" applyProtection="1">
      <protection locked="0"/>
    </xf>
    <xf numFmtId="10" fontId="14" fillId="0" borderId="3" xfId="0" applyNumberFormat="1" applyFont="1" applyBorder="1" applyProtection="1">
      <protection locked="0"/>
    </xf>
    <xf numFmtId="9" fontId="14" fillId="0" borderId="5" xfId="5" applyFont="1" applyFill="1" applyBorder="1" applyAlignment="1" applyProtection="1">
      <alignment horizontal="left" vertical="center" indent="1"/>
      <protection hidden="1"/>
    </xf>
    <xf numFmtId="9" fontId="14" fillId="0" borderId="0" xfId="5" applyFont="1" applyFill="1" applyBorder="1" applyAlignment="1" applyProtection="1">
      <alignment horizontal="left" vertical="center" indent="1"/>
      <protection hidden="1"/>
    </xf>
    <xf numFmtId="9" fontId="14" fillId="0" borderId="6" xfId="5" applyFont="1" applyFill="1" applyBorder="1" applyAlignment="1" applyProtection="1">
      <alignment horizontal="left" vertical="center" indent="1"/>
      <protection hidden="1"/>
    </xf>
    <xf numFmtId="2" fontId="14" fillId="0" borderId="3" xfId="0" applyNumberFormat="1" applyFont="1" applyBorder="1" applyProtection="1">
      <protection locked="0"/>
    </xf>
    <xf numFmtId="0" fontId="7" fillId="5" borderId="0" xfId="0" applyFont="1" applyFill="1" applyAlignment="1" applyProtection="1">
      <alignment horizontal="right"/>
      <protection hidden="1"/>
    </xf>
    <xf numFmtId="10" fontId="14" fillId="0" borderId="2" xfId="5" applyNumberFormat="1" applyFont="1" applyFill="1" applyBorder="1" applyAlignment="1" applyProtection="1">
      <alignment horizontal="center" vertical="center"/>
      <protection locked="0"/>
    </xf>
    <xf numFmtId="169" fontId="5" fillId="0" borderId="2" xfId="0" applyNumberFormat="1" applyFont="1" applyBorder="1" applyAlignment="1" applyProtection="1">
      <alignment vertical="center"/>
      <protection locked="0"/>
    </xf>
    <xf numFmtId="10" fontId="14" fillId="0" borderId="2" xfId="5" applyNumberFormat="1" applyFont="1" applyFill="1" applyBorder="1" applyAlignment="1" applyProtection="1">
      <alignment horizontal="right" vertical="center"/>
      <protection locked="0"/>
    </xf>
    <xf numFmtId="169" fontId="5" fillId="0" borderId="7" xfId="0" applyNumberFormat="1" applyFont="1" applyBorder="1" applyAlignment="1" applyProtection="1">
      <alignment vertical="center"/>
      <protection locked="0"/>
    </xf>
    <xf numFmtId="167" fontId="14" fillId="0" borderId="7" xfId="0" applyNumberFormat="1" applyFont="1" applyBorder="1" applyAlignment="1" applyProtection="1">
      <alignment horizontal="center" vertical="center"/>
      <protection locked="0"/>
    </xf>
    <xf numFmtId="169" fontId="6" fillId="2" borderId="2" xfId="0" applyNumberFormat="1" applyFont="1" applyFill="1" applyBorder="1" applyAlignment="1">
      <alignment vertical="center"/>
    </xf>
    <xf numFmtId="169" fontId="6" fillId="2" borderId="8" xfId="0" applyNumberFormat="1" applyFont="1" applyFill="1" applyBorder="1"/>
    <xf numFmtId="167" fontId="5" fillId="0" borderId="7" xfId="0" applyNumberFormat="1" applyFont="1" applyBorder="1" applyAlignment="1" applyProtection="1">
      <alignment horizontal="center" vertical="center"/>
      <protection locked="0"/>
    </xf>
    <xf numFmtId="9" fontId="14" fillId="0" borderId="2" xfId="5" applyFont="1" applyFill="1" applyBorder="1" applyAlignment="1" applyProtection="1">
      <alignment horizontal="center"/>
      <protection locked="0"/>
    </xf>
    <xf numFmtId="167" fontId="5" fillId="0" borderId="2" xfId="0" applyNumberFormat="1" applyFont="1" applyBorder="1" applyAlignment="1" applyProtection="1">
      <alignment horizontal="center" vertical="center"/>
      <protection locked="0"/>
    </xf>
    <xf numFmtId="3" fontId="5" fillId="0" borderId="2" xfId="0" applyNumberFormat="1" applyFont="1" applyBorder="1" applyAlignment="1" applyProtection="1">
      <alignment horizontal="right" vertical="center"/>
      <protection locked="0"/>
    </xf>
    <xf numFmtId="3" fontId="5" fillId="0" borderId="7" xfId="0" applyNumberFormat="1" applyFont="1" applyBorder="1" applyAlignment="1" applyProtection="1">
      <alignment horizontal="right" vertical="center"/>
      <protection locked="0"/>
    </xf>
    <xf numFmtId="0" fontId="5" fillId="0" borderId="3" xfId="0" applyFont="1" applyBorder="1" applyProtection="1">
      <protection locked="0"/>
    </xf>
    <xf numFmtId="0" fontId="5" fillId="0" borderId="9" xfId="0" applyFont="1" applyBorder="1" applyProtection="1">
      <protection locked="0"/>
    </xf>
    <xf numFmtId="169" fontId="31" fillId="0" borderId="2" xfId="3" applyNumberFormat="1" applyFont="1" applyBorder="1" applyProtection="1">
      <protection locked="0"/>
    </xf>
    <xf numFmtId="9" fontId="14" fillId="0" borderId="8" xfId="5" applyFont="1" applyFill="1" applyBorder="1" applyAlignment="1" applyProtection="1">
      <alignment horizontal="center" vertical="center"/>
      <protection locked="0"/>
    </xf>
    <xf numFmtId="9" fontId="14" fillId="0" borderId="2" xfId="5" applyFont="1" applyFill="1" applyBorder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right"/>
      <protection hidden="1"/>
    </xf>
    <xf numFmtId="3" fontId="5" fillId="0" borderId="10" xfId="5" applyNumberFormat="1" applyFont="1" applyFill="1" applyBorder="1" applyAlignment="1" applyProtection="1">
      <alignment horizontal="right" vertical="center"/>
      <protection locked="0"/>
    </xf>
    <xf numFmtId="9" fontId="5" fillId="0" borderId="0" xfId="5" applyFont="1" applyFill="1" applyBorder="1" applyProtection="1">
      <protection hidden="1"/>
    </xf>
    <xf numFmtId="3" fontId="5" fillId="0" borderId="2" xfId="0" applyNumberFormat="1" applyFont="1" applyBorder="1" applyProtection="1">
      <protection locked="0"/>
    </xf>
    <xf numFmtId="0" fontId="14" fillId="0" borderId="4" xfId="0" applyFont="1" applyBorder="1" applyAlignment="1" applyProtection="1">
      <alignment horizontal="right"/>
      <protection hidden="1"/>
    </xf>
    <xf numFmtId="0" fontId="10" fillId="0" borderId="0" xfId="0" applyFont="1"/>
    <xf numFmtId="0" fontId="9" fillId="0" borderId="0" xfId="0" applyFont="1"/>
    <xf numFmtId="0" fontId="7" fillId="5" borderId="0" xfId="0" applyFont="1" applyFill="1"/>
    <xf numFmtId="0" fontId="4" fillId="5" borderId="0" xfId="0" applyFont="1" applyFill="1" applyAlignment="1">
      <alignment horizontal="right"/>
    </xf>
    <xf numFmtId="0" fontId="10" fillId="3" borderId="0" xfId="0" applyFont="1" applyFill="1"/>
    <xf numFmtId="0" fontId="8" fillId="0" borderId="0" xfId="0" applyFont="1"/>
    <xf numFmtId="0" fontId="5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5" fillId="0" borderId="0" xfId="0" applyFont="1"/>
    <xf numFmtId="0" fontId="5" fillId="2" borderId="3" xfId="0" applyFont="1" applyFill="1" applyBorder="1" applyAlignment="1">
      <alignment horizontal="left" indent="1"/>
    </xf>
    <xf numFmtId="171" fontId="5" fillId="2" borderId="4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169" fontId="6" fillId="0" borderId="0" xfId="0" applyNumberFormat="1" applyFont="1"/>
    <xf numFmtId="0" fontId="11" fillId="2" borderId="8" xfId="0" applyFont="1" applyFill="1" applyBorder="1" applyAlignment="1">
      <alignment horizontal="center"/>
    </xf>
    <xf numFmtId="0" fontId="26" fillId="0" borderId="0" xfId="0" applyFont="1" applyAlignment="1">
      <alignment horizontal="left"/>
    </xf>
    <xf numFmtId="0" fontId="16" fillId="0" borderId="0" xfId="0" applyFont="1"/>
    <xf numFmtId="171" fontId="6" fillId="0" borderId="0" xfId="0" applyNumberFormat="1" applyFont="1" applyAlignment="1">
      <alignment vertical="center"/>
    </xf>
    <xf numFmtId="169" fontId="6" fillId="0" borderId="0" xfId="0" applyNumberFormat="1" applyFont="1" applyAlignment="1">
      <alignment vertical="center"/>
    </xf>
    <xf numFmtId="0" fontId="5" fillId="3" borderId="0" xfId="0" applyFont="1" applyFill="1"/>
    <xf numFmtId="0" fontId="6" fillId="2" borderId="3" xfId="0" applyFont="1" applyFill="1" applyBorder="1" applyAlignment="1">
      <alignment horizontal="left"/>
    </xf>
    <xf numFmtId="171" fontId="6" fillId="0" borderId="0" xfId="0" applyNumberFormat="1" applyFont="1" applyAlignment="1">
      <alignment horizontal="left" vertical="center"/>
    </xf>
    <xf numFmtId="171" fontId="6" fillId="0" borderId="0" xfId="0" applyNumberFormat="1" applyFont="1" applyAlignment="1">
      <alignment horizontal="center" vertical="center"/>
    </xf>
    <xf numFmtId="167" fontId="6" fillId="2" borderId="2" xfId="0" applyNumberFormat="1" applyFont="1" applyFill="1" applyBorder="1" applyAlignment="1">
      <alignment horizontal="center"/>
    </xf>
    <xf numFmtId="169" fontId="6" fillId="2" borderId="2" xfId="0" applyNumberFormat="1" applyFont="1" applyFill="1" applyBorder="1"/>
    <xf numFmtId="0" fontId="11" fillId="2" borderId="8" xfId="0" applyFont="1" applyFill="1" applyBorder="1" applyAlignment="1">
      <alignment horizontal="left"/>
    </xf>
    <xf numFmtId="9" fontId="14" fillId="0" borderId="0" xfId="5" applyFont="1" applyFill="1" applyBorder="1" applyAlignment="1">
      <alignment horizontal="center" vertical="center"/>
    </xf>
    <xf numFmtId="0" fontId="11" fillId="2" borderId="11" xfId="0" applyFont="1" applyFill="1" applyBorder="1"/>
    <xf numFmtId="0" fontId="6" fillId="2" borderId="4" xfId="0" applyFont="1" applyFill="1" applyBorder="1" applyAlignment="1">
      <alignment horizontal="center"/>
    </xf>
    <xf numFmtId="169" fontId="6" fillId="0" borderId="2" xfId="0" applyNumberFormat="1" applyFont="1" applyBorder="1" applyProtection="1">
      <protection locked="0"/>
    </xf>
    <xf numFmtId="9" fontId="14" fillId="2" borderId="8" xfId="5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/>
    </xf>
    <xf numFmtId="10" fontId="14" fillId="2" borderId="2" xfId="5" applyNumberFormat="1" applyFont="1" applyFill="1" applyBorder="1" applyAlignment="1">
      <alignment horizontal="right" vertical="center"/>
    </xf>
    <xf numFmtId="169" fontId="5" fillId="2" borderId="8" xfId="0" applyNumberFormat="1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26" fillId="3" borderId="0" xfId="0" applyFont="1" applyFill="1" applyAlignment="1">
      <alignment horizontal="left"/>
    </xf>
    <xf numFmtId="0" fontId="4" fillId="0" borderId="0" xfId="0" applyFont="1"/>
    <xf numFmtId="0" fontId="7" fillId="5" borderId="0" xfId="0" applyFont="1" applyFill="1" applyAlignment="1">
      <alignment horizontal="left"/>
    </xf>
    <xf numFmtId="0" fontId="4" fillId="5" borderId="0" xfId="0" applyFont="1" applyFill="1"/>
    <xf numFmtId="0" fontId="6" fillId="2" borderId="12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12" xfId="0" applyFont="1" applyFill="1" applyBorder="1"/>
    <xf numFmtId="0" fontId="5" fillId="2" borderId="12" xfId="0" applyFont="1" applyFill="1" applyBorder="1"/>
    <xf numFmtId="0" fontId="5" fillId="2" borderId="4" xfId="0" applyFont="1" applyFill="1" applyBorder="1"/>
    <xf numFmtId="9" fontId="14" fillId="2" borderId="2" xfId="5" applyFont="1" applyFill="1" applyBorder="1" applyAlignment="1">
      <alignment horizontal="center" vertical="center"/>
    </xf>
    <xf numFmtId="0" fontId="5" fillId="2" borderId="2" xfId="0" applyFont="1" applyFill="1" applyBorder="1"/>
    <xf numFmtId="38" fontId="5" fillId="2" borderId="2" xfId="0" applyNumberFormat="1" applyFont="1" applyFill="1" applyBorder="1"/>
    <xf numFmtId="167" fontId="14" fillId="2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38" fontId="12" fillId="0" borderId="0" xfId="0" applyNumberFormat="1" applyFont="1"/>
    <xf numFmtId="38" fontId="5" fillId="0" borderId="0" xfId="0" applyNumberFormat="1" applyFont="1" applyAlignment="1">
      <alignment horizontal="center"/>
    </xf>
    <xf numFmtId="0" fontId="5" fillId="2" borderId="3" xfId="0" applyFont="1" applyFill="1" applyBorder="1"/>
    <xf numFmtId="0" fontId="6" fillId="0" borderId="12" xfId="0" applyFont="1" applyBorder="1"/>
    <xf numFmtId="0" fontId="5" fillId="0" borderId="12" xfId="0" applyFont="1" applyBorder="1"/>
    <xf numFmtId="0" fontId="6" fillId="0" borderId="13" xfId="0" applyFont="1" applyBorder="1"/>
    <xf numFmtId="0" fontId="5" fillId="0" borderId="13" xfId="0" applyFont="1" applyBorder="1"/>
    <xf numFmtId="167" fontId="6" fillId="2" borderId="8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right" vertical="center"/>
    </xf>
    <xf numFmtId="0" fontId="6" fillId="2" borderId="13" xfId="0" applyFont="1" applyFill="1" applyBorder="1"/>
    <xf numFmtId="0" fontId="5" fillId="2" borderId="13" xfId="0" applyFont="1" applyFill="1" applyBorder="1"/>
    <xf numFmtId="38" fontId="5" fillId="0" borderId="0" xfId="0" applyNumberFormat="1" applyFont="1" applyAlignment="1">
      <alignment horizontal="left"/>
    </xf>
    <xf numFmtId="38" fontId="5" fillId="0" borderId="0" xfId="0" applyNumberFormat="1" applyFont="1"/>
    <xf numFmtId="38" fontId="14" fillId="0" borderId="0" xfId="0" applyNumberFormat="1" applyFont="1"/>
    <xf numFmtId="169" fontId="5" fillId="0" borderId="0" xfId="0" applyNumberFormat="1" applyFont="1" applyAlignment="1">
      <alignment vertical="center"/>
    </xf>
    <xf numFmtId="169" fontId="5" fillId="2" borderId="2" xfId="0" applyNumberFormat="1" applyFont="1" applyFill="1" applyBorder="1" applyAlignment="1">
      <alignment horizontal="right" vertical="center"/>
    </xf>
    <xf numFmtId="169" fontId="6" fillId="2" borderId="8" xfId="0" applyNumberFormat="1" applyFont="1" applyFill="1" applyBorder="1" applyAlignment="1">
      <alignment horizontal="right" vertical="center"/>
    </xf>
    <xf numFmtId="169" fontId="5" fillId="0" borderId="0" xfId="0" applyNumberFormat="1" applyFont="1"/>
    <xf numFmtId="0" fontId="5" fillId="2" borderId="3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 indent="1"/>
    </xf>
    <xf numFmtId="10" fontId="5" fillId="2" borderId="2" xfId="5" applyNumberFormat="1" applyFont="1" applyFill="1" applyBorder="1" applyAlignment="1">
      <alignment horizontal="center"/>
    </xf>
    <xf numFmtId="169" fontId="5" fillId="2" borderId="2" xfId="0" applyNumberFormat="1" applyFont="1" applyFill="1" applyBorder="1"/>
    <xf numFmtId="38" fontId="5" fillId="2" borderId="3" xfId="0" applyNumberFormat="1" applyFont="1" applyFill="1" applyBorder="1"/>
    <xf numFmtId="38" fontId="5" fillId="2" borderId="4" xfId="0" applyNumberFormat="1" applyFont="1" applyFill="1" applyBorder="1"/>
    <xf numFmtId="169" fontId="5" fillId="2" borderId="4" xfId="0" applyNumberFormat="1" applyFont="1" applyFill="1" applyBorder="1" applyAlignment="1">
      <alignment vertical="center"/>
    </xf>
    <xf numFmtId="0" fontId="5" fillId="2" borderId="0" xfId="0" applyFont="1" applyFill="1"/>
    <xf numFmtId="9" fontId="5" fillId="2" borderId="0" xfId="5" applyFont="1" applyFill="1" applyBorder="1" applyAlignment="1">
      <alignment horizontal="left"/>
    </xf>
    <xf numFmtId="0" fontId="5" fillId="2" borderId="9" xfId="0" applyFont="1" applyFill="1" applyBorder="1"/>
    <xf numFmtId="9" fontId="5" fillId="2" borderId="4" xfId="5" applyFont="1" applyFill="1" applyBorder="1" applyAlignment="1">
      <alignment horizontal="left"/>
    </xf>
    <xf numFmtId="0" fontId="5" fillId="2" borderId="12" xfId="0" applyFont="1" applyFill="1" applyBorder="1" applyAlignment="1">
      <alignment horizontal="left" indent="1"/>
    </xf>
    <xf numFmtId="9" fontId="5" fillId="2" borderId="14" xfId="5" applyFont="1" applyFill="1" applyBorder="1" applyAlignment="1">
      <alignment horizontal="left"/>
    </xf>
    <xf numFmtId="38" fontId="6" fillId="0" borderId="0" xfId="0" applyNumberFormat="1" applyFont="1"/>
    <xf numFmtId="9" fontId="5" fillId="3" borderId="0" xfId="5" applyFont="1" applyFill="1" applyBorder="1" applyAlignment="1">
      <alignment horizontal="left"/>
    </xf>
    <xf numFmtId="169" fontId="5" fillId="3" borderId="0" xfId="0" applyNumberFormat="1" applyFont="1" applyFill="1"/>
    <xf numFmtId="0" fontId="5" fillId="3" borderId="0" xfId="0" applyFont="1" applyFill="1" applyAlignment="1">
      <alignment horizontal="left" indent="1"/>
    </xf>
    <xf numFmtId="167" fontId="5" fillId="2" borderId="7" xfId="0" applyNumberFormat="1" applyFont="1" applyFill="1" applyBorder="1" applyAlignment="1">
      <alignment horizontal="center" vertical="center"/>
    </xf>
    <xf numFmtId="38" fontId="5" fillId="2" borderId="12" xfId="0" applyNumberFormat="1" applyFont="1" applyFill="1" applyBorder="1"/>
    <xf numFmtId="1" fontId="5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3" fontId="5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/>
    <xf numFmtId="3" fontId="6" fillId="2" borderId="8" xfId="0" applyNumberFormat="1" applyFont="1" applyFill="1" applyBorder="1" applyAlignment="1">
      <alignment horizontal="right" vertical="center"/>
    </xf>
    <xf numFmtId="3" fontId="5" fillId="0" borderId="15" xfId="0" applyNumberFormat="1" applyFont="1" applyBorder="1" applyAlignment="1">
      <alignment horizontal="center"/>
    </xf>
    <xf numFmtId="3" fontId="5" fillId="0" borderId="15" xfId="0" applyNumberFormat="1" applyFont="1" applyBorder="1"/>
    <xf numFmtId="0" fontId="6" fillId="2" borderId="11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 indent="2"/>
    </xf>
    <xf numFmtId="0" fontId="6" fillId="0" borderId="17" xfId="0" applyFont="1" applyBorder="1" applyAlignment="1">
      <alignment horizontal="left"/>
    </xf>
    <xf numFmtId="0" fontId="5" fillId="0" borderId="15" xfId="0" applyFont="1" applyBorder="1" applyAlignment="1">
      <alignment horizontal="left" indent="2"/>
    </xf>
    <xf numFmtId="0" fontId="27" fillId="0" borderId="0" xfId="0" applyFont="1"/>
    <xf numFmtId="3" fontId="5" fillId="0" borderId="0" xfId="0" applyNumberFormat="1" applyFont="1"/>
    <xf numFmtId="3" fontId="5" fillId="3" borderId="0" xfId="0" applyNumberFormat="1" applyFont="1" applyFill="1"/>
    <xf numFmtId="0" fontId="11" fillId="0" borderId="0" xfId="3" applyFont="1" applyAlignment="1">
      <alignment horizontal="center"/>
    </xf>
    <xf numFmtId="0" fontId="5" fillId="3" borderId="0" xfId="3" applyFont="1" applyFill="1"/>
    <xf numFmtId="0" fontId="6" fillId="0" borderId="15" xfId="4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/>
    <xf numFmtId="0" fontId="5" fillId="2" borderId="4" xfId="3" applyFont="1" applyFill="1" applyBorder="1"/>
    <xf numFmtId="0" fontId="5" fillId="2" borderId="3" xfId="3" applyFont="1" applyFill="1" applyBorder="1"/>
    <xf numFmtId="3" fontId="14" fillId="2" borderId="2" xfId="3" applyNumberFormat="1" applyFont="1" applyFill="1" applyBorder="1"/>
    <xf numFmtId="3" fontId="6" fillId="2" borderId="2" xfId="3" applyNumberFormat="1" applyFont="1" applyFill="1" applyBorder="1"/>
    <xf numFmtId="3" fontId="6" fillId="2" borderId="8" xfId="3" applyNumberFormat="1" applyFont="1" applyFill="1" applyBorder="1" applyAlignment="1">
      <alignment horizontal="right"/>
    </xf>
    <xf numFmtId="169" fontId="6" fillId="0" borderId="0" xfId="3" applyNumberFormat="1" applyFont="1" applyAlignment="1">
      <alignment horizontal="left" vertical="center"/>
    </xf>
    <xf numFmtId="3" fontId="6" fillId="0" borderId="0" xfId="3" applyNumberFormat="1" applyFont="1" applyAlignment="1">
      <alignment horizontal="right"/>
    </xf>
    <xf numFmtId="169" fontId="6" fillId="2" borderId="11" xfId="3" applyNumberFormat="1" applyFont="1" applyFill="1" applyBorder="1" applyAlignment="1">
      <alignment vertical="center"/>
    </xf>
    <xf numFmtId="0" fontId="13" fillId="0" borderId="0" xfId="3" applyFont="1"/>
    <xf numFmtId="0" fontId="5" fillId="0" borderId="0" xfId="3" applyFont="1"/>
    <xf numFmtId="169" fontId="5" fillId="0" borderId="0" xfId="3" applyNumberFormat="1" applyFont="1"/>
    <xf numFmtId="3" fontId="31" fillId="2" borderId="2" xfId="3" applyNumberFormat="1" applyFont="1" applyFill="1" applyBorder="1"/>
    <xf numFmtId="0" fontId="11" fillId="2" borderId="3" xfId="3" applyFont="1" applyFill="1" applyBorder="1" applyAlignment="1">
      <alignment horizontal="center"/>
    </xf>
    <xf numFmtId="0" fontId="11" fillId="2" borderId="4" xfId="3" applyFont="1" applyFill="1" applyBorder="1" applyAlignment="1">
      <alignment horizontal="center"/>
    </xf>
    <xf numFmtId="0" fontId="6" fillId="2" borderId="11" xfId="0" applyFont="1" applyFill="1" applyBorder="1"/>
    <xf numFmtId="0" fontId="5" fillId="2" borderId="18" xfId="0" applyFont="1" applyFill="1" applyBorder="1"/>
    <xf numFmtId="0" fontId="5" fillId="0" borderId="0" xfId="0" applyFont="1" applyAlignment="1">
      <alignment horizontal="fill"/>
    </xf>
    <xf numFmtId="168" fontId="5" fillId="0" borderId="0" xfId="0" applyNumberFormat="1" applyFont="1"/>
    <xf numFmtId="171" fontId="5" fillId="0" borderId="0" xfId="0" applyNumberFormat="1" applyFont="1"/>
    <xf numFmtId="0" fontId="6" fillId="0" borderId="0" xfId="0" applyFont="1"/>
    <xf numFmtId="3" fontId="5" fillId="2" borderId="7" xfId="0" applyNumberFormat="1" applyFont="1" applyFill="1" applyBorder="1"/>
    <xf numFmtId="9" fontId="5" fillId="2" borderId="19" xfId="5" applyFont="1" applyFill="1" applyBorder="1" applyAlignment="1">
      <alignment horizontal="right" vertical="center"/>
    </xf>
    <xf numFmtId="9" fontId="5" fillId="2" borderId="2" xfId="5" applyFont="1" applyFill="1" applyBorder="1" applyAlignment="1">
      <alignment horizontal="right" vertical="center"/>
    </xf>
    <xf numFmtId="0" fontId="5" fillId="2" borderId="19" xfId="0" applyFont="1" applyFill="1" applyBorder="1"/>
    <xf numFmtId="3" fontId="5" fillId="2" borderId="4" xfId="0" applyNumberFormat="1" applyFont="1" applyFill="1" applyBorder="1"/>
    <xf numFmtId="3" fontId="5" fillId="2" borderId="9" xfId="0" applyNumberFormat="1" applyFont="1" applyFill="1" applyBorder="1"/>
    <xf numFmtId="3" fontId="5" fillId="2" borderId="14" xfId="0" applyNumberFormat="1" applyFont="1" applyFill="1" applyBorder="1"/>
    <xf numFmtId="9" fontId="5" fillId="2" borderId="5" xfId="5" applyFont="1" applyFill="1" applyBorder="1" applyAlignment="1">
      <alignment horizontal="right" vertical="center"/>
    </xf>
    <xf numFmtId="9" fontId="5" fillId="2" borderId="0" xfId="5" applyFont="1" applyFill="1" applyBorder="1" applyAlignment="1">
      <alignment horizontal="right" vertical="center"/>
    </xf>
    <xf numFmtId="0" fontId="5" fillId="2" borderId="5" xfId="0" applyFont="1" applyFill="1" applyBorder="1"/>
    <xf numFmtId="3" fontId="5" fillId="2" borderId="0" xfId="0" applyNumberFormat="1" applyFont="1" applyFill="1"/>
    <xf numFmtId="3" fontId="5" fillId="2" borderId="13" xfId="0" applyNumberFormat="1" applyFont="1" applyFill="1" applyBorder="1"/>
    <xf numFmtId="0" fontId="6" fillId="0" borderId="0" xfId="0" applyFont="1" applyAlignment="1">
      <alignment horizontal="left"/>
    </xf>
    <xf numFmtId="3" fontId="5" fillId="6" borderId="2" xfId="0" applyNumberFormat="1" applyFont="1" applyFill="1" applyBorder="1"/>
    <xf numFmtId="166" fontId="5" fillId="0" borderId="0" xfId="0" applyNumberFormat="1" applyFont="1" applyAlignment="1">
      <alignment horizontal="center" vertical="center"/>
    </xf>
    <xf numFmtId="0" fontId="6" fillId="2" borderId="16" xfId="0" applyFont="1" applyFill="1" applyBorder="1" applyAlignment="1">
      <alignment horizontal="left"/>
    </xf>
    <xf numFmtId="3" fontId="9" fillId="0" borderId="0" xfId="5" applyNumberFormat="1" applyFont="1" applyFill="1" applyBorder="1" applyAlignment="1"/>
    <xf numFmtId="0" fontId="18" fillId="0" borderId="0" xfId="0" applyFont="1"/>
    <xf numFmtId="0" fontId="18" fillId="3" borderId="0" xfId="0" applyFont="1" applyFill="1"/>
    <xf numFmtId="0" fontId="5" fillId="2" borderId="17" xfId="0" applyFont="1" applyFill="1" applyBorder="1" applyAlignment="1">
      <alignment horizontal="left" indent="1"/>
    </xf>
    <xf numFmtId="38" fontId="5" fillId="2" borderId="4" xfId="1" applyNumberFormat="1" applyFont="1" applyFill="1" applyBorder="1" applyProtection="1"/>
    <xf numFmtId="0" fontId="5" fillId="2" borderId="12" xfId="0" applyFont="1" applyFill="1" applyBorder="1" applyAlignment="1">
      <alignment horizontal="left" indent="2"/>
    </xf>
    <xf numFmtId="3" fontId="6" fillId="2" borderId="2" xfId="0" applyNumberFormat="1" applyFont="1" applyFill="1" applyBorder="1" applyAlignment="1">
      <alignment horizontal="center"/>
    </xf>
    <xf numFmtId="38" fontId="5" fillId="2" borderId="20" xfId="1" applyNumberFormat="1" applyFont="1" applyFill="1" applyBorder="1" applyProtection="1"/>
    <xf numFmtId="0" fontId="18" fillId="2" borderId="0" xfId="0" applyFont="1" applyFill="1"/>
    <xf numFmtId="0" fontId="6" fillId="2" borderId="18" xfId="0" applyFont="1" applyFill="1" applyBorder="1" applyAlignment="1">
      <alignment horizontal="left" indent="1"/>
    </xf>
    <xf numFmtId="0" fontId="5" fillId="0" borderId="21" xfId="0" applyFont="1" applyBorder="1"/>
    <xf numFmtId="38" fontId="5" fillId="0" borderId="0" xfId="1" applyNumberFormat="1" applyFont="1" applyFill="1" applyBorder="1" applyAlignment="1" applyProtection="1">
      <alignment horizontal="center"/>
    </xf>
    <xf numFmtId="38" fontId="5" fillId="3" borderId="0" xfId="1" applyNumberFormat="1" applyFont="1" applyFill="1" applyBorder="1" applyAlignment="1" applyProtection="1">
      <alignment horizontal="center"/>
    </xf>
    <xf numFmtId="0" fontId="6" fillId="3" borderId="0" xfId="0" applyFont="1" applyFill="1"/>
    <xf numFmtId="38" fontId="5" fillId="3" borderId="0" xfId="1" applyNumberFormat="1" applyFont="1" applyFill="1" applyBorder="1" applyProtection="1"/>
    <xf numFmtId="169" fontId="6" fillId="3" borderId="0" xfId="0" applyNumberFormat="1" applyFont="1" applyFill="1"/>
    <xf numFmtId="169" fontId="19" fillId="3" borderId="0" xfId="0" applyNumberFormat="1" applyFont="1" applyFill="1"/>
    <xf numFmtId="38" fontId="5" fillId="3" borderId="0" xfId="0" applyNumberFormat="1" applyFont="1" applyFill="1"/>
    <xf numFmtId="3" fontId="5" fillId="2" borderId="2" xfId="5" applyNumberFormat="1" applyFont="1" applyFill="1" applyBorder="1" applyAlignment="1">
      <alignment horizontal="right" vertical="center"/>
    </xf>
    <xf numFmtId="3" fontId="5" fillId="2" borderId="19" xfId="5" applyNumberFormat="1" applyFont="1" applyFill="1" applyBorder="1" applyAlignment="1">
      <alignment horizontal="right" vertical="center"/>
    </xf>
    <xf numFmtId="3" fontId="5" fillId="2" borderId="10" xfId="5" applyNumberFormat="1" applyFont="1" applyFill="1" applyBorder="1" applyAlignment="1">
      <alignment horizontal="right" vertical="center"/>
    </xf>
    <xf numFmtId="3" fontId="5" fillId="2" borderId="22" xfId="5" applyNumberFormat="1" applyFont="1" applyFill="1" applyBorder="1" applyAlignment="1">
      <alignment horizontal="right" vertical="center"/>
    </xf>
    <xf numFmtId="0" fontId="8" fillId="5" borderId="0" xfId="0" applyFont="1" applyFill="1"/>
    <xf numFmtId="0" fontId="9" fillId="5" borderId="0" xfId="0" applyFont="1" applyFill="1"/>
    <xf numFmtId="0" fontId="9" fillId="3" borderId="0" xfId="0" applyFont="1" applyFill="1"/>
    <xf numFmtId="1" fontId="5" fillId="2" borderId="2" xfId="0" applyNumberFormat="1" applyFont="1" applyFill="1" applyBorder="1" applyAlignment="1">
      <alignment horizontal="right" vertical="center"/>
    </xf>
    <xf numFmtId="3" fontId="6" fillId="2" borderId="8" xfId="0" applyNumberFormat="1" applyFont="1" applyFill="1" applyBorder="1"/>
    <xf numFmtId="3" fontId="5" fillId="2" borderId="2" xfId="0" applyNumberFormat="1" applyFont="1" applyFill="1" applyBorder="1" applyAlignment="1">
      <alignment horizontal="right"/>
    </xf>
    <xf numFmtId="0" fontId="32" fillId="3" borderId="0" xfId="0" applyFont="1" applyFill="1"/>
    <xf numFmtId="169" fontId="32" fillId="3" borderId="0" xfId="0" applyNumberFormat="1" applyFont="1" applyFill="1"/>
    <xf numFmtId="174" fontId="32" fillId="3" borderId="0" xfId="0" applyNumberFormat="1" applyFont="1" applyFill="1"/>
    <xf numFmtId="3" fontId="32" fillId="3" borderId="0" xfId="0" applyNumberFormat="1" applyFont="1" applyFill="1"/>
    <xf numFmtId="0" fontId="8" fillId="3" borderId="0" xfId="0" applyFont="1" applyFill="1"/>
    <xf numFmtId="0" fontId="6" fillId="3" borderId="0" xfId="0" applyFont="1" applyFill="1" applyAlignment="1">
      <alignment horizontal="center"/>
    </xf>
    <xf numFmtId="40" fontId="5" fillId="0" borderId="0" xfId="7" applyNumberFormat="1" applyFont="1" applyFill="1" applyProtection="1"/>
    <xf numFmtId="3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3" fontId="6" fillId="2" borderId="2" xfId="5" applyNumberFormat="1" applyFont="1" applyFill="1" applyBorder="1" applyAlignment="1">
      <alignment horizontal="right" vertical="center"/>
    </xf>
    <xf numFmtId="173" fontId="5" fillId="3" borderId="0" xfId="0" applyNumberFormat="1" applyFont="1" applyFill="1" applyAlignment="1">
      <alignment horizontal="center"/>
    </xf>
    <xf numFmtId="3" fontId="6" fillId="0" borderId="0" xfId="5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vertical="center" wrapText="1"/>
    </xf>
    <xf numFmtId="10" fontId="5" fillId="2" borderId="2" xfId="0" applyNumberFormat="1" applyFont="1" applyFill="1" applyBorder="1" applyAlignment="1">
      <alignment vertical="center" wrapText="1"/>
    </xf>
    <xf numFmtId="171" fontId="5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  <xf numFmtId="170" fontId="5" fillId="2" borderId="2" xfId="0" applyNumberFormat="1" applyFont="1" applyFill="1" applyBorder="1"/>
    <xf numFmtId="0" fontId="5" fillId="0" borderId="0" xfId="0" applyFont="1" applyAlignment="1">
      <alignment vertical="center" wrapText="1"/>
    </xf>
    <xf numFmtId="40" fontId="22" fillId="0" borderId="0" xfId="7" applyNumberFormat="1" applyFont="1" applyFill="1" applyProtection="1"/>
    <xf numFmtId="40" fontId="22" fillId="0" borderId="0" xfId="7" applyNumberFormat="1" applyFont="1" applyFill="1" applyBorder="1" applyProtection="1"/>
    <xf numFmtId="40" fontId="5" fillId="0" borderId="0" xfId="7" applyNumberFormat="1" applyFont="1" applyFill="1" applyBorder="1" applyAlignment="1" applyProtection="1">
      <alignment horizontal="right"/>
    </xf>
    <xf numFmtId="40" fontId="22" fillId="0" borderId="0" xfId="7" applyNumberFormat="1" applyFont="1" applyFill="1" applyBorder="1" applyAlignment="1" applyProtection="1">
      <alignment horizontal="right"/>
    </xf>
    <xf numFmtId="165" fontId="5" fillId="0" borderId="0" xfId="0" applyNumberFormat="1" applyFont="1"/>
    <xf numFmtId="10" fontId="6" fillId="2" borderId="2" xfId="5" applyNumberFormat="1" applyFont="1" applyFill="1" applyBorder="1" applyAlignment="1">
      <alignment horizontal="right" vertical="center"/>
    </xf>
    <xf numFmtId="40" fontId="5" fillId="0" borderId="0" xfId="7" applyNumberFormat="1" applyFont="1" applyFill="1" applyBorder="1" applyAlignment="1" applyProtection="1">
      <alignment horizontal="left"/>
    </xf>
    <xf numFmtId="3" fontId="6" fillId="2" borderId="2" xfId="5" applyNumberFormat="1" applyFont="1" applyFill="1" applyBorder="1" applyAlignment="1">
      <alignment horizontal="left" vertical="center"/>
    </xf>
    <xf numFmtId="10" fontId="5" fillId="0" borderId="0" xfId="0" applyNumberFormat="1" applyFont="1"/>
    <xf numFmtId="1" fontId="5" fillId="3" borderId="0" xfId="0" applyNumberFormat="1" applyFont="1" applyFill="1" applyAlignment="1">
      <alignment horizontal="center"/>
    </xf>
    <xf numFmtId="3" fontId="5" fillId="0" borderId="0" xfId="0" applyNumberFormat="1" applyFont="1" applyAlignment="1">
      <alignment vertical="center" wrapText="1"/>
    </xf>
    <xf numFmtId="170" fontId="5" fillId="0" borderId="0" xfId="0" applyNumberFormat="1" applyFont="1"/>
    <xf numFmtId="40" fontId="5" fillId="3" borderId="0" xfId="7" applyNumberFormat="1" applyFont="1" applyFill="1" applyProtection="1"/>
    <xf numFmtId="40" fontId="5" fillId="3" borderId="0" xfId="7" applyNumberFormat="1" applyFont="1" applyFill="1" applyBorder="1" applyProtection="1"/>
    <xf numFmtId="0" fontId="4" fillId="5" borderId="0" xfId="0" applyFont="1" applyFill="1" applyAlignment="1" applyProtection="1">
      <alignment horizontal="right"/>
      <protection locked="0"/>
    </xf>
    <xf numFmtId="169" fontId="31" fillId="3" borderId="0" xfId="0" applyNumberFormat="1" applyFont="1" applyFill="1"/>
    <xf numFmtId="169" fontId="5" fillId="0" borderId="4" xfId="0" applyNumberFormat="1" applyFont="1" applyBorder="1" applyAlignment="1" applyProtection="1">
      <alignment vertical="center"/>
      <protection locked="0"/>
    </xf>
    <xf numFmtId="169" fontId="6" fillId="7" borderId="2" xfId="0" applyNumberFormat="1" applyFont="1" applyFill="1" applyBorder="1" applyAlignment="1" applyProtection="1">
      <alignment vertical="center"/>
      <protection locked="0"/>
    </xf>
    <xf numFmtId="169" fontId="14" fillId="7" borderId="2" xfId="0" applyNumberFormat="1" applyFont="1" applyFill="1" applyBorder="1" applyAlignment="1" applyProtection="1">
      <alignment vertical="center"/>
      <protection locked="0"/>
    </xf>
    <xf numFmtId="169" fontId="5" fillId="7" borderId="2" xfId="0" applyNumberFormat="1" applyFont="1" applyFill="1" applyBorder="1" applyAlignment="1" applyProtection="1">
      <alignment vertical="center"/>
      <protection locked="0"/>
    </xf>
    <xf numFmtId="9" fontId="14" fillId="7" borderId="2" xfId="5" applyFont="1" applyFill="1" applyBorder="1" applyAlignment="1" applyProtection="1">
      <alignment vertical="center"/>
      <protection locked="0"/>
    </xf>
    <xf numFmtId="10" fontId="14" fillId="7" borderId="2" xfId="5" applyNumberFormat="1" applyFont="1" applyFill="1" applyBorder="1" applyAlignment="1" applyProtection="1">
      <alignment vertical="center"/>
      <protection locked="0"/>
    </xf>
    <xf numFmtId="172" fontId="14" fillId="7" borderId="2" xfId="0" applyNumberFormat="1" applyFont="1" applyFill="1" applyBorder="1" applyAlignment="1" applyProtection="1">
      <alignment vertical="center"/>
      <protection locked="0"/>
    </xf>
    <xf numFmtId="172" fontId="5" fillId="7" borderId="2" xfId="0" applyNumberFormat="1" applyFont="1" applyFill="1" applyBorder="1" applyAlignment="1" applyProtection="1">
      <alignment vertical="center"/>
      <protection locked="0"/>
    </xf>
    <xf numFmtId="8" fontId="5" fillId="0" borderId="0" xfId="0" applyNumberFormat="1" applyFont="1"/>
    <xf numFmtId="0" fontId="6" fillId="2" borderId="3" xfId="0" applyFont="1" applyFill="1" applyBorder="1" applyAlignment="1" applyProtection="1">
      <alignment horizontal="left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3" fontId="6" fillId="2" borderId="2" xfId="5" applyNumberFormat="1" applyFont="1" applyFill="1" applyBorder="1" applyAlignment="1" applyProtection="1">
      <alignment horizontal="right" vertical="center"/>
      <protection locked="0"/>
    </xf>
    <xf numFmtId="40" fontId="22" fillId="0" borderId="0" xfId="7" applyNumberFormat="1" applyFont="1" applyFill="1" applyBorder="1" applyProtection="1">
      <protection locked="0"/>
    </xf>
    <xf numFmtId="40" fontId="5" fillId="0" borderId="0" xfId="7" applyNumberFormat="1" applyFont="1" applyFill="1" applyProtection="1">
      <protection locked="0"/>
    </xf>
    <xf numFmtId="40" fontId="5" fillId="0" borderId="0" xfId="7" applyNumberFormat="1" applyFont="1" applyFill="1" applyBorder="1" applyAlignment="1" applyProtection="1">
      <alignment horizontal="right"/>
      <protection locked="0"/>
    </xf>
    <xf numFmtId="40" fontId="22" fillId="0" borderId="0" xfId="7" applyNumberFormat="1" applyFont="1" applyFill="1" applyBorder="1" applyAlignment="1" applyProtection="1">
      <alignment horizontal="right"/>
      <protection locked="0"/>
    </xf>
    <xf numFmtId="0" fontId="5" fillId="3" borderId="0" xfId="0" applyFont="1" applyFill="1" applyProtection="1">
      <protection locked="0"/>
    </xf>
    <xf numFmtId="0" fontId="6" fillId="2" borderId="14" xfId="0" applyFont="1" applyFill="1" applyBorder="1" applyAlignment="1">
      <alignment horizontal="center"/>
    </xf>
    <xf numFmtId="9" fontId="5" fillId="2" borderId="18" xfId="5" applyFont="1" applyFill="1" applyBorder="1" applyAlignment="1">
      <alignment horizontal="right" vertical="center"/>
    </xf>
    <xf numFmtId="0" fontId="15" fillId="0" borderId="0" xfId="0" applyFont="1"/>
    <xf numFmtId="0" fontId="6" fillId="0" borderId="2" xfId="0" applyFont="1" applyBorder="1"/>
    <xf numFmtId="0" fontId="5" fillId="0" borderId="2" xfId="0" applyFont="1" applyBorder="1"/>
    <xf numFmtId="0" fontId="6" fillId="2" borderId="7" xfId="0" applyFont="1" applyFill="1" applyBorder="1" applyAlignment="1">
      <alignment horizontal="center"/>
    </xf>
    <xf numFmtId="3" fontId="5" fillId="0" borderId="2" xfId="0" applyNumberFormat="1" applyFont="1" applyBorder="1"/>
    <xf numFmtId="10" fontId="5" fillId="0" borderId="2" xfId="0" applyNumberFormat="1" applyFont="1" applyBorder="1"/>
    <xf numFmtId="0" fontId="6" fillId="2" borderId="14" xfId="0" applyFont="1" applyFill="1" applyBorder="1" applyAlignment="1">
      <alignment horizontal="left"/>
    </xf>
    <xf numFmtId="0" fontId="6" fillId="3" borderId="23" xfId="0" applyFont="1" applyFill="1" applyBorder="1"/>
    <xf numFmtId="0" fontId="5" fillId="3" borderId="23" xfId="0" applyFont="1" applyFill="1" applyBorder="1" applyAlignment="1">
      <alignment horizontal="left" indent="1"/>
    </xf>
    <xf numFmtId="0" fontId="5" fillId="3" borderId="24" xfId="0" applyFont="1" applyFill="1" applyBorder="1"/>
    <xf numFmtId="3" fontId="6" fillId="3" borderId="1" xfId="0" applyNumberFormat="1" applyFont="1" applyFill="1" applyBorder="1"/>
    <xf numFmtId="0" fontId="5" fillId="0" borderId="25" xfId="0" applyFont="1" applyBorder="1" applyProtection="1">
      <protection locked="0"/>
    </xf>
    <xf numFmtId="10" fontId="33" fillId="0" borderId="25" xfId="0" applyNumberFormat="1" applyFont="1" applyBorder="1" applyProtection="1">
      <protection locked="0"/>
    </xf>
    <xf numFmtId="4" fontId="5" fillId="3" borderId="1" xfId="0" applyNumberFormat="1" applyFont="1" applyFill="1" applyBorder="1"/>
    <xf numFmtId="0" fontId="6" fillId="2" borderId="2" xfId="0" applyFont="1" applyFill="1" applyBorder="1" applyAlignment="1">
      <alignment horizontal="right"/>
    </xf>
    <xf numFmtId="38" fontId="5" fillId="2" borderId="2" xfId="0" applyNumberFormat="1" applyFont="1" applyFill="1" applyBorder="1" applyAlignment="1">
      <alignment horizontal="right"/>
    </xf>
    <xf numFmtId="3" fontId="6" fillId="2" borderId="8" xfId="0" applyNumberFormat="1" applyFont="1" applyFill="1" applyBorder="1" applyAlignment="1">
      <alignment horizontal="right"/>
    </xf>
    <xf numFmtId="0" fontId="5" fillId="2" borderId="3" xfId="3" applyFont="1" applyFill="1" applyBorder="1" applyAlignment="1">
      <alignment horizontal="left" indent="1"/>
    </xf>
    <xf numFmtId="38" fontId="5" fillId="2" borderId="2" xfId="0" applyNumberFormat="1" applyFont="1" applyFill="1" applyBorder="1" applyAlignment="1">
      <alignment horizontal="left" indent="1"/>
    </xf>
    <xf numFmtId="38" fontId="5" fillId="2" borderId="2" xfId="0" applyNumberFormat="1" applyFont="1" applyFill="1" applyBorder="1" applyAlignment="1">
      <alignment horizontal="left"/>
    </xf>
    <xf numFmtId="3" fontId="34" fillId="2" borderId="2" xfId="3" applyNumberFormat="1" applyFont="1" applyFill="1" applyBorder="1" applyAlignment="1">
      <alignment horizontal="right"/>
    </xf>
    <xf numFmtId="3" fontId="31" fillId="2" borderId="2" xfId="3" applyNumberFormat="1" applyFont="1" applyFill="1" applyBorder="1" applyAlignment="1">
      <alignment horizontal="right"/>
    </xf>
    <xf numFmtId="3" fontId="34" fillId="2" borderId="2" xfId="3" applyNumberFormat="1" applyFont="1" applyFill="1" applyBorder="1"/>
    <xf numFmtId="3" fontId="6" fillId="2" borderId="2" xfId="3" applyNumberFormat="1" applyFont="1" applyFill="1" applyBorder="1" applyAlignment="1">
      <alignment horizontal="right"/>
    </xf>
    <xf numFmtId="3" fontId="34" fillId="2" borderId="2" xfId="3" applyNumberFormat="1" applyFont="1" applyFill="1" applyBorder="1" applyAlignment="1">
      <alignment horizontal="center"/>
    </xf>
    <xf numFmtId="0" fontId="6" fillId="0" borderId="3" xfId="0" applyFont="1" applyBorder="1" applyAlignment="1" applyProtection="1">
      <alignment horizontal="left"/>
      <protection locked="0"/>
    </xf>
    <xf numFmtId="0" fontId="6" fillId="2" borderId="17" xfId="3" applyFont="1" applyFill="1" applyBorder="1"/>
    <xf numFmtId="0" fontId="5" fillId="2" borderId="20" xfId="3" applyFont="1" applyFill="1" applyBorder="1"/>
    <xf numFmtId="169" fontId="35" fillId="2" borderId="2" xfId="3" applyNumberFormat="1" applyFont="1" applyFill="1" applyBorder="1"/>
    <xf numFmtId="10" fontId="36" fillId="0" borderId="2" xfId="5" applyNumberFormat="1" applyFont="1" applyFill="1" applyBorder="1" applyProtection="1">
      <protection locked="0"/>
    </xf>
    <xf numFmtId="10" fontId="36" fillId="2" borderId="2" xfId="5" applyNumberFormat="1" applyFont="1" applyFill="1" applyBorder="1"/>
    <xf numFmtId="175" fontId="36" fillId="0" borderId="2" xfId="5" applyNumberFormat="1" applyFont="1" applyFill="1" applyBorder="1" applyProtection="1">
      <protection locked="0"/>
    </xf>
    <xf numFmtId="169" fontId="37" fillId="0" borderId="0" xfId="3" applyNumberFormat="1" applyFont="1"/>
    <xf numFmtId="169" fontId="38" fillId="2" borderId="7" xfId="3" applyNumberFormat="1" applyFont="1" applyFill="1" applyBorder="1"/>
    <xf numFmtId="0" fontId="5" fillId="2" borderId="5" xfId="3" applyFont="1" applyFill="1" applyBorder="1"/>
    <xf numFmtId="10" fontId="5" fillId="2" borderId="19" xfId="6" applyNumberFormat="1" applyFont="1" applyFill="1" applyBorder="1" applyProtection="1"/>
    <xf numFmtId="169" fontId="5" fillId="2" borderId="19" xfId="3" applyNumberFormat="1" applyFont="1" applyFill="1" applyBorder="1"/>
    <xf numFmtId="0" fontId="5" fillId="2" borderId="5" xfId="3" applyFont="1" applyFill="1" applyBorder="1" applyAlignment="1">
      <alignment horizontal="left" indent="2"/>
    </xf>
    <xf numFmtId="169" fontId="5" fillId="2" borderId="6" xfId="3" applyNumberFormat="1" applyFont="1" applyFill="1" applyBorder="1"/>
    <xf numFmtId="10" fontId="5" fillId="2" borderId="22" xfId="6" applyNumberFormat="1" applyFont="1" applyFill="1" applyBorder="1" applyProtection="1"/>
    <xf numFmtId="169" fontId="38" fillId="2" borderId="19" xfId="3" applyNumberFormat="1" applyFont="1" applyFill="1" applyBorder="1"/>
    <xf numFmtId="169" fontId="6" fillId="2" borderId="2" xfId="3" applyNumberFormat="1" applyFont="1" applyFill="1" applyBorder="1"/>
    <xf numFmtId="0" fontId="6" fillId="2" borderId="5" xfId="3" applyFont="1" applyFill="1" applyBorder="1"/>
    <xf numFmtId="0" fontId="6" fillId="2" borderId="9" xfId="3" applyFont="1" applyFill="1" applyBorder="1"/>
    <xf numFmtId="169" fontId="6" fillId="0" borderId="0" xfId="3" applyNumberFormat="1" applyFont="1"/>
    <xf numFmtId="169" fontId="5" fillId="2" borderId="7" xfId="3" applyNumberFormat="1" applyFont="1" applyFill="1" applyBorder="1"/>
    <xf numFmtId="3" fontId="5" fillId="2" borderId="2" xfId="3" applyNumberFormat="1" applyFont="1" applyFill="1" applyBorder="1"/>
    <xf numFmtId="0" fontId="5" fillId="2" borderId="9" xfId="0" applyFont="1" applyFill="1" applyBorder="1" applyAlignment="1">
      <alignment horizontal="left" indent="1"/>
    </xf>
    <xf numFmtId="169" fontId="5" fillId="2" borderId="7" xfId="0" applyNumberFormat="1" applyFont="1" applyFill="1" applyBorder="1"/>
    <xf numFmtId="0" fontId="9" fillId="5" borderId="0" xfId="0" applyFont="1" applyFill="1" applyAlignment="1">
      <alignment horizontal="right"/>
    </xf>
    <xf numFmtId="0" fontId="11" fillId="0" borderId="0" xfId="0" applyFont="1"/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Protection="1">
      <protection locked="0"/>
    </xf>
    <xf numFmtId="1" fontId="5" fillId="0" borderId="2" xfId="0" applyNumberFormat="1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left" indent="1"/>
      <protection locked="0"/>
    </xf>
    <xf numFmtId="3" fontId="6" fillId="0" borderId="2" xfId="0" applyNumberFormat="1" applyFont="1" applyBorder="1" applyProtection="1">
      <protection locked="0"/>
    </xf>
    <xf numFmtId="38" fontId="5" fillId="0" borderId="2" xfId="0" applyNumberFormat="1" applyFont="1" applyBorder="1" applyAlignment="1" applyProtection="1">
      <alignment horizontal="center"/>
      <protection locked="0"/>
    </xf>
    <xf numFmtId="38" fontId="5" fillId="0" borderId="2" xfId="0" applyNumberFormat="1" applyFont="1" applyBorder="1" applyProtection="1">
      <protection locked="0"/>
    </xf>
    <xf numFmtId="0" fontId="5" fillId="0" borderId="2" xfId="0" applyFont="1" applyBorder="1" applyProtection="1">
      <protection locked="0"/>
    </xf>
    <xf numFmtId="3" fontId="5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/>
    </xf>
    <xf numFmtId="1" fontId="5" fillId="0" borderId="4" xfId="0" applyNumberFormat="1" applyFont="1" applyBorder="1" applyAlignment="1" applyProtection="1">
      <alignment horizontal="right" vertical="center"/>
      <protection locked="0"/>
    </xf>
    <xf numFmtId="3" fontId="5" fillId="0" borderId="4" xfId="0" applyNumberFormat="1" applyFont="1" applyBorder="1" applyAlignment="1" applyProtection="1">
      <alignment horizontal="right" vertical="center"/>
      <protection locked="0"/>
    </xf>
    <xf numFmtId="1" fontId="6" fillId="0" borderId="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3" fontId="6" fillId="2" borderId="2" xfId="0" applyNumberFormat="1" applyFont="1" applyFill="1" applyBorder="1" applyAlignment="1">
      <alignment horizontal="right"/>
    </xf>
    <xf numFmtId="4" fontId="5" fillId="2" borderId="2" xfId="0" applyNumberFormat="1" applyFont="1" applyFill="1" applyBorder="1" applyAlignment="1">
      <alignment horizontal="right" vertic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3" fontId="5" fillId="2" borderId="29" xfId="5" applyNumberFormat="1" applyFont="1" applyFill="1" applyBorder="1" applyAlignment="1">
      <alignment horizontal="right" vertical="center"/>
    </xf>
    <xf numFmtId="9" fontId="5" fillId="2" borderId="29" xfId="5" applyFont="1" applyFill="1" applyBorder="1" applyAlignment="1">
      <alignment horizontal="right" vertical="center"/>
    </xf>
    <xf numFmtId="9" fontId="5" fillId="2" borderId="30" xfId="5" applyFont="1" applyFill="1" applyBorder="1" applyAlignment="1">
      <alignment horizontal="right" vertical="center"/>
    </xf>
    <xf numFmtId="9" fontId="5" fillId="2" borderId="31" xfId="5" applyFont="1" applyFill="1" applyBorder="1" applyAlignment="1">
      <alignment horizontal="right" vertical="center"/>
    </xf>
    <xf numFmtId="4" fontId="5" fillId="2" borderId="29" xfId="0" applyNumberFormat="1" applyFont="1" applyFill="1" applyBorder="1" applyAlignment="1">
      <alignment horizontal="right" vertical="center"/>
    </xf>
    <xf numFmtId="4" fontId="5" fillId="2" borderId="30" xfId="0" applyNumberFormat="1" applyFont="1" applyFill="1" applyBorder="1" applyAlignment="1">
      <alignment horizontal="right" vertical="center"/>
    </xf>
    <xf numFmtId="4" fontId="5" fillId="2" borderId="31" xfId="0" applyNumberFormat="1" applyFont="1" applyFill="1" applyBorder="1" applyAlignment="1">
      <alignment horizontal="right" vertical="center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9" fontId="5" fillId="2" borderId="34" xfId="5" applyFont="1" applyFill="1" applyBorder="1" applyAlignment="1">
      <alignment horizontal="right" vertical="center"/>
    </xf>
    <xf numFmtId="9" fontId="5" fillId="2" borderId="35" xfId="5" applyFont="1" applyFill="1" applyBorder="1" applyAlignment="1">
      <alignment horizontal="right" vertical="center"/>
    </xf>
    <xf numFmtId="9" fontId="5" fillId="2" borderId="36" xfId="5" applyFont="1" applyFill="1" applyBorder="1" applyAlignment="1">
      <alignment horizontal="right" vertical="center"/>
    </xf>
    <xf numFmtId="0" fontId="5" fillId="2" borderId="37" xfId="0" applyFont="1" applyFill="1" applyBorder="1" applyAlignment="1">
      <alignment horizontal="left"/>
    </xf>
    <xf numFmtId="169" fontId="6" fillId="2" borderId="18" xfId="0" applyNumberFormat="1" applyFont="1" applyFill="1" applyBorder="1" applyAlignment="1">
      <alignment vertical="center"/>
    </xf>
    <xf numFmtId="9" fontId="14" fillId="2" borderId="2" xfId="0" applyNumberFormat="1" applyFont="1" applyFill="1" applyBorder="1"/>
    <xf numFmtId="4" fontId="14" fillId="0" borderId="2" xfId="0" applyNumberFormat="1" applyFont="1" applyBorder="1" applyProtection="1">
      <protection locked="0"/>
    </xf>
    <xf numFmtId="4" fontId="14" fillId="2" borderId="2" xfId="5" applyNumberFormat="1" applyFont="1" applyFill="1" applyBorder="1" applyAlignment="1">
      <alignment horizontal="center" vertical="center"/>
    </xf>
    <xf numFmtId="4" fontId="6" fillId="2" borderId="8" xfId="0" applyNumberFormat="1" applyFont="1" applyFill="1" applyBorder="1"/>
    <xf numFmtId="4" fontId="5" fillId="0" borderId="0" xfId="0" applyNumberFormat="1" applyFont="1"/>
    <xf numFmtId="4" fontId="6" fillId="2" borderId="18" xfId="0" applyNumberFormat="1" applyFont="1" applyFill="1" applyBorder="1" applyAlignment="1">
      <alignment vertical="center"/>
    </xf>
    <xf numFmtId="4" fontId="5" fillId="2" borderId="8" xfId="0" applyNumberFormat="1" applyFont="1" applyFill="1" applyBorder="1" applyAlignment="1">
      <alignment vertical="center"/>
    </xf>
    <xf numFmtId="4" fontId="6" fillId="2" borderId="8" xfId="0" applyNumberFormat="1" applyFont="1" applyFill="1" applyBorder="1" applyAlignment="1">
      <alignment vertical="center"/>
    </xf>
    <xf numFmtId="0" fontId="6" fillId="2" borderId="12" xfId="0" applyFont="1" applyFill="1" applyBorder="1" applyAlignment="1">
      <alignment horizontal="left"/>
    </xf>
    <xf numFmtId="0" fontId="6" fillId="2" borderId="17" xfId="0" applyFont="1" applyFill="1" applyBorder="1"/>
    <xf numFmtId="172" fontId="5" fillId="7" borderId="2" xfId="0" applyNumberFormat="1" applyFont="1" applyFill="1" applyBorder="1" applyAlignment="1">
      <alignment horizontal="right"/>
    </xf>
    <xf numFmtId="172" fontId="6" fillId="7" borderId="2" xfId="0" applyNumberFormat="1" applyFont="1" applyFill="1" applyBorder="1" applyAlignment="1">
      <alignment horizontal="right"/>
    </xf>
    <xf numFmtId="172" fontId="6" fillId="7" borderId="22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right" vertical="center" wrapText="1"/>
    </xf>
    <xf numFmtId="169" fontId="6" fillId="2" borderId="2" xfId="0" applyNumberFormat="1" applyFont="1" applyFill="1" applyBorder="1" applyAlignment="1">
      <alignment horizontal="right" vertical="center"/>
    </xf>
    <xf numFmtId="169" fontId="5" fillId="0" borderId="2" xfId="0" applyNumberFormat="1" applyFont="1" applyBorder="1" applyAlignment="1" applyProtection="1">
      <alignment horizontal="right" vertical="center"/>
      <protection locked="0"/>
    </xf>
    <xf numFmtId="169" fontId="6" fillId="2" borderId="8" xfId="0" applyNumberFormat="1" applyFont="1" applyFill="1" applyBorder="1" applyAlignment="1">
      <alignment horizontal="right"/>
    </xf>
    <xf numFmtId="4" fontId="5" fillId="0" borderId="2" xfId="0" applyNumberFormat="1" applyFont="1" applyBorder="1" applyAlignment="1" applyProtection="1">
      <alignment vertical="center"/>
      <protection locked="0"/>
    </xf>
    <xf numFmtId="4" fontId="14" fillId="2" borderId="2" xfId="5" applyNumberFormat="1" applyFont="1" applyFill="1" applyBorder="1" applyAlignment="1" applyProtection="1">
      <alignment horizontal="center" vertical="center"/>
      <protection locked="0"/>
    </xf>
    <xf numFmtId="0" fontId="23" fillId="0" borderId="0" xfId="2" applyFont="1" applyAlignment="1" applyProtection="1">
      <alignment horizontal="left" wrapText="1"/>
      <protection hidden="1"/>
    </xf>
    <xf numFmtId="0" fontId="30" fillId="0" borderId="38" xfId="2" applyFont="1" applyBorder="1" applyAlignment="1" applyProtection="1">
      <alignment horizontal="center"/>
      <protection hidden="1"/>
    </xf>
    <xf numFmtId="0" fontId="23" fillId="0" borderId="0" xfId="2" applyFont="1" applyAlignment="1" applyProtection="1">
      <alignment horizontal="left"/>
      <protection hidden="1"/>
    </xf>
    <xf numFmtId="0" fontId="29" fillId="0" borderId="0" xfId="2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0" fillId="0" borderId="38" xfId="0" applyFont="1" applyBorder="1" applyAlignment="1" applyProtection="1">
      <alignment horizontal="center"/>
      <protection hidden="1"/>
    </xf>
    <xf numFmtId="9" fontId="14" fillId="0" borderId="9" xfId="5" applyFont="1" applyFill="1" applyBorder="1" applyAlignment="1" applyProtection="1">
      <alignment horizontal="left" vertical="center" indent="1"/>
      <protection hidden="1"/>
    </xf>
    <xf numFmtId="9" fontId="14" fillId="0" borderId="13" xfId="5" applyFont="1" applyFill="1" applyBorder="1" applyAlignment="1" applyProtection="1">
      <alignment horizontal="left" vertical="center" indent="1"/>
      <protection hidden="1"/>
    </xf>
    <xf numFmtId="9" fontId="14" fillId="0" borderId="14" xfId="5" applyFont="1" applyFill="1" applyBorder="1" applyAlignment="1" applyProtection="1">
      <alignment horizontal="left" vertical="center" indent="1"/>
      <protection hidden="1"/>
    </xf>
    <xf numFmtId="9" fontId="14" fillId="0" borderId="5" xfId="5" applyFont="1" applyFill="1" applyBorder="1" applyAlignment="1" applyProtection="1">
      <alignment horizontal="left" vertical="center" indent="1"/>
      <protection hidden="1"/>
    </xf>
    <xf numFmtId="9" fontId="14" fillId="0" borderId="0" xfId="5" applyFont="1" applyFill="1" applyBorder="1" applyAlignment="1" applyProtection="1">
      <alignment horizontal="left" vertical="center" indent="1"/>
      <protection hidden="1"/>
    </xf>
    <xf numFmtId="9" fontId="14" fillId="0" borderId="6" xfId="5" applyFont="1" applyFill="1" applyBorder="1" applyAlignment="1" applyProtection="1">
      <alignment horizontal="left" vertical="center" indent="1"/>
      <protection hidden="1"/>
    </xf>
    <xf numFmtId="9" fontId="14" fillId="0" borderId="17" xfId="5" quotePrefix="1" applyFont="1" applyFill="1" applyBorder="1" applyAlignment="1" applyProtection="1">
      <alignment horizontal="left" vertical="center" indent="1"/>
      <protection hidden="1"/>
    </xf>
    <xf numFmtId="9" fontId="14" fillId="0" borderId="15" xfId="5" quotePrefix="1" applyFont="1" applyFill="1" applyBorder="1" applyAlignment="1" applyProtection="1">
      <alignment horizontal="left" vertical="center" indent="1"/>
      <protection hidden="1"/>
    </xf>
    <xf numFmtId="9" fontId="14" fillId="0" borderId="20" xfId="5" quotePrefix="1" applyFont="1" applyFill="1" applyBorder="1" applyAlignment="1" applyProtection="1">
      <alignment horizontal="left" vertical="center" indent="1"/>
      <protection hidden="1"/>
    </xf>
    <xf numFmtId="0" fontId="29" fillId="0" borderId="0" xfId="0" applyFont="1" applyAlignment="1" applyProtection="1">
      <alignment horizontal="center"/>
      <protection hidden="1"/>
    </xf>
    <xf numFmtId="0" fontId="11" fillId="2" borderId="2" xfId="0" applyFont="1" applyFill="1" applyBorder="1" applyAlignment="1">
      <alignment horizontal="left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11" fillId="2" borderId="2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30" fillId="0" borderId="38" xfId="0" applyFont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69" fontId="6" fillId="2" borderId="11" xfId="0" applyNumberFormat="1" applyFont="1" applyFill="1" applyBorder="1" applyAlignment="1">
      <alignment horizontal="left" vertical="center" indent="5"/>
    </xf>
    <xf numFmtId="169" fontId="6" fillId="2" borderId="16" xfId="0" applyNumberFormat="1" applyFont="1" applyFill="1" applyBorder="1" applyAlignment="1">
      <alignment horizontal="left" vertical="center" indent="5"/>
    </xf>
    <xf numFmtId="169" fontId="6" fillId="2" borderId="8" xfId="0" applyNumberFormat="1" applyFont="1" applyFill="1" applyBorder="1" applyAlignment="1">
      <alignment horizontal="left" vertical="center" indent="5"/>
    </xf>
    <xf numFmtId="0" fontId="6" fillId="2" borderId="11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 indent="5"/>
    </xf>
    <xf numFmtId="169" fontId="6" fillId="2" borderId="11" xfId="0" applyNumberFormat="1" applyFont="1" applyFill="1" applyBorder="1" applyAlignment="1">
      <alignment horizontal="center" vertical="center"/>
    </xf>
    <xf numFmtId="169" fontId="6" fillId="2" borderId="16" xfId="0" applyNumberFormat="1" applyFont="1" applyFill="1" applyBorder="1" applyAlignment="1">
      <alignment horizontal="center" vertical="center"/>
    </xf>
    <xf numFmtId="169" fontId="6" fillId="2" borderId="18" xfId="0" applyNumberFormat="1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169" fontId="6" fillId="2" borderId="3" xfId="3" applyNumberFormat="1" applyFont="1" applyFill="1" applyBorder="1" applyAlignment="1">
      <alignment horizontal="center" vertical="center"/>
    </xf>
    <xf numFmtId="169" fontId="6" fillId="2" borderId="4" xfId="3" applyNumberFormat="1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169" fontId="6" fillId="2" borderId="3" xfId="3" applyNumberFormat="1" applyFont="1" applyFill="1" applyBorder="1" applyAlignment="1">
      <alignment horizontal="left" vertical="center"/>
    </xf>
    <xf numFmtId="169" fontId="6" fillId="2" borderId="4" xfId="3" applyNumberFormat="1" applyFont="1" applyFill="1" applyBorder="1" applyAlignment="1">
      <alignment horizontal="left" vertical="center"/>
    </xf>
    <xf numFmtId="0" fontId="11" fillId="2" borderId="2" xfId="3" applyFont="1" applyFill="1" applyBorder="1" applyAlignment="1">
      <alignment horizontal="center"/>
    </xf>
    <xf numFmtId="0" fontId="6" fillId="2" borderId="39" xfId="3" applyFont="1" applyFill="1" applyBorder="1" applyAlignment="1">
      <alignment horizontal="center"/>
    </xf>
    <xf numFmtId="0" fontId="6" fillId="2" borderId="40" xfId="3" applyFont="1" applyFill="1" applyBorder="1" applyAlignment="1">
      <alignment horizontal="center"/>
    </xf>
    <xf numFmtId="0" fontId="6" fillId="2" borderId="41" xfId="3" applyFont="1" applyFill="1" applyBorder="1" applyAlignment="1">
      <alignment horizontal="center"/>
    </xf>
    <xf numFmtId="169" fontId="6" fillId="2" borderId="8" xfId="3" applyNumberFormat="1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top" wrapText="1"/>
    </xf>
    <xf numFmtId="0" fontId="6" fillId="2" borderId="45" xfId="0" applyFont="1" applyFill="1" applyBorder="1" applyAlignment="1">
      <alignment horizontal="left" vertical="top" wrapText="1"/>
    </xf>
    <xf numFmtId="0" fontId="6" fillId="2" borderId="44" xfId="0" applyFont="1" applyFill="1" applyBorder="1" applyAlignment="1">
      <alignment horizontal="center" vertical="top" wrapText="1"/>
    </xf>
    <xf numFmtId="0" fontId="6" fillId="2" borderId="45" xfId="0" applyFont="1" applyFill="1" applyBorder="1" applyAlignment="1">
      <alignment horizontal="center" vertical="top" wrapText="1"/>
    </xf>
    <xf numFmtId="0" fontId="5" fillId="2" borderId="42" xfId="0" applyFont="1" applyFill="1" applyBorder="1" applyAlignment="1">
      <alignment horizontal="left"/>
    </xf>
    <xf numFmtId="0" fontId="5" fillId="2" borderId="43" xfId="0" applyFont="1" applyFill="1" applyBorder="1" applyAlignment="1">
      <alignment horizontal="left"/>
    </xf>
    <xf numFmtId="0" fontId="6" fillId="2" borderId="46" xfId="0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8">
    <cellStyle name="Moeda" xfId="1" builtinId="4"/>
    <cellStyle name="Normal" xfId="0" builtinId="0"/>
    <cellStyle name="Normal_Book1" xfId="2" xr:uid="{00000000-0005-0000-0000-000003000000}"/>
    <cellStyle name="Normal_ModeloEconFinanceiro" xfId="3" xr:uid="{00000000-0005-0000-0000-000004000000}"/>
    <cellStyle name="Normal_ModeloInzym" xfId="4" xr:uid="{00000000-0005-0000-0000-000005000000}"/>
    <cellStyle name="Percentagem" xfId="5" builtinId="5"/>
    <cellStyle name="Percentagem_ModeloInzym" xfId="6" xr:uid="{00000000-0005-0000-0000-000007000000}"/>
    <cellStyle name="Vírgula" xfId="7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47625</xdr:rowOff>
    </xdr:from>
    <xdr:to>
      <xdr:col>2</xdr:col>
      <xdr:colOff>733425</xdr:colOff>
      <xdr:row>3</xdr:row>
      <xdr:rowOff>9525</xdr:rowOff>
    </xdr:to>
    <xdr:pic>
      <xdr:nvPicPr>
        <xdr:cNvPr id="11369" name="Picture 3" descr="NOVO LOGO - IAPMEI">
          <a:extLst>
            <a:ext uri="{FF2B5EF4-FFF2-40B4-BE49-F238E27FC236}">
              <a16:creationId xmlns:a16="http://schemas.microsoft.com/office/drawing/2014/main" id="{00000000-0008-0000-0000-000069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28575</xdr:rowOff>
    </xdr:to>
    <xdr:pic>
      <xdr:nvPicPr>
        <xdr:cNvPr id="23562" name="Picture 687" descr="NOVO LOGO - IAPMEI">
          <a:extLst>
            <a:ext uri="{FF2B5EF4-FFF2-40B4-BE49-F238E27FC236}">
              <a16:creationId xmlns:a16="http://schemas.microsoft.com/office/drawing/2014/main" id="{00000000-0008-0000-0900-00000A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28575</xdr:rowOff>
    </xdr:to>
    <xdr:pic>
      <xdr:nvPicPr>
        <xdr:cNvPr id="5909" name="Picture 687" descr="NOVO LOGO - IAPMEI">
          <a:extLst>
            <a:ext uri="{FF2B5EF4-FFF2-40B4-BE49-F238E27FC236}">
              <a16:creationId xmlns:a16="http://schemas.microsoft.com/office/drawing/2014/main" id="{00000000-0008-0000-0A00-000015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28575</xdr:rowOff>
    </xdr:to>
    <xdr:pic>
      <xdr:nvPicPr>
        <xdr:cNvPr id="18536" name="Picture 2" descr="NOVO LOGO - IAPMEI">
          <a:extLst>
            <a:ext uri="{FF2B5EF4-FFF2-40B4-BE49-F238E27FC236}">
              <a16:creationId xmlns:a16="http://schemas.microsoft.com/office/drawing/2014/main" id="{00000000-0008-0000-0B00-0000684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28575</xdr:rowOff>
    </xdr:to>
    <xdr:pic>
      <xdr:nvPicPr>
        <xdr:cNvPr id="19662" name="Picture 2" descr="NOVO LOGO - IAPMEI">
          <a:extLst>
            <a:ext uri="{FF2B5EF4-FFF2-40B4-BE49-F238E27FC236}">
              <a16:creationId xmlns:a16="http://schemas.microsoft.com/office/drawing/2014/main" id="{00000000-0008-0000-0C00-0000C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31</xdr:row>
      <xdr:rowOff>57150</xdr:rowOff>
    </xdr:from>
    <xdr:to>
      <xdr:col>0</xdr:col>
      <xdr:colOff>1514475</xdr:colOff>
      <xdr:row>33</xdr:row>
      <xdr:rowOff>66675</xdr:rowOff>
    </xdr:to>
    <xdr:sp macro="[0]!Macro1" textlink="">
      <xdr:nvSpPr>
        <xdr:cNvPr id="19459" name="AutoShape 3">
          <a:extLst>
            <a:ext uri="{FF2B5EF4-FFF2-40B4-BE49-F238E27FC236}">
              <a16:creationId xmlns:a16="http://schemas.microsoft.com/office/drawing/2014/main" id="{00000000-0008-0000-0C00-0000034C0000}"/>
            </a:ext>
          </a:extLst>
        </xdr:cNvPr>
        <xdr:cNvSpPr>
          <a:spLocks noChangeArrowheads="1"/>
        </xdr:cNvSpPr>
      </xdr:nvSpPr>
      <xdr:spPr bwMode="auto">
        <a:xfrm>
          <a:off x="295275" y="5143500"/>
          <a:ext cx="1219200" cy="3333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PT" sz="1000" b="1" i="0" strike="noStrike">
              <a:solidFill>
                <a:srgbClr val="000000"/>
              </a:solidFill>
              <a:latin typeface="Arial Narrow"/>
            </a:rPr>
            <a:t>Acerto do modelo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38100</xdr:rowOff>
    </xdr:to>
    <xdr:pic>
      <xdr:nvPicPr>
        <xdr:cNvPr id="4887" name="Picture 689" descr="NOVO LOGO - IAPMEI">
          <a:extLst>
            <a:ext uri="{FF2B5EF4-FFF2-40B4-BE49-F238E27FC236}">
              <a16:creationId xmlns:a16="http://schemas.microsoft.com/office/drawing/2014/main" id="{00000000-0008-0000-0D00-00001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28575</xdr:rowOff>
    </xdr:to>
    <xdr:pic>
      <xdr:nvPicPr>
        <xdr:cNvPr id="20585" name="Picture 2" descr="NOVO LOGO - IAPMEI">
          <a:extLst>
            <a:ext uri="{FF2B5EF4-FFF2-40B4-BE49-F238E27FC236}">
              <a16:creationId xmlns:a16="http://schemas.microsoft.com/office/drawing/2014/main" id="{00000000-0008-0000-0E00-000069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28575</xdr:rowOff>
    </xdr:to>
    <xdr:pic>
      <xdr:nvPicPr>
        <xdr:cNvPr id="1135" name="Picture 9" descr="NOVO LOGO - IAPMEI">
          <a:extLst>
            <a:ext uri="{FF2B5EF4-FFF2-40B4-BE49-F238E27FC236}">
              <a16:creationId xmlns:a16="http://schemas.microsoft.com/office/drawing/2014/main" id="{00000000-0008-0000-0F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38100</xdr:rowOff>
    </xdr:to>
    <xdr:pic>
      <xdr:nvPicPr>
        <xdr:cNvPr id="22561" name="Picture 2" descr="NOVO LOGO - IAPMEI">
          <a:extLst>
            <a:ext uri="{FF2B5EF4-FFF2-40B4-BE49-F238E27FC236}">
              <a16:creationId xmlns:a16="http://schemas.microsoft.com/office/drawing/2014/main" id="{00000000-0008-0000-1000-000021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28575</xdr:rowOff>
    </xdr:to>
    <xdr:pic>
      <xdr:nvPicPr>
        <xdr:cNvPr id="12392" name="Picture 2" descr="NOVO LOGO - IAPMEI">
          <a:extLst>
            <a:ext uri="{FF2B5EF4-FFF2-40B4-BE49-F238E27FC236}">
              <a16:creationId xmlns:a16="http://schemas.microsoft.com/office/drawing/2014/main" id="{00000000-0008-0000-0100-000068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0</xdr:rowOff>
    </xdr:to>
    <xdr:pic>
      <xdr:nvPicPr>
        <xdr:cNvPr id="10429" name="Picture 5" descr="NOVO LOGO - IAPMEI">
          <a:extLst>
            <a:ext uri="{FF2B5EF4-FFF2-40B4-BE49-F238E27FC236}">
              <a16:creationId xmlns:a16="http://schemas.microsoft.com/office/drawing/2014/main" id="{00000000-0008-0000-0200-0000BD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0</xdr:rowOff>
    </xdr:to>
    <xdr:pic>
      <xdr:nvPicPr>
        <xdr:cNvPr id="13416" name="Picture 2" descr="NOVO LOGO - IAPMEI">
          <a:extLst>
            <a:ext uri="{FF2B5EF4-FFF2-40B4-BE49-F238E27FC236}">
              <a16:creationId xmlns:a16="http://schemas.microsoft.com/office/drawing/2014/main" id="{00000000-0008-0000-0300-0000683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28575</xdr:rowOff>
    </xdr:to>
    <xdr:pic>
      <xdr:nvPicPr>
        <xdr:cNvPr id="14440" name="Picture 2" descr="NOVO LOGO - IAPMEI">
          <a:extLst>
            <a:ext uri="{FF2B5EF4-FFF2-40B4-BE49-F238E27FC236}">
              <a16:creationId xmlns:a16="http://schemas.microsoft.com/office/drawing/2014/main" id="{00000000-0008-0000-0400-000068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28575</xdr:rowOff>
    </xdr:to>
    <xdr:pic>
      <xdr:nvPicPr>
        <xdr:cNvPr id="15464" name="Picture 2" descr="NOVO LOGO - IAPMEI">
          <a:extLst>
            <a:ext uri="{FF2B5EF4-FFF2-40B4-BE49-F238E27FC236}">
              <a16:creationId xmlns:a16="http://schemas.microsoft.com/office/drawing/2014/main" id="{00000000-0008-0000-0500-000068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28575</xdr:rowOff>
    </xdr:to>
    <xdr:pic>
      <xdr:nvPicPr>
        <xdr:cNvPr id="3714" name="Picture 540" descr="NOVO LOGO - IAPMEI">
          <a:extLst>
            <a:ext uri="{FF2B5EF4-FFF2-40B4-BE49-F238E27FC236}">
              <a16:creationId xmlns:a16="http://schemas.microsoft.com/office/drawing/2014/main" id="{00000000-0008-0000-06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47625</xdr:rowOff>
    </xdr:from>
    <xdr:to>
      <xdr:col>0</xdr:col>
      <xdr:colOff>1419225</xdr:colOff>
      <xdr:row>4</xdr:row>
      <xdr:rowOff>0</xdr:rowOff>
    </xdr:to>
    <xdr:pic>
      <xdr:nvPicPr>
        <xdr:cNvPr id="17512" name="Picture 2" descr="NOVO LOGO - IAPMEI">
          <a:extLst>
            <a:ext uri="{FF2B5EF4-FFF2-40B4-BE49-F238E27FC236}">
              <a16:creationId xmlns:a16="http://schemas.microsoft.com/office/drawing/2014/main" id="{00000000-0008-0000-0700-000068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21907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1419225</xdr:colOff>
      <xdr:row>3</xdr:row>
      <xdr:rowOff>28575</xdr:rowOff>
    </xdr:to>
    <xdr:pic>
      <xdr:nvPicPr>
        <xdr:cNvPr id="7483" name="Picture 1237" descr="NOVO LOGO - IAPMEI">
          <a:extLst>
            <a:ext uri="{FF2B5EF4-FFF2-40B4-BE49-F238E27FC236}">
              <a16:creationId xmlns:a16="http://schemas.microsoft.com/office/drawing/2014/main" id="{00000000-0008-0000-0800-00003B1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13239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f/Os%20meus%20documentos/PESS/MBA/ESTRED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lho/ClientesActivos/Collab/Or&#231;mto%202006%20v2/Or&#231;mto%202006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ESTR"/>
      <sheetName val="Valor"/>
      <sheetName val="GRAF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 Global"/>
      <sheetName val="HelpPessoal"/>
      <sheetName val="Painel"/>
      <sheetName val="Pessoal"/>
      <sheetName val="Projectos"/>
      <sheetName val="HelpCC"/>
      <sheetName val="HelpP"/>
      <sheetName val="HelpInf"/>
      <sheetName val="Novos Projectos"/>
      <sheetName val="OI's"/>
      <sheetName val="C_Exploração"/>
      <sheetName val="Indicadores"/>
      <sheetName val="Calc"/>
      <sheetName val="Tab_2"/>
      <sheetName val="Unidades"/>
      <sheetName val="All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pageSetUpPr fitToPage="1"/>
  </sheetPr>
  <dimension ref="B1:C41"/>
  <sheetViews>
    <sheetView showGridLines="0" topLeftCell="A33" workbookViewId="0">
      <selection activeCell="C29" sqref="C29"/>
    </sheetView>
  </sheetViews>
  <sheetFormatPr defaultRowHeight="12.75"/>
  <cols>
    <col min="1" max="1" width="3.7109375" style="13" customWidth="1"/>
    <col min="2" max="2" width="9.140625" style="13"/>
    <col min="3" max="3" width="88.5703125" style="13" customWidth="1"/>
    <col min="4" max="16384" width="9.140625" style="13"/>
  </cols>
  <sheetData>
    <row r="1" spans="2:3" ht="13.5">
      <c r="B1" s="12"/>
      <c r="C1" s="12"/>
    </row>
    <row r="2" spans="2:3" ht="13.5">
      <c r="B2" s="12"/>
      <c r="C2" s="12"/>
    </row>
    <row r="3" spans="2:3" ht="13.5">
      <c r="B3" s="12"/>
      <c r="C3" s="12"/>
    </row>
    <row r="4" spans="2:3" ht="15.75">
      <c r="B4" s="402" t="s">
        <v>196</v>
      </c>
      <c r="C4" s="402"/>
    </row>
    <row r="5" spans="2:3" ht="13.5">
      <c r="B5" s="12"/>
      <c r="C5" s="12"/>
    </row>
    <row r="6" spans="2:3" ht="13.5">
      <c r="B6" s="12"/>
      <c r="C6" s="12"/>
    </row>
    <row r="7" spans="2:3" ht="29.25" customHeight="1">
      <c r="B7" s="404" t="s">
        <v>252</v>
      </c>
      <c r="C7" s="404"/>
    </row>
    <row r="8" spans="2:3" ht="29.25" customHeight="1">
      <c r="B8" s="404"/>
      <c r="C8" s="404"/>
    </row>
    <row r="9" spans="2:3" ht="29.25" customHeight="1">
      <c r="B9" s="404"/>
      <c r="C9" s="404"/>
    </row>
    <row r="10" spans="2:3" ht="13.5">
      <c r="B10" s="12"/>
      <c r="C10" s="12"/>
    </row>
    <row r="11" spans="2:3" ht="13.5">
      <c r="B11" s="9" t="s">
        <v>140</v>
      </c>
      <c r="C11" s="12"/>
    </row>
    <row r="12" spans="2:3" ht="13.5">
      <c r="B12" s="9"/>
      <c r="C12" s="12"/>
    </row>
    <row r="13" spans="2:3">
      <c r="B13" s="403" t="s">
        <v>139</v>
      </c>
      <c r="C13" s="403"/>
    </row>
    <row r="14" spans="2:3">
      <c r="B14" s="403" t="s">
        <v>195</v>
      </c>
      <c r="C14" s="403"/>
    </row>
    <row r="15" spans="2:3" ht="12.75" customHeight="1">
      <c r="B15" s="401" t="s">
        <v>180</v>
      </c>
      <c r="C15" s="401"/>
    </row>
    <row r="16" spans="2:3" ht="12.75" customHeight="1">
      <c r="B16" s="401" t="s">
        <v>174</v>
      </c>
      <c r="C16" s="401"/>
    </row>
    <row r="17" spans="2:3" ht="13.5">
      <c r="B17" s="11"/>
      <c r="C17" s="12"/>
    </row>
    <row r="18" spans="2:3" ht="13.5">
      <c r="B18" s="11"/>
      <c r="C18" s="12"/>
    </row>
    <row r="19" spans="2:3" ht="13.5">
      <c r="B19" s="9" t="s">
        <v>138</v>
      </c>
      <c r="C19" s="12"/>
    </row>
    <row r="20" spans="2:3" ht="13.5">
      <c r="B20" s="9"/>
      <c r="C20" s="12"/>
    </row>
    <row r="21" spans="2:3" ht="40.5" customHeight="1">
      <c r="B21" s="16">
        <v>1</v>
      </c>
      <c r="C21" s="14" t="s">
        <v>255</v>
      </c>
    </row>
    <row r="22" spans="2:3" ht="13.5">
      <c r="B22" s="9"/>
      <c r="C22" s="12"/>
    </row>
    <row r="23" spans="2:3" ht="40.5" customHeight="1">
      <c r="B23" s="16">
        <v>2</v>
      </c>
      <c r="C23" s="14" t="s">
        <v>224</v>
      </c>
    </row>
    <row r="24" spans="2:3" ht="13.5">
      <c r="B24" s="9"/>
      <c r="C24" s="12"/>
    </row>
    <row r="25" spans="2:3" ht="40.5" customHeight="1">
      <c r="B25" s="16">
        <v>3</v>
      </c>
      <c r="C25" s="14" t="s">
        <v>256</v>
      </c>
    </row>
    <row r="26" spans="2:3">
      <c r="B26" s="10"/>
      <c r="C26" s="10"/>
    </row>
    <row r="27" spans="2:3" ht="40.5" customHeight="1">
      <c r="B27" s="16">
        <v>4</v>
      </c>
      <c r="C27" s="14" t="s">
        <v>141</v>
      </c>
    </row>
    <row r="28" spans="2:3">
      <c r="B28" s="10"/>
      <c r="C28" s="10"/>
    </row>
    <row r="29" spans="2:3" ht="40.5" customHeight="1">
      <c r="B29" s="16">
        <v>5</v>
      </c>
      <c r="C29" s="15" t="s">
        <v>142</v>
      </c>
    </row>
    <row r="30" spans="2:3">
      <c r="B30" s="10"/>
      <c r="C30" s="10"/>
    </row>
    <row r="31" spans="2:3" ht="40.5" customHeight="1">
      <c r="B31" s="16">
        <v>6</v>
      </c>
      <c r="C31" s="14" t="s">
        <v>342</v>
      </c>
    </row>
    <row r="32" spans="2:3" ht="13.5">
      <c r="B32" s="11"/>
      <c r="C32" s="12"/>
    </row>
    <row r="33" spans="2:3" ht="40.5" customHeight="1">
      <c r="B33" s="16">
        <v>7</v>
      </c>
      <c r="C33" s="14" t="s">
        <v>143</v>
      </c>
    </row>
    <row r="34" spans="2:3" ht="13.5">
      <c r="B34" s="12"/>
      <c r="C34" s="12"/>
    </row>
    <row r="35" spans="2:3" ht="40.5" customHeight="1">
      <c r="B35" s="16">
        <v>8</v>
      </c>
      <c r="C35" s="14" t="s">
        <v>197</v>
      </c>
    </row>
    <row r="36" spans="2:3" ht="13.5">
      <c r="B36" s="12"/>
      <c r="C36" s="12"/>
    </row>
    <row r="37" spans="2:3" ht="40.5" customHeight="1">
      <c r="B37" s="16">
        <v>9</v>
      </c>
      <c r="C37" s="14" t="s">
        <v>257</v>
      </c>
    </row>
    <row r="38" spans="2:3" ht="13.5">
      <c r="B38" s="12"/>
      <c r="C38" s="12"/>
    </row>
    <row r="39" spans="2:3" ht="40.5" customHeight="1">
      <c r="B39" s="16">
        <v>10</v>
      </c>
      <c r="C39" s="14" t="s">
        <v>254</v>
      </c>
    </row>
    <row r="40" spans="2:3" ht="13.5">
      <c r="B40" s="12"/>
      <c r="C40" s="12"/>
    </row>
    <row r="41" spans="2:3" ht="25.5">
      <c r="B41" s="16" t="s">
        <v>418</v>
      </c>
      <c r="C41" s="14" t="s">
        <v>419</v>
      </c>
    </row>
  </sheetData>
  <mergeCells count="6">
    <mergeCell ref="B15:C15"/>
    <mergeCell ref="B16:C16"/>
    <mergeCell ref="B4:C4"/>
    <mergeCell ref="B13:C13"/>
    <mergeCell ref="B14:C14"/>
    <mergeCell ref="B7:C9"/>
  </mergeCells>
  <phoneticPr fontId="18" type="noConversion"/>
  <printOptions horizontalCentered="1"/>
  <pageMargins left="0.75" right="0.75" top="0.59055118110236227" bottom="0.59055118110236227" header="0.51181102362204722" footer="0.51181102362204722"/>
  <pageSetup paperSize="9" scale="94" orientation="portrait" r:id="rId1"/>
  <headerFooter alignWithMargins="0">
    <oddFooter>&amp;C&amp;"Arial,Normal"&amp;8IAPMEI&amp;R&amp;"Arial,Normal"&amp;8&amp;P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G13"/>
  <sheetViews>
    <sheetView showGridLines="0" showZeros="0" zoomScaleNormal="100" workbookViewId="0"/>
  </sheetViews>
  <sheetFormatPr defaultColWidth="8.7109375" defaultRowHeight="12.75"/>
  <cols>
    <col min="1" max="1" width="53.7109375" style="86" customWidth="1"/>
    <col min="2" max="6" width="11.42578125" style="86" customWidth="1"/>
    <col min="7" max="7" width="11.85546875" style="86" customWidth="1"/>
    <col min="8" max="16384" width="8.7109375" style="86"/>
  </cols>
  <sheetData>
    <row r="1" spans="1:7" ht="13.5">
      <c r="A1" s="76"/>
      <c r="B1" s="76"/>
      <c r="C1" s="107"/>
      <c r="D1" s="66"/>
      <c r="E1" s="66"/>
      <c r="F1" s="109" t="s">
        <v>65</v>
      </c>
      <c r="G1" s="109" t="str">
        <f>+Pressupostos!E1</f>
        <v>XPTO, Lda</v>
      </c>
    </row>
    <row r="2" spans="1:7">
      <c r="A2" s="76"/>
      <c r="B2" s="76"/>
      <c r="C2" s="76"/>
      <c r="D2" s="76"/>
      <c r="E2" s="76"/>
      <c r="F2" s="76"/>
      <c r="G2" s="71" t="str">
        <f>+Pressupostos!B9</f>
        <v>Euros</v>
      </c>
    </row>
    <row r="3" spans="1:7">
      <c r="A3" s="76"/>
      <c r="B3" s="76"/>
      <c r="C3" s="76"/>
      <c r="D3" s="76"/>
      <c r="E3" s="76"/>
      <c r="F3" s="76"/>
      <c r="G3" s="71"/>
    </row>
    <row r="4" spans="1:7" ht="15.75">
      <c r="A4" s="423" t="s">
        <v>427</v>
      </c>
      <c r="B4" s="423"/>
      <c r="C4" s="423"/>
      <c r="D4" s="423"/>
      <c r="E4" s="423"/>
      <c r="F4" s="423"/>
      <c r="G4" s="423"/>
    </row>
    <row r="5" spans="1:7">
      <c r="A5" s="76"/>
      <c r="B5" s="76"/>
      <c r="C5" s="76"/>
      <c r="D5" s="76"/>
      <c r="E5" s="76"/>
      <c r="F5" s="76"/>
      <c r="G5" s="76"/>
    </row>
    <row r="6" spans="1:7">
      <c r="A6" s="76"/>
      <c r="B6" s="212"/>
      <c r="C6" s="76"/>
      <c r="D6" s="76"/>
      <c r="E6" s="76"/>
      <c r="F6" s="76"/>
      <c r="G6" s="76"/>
    </row>
    <row r="7" spans="1:7">
      <c r="A7" s="122"/>
      <c r="B7" s="73">
        <f>+VN!C8</f>
        <v>2010</v>
      </c>
      <c r="C7" s="73">
        <f>+VN!D8</f>
        <v>2011</v>
      </c>
      <c r="D7" s="73">
        <f>+VN!E8</f>
        <v>2012</v>
      </c>
      <c r="E7" s="73">
        <f>+VN!F8</f>
        <v>2013</v>
      </c>
      <c r="F7" s="73">
        <f>+VN!G8</f>
        <v>2014</v>
      </c>
      <c r="G7" s="73">
        <f>+VN!H8</f>
        <v>2015</v>
      </c>
    </row>
    <row r="8" spans="1:7">
      <c r="A8" s="139" t="str">
        <f>DR!A8</f>
        <v>Vendas e serviços prestados</v>
      </c>
      <c r="B8" s="392">
        <f>DR!B8</f>
        <v>0</v>
      </c>
      <c r="C8" s="392">
        <f>DR!C8</f>
        <v>0</v>
      </c>
      <c r="D8" s="392">
        <f>DR!D8</f>
        <v>0</v>
      </c>
      <c r="E8" s="392">
        <f>DR!E8</f>
        <v>0</v>
      </c>
      <c r="F8" s="392">
        <f>DR!F8</f>
        <v>0</v>
      </c>
      <c r="G8" s="392">
        <f>DR!G8</f>
        <v>0</v>
      </c>
    </row>
    <row r="9" spans="1:7">
      <c r="A9" s="122" t="str">
        <f>DR!A11</f>
        <v>Variação nos inventários da produção</v>
      </c>
      <c r="B9" s="392">
        <f>DR!B11</f>
        <v>0</v>
      </c>
      <c r="C9" s="392">
        <f>DR!C11</f>
        <v>0</v>
      </c>
      <c r="D9" s="392">
        <f>DR!D11</f>
        <v>0</v>
      </c>
      <c r="E9" s="392">
        <f>DR!E11</f>
        <v>0</v>
      </c>
      <c r="F9" s="392">
        <f>DR!F11</f>
        <v>0</v>
      </c>
      <c r="G9" s="392">
        <f>DR!G11</f>
        <v>0</v>
      </c>
    </row>
    <row r="10" spans="1:7">
      <c r="A10" s="122" t="s">
        <v>22</v>
      </c>
      <c r="B10" s="392">
        <f>DR!B13</f>
        <v>0</v>
      </c>
      <c r="C10" s="392">
        <f>DR!C13</f>
        <v>0</v>
      </c>
      <c r="D10" s="392">
        <f>DR!D13</f>
        <v>0</v>
      </c>
      <c r="E10" s="392">
        <f>DR!E13</f>
        <v>0</v>
      </c>
      <c r="F10" s="392">
        <f>DR!F13</f>
        <v>0</v>
      </c>
      <c r="G10" s="392">
        <f>DR!G13</f>
        <v>0</v>
      </c>
    </row>
    <row r="11" spans="1:7">
      <c r="A11" s="122" t="s">
        <v>425</v>
      </c>
      <c r="B11" s="392">
        <f>FSE!F47</f>
        <v>0</v>
      </c>
      <c r="C11" s="392">
        <f>FSE!G47</f>
        <v>0</v>
      </c>
      <c r="D11" s="392">
        <f>FSE!H47</f>
        <v>0</v>
      </c>
      <c r="E11" s="392">
        <f>FSE!I47</f>
        <v>0</v>
      </c>
      <c r="F11" s="392">
        <f>FSE!J47</f>
        <v>0</v>
      </c>
      <c r="G11" s="392">
        <f>FSE!K47</f>
        <v>0</v>
      </c>
    </row>
    <row r="12" spans="1:7">
      <c r="A12" s="390" t="s">
        <v>424</v>
      </c>
      <c r="B12" s="393">
        <f t="shared" ref="B12:G12" si="0">B8+B9-B10-B11</f>
        <v>0</v>
      </c>
      <c r="C12" s="393">
        <f t="shared" si="0"/>
        <v>0</v>
      </c>
      <c r="D12" s="393">
        <f t="shared" si="0"/>
        <v>0</v>
      </c>
      <c r="E12" s="393">
        <f t="shared" si="0"/>
        <v>0</v>
      </c>
      <c r="F12" s="393">
        <f t="shared" si="0"/>
        <v>0</v>
      </c>
      <c r="G12" s="393">
        <f t="shared" si="0"/>
        <v>0</v>
      </c>
    </row>
    <row r="13" spans="1:7">
      <c r="A13" s="391" t="s">
        <v>426</v>
      </c>
      <c r="B13" s="394" t="e">
        <f>(FSE!F45+DR!B15+DR!B24+DR!B25+DR!B18)/(B12/'Ponto Crítico'!B8)</f>
        <v>#DIV/0!</v>
      </c>
      <c r="C13" s="394" t="e">
        <f>(FSE!G45+DR!C15+DR!C24+DR!C25+DR!C18)/(C12/'Ponto Crítico'!C8)</f>
        <v>#DIV/0!</v>
      </c>
      <c r="D13" s="394" t="e">
        <f>(FSE!H45+DR!D15+DR!D24+DR!D25+DR!D18)/(D12/'Ponto Crítico'!D8)</f>
        <v>#DIV/0!</v>
      </c>
      <c r="E13" s="394" t="e">
        <f>(FSE!I45+DR!E15+DR!E24+DR!E25+DR!E18)/(E12/'Ponto Crítico'!E8)</f>
        <v>#DIV/0!</v>
      </c>
      <c r="F13" s="394" t="e">
        <f>(FSE!J45+DR!F15+DR!F24+DR!F25+DR!F18)/(F12/'Ponto Crítico'!F8)</f>
        <v>#DIV/0!</v>
      </c>
      <c r="G13" s="394" t="e">
        <f>(FSE!K45+DR!G15+DR!G24+DR!G25+DR!G18)/(G12/'Ponto Crítico'!G8)</f>
        <v>#DIV/0!</v>
      </c>
    </row>
  </sheetData>
  <mergeCells count="1">
    <mergeCell ref="A4:G4"/>
  </mergeCells>
  <phoneticPr fontId="18" type="noConversion"/>
  <printOptions horizontalCentered="1"/>
  <pageMargins left="3.937007874015748E-2" right="3.937007874015748E-2" top="0.39370078740157483" bottom="0.39370078740157483" header="0.51181102362204722" footer="0.51181102362204722"/>
  <pageSetup paperSize="9" scale="90" orientation="portrait" r:id="rId1"/>
  <headerFooter alignWithMargins="0">
    <oddFooter>&amp;C&amp;"Arial,Normal"&amp;8IAPMEI&amp;R&amp;"Arial,Normal"&amp;8&amp;P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G33"/>
  <sheetViews>
    <sheetView showGridLines="0" showZeros="0" zoomScaleNormal="100" workbookViewId="0"/>
  </sheetViews>
  <sheetFormatPr defaultColWidth="8.7109375" defaultRowHeight="12.75"/>
  <cols>
    <col min="1" max="1" width="53.7109375" style="86" customWidth="1"/>
    <col min="2" max="6" width="11.42578125" style="86" customWidth="1"/>
    <col min="7" max="7" width="11.85546875" style="86" customWidth="1"/>
    <col min="8" max="16384" width="8.7109375" style="86"/>
  </cols>
  <sheetData>
    <row r="1" spans="1:7" ht="13.5">
      <c r="A1" s="76"/>
      <c r="B1" s="76"/>
      <c r="C1" s="107"/>
      <c r="D1" s="66"/>
      <c r="E1" s="66"/>
      <c r="F1" s="109" t="s">
        <v>65</v>
      </c>
      <c r="G1" s="109" t="str">
        <f>+Pressupostos!E1</f>
        <v>XPTO, Lda</v>
      </c>
    </row>
    <row r="2" spans="1:7">
      <c r="A2" s="76"/>
      <c r="B2" s="76"/>
      <c r="C2" s="76"/>
      <c r="D2" s="76"/>
      <c r="E2" s="76"/>
      <c r="F2" s="76"/>
      <c r="G2" s="71" t="str">
        <f>+Pressupostos!B9</f>
        <v>Euros</v>
      </c>
    </row>
    <row r="3" spans="1:7">
      <c r="A3" s="76"/>
      <c r="B3" s="76"/>
      <c r="C3" s="76"/>
      <c r="D3" s="76"/>
      <c r="E3" s="76"/>
      <c r="F3" s="76"/>
      <c r="G3" s="71"/>
    </row>
    <row r="4" spans="1:7" ht="15.75">
      <c r="A4" s="423" t="s">
        <v>58</v>
      </c>
      <c r="B4" s="423"/>
      <c r="C4" s="423"/>
      <c r="D4" s="423"/>
      <c r="E4" s="423"/>
      <c r="F4" s="423"/>
      <c r="G4" s="423"/>
    </row>
    <row r="5" spans="1:7">
      <c r="A5" s="76"/>
      <c r="B5" s="76"/>
      <c r="C5" s="76"/>
      <c r="D5" s="76"/>
      <c r="E5" s="76"/>
      <c r="F5" s="76"/>
      <c r="G5" s="76"/>
    </row>
    <row r="6" spans="1:7">
      <c r="A6" s="76"/>
      <c r="B6" s="212"/>
      <c r="C6" s="76"/>
      <c r="D6" s="76"/>
      <c r="E6" s="76"/>
      <c r="F6" s="76"/>
      <c r="G6" s="76"/>
    </row>
    <row r="7" spans="1:7">
      <c r="A7" s="122"/>
      <c r="B7" s="73">
        <f>+VN!C8</f>
        <v>2010</v>
      </c>
      <c r="C7" s="73">
        <f>+VN!D8</f>
        <v>2011</v>
      </c>
      <c r="D7" s="73">
        <f>+VN!E8</f>
        <v>2012</v>
      </c>
      <c r="E7" s="73">
        <f>+VN!F8</f>
        <v>2013</v>
      </c>
      <c r="F7" s="73">
        <f>+VN!G8</f>
        <v>2014</v>
      </c>
      <c r="G7" s="73">
        <f>+VN!H8</f>
        <v>2015</v>
      </c>
    </row>
    <row r="8" spans="1:7">
      <c r="A8" s="122" t="s">
        <v>300</v>
      </c>
      <c r="B8" s="142">
        <f>+VN!C80</f>
        <v>0</v>
      </c>
      <c r="C8" s="142">
        <f>+VN!D80</f>
        <v>0</v>
      </c>
      <c r="D8" s="142">
        <f>+VN!E80</f>
        <v>0</v>
      </c>
      <c r="E8" s="142">
        <f>+VN!F80</f>
        <v>0</v>
      </c>
      <c r="F8" s="142">
        <f>+VN!G80</f>
        <v>0</v>
      </c>
      <c r="G8" s="142">
        <f>+VN!H80</f>
        <v>0</v>
      </c>
    </row>
    <row r="9" spans="1:7">
      <c r="A9" s="122" t="s">
        <v>301</v>
      </c>
      <c r="B9" s="3"/>
      <c r="C9" s="3"/>
      <c r="D9" s="3"/>
      <c r="E9" s="3"/>
      <c r="F9" s="3"/>
      <c r="G9" s="3"/>
    </row>
    <row r="10" spans="1:7">
      <c r="A10" s="130" t="s">
        <v>302</v>
      </c>
      <c r="B10" s="3"/>
      <c r="C10" s="3"/>
      <c r="D10" s="3"/>
      <c r="E10" s="3"/>
      <c r="F10" s="3"/>
      <c r="G10" s="3"/>
    </row>
    <row r="11" spans="1:7">
      <c r="A11" s="122" t="s">
        <v>311</v>
      </c>
      <c r="B11" s="3"/>
      <c r="C11" s="3"/>
      <c r="D11" s="3"/>
      <c r="E11" s="3"/>
      <c r="F11" s="3"/>
      <c r="G11" s="3"/>
    </row>
    <row r="12" spans="1:7">
      <c r="A12" s="122" t="s">
        <v>299</v>
      </c>
      <c r="B12" s="3"/>
      <c r="C12" s="3"/>
      <c r="D12" s="3"/>
      <c r="E12" s="3"/>
      <c r="F12" s="3"/>
      <c r="G12" s="3"/>
    </row>
    <row r="13" spans="1:7">
      <c r="A13" s="122" t="s">
        <v>22</v>
      </c>
      <c r="B13" s="142">
        <f>+CMVMC!C16</f>
        <v>0</v>
      </c>
      <c r="C13" s="142">
        <f>+CMVMC!D16</f>
        <v>0</v>
      </c>
      <c r="D13" s="142">
        <f>+CMVMC!E16</f>
        <v>0</v>
      </c>
      <c r="E13" s="142">
        <f>+CMVMC!F16</f>
        <v>0</v>
      </c>
      <c r="F13" s="142">
        <f>+CMVMC!G16</f>
        <v>0</v>
      </c>
      <c r="G13" s="142">
        <f>+CMVMC!H16</f>
        <v>0</v>
      </c>
    </row>
    <row r="14" spans="1:7">
      <c r="A14" s="122" t="s">
        <v>298</v>
      </c>
      <c r="B14" s="142">
        <f>+FSE!F43</f>
        <v>0</v>
      </c>
      <c r="C14" s="142">
        <f>+FSE!G43</f>
        <v>0</v>
      </c>
      <c r="D14" s="142">
        <f>+FSE!H43</f>
        <v>0</v>
      </c>
      <c r="E14" s="142">
        <f>+FSE!I43</f>
        <v>0</v>
      </c>
      <c r="F14" s="142">
        <f>+FSE!J43</f>
        <v>0</v>
      </c>
      <c r="G14" s="142">
        <f>+FSE!K43</f>
        <v>0</v>
      </c>
    </row>
    <row r="15" spans="1:7">
      <c r="A15" s="122" t="s">
        <v>297</v>
      </c>
      <c r="B15" s="142">
        <f>+'Gastos com Pessoal'!D79</f>
        <v>0</v>
      </c>
      <c r="C15" s="142">
        <f>+'Gastos com Pessoal'!E79</f>
        <v>0</v>
      </c>
      <c r="D15" s="142">
        <f>+'Gastos com Pessoal'!F79</f>
        <v>0</v>
      </c>
      <c r="E15" s="142">
        <f>+'Gastos com Pessoal'!G79</f>
        <v>0</v>
      </c>
      <c r="F15" s="142">
        <f>+'Gastos com Pessoal'!H79</f>
        <v>0</v>
      </c>
      <c r="G15" s="142">
        <f>+'Gastos com Pessoal'!I79</f>
        <v>0</v>
      </c>
    </row>
    <row r="16" spans="1:7">
      <c r="A16" s="122" t="s">
        <v>303</v>
      </c>
      <c r="B16" s="3"/>
      <c r="C16" s="3"/>
      <c r="D16" s="3"/>
      <c r="E16" s="3"/>
      <c r="F16" s="3"/>
      <c r="G16" s="3"/>
    </row>
    <row r="17" spans="1:7">
      <c r="A17" s="122" t="s">
        <v>304</v>
      </c>
      <c r="B17" s="142">
        <f>+VN!C87</f>
        <v>0</v>
      </c>
      <c r="C17" s="142">
        <f>+VN!D87</f>
        <v>0</v>
      </c>
      <c r="D17" s="142">
        <f>+VN!E87</f>
        <v>0</v>
      </c>
      <c r="E17" s="142">
        <f>+VN!F87</f>
        <v>0</v>
      </c>
      <c r="F17" s="142">
        <f>+VN!G87</f>
        <v>0</v>
      </c>
      <c r="G17" s="142">
        <f>+VN!H87</f>
        <v>0</v>
      </c>
    </row>
    <row r="18" spans="1:7">
      <c r="A18" s="122" t="s">
        <v>305</v>
      </c>
      <c r="B18" s="3"/>
      <c r="C18" s="3"/>
      <c r="D18" s="3"/>
      <c r="E18" s="3"/>
      <c r="F18" s="3"/>
      <c r="G18" s="3"/>
    </row>
    <row r="19" spans="1:7">
      <c r="A19" s="122" t="s">
        <v>306</v>
      </c>
      <c r="B19" s="3"/>
      <c r="C19" s="3"/>
      <c r="D19" s="3"/>
      <c r="E19" s="3"/>
      <c r="F19" s="3"/>
      <c r="G19" s="3"/>
    </row>
    <row r="20" spans="1:7">
      <c r="A20" s="122" t="s">
        <v>307</v>
      </c>
      <c r="B20" s="3"/>
      <c r="C20" s="3"/>
      <c r="D20" s="3"/>
      <c r="E20" s="3"/>
      <c r="F20" s="3"/>
      <c r="G20" s="3"/>
    </row>
    <row r="21" spans="1:7">
      <c r="A21" s="122" t="s">
        <v>296</v>
      </c>
      <c r="B21" s="3"/>
      <c r="C21" s="3"/>
      <c r="D21" s="3"/>
      <c r="E21" s="3"/>
      <c r="F21" s="3"/>
      <c r="G21" s="3"/>
    </row>
    <row r="22" spans="1:7">
      <c r="A22" s="122" t="s">
        <v>295</v>
      </c>
      <c r="B22" s="3"/>
      <c r="C22" s="3"/>
      <c r="D22" s="3"/>
      <c r="E22" s="3"/>
      <c r="F22" s="3"/>
      <c r="G22" s="3"/>
    </row>
    <row r="23" spans="1:7" ht="13.5" thickBot="1">
      <c r="A23" s="213" t="s">
        <v>308</v>
      </c>
      <c r="B23" s="49">
        <f t="shared" ref="B23:G23" si="0">+B8+B9+B10+B11+B12-B13-B14-B15-B16-B17-B18-B19-B20+B21-B22</f>
        <v>0</v>
      </c>
      <c r="C23" s="49">
        <f t="shared" si="0"/>
        <v>0</v>
      </c>
      <c r="D23" s="49">
        <f t="shared" si="0"/>
        <v>0</v>
      </c>
      <c r="E23" s="49">
        <f t="shared" si="0"/>
        <v>0</v>
      </c>
      <c r="F23" s="49">
        <f t="shared" si="0"/>
        <v>0</v>
      </c>
      <c r="G23" s="49">
        <f t="shared" si="0"/>
        <v>0</v>
      </c>
    </row>
    <row r="24" spans="1:7" ht="13.5" thickTop="1">
      <c r="A24" s="122" t="s">
        <v>289</v>
      </c>
      <c r="B24" s="142">
        <f>+Investimento!C166</f>
        <v>0</v>
      </c>
      <c r="C24" s="142">
        <f>+Investimento!D166</f>
        <v>0</v>
      </c>
      <c r="D24" s="142">
        <f>+Investimento!E166</f>
        <v>0</v>
      </c>
      <c r="E24" s="142">
        <f>+Investimento!F166</f>
        <v>0</v>
      </c>
      <c r="F24" s="142">
        <f>+Investimento!G166</f>
        <v>0</v>
      </c>
      <c r="G24" s="142">
        <f>+Investimento!H166</f>
        <v>0</v>
      </c>
    </row>
    <row r="25" spans="1:7">
      <c r="A25" s="122" t="s">
        <v>290</v>
      </c>
      <c r="B25" s="3"/>
      <c r="C25" s="3"/>
      <c r="D25" s="3"/>
      <c r="E25" s="3"/>
      <c r="F25" s="3"/>
      <c r="G25" s="3"/>
    </row>
    <row r="26" spans="1:7" ht="13.5" thickBot="1">
      <c r="A26" s="213" t="s">
        <v>309</v>
      </c>
      <c r="B26" s="49">
        <f t="shared" ref="B26:G26" si="1">+B23-B24-B25</f>
        <v>0</v>
      </c>
      <c r="C26" s="49">
        <f t="shared" si="1"/>
        <v>0</v>
      </c>
      <c r="D26" s="49">
        <f t="shared" si="1"/>
        <v>0</v>
      </c>
      <c r="E26" s="49">
        <f t="shared" si="1"/>
        <v>0</v>
      </c>
      <c r="F26" s="49">
        <f t="shared" si="1"/>
        <v>0</v>
      </c>
      <c r="G26" s="49">
        <f t="shared" si="1"/>
        <v>0</v>
      </c>
    </row>
    <row r="27" spans="1:7" ht="13.5" thickTop="1">
      <c r="A27" s="122" t="s">
        <v>292</v>
      </c>
      <c r="B27" s="142">
        <f>+IF(PlanoFinanceiro!C29&gt;0,PlanoFinanceiro!C29*Pressupostos!$B$30,0)</f>
        <v>0</v>
      </c>
      <c r="C27" s="142">
        <f>+IF(PlanoFinanceiro!D29&gt;0,PlanoFinanceiro!D29*Pressupostos!$B$30,0)</f>
        <v>0</v>
      </c>
      <c r="D27" s="142">
        <f>+IF(PlanoFinanceiro!E29&gt;0,PlanoFinanceiro!E29*Pressupostos!$B$30,0)</f>
        <v>1.0186340659856796E-13</v>
      </c>
      <c r="E27" s="142">
        <f>+IF(PlanoFinanceiro!F29&gt;0,PlanoFinanceiro!F29*Pressupostos!$B$30,0)</f>
        <v>0</v>
      </c>
      <c r="F27" s="142">
        <f>+IF(PlanoFinanceiro!G29&gt;0,PlanoFinanceiro!G29*Pressupostos!$B$30,0)</f>
        <v>0</v>
      </c>
      <c r="G27" s="142">
        <f>+IF(PlanoFinanceiro!H29&gt;0,PlanoFinanceiro!H29*Pressupostos!$B$30,0)</f>
        <v>0</v>
      </c>
    </row>
    <row r="28" spans="1:7">
      <c r="A28" s="122" t="s">
        <v>291</v>
      </c>
      <c r="B28" s="142">
        <f>Financiamento!C97+IF(PlanoFinanceiro!C29&lt;0,-PlanoFinanceiro!C29*Pressupostos!$B$32,0)</f>
        <v>0</v>
      </c>
      <c r="C28" s="142">
        <f>Financiamento!D97+IF(PlanoFinanceiro!D29&lt;0,-PlanoFinanceiro!D29*Pressupostos!$B$32,0)</f>
        <v>0</v>
      </c>
      <c r="D28" s="142">
        <f>Financiamento!E97+IF(PlanoFinanceiro!E29&lt;0,-PlanoFinanceiro!E29*Pressupostos!$B$32,0)</f>
        <v>0</v>
      </c>
      <c r="E28" s="142">
        <f>Financiamento!F97+IF(PlanoFinanceiro!F29&lt;0,-PlanoFinanceiro!F29*Pressupostos!$B$32,0)</f>
        <v>9.6042640507221226E-13</v>
      </c>
      <c r="F28" s="142">
        <f>Financiamento!G97+IF(PlanoFinanceiro!G29&lt;0,-PlanoFinanceiro!G29*Pressupostos!$B$32,0)</f>
        <v>0</v>
      </c>
      <c r="G28" s="142">
        <f>Financiamento!H97+IF(PlanoFinanceiro!H29&lt;0,-PlanoFinanceiro!H29*Pressupostos!$B$32,0)</f>
        <v>0</v>
      </c>
    </row>
    <row r="29" spans="1:7" ht="13.5" thickBot="1">
      <c r="A29" s="213" t="s">
        <v>310</v>
      </c>
      <c r="B29" s="49">
        <f t="shared" ref="B29:G29" si="2">+B26+B27-B28</f>
        <v>0</v>
      </c>
      <c r="C29" s="49">
        <f t="shared" si="2"/>
        <v>0</v>
      </c>
      <c r="D29" s="49">
        <f t="shared" si="2"/>
        <v>1.0186340659856796E-13</v>
      </c>
      <c r="E29" s="49">
        <f t="shared" si="2"/>
        <v>-9.6042640507221226E-13</v>
      </c>
      <c r="F29" s="49">
        <f t="shared" si="2"/>
        <v>0</v>
      </c>
      <c r="G29" s="49">
        <f t="shared" si="2"/>
        <v>0</v>
      </c>
    </row>
    <row r="30" spans="1:7" ht="13.5" thickTop="1">
      <c r="A30" s="122" t="s">
        <v>293</v>
      </c>
      <c r="B30" s="142">
        <f>IF(B29&gt;0,B29*Pressupostos!$B$28,0)</f>
        <v>0</v>
      </c>
      <c r="C30" s="142">
        <f>IF(C29+C32&lt;0,0,(C29+C32)*Pressupostos!$B$28)</f>
        <v>0</v>
      </c>
      <c r="D30" s="142">
        <f>IF(D29+D32&lt;0,0,(D29+D32)*Pressupostos!$B$28)</f>
        <v>2.0372681319713595E-14</v>
      </c>
      <c r="E30" s="142">
        <f>IF(E29+E32&lt;0,0,(E29+E32)*Pressupostos!$B$28)</f>
        <v>0</v>
      </c>
      <c r="F30" s="142">
        <f>IF(F29+F32&lt;0,0,(F29+F32)*Pressupostos!$B$28)</f>
        <v>0</v>
      </c>
      <c r="G30" s="142">
        <f>IF(G29+G32&lt;0,0,(G29+G32)*Pressupostos!$B$28)</f>
        <v>0</v>
      </c>
    </row>
    <row r="31" spans="1:7" ht="13.5" thickBot="1">
      <c r="A31" s="213" t="s">
        <v>294</v>
      </c>
      <c r="B31" s="49">
        <f t="shared" ref="B31:G31" si="3">+B29-B30</f>
        <v>0</v>
      </c>
      <c r="C31" s="49">
        <f t="shared" si="3"/>
        <v>0</v>
      </c>
      <c r="D31" s="49">
        <f t="shared" si="3"/>
        <v>8.1490725278854369E-14</v>
      </c>
      <c r="E31" s="49">
        <f t="shared" si="3"/>
        <v>-9.6042640507221226E-13</v>
      </c>
      <c r="F31" s="49">
        <f t="shared" si="3"/>
        <v>0</v>
      </c>
      <c r="G31" s="49">
        <f t="shared" si="3"/>
        <v>0</v>
      </c>
    </row>
    <row r="32" spans="1:7" ht="13.5" thickTop="1">
      <c r="A32" s="152"/>
      <c r="B32" s="214"/>
      <c r="C32" s="214">
        <f>IF(B31&lt;0,B31,0)</f>
        <v>0</v>
      </c>
      <c r="D32" s="214">
        <f>IF(C31+C32&lt;0,C31+C32,0)</f>
        <v>0</v>
      </c>
      <c r="E32" s="214">
        <f>IF(D31+D32&lt;0,D31+D32,0)</f>
        <v>0</v>
      </c>
      <c r="F32" s="214">
        <f>IF(E31+E32&lt;0,E31+E32,0)</f>
        <v>-9.6042640507221226E-13</v>
      </c>
      <c r="G32" s="214">
        <f>IF(F31+F32&lt;0,F31+F32,0)</f>
        <v>-9.6042640507221226E-13</v>
      </c>
    </row>
    <row r="33" spans="2:7">
      <c r="B33" s="154"/>
      <c r="C33" s="154"/>
      <c r="D33" s="154"/>
      <c r="E33" s="154"/>
      <c r="F33" s="154"/>
      <c r="G33" s="154"/>
    </row>
  </sheetData>
  <mergeCells count="1">
    <mergeCell ref="A4:G4"/>
  </mergeCells>
  <phoneticPr fontId="2" type="noConversion"/>
  <printOptions horizontalCentered="1"/>
  <pageMargins left="3.937007874015748E-2" right="3.937007874015748E-2" top="0.39370078740157483" bottom="0.39370078740157483" header="0.51181102362204722" footer="0.51181102362204722"/>
  <pageSetup paperSize="9" scale="90" orientation="portrait" r:id="rId1"/>
  <headerFooter alignWithMargins="0">
    <oddFooter>&amp;C&amp;"Arial,Normal"&amp;8IAPMEI&amp;R&amp;"Arial,Normal"&amp;8&amp;P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olha4"/>
  <dimension ref="A1:I38"/>
  <sheetViews>
    <sheetView showGridLines="0" showZeros="0" workbookViewId="0"/>
  </sheetViews>
  <sheetFormatPr defaultColWidth="8.7109375" defaultRowHeight="10.5"/>
  <cols>
    <col min="1" max="1" width="30.85546875" style="216" customWidth="1"/>
    <col min="2" max="2" width="7.5703125" style="216" customWidth="1"/>
    <col min="3" max="13" width="11.42578125" style="216" customWidth="1"/>
    <col min="14" max="16384" width="8.7109375" style="216"/>
  </cols>
  <sheetData>
    <row r="1" spans="1:8" ht="13.5">
      <c r="A1" s="215"/>
      <c r="B1" s="215"/>
      <c r="C1" s="66"/>
      <c r="D1" s="66"/>
      <c r="E1" s="66"/>
      <c r="F1" s="66"/>
      <c r="G1" s="67" t="s">
        <v>65</v>
      </c>
      <c r="H1" s="109" t="str">
        <f>+Pressupostos!E1</f>
        <v>XPTO, Lda</v>
      </c>
    </row>
    <row r="2" spans="1:8" ht="12.75">
      <c r="A2" s="76"/>
      <c r="B2" s="76"/>
      <c r="C2" s="76"/>
      <c r="D2" s="76"/>
      <c r="E2" s="76"/>
      <c r="F2" s="76"/>
      <c r="G2" s="76"/>
      <c r="H2" s="71" t="str">
        <f>+Pressupostos!B9</f>
        <v>Euros</v>
      </c>
    </row>
    <row r="3" spans="1:8" ht="12.75">
      <c r="A3" s="76"/>
      <c r="B3" s="76"/>
      <c r="C3" s="76"/>
      <c r="D3" s="76"/>
      <c r="E3" s="76"/>
      <c r="F3" s="76"/>
      <c r="G3" s="76"/>
      <c r="H3" s="71"/>
    </row>
    <row r="4" spans="1:8" ht="13.5" customHeight="1">
      <c r="A4" s="423" t="s">
        <v>60</v>
      </c>
      <c r="B4" s="423"/>
      <c r="C4" s="423"/>
      <c r="D4" s="423"/>
      <c r="E4" s="423"/>
      <c r="F4" s="423"/>
      <c r="G4" s="423"/>
      <c r="H4" s="423"/>
    </row>
    <row r="5" spans="1:8" ht="12.75" customHeight="1">
      <c r="A5" s="76"/>
      <c r="B5" s="76"/>
      <c r="C5" s="76"/>
      <c r="D5" s="76"/>
      <c r="E5" s="76"/>
      <c r="F5" s="76"/>
      <c r="G5" s="76"/>
      <c r="H5" s="76"/>
    </row>
    <row r="6" spans="1:8" ht="12.75">
      <c r="A6" s="76"/>
      <c r="B6" s="132"/>
      <c r="C6" s="76"/>
      <c r="D6" s="76"/>
      <c r="E6" s="76"/>
      <c r="F6" s="76"/>
      <c r="G6" s="76"/>
      <c r="H6" s="76"/>
    </row>
    <row r="7" spans="1:8" ht="12.75">
      <c r="A7" s="122"/>
      <c r="B7" s="144"/>
      <c r="C7" s="73">
        <f>+VN!C8</f>
        <v>2010</v>
      </c>
      <c r="D7" s="73">
        <f>+VN!D8</f>
        <v>2011</v>
      </c>
      <c r="E7" s="73">
        <f>+VN!E8</f>
        <v>2012</v>
      </c>
      <c r="F7" s="73">
        <f>+VN!F8</f>
        <v>2013</v>
      </c>
      <c r="G7" s="73">
        <f>+VN!G8</f>
        <v>2014</v>
      </c>
      <c r="H7" s="73">
        <f>+VN!H8</f>
        <v>2015</v>
      </c>
    </row>
    <row r="8" spans="1:8" ht="12.75">
      <c r="A8" s="87" t="s">
        <v>89</v>
      </c>
      <c r="B8" s="144"/>
      <c r="C8" s="73"/>
      <c r="D8" s="73"/>
      <c r="E8" s="73"/>
      <c r="F8" s="73"/>
      <c r="G8" s="73"/>
      <c r="H8" s="73"/>
    </row>
    <row r="9" spans="1:8" ht="12.75">
      <c r="A9" s="217" t="s">
        <v>164</v>
      </c>
      <c r="B9" s="218"/>
      <c r="C9" s="128">
        <f>+DR!B26*(1-Pressupostos!$B$28)</f>
        <v>0</v>
      </c>
      <c r="D9" s="128">
        <f>+DR!C26*(1-Pressupostos!$B$28)</f>
        <v>0</v>
      </c>
      <c r="E9" s="128">
        <f>+DR!D26*(1-Pressupostos!$B$28)</f>
        <v>0</v>
      </c>
      <c r="F9" s="128">
        <f>+DR!E26*(1-Pressupostos!$B$28)</f>
        <v>0</v>
      </c>
      <c r="G9" s="128">
        <f>+DR!F26*(1-Pressupostos!$B$28)</f>
        <v>0</v>
      </c>
      <c r="H9" s="128">
        <f>+DR!G26*(1-Pressupostos!$B$28)</f>
        <v>0</v>
      </c>
    </row>
    <row r="10" spans="1:8" ht="12.75">
      <c r="A10" s="77" t="s">
        <v>368</v>
      </c>
      <c r="B10" s="218"/>
      <c r="C10" s="128">
        <f>+DR!B24</f>
        <v>0</v>
      </c>
      <c r="D10" s="128">
        <f>+DR!C24</f>
        <v>0</v>
      </c>
      <c r="E10" s="128">
        <f>+DR!D24</f>
        <v>0</v>
      </c>
      <c r="F10" s="128">
        <f>+DR!E24</f>
        <v>0</v>
      </c>
      <c r="G10" s="128">
        <f>+DR!F24</f>
        <v>0</v>
      </c>
      <c r="H10" s="128">
        <f>+DR!G24</f>
        <v>0</v>
      </c>
    </row>
    <row r="11" spans="1:8" ht="12.75">
      <c r="A11" s="77" t="s">
        <v>214</v>
      </c>
      <c r="B11" s="218"/>
      <c r="C11" s="128">
        <f>+DR!B25</f>
        <v>0</v>
      </c>
      <c r="D11" s="128">
        <f>+DR!C25</f>
        <v>0</v>
      </c>
      <c r="E11" s="128">
        <f>+DR!D25</f>
        <v>0</v>
      </c>
      <c r="F11" s="128">
        <f>+DR!E25</f>
        <v>0</v>
      </c>
      <c r="G11" s="128">
        <f>+DR!F25</f>
        <v>0</v>
      </c>
      <c r="H11" s="128">
        <f>+DR!G25</f>
        <v>0</v>
      </c>
    </row>
    <row r="12" spans="1:8" ht="13.5" thickBot="1">
      <c r="A12" s="77"/>
      <c r="B12" s="140"/>
      <c r="C12" s="162">
        <f t="shared" ref="C12:H12" si="0">SUM(C9:C11)</f>
        <v>0</v>
      </c>
      <c r="D12" s="162">
        <f t="shared" si="0"/>
        <v>0</v>
      </c>
      <c r="E12" s="162">
        <f t="shared" si="0"/>
        <v>0</v>
      </c>
      <c r="F12" s="162">
        <f t="shared" si="0"/>
        <v>0</v>
      </c>
      <c r="G12" s="162">
        <f t="shared" si="0"/>
        <v>0</v>
      </c>
      <c r="H12" s="162">
        <f t="shared" si="0"/>
        <v>0</v>
      </c>
    </row>
    <row r="13" spans="1:8" ht="13.5" thickTop="1">
      <c r="A13" s="87" t="s">
        <v>165</v>
      </c>
      <c r="B13" s="219"/>
      <c r="C13" s="220"/>
      <c r="D13" s="220"/>
      <c r="E13" s="220"/>
      <c r="F13" s="220"/>
      <c r="G13" s="220"/>
      <c r="H13" s="220"/>
    </row>
    <row r="14" spans="1:8" ht="12.75">
      <c r="A14" s="217" t="s">
        <v>90</v>
      </c>
      <c r="B14" s="221"/>
      <c r="C14" s="128">
        <f>-FundoManeio!C24</f>
        <v>0</v>
      </c>
      <c r="D14" s="128">
        <f>-FundoManeio!D24</f>
        <v>0</v>
      </c>
      <c r="E14" s="128">
        <f>-FundoManeio!E24</f>
        <v>0</v>
      </c>
      <c r="F14" s="128">
        <f>-FundoManeio!F24</f>
        <v>0</v>
      </c>
      <c r="G14" s="128">
        <f>-FundoManeio!G24</f>
        <v>0</v>
      </c>
      <c r="H14" s="128">
        <f>-FundoManeio!H24</f>
        <v>0</v>
      </c>
    </row>
    <row r="15" spans="1:8">
      <c r="A15" s="222"/>
      <c r="B15" s="222"/>
      <c r="C15" s="222"/>
      <c r="D15" s="222"/>
      <c r="E15" s="222"/>
      <c r="F15" s="222"/>
      <c r="G15" s="222"/>
      <c r="H15" s="222"/>
    </row>
    <row r="16" spans="1:8" ht="13.5" thickBot="1">
      <c r="A16" s="165" t="s">
        <v>93</v>
      </c>
      <c r="B16" s="223"/>
      <c r="C16" s="162">
        <f t="shared" ref="C16:H16" si="1">+SUM(C12:C14)</f>
        <v>0</v>
      </c>
      <c r="D16" s="162">
        <f t="shared" si="1"/>
        <v>0</v>
      </c>
      <c r="E16" s="162">
        <f t="shared" si="1"/>
        <v>0</v>
      </c>
      <c r="F16" s="162">
        <f t="shared" si="1"/>
        <v>0</v>
      </c>
      <c r="G16" s="162">
        <f t="shared" si="1"/>
        <v>0</v>
      </c>
      <c r="H16" s="162">
        <f t="shared" si="1"/>
        <v>0</v>
      </c>
    </row>
    <row r="17" spans="1:9" ht="13.5" thickTop="1">
      <c r="A17" s="224"/>
      <c r="B17" s="225"/>
      <c r="C17" s="137"/>
      <c r="D17" s="137"/>
      <c r="E17" s="137"/>
      <c r="F17" s="137"/>
      <c r="G17" s="137"/>
      <c r="H17" s="137"/>
    </row>
    <row r="18" spans="1:9" ht="12.75">
      <c r="A18" s="87" t="s">
        <v>166</v>
      </c>
      <c r="B18" s="219"/>
      <c r="C18" s="220"/>
      <c r="D18" s="220"/>
      <c r="E18" s="220"/>
      <c r="F18" s="220"/>
      <c r="G18" s="220"/>
      <c r="H18" s="220"/>
    </row>
    <row r="19" spans="1:9" ht="12.75">
      <c r="A19" s="77" t="s">
        <v>91</v>
      </c>
      <c r="B19" s="218"/>
      <c r="C19" s="128">
        <f>-Investimento!C29</f>
        <v>0</v>
      </c>
      <c r="D19" s="128">
        <f>-Investimento!D29</f>
        <v>0</v>
      </c>
      <c r="E19" s="128">
        <f>-Investimento!E29</f>
        <v>0</v>
      </c>
      <c r="F19" s="128">
        <f>-Investimento!F29</f>
        <v>0</v>
      </c>
      <c r="G19" s="128">
        <f>-Investimento!G29</f>
        <v>0</v>
      </c>
      <c r="H19" s="128">
        <f>-Investimento!H29</f>
        <v>0</v>
      </c>
    </row>
    <row r="20" spans="1:9" ht="12.75">
      <c r="A20" s="76"/>
      <c r="B20" s="225"/>
      <c r="C20" s="137"/>
      <c r="D20" s="137"/>
      <c r="E20" s="137"/>
      <c r="F20" s="137"/>
      <c r="G20" s="137"/>
      <c r="H20" s="137"/>
    </row>
    <row r="21" spans="1:9" ht="13.5" thickBot="1">
      <c r="A21" s="165" t="s">
        <v>128</v>
      </c>
      <c r="B21" s="223"/>
      <c r="C21" s="162">
        <f t="shared" ref="C21:H21" si="2">+C12+C14+C19</f>
        <v>0</v>
      </c>
      <c r="D21" s="162">
        <f t="shared" si="2"/>
        <v>0</v>
      </c>
      <c r="E21" s="162">
        <f t="shared" si="2"/>
        <v>0</v>
      </c>
      <c r="F21" s="162">
        <f t="shared" si="2"/>
        <v>0</v>
      </c>
      <c r="G21" s="162">
        <f t="shared" si="2"/>
        <v>0</v>
      </c>
      <c r="H21" s="162">
        <f t="shared" si="2"/>
        <v>0</v>
      </c>
    </row>
    <row r="22" spans="1:9" ht="13.5" thickTop="1">
      <c r="A22" s="224"/>
      <c r="B22" s="225"/>
      <c r="C22" s="137"/>
      <c r="D22" s="137"/>
      <c r="E22" s="137"/>
      <c r="F22" s="137"/>
      <c r="G22" s="137"/>
      <c r="H22" s="137"/>
    </row>
    <row r="23" spans="1:9" ht="13.5" thickBot="1">
      <c r="A23" s="165" t="s">
        <v>114</v>
      </c>
      <c r="B23" s="223"/>
      <c r="C23" s="162">
        <f>+SUM(C21)</f>
        <v>0</v>
      </c>
      <c r="D23" s="162">
        <f>+SUM($C$21:D21)</f>
        <v>0</v>
      </c>
      <c r="E23" s="162">
        <f>+SUM($C$21:E21)</f>
        <v>0</v>
      </c>
      <c r="F23" s="162">
        <f>+SUM($C$21:F21)</f>
        <v>0</v>
      </c>
      <c r="G23" s="162">
        <f>+SUM($C$21:G21)</f>
        <v>0</v>
      </c>
      <c r="H23" s="162">
        <f>+SUM($C$21:H21)</f>
        <v>0</v>
      </c>
    </row>
    <row r="24" spans="1:9" ht="13.5" thickTop="1">
      <c r="A24" s="86"/>
      <c r="B24" s="226"/>
      <c r="C24" s="154"/>
      <c r="D24" s="154"/>
      <c r="E24" s="154"/>
      <c r="F24" s="154"/>
      <c r="G24" s="154"/>
      <c r="H24" s="154"/>
    </row>
    <row r="25" spans="1:9" ht="12.75">
      <c r="A25" s="227"/>
      <c r="B25" s="228"/>
      <c r="C25" s="229"/>
      <c r="D25" s="229"/>
      <c r="E25" s="229"/>
      <c r="F25" s="229"/>
      <c r="G25" s="229"/>
      <c r="H25" s="229"/>
      <c r="I25" s="230"/>
    </row>
    <row r="26" spans="1:9" ht="12.75">
      <c r="A26" s="155"/>
      <c r="B26" s="228"/>
      <c r="C26" s="154"/>
      <c r="D26" s="154"/>
      <c r="E26" s="154"/>
      <c r="F26" s="154"/>
      <c r="G26" s="154"/>
      <c r="H26" s="154"/>
    </row>
    <row r="27" spans="1:9" ht="12.75">
      <c r="A27" s="155"/>
      <c r="B27" s="228"/>
      <c r="C27" s="154"/>
      <c r="D27" s="154"/>
      <c r="E27" s="154"/>
      <c r="F27" s="154"/>
      <c r="G27" s="154"/>
      <c r="H27" s="154"/>
    </row>
    <row r="28" spans="1:9" ht="12.75">
      <c r="A28" s="155"/>
      <c r="B28" s="228"/>
      <c r="C28" s="154"/>
      <c r="D28" s="154"/>
      <c r="E28" s="154"/>
      <c r="F28" s="154"/>
      <c r="G28" s="154"/>
      <c r="H28" s="154"/>
    </row>
    <row r="29" spans="1:9" ht="12.75">
      <c r="A29" s="155"/>
      <c r="B29" s="228"/>
      <c r="C29" s="154"/>
      <c r="D29" s="154"/>
      <c r="E29" s="154"/>
      <c r="F29" s="154"/>
      <c r="G29" s="154"/>
      <c r="H29" s="154"/>
    </row>
    <row r="30" spans="1:9" ht="12.75">
      <c r="A30" s="155"/>
      <c r="B30" s="228"/>
      <c r="C30" s="154"/>
      <c r="D30" s="154"/>
      <c r="E30" s="154"/>
      <c r="F30" s="154"/>
      <c r="G30" s="154"/>
      <c r="H30" s="154"/>
    </row>
    <row r="31" spans="1:9" ht="12.75">
      <c r="A31" s="155"/>
      <c r="B31" s="228"/>
      <c r="C31" s="154"/>
      <c r="D31" s="154"/>
      <c r="E31" s="154"/>
      <c r="F31" s="154"/>
      <c r="G31" s="154"/>
      <c r="H31" s="154"/>
    </row>
    <row r="32" spans="1:9" ht="12.75">
      <c r="A32" s="155"/>
      <c r="B32" s="228"/>
      <c r="C32" s="154"/>
      <c r="D32" s="154"/>
      <c r="E32" s="154"/>
      <c r="F32" s="154"/>
      <c r="G32" s="154"/>
      <c r="H32" s="154"/>
    </row>
    <row r="33" spans="1:8" ht="12.75">
      <c r="A33" s="155"/>
      <c r="B33" s="228"/>
      <c r="C33" s="154"/>
      <c r="D33" s="154"/>
      <c r="E33" s="154"/>
      <c r="F33" s="154"/>
      <c r="G33" s="154"/>
      <c r="H33" s="154"/>
    </row>
    <row r="34" spans="1:8" ht="12.75">
      <c r="A34" s="155"/>
      <c r="B34" s="228"/>
      <c r="C34" s="154"/>
      <c r="D34" s="154"/>
      <c r="E34" s="154"/>
      <c r="F34" s="154"/>
      <c r="G34" s="154"/>
      <c r="H34" s="154"/>
    </row>
    <row r="35" spans="1:8" ht="12.75">
      <c r="A35" s="155"/>
      <c r="B35" s="228"/>
      <c r="C35" s="154"/>
      <c r="D35" s="154"/>
      <c r="E35" s="154"/>
      <c r="F35" s="154"/>
      <c r="G35" s="154"/>
      <c r="H35" s="154"/>
    </row>
    <row r="36" spans="1:8" ht="12.75">
      <c r="A36" s="227"/>
      <c r="B36" s="228"/>
      <c r="C36" s="229"/>
      <c r="D36" s="229"/>
      <c r="E36" s="229"/>
      <c r="F36" s="229"/>
      <c r="G36" s="229"/>
      <c r="H36" s="229"/>
    </row>
    <row r="37" spans="1:8" ht="12.75">
      <c r="A37" s="231"/>
      <c r="B37" s="228"/>
      <c r="C37" s="231"/>
      <c r="D37" s="86"/>
      <c r="E37" s="86"/>
      <c r="F37" s="86"/>
      <c r="G37" s="86"/>
      <c r="H37" s="86"/>
    </row>
    <row r="38" spans="1:8" ht="12.75">
      <c r="A38" s="86"/>
      <c r="B38" s="86"/>
      <c r="C38" s="86"/>
      <c r="D38" s="86"/>
      <c r="E38" s="86"/>
      <c r="F38" s="86"/>
      <c r="G38" s="86"/>
      <c r="H38" s="86"/>
    </row>
  </sheetData>
  <mergeCells count="1">
    <mergeCell ref="A4:H4"/>
  </mergeCells>
  <phoneticPr fontId="2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90" orientation="portrait" r:id="rId1"/>
  <headerFooter alignWithMargins="0">
    <oddFooter>&amp;C&amp;"Arial,Normal"&amp;8IAPMEI&amp;R&amp;"Arial,Normal"&amp;8&amp;P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olha5"/>
  <dimension ref="A1:H35"/>
  <sheetViews>
    <sheetView showGridLines="0" showZeros="0" zoomScaleNormal="100" workbookViewId="0"/>
  </sheetViews>
  <sheetFormatPr defaultColWidth="8.7109375" defaultRowHeight="12.75"/>
  <cols>
    <col min="1" max="1" width="30.5703125" style="86" customWidth="1"/>
    <col min="2" max="2" width="3.140625" style="86" customWidth="1"/>
    <col min="3" max="3" width="13.5703125" style="86" customWidth="1"/>
    <col min="4" max="4" width="12.140625" style="86" customWidth="1"/>
    <col min="5" max="8" width="11.7109375" style="86" customWidth="1"/>
    <col min="9" max="16384" width="8.7109375" style="86"/>
  </cols>
  <sheetData>
    <row r="1" spans="1:8" ht="13.5">
      <c r="A1" s="76"/>
      <c r="B1" s="76"/>
      <c r="C1" s="66"/>
      <c r="D1" s="66"/>
      <c r="E1" s="66"/>
      <c r="F1" s="66"/>
      <c r="G1" s="67" t="s">
        <v>65</v>
      </c>
      <c r="H1" s="109" t="str">
        <f>+Pressupostos!E1</f>
        <v>XPTO, Lda</v>
      </c>
    </row>
    <row r="2" spans="1:8">
      <c r="A2" s="76"/>
      <c r="B2" s="76"/>
      <c r="C2" s="76"/>
      <c r="D2" s="76"/>
      <c r="E2" s="76"/>
      <c r="F2" s="76"/>
      <c r="G2" s="76"/>
      <c r="H2" s="71" t="str">
        <f>+Pressupostos!B9</f>
        <v>Euros</v>
      </c>
    </row>
    <row r="3" spans="1:8">
      <c r="A3" s="76"/>
      <c r="B3" s="76"/>
      <c r="C3" s="76"/>
      <c r="D3" s="76"/>
      <c r="E3" s="76"/>
      <c r="F3" s="76"/>
      <c r="G3" s="76"/>
      <c r="H3" s="71"/>
    </row>
    <row r="4" spans="1:8" ht="15.75">
      <c r="A4" s="423" t="s">
        <v>168</v>
      </c>
      <c r="B4" s="423"/>
      <c r="C4" s="423"/>
      <c r="D4" s="423"/>
      <c r="E4" s="423"/>
      <c r="F4" s="423"/>
      <c r="G4" s="423"/>
      <c r="H4" s="423"/>
    </row>
    <row r="5" spans="1:8">
      <c r="A5" s="76"/>
      <c r="B5" s="76"/>
      <c r="C5" s="76"/>
      <c r="D5" s="76"/>
      <c r="E5" s="76"/>
      <c r="F5" s="76"/>
      <c r="G5" s="76"/>
      <c r="H5" s="76"/>
    </row>
    <row r="6" spans="1:8">
      <c r="A6" s="76"/>
      <c r="B6" s="76"/>
      <c r="C6" s="76"/>
      <c r="D6" s="76"/>
      <c r="E6" s="76"/>
      <c r="F6" s="76"/>
      <c r="G6" s="76"/>
      <c r="H6" s="76"/>
    </row>
    <row r="7" spans="1:8">
      <c r="A7" s="74"/>
      <c r="B7" s="95"/>
      <c r="C7" s="73">
        <f>+VN!C8</f>
        <v>2010</v>
      </c>
      <c r="D7" s="73">
        <f>+VN!D8</f>
        <v>2011</v>
      </c>
      <c r="E7" s="73">
        <f>+VN!E8</f>
        <v>2012</v>
      </c>
      <c r="F7" s="73">
        <f>+VN!F8</f>
        <v>2013</v>
      </c>
      <c r="G7" s="73">
        <f>+VN!G8</f>
        <v>2014</v>
      </c>
      <c r="H7" s="73">
        <f>+VN!H8</f>
        <v>2015</v>
      </c>
    </row>
    <row r="8" spans="1:8">
      <c r="A8" s="466" t="s">
        <v>107</v>
      </c>
      <c r="B8" s="467"/>
      <c r="C8" s="128"/>
      <c r="D8" s="128"/>
      <c r="E8" s="128"/>
      <c r="F8" s="128"/>
      <c r="G8" s="128"/>
      <c r="H8" s="128"/>
    </row>
    <row r="9" spans="1:8">
      <c r="A9" s="138" t="s">
        <v>97</v>
      </c>
      <c r="B9" s="114"/>
      <c r="C9" s="232">
        <f>+DR!B26+DR!B24+DR!B25</f>
        <v>0</v>
      </c>
      <c r="D9" s="232">
        <f>+DR!C26+DR!C24+DR!C25</f>
        <v>0</v>
      </c>
      <c r="E9" s="232">
        <f>+DR!D26+DR!D24+DR!D25</f>
        <v>0</v>
      </c>
      <c r="F9" s="232">
        <f>+DR!E26+DR!E24+DR!E25</f>
        <v>0</v>
      </c>
      <c r="G9" s="232">
        <f>+DR!F26+DR!F24+DR!F25</f>
        <v>0</v>
      </c>
      <c r="H9" s="232">
        <f>+DR!G26+DR!G24+DR!G25</f>
        <v>0</v>
      </c>
    </row>
    <row r="10" spans="1:8">
      <c r="A10" s="138" t="s">
        <v>171</v>
      </c>
      <c r="B10" s="114"/>
      <c r="C10" s="232">
        <f>+Financiamento!C15</f>
        <v>0</v>
      </c>
      <c r="D10" s="232">
        <f>+Financiamento!D15</f>
        <v>0</v>
      </c>
      <c r="E10" s="232">
        <f>+Financiamento!E15</f>
        <v>0</v>
      </c>
      <c r="F10" s="232">
        <f>+Financiamento!F15</f>
        <v>0</v>
      </c>
      <c r="G10" s="232">
        <f>+Financiamento!G15</f>
        <v>0</v>
      </c>
      <c r="H10" s="232">
        <f>+Financiamento!H15</f>
        <v>0</v>
      </c>
    </row>
    <row r="11" spans="1:8">
      <c r="A11" s="138" t="s">
        <v>391</v>
      </c>
      <c r="B11" s="114"/>
      <c r="C11" s="232">
        <f>+Financiamento!C16+Financiamento!C17+Financiamento!C19</f>
        <v>0</v>
      </c>
      <c r="D11" s="232">
        <f>+Financiamento!D16+Financiamento!D17+Financiamento!D19</f>
        <v>0</v>
      </c>
      <c r="E11" s="232">
        <f>+Financiamento!E16+Financiamento!E17+Financiamento!E19</f>
        <v>0</v>
      </c>
      <c r="F11" s="232">
        <f>+Financiamento!F16+Financiamento!F17+Financiamento!F19</f>
        <v>0</v>
      </c>
      <c r="G11" s="232">
        <f>+Financiamento!G16+Financiamento!G17+Financiamento!G19</f>
        <v>0</v>
      </c>
      <c r="H11" s="232">
        <f>+Financiamento!H16+Financiamento!H17+Financiamento!H19</f>
        <v>0</v>
      </c>
    </row>
    <row r="12" spans="1:8">
      <c r="A12" s="138" t="s">
        <v>172</v>
      </c>
      <c r="B12" s="114"/>
      <c r="C12" s="232">
        <f>+Financiamento!C18</f>
        <v>0</v>
      </c>
      <c r="D12" s="232">
        <f>+Financiamento!D18</f>
        <v>0</v>
      </c>
      <c r="E12" s="232">
        <f>+Financiamento!E18</f>
        <v>0</v>
      </c>
      <c r="F12" s="232">
        <f>+Financiamento!F18</f>
        <v>0</v>
      </c>
      <c r="G12" s="232">
        <f>+Financiamento!G18</f>
        <v>0</v>
      </c>
      <c r="H12" s="232">
        <f>+Financiamento!H18</f>
        <v>0</v>
      </c>
    </row>
    <row r="13" spans="1:8">
      <c r="A13" s="138" t="s">
        <v>98</v>
      </c>
      <c r="B13" s="114"/>
      <c r="C13" s="232"/>
      <c r="D13" s="232"/>
      <c r="E13" s="232"/>
      <c r="F13" s="232"/>
      <c r="G13" s="232"/>
      <c r="H13" s="232"/>
    </row>
    <row r="14" spans="1:8">
      <c r="A14" s="138" t="s">
        <v>99</v>
      </c>
      <c r="B14" s="114"/>
      <c r="C14" s="232">
        <f>+IF(FundoManeio!C24&lt;0,-FundoManeio!C24,0)</f>
        <v>0</v>
      </c>
      <c r="D14" s="232">
        <f>+IF(FundoManeio!D24&lt;0,-FundoManeio!D24,0)</f>
        <v>0</v>
      </c>
      <c r="E14" s="232">
        <f>+IF(FundoManeio!E24&lt;0,-FundoManeio!E24,0)</f>
        <v>0</v>
      </c>
      <c r="F14" s="232">
        <f>+IF(FundoManeio!F24&lt;0,-FundoManeio!F24,0)</f>
        <v>0</v>
      </c>
      <c r="G14" s="232">
        <f>+IF(FundoManeio!G24&lt;0,-FundoManeio!G24,0)</f>
        <v>0</v>
      </c>
      <c r="H14" s="232">
        <f>+IF(FundoManeio!H24&lt;0,-FundoManeio!H24,0)</f>
        <v>0</v>
      </c>
    </row>
    <row r="15" spans="1:8">
      <c r="A15" s="138" t="s">
        <v>49</v>
      </c>
      <c r="B15" s="114"/>
      <c r="C15" s="232">
        <f>+DR!B27</f>
        <v>0</v>
      </c>
      <c r="D15" s="232">
        <f>+DR!C27</f>
        <v>0</v>
      </c>
      <c r="E15" s="232">
        <f>+DR!D27</f>
        <v>1.0186340659856796E-13</v>
      </c>
      <c r="F15" s="232">
        <f>+DR!E27</f>
        <v>0</v>
      </c>
      <c r="G15" s="232">
        <f>+DR!F27</f>
        <v>0</v>
      </c>
      <c r="H15" s="232">
        <f>+DR!G27</f>
        <v>0</v>
      </c>
    </row>
    <row r="16" spans="1:8">
      <c r="A16" s="464"/>
      <c r="B16" s="465"/>
      <c r="C16" s="233"/>
      <c r="D16" s="233"/>
      <c r="E16" s="233"/>
      <c r="F16" s="233"/>
      <c r="G16" s="233"/>
      <c r="H16" s="233"/>
    </row>
    <row r="17" spans="1:8">
      <c r="A17" s="462" t="s">
        <v>100</v>
      </c>
      <c r="B17" s="463"/>
      <c r="C17" s="234">
        <f t="shared" ref="C17:H17" si="0">+SUM(C9:C16)</f>
        <v>0</v>
      </c>
      <c r="D17" s="234">
        <f t="shared" si="0"/>
        <v>0</v>
      </c>
      <c r="E17" s="234">
        <f t="shared" si="0"/>
        <v>1.0186340659856796E-13</v>
      </c>
      <c r="F17" s="234">
        <f t="shared" si="0"/>
        <v>0</v>
      </c>
      <c r="G17" s="234">
        <f t="shared" si="0"/>
        <v>0</v>
      </c>
      <c r="H17" s="234">
        <f t="shared" si="0"/>
        <v>0</v>
      </c>
    </row>
    <row r="18" spans="1:8" ht="14.25" customHeight="1">
      <c r="A18" s="466" t="s">
        <v>108</v>
      </c>
      <c r="B18" s="467"/>
      <c r="C18" s="235"/>
      <c r="D18" s="235"/>
      <c r="E18" s="235"/>
      <c r="F18" s="235"/>
      <c r="G18" s="235"/>
      <c r="H18" s="235"/>
    </row>
    <row r="19" spans="1:8">
      <c r="A19" s="138" t="s">
        <v>101</v>
      </c>
      <c r="B19" s="95"/>
      <c r="C19" s="232">
        <f>+Investimento!C29</f>
        <v>0</v>
      </c>
      <c r="D19" s="232">
        <f>+Investimento!D29</f>
        <v>0</v>
      </c>
      <c r="E19" s="232">
        <f>+Investimento!E29</f>
        <v>0</v>
      </c>
      <c r="F19" s="232">
        <f>+Investimento!F29</f>
        <v>0</v>
      </c>
      <c r="G19" s="232">
        <f>+Investimento!G29</f>
        <v>0</v>
      </c>
      <c r="H19" s="232">
        <f>+Investimento!H29</f>
        <v>0</v>
      </c>
    </row>
    <row r="20" spans="1:8">
      <c r="A20" s="138" t="s">
        <v>102</v>
      </c>
      <c r="B20" s="95"/>
      <c r="C20" s="232">
        <f>+IF(FundoManeio!C24&gt;0,FundoManeio!C24,0)</f>
        <v>0</v>
      </c>
      <c r="D20" s="232">
        <f>+IF(FundoManeio!D24&gt;0,FundoManeio!D24,0)</f>
        <v>0</v>
      </c>
      <c r="E20" s="232">
        <f>+IF(FundoManeio!E24&gt;0,FundoManeio!E24,0)</f>
        <v>0</v>
      </c>
      <c r="F20" s="232">
        <f>+IF(FundoManeio!F24&gt;0,FundoManeio!F24,0)</f>
        <v>0</v>
      </c>
      <c r="G20" s="232">
        <f>+IF(FundoManeio!G24&gt;0,FundoManeio!G24,0)</f>
        <v>0</v>
      </c>
      <c r="H20" s="232">
        <f>+IF(FundoManeio!H24&gt;0,FundoManeio!H24,0)</f>
        <v>0</v>
      </c>
    </row>
    <row r="21" spans="1:8">
      <c r="A21" s="138" t="s">
        <v>169</v>
      </c>
      <c r="B21" s="95"/>
      <c r="C21" s="232"/>
      <c r="D21" s="232">
        <f>+DR!B30</f>
        <v>0</v>
      </c>
      <c r="E21" s="232">
        <f>+DR!C30</f>
        <v>0</v>
      </c>
      <c r="F21" s="232">
        <f>+DR!D30</f>
        <v>2.0372681319713595E-14</v>
      </c>
      <c r="G21" s="232">
        <f>+DR!E30</f>
        <v>0</v>
      </c>
      <c r="H21" s="232">
        <f>+DR!F30</f>
        <v>0</v>
      </c>
    </row>
    <row r="22" spans="1:8">
      <c r="A22" s="138" t="s">
        <v>170</v>
      </c>
      <c r="B22" s="95"/>
      <c r="C22" s="232"/>
      <c r="D22" s="232"/>
      <c r="E22" s="232"/>
      <c r="F22" s="232"/>
      <c r="G22" s="232"/>
      <c r="H22" s="232"/>
    </row>
    <row r="23" spans="1:8">
      <c r="A23" s="138" t="s">
        <v>103</v>
      </c>
      <c r="B23" s="95"/>
      <c r="C23" s="232">
        <f>+Financiamento!C98</f>
        <v>0</v>
      </c>
      <c r="D23" s="232">
        <f>+Financiamento!D98</f>
        <v>0</v>
      </c>
      <c r="E23" s="232">
        <f>+Financiamento!E98</f>
        <v>0</v>
      </c>
      <c r="F23" s="232">
        <f>+Financiamento!F98</f>
        <v>0</v>
      </c>
      <c r="G23" s="232">
        <f>+Financiamento!G98</f>
        <v>0</v>
      </c>
      <c r="H23" s="232">
        <f>+Financiamento!H98</f>
        <v>0</v>
      </c>
    </row>
    <row r="24" spans="1:8">
      <c r="A24" s="138" t="s">
        <v>104</v>
      </c>
      <c r="B24" s="95"/>
      <c r="C24" s="232">
        <f>+DR!B28</f>
        <v>0</v>
      </c>
      <c r="D24" s="232">
        <f>+DR!C28</f>
        <v>0</v>
      </c>
      <c r="E24" s="232">
        <f>+DR!D28</f>
        <v>0</v>
      </c>
      <c r="F24" s="232">
        <f>+DR!E28</f>
        <v>9.6042640507221226E-13</v>
      </c>
      <c r="G24" s="232">
        <f>+DR!F28</f>
        <v>0</v>
      </c>
      <c r="H24" s="232">
        <f>+DR!G28</f>
        <v>0</v>
      </c>
    </row>
    <row r="25" spans="1:8">
      <c r="A25" s="464"/>
      <c r="B25" s="465"/>
      <c r="C25" s="233"/>
      <c r="D25" s="233"/>
      <c r="E25" s="233"/>
      <c r="F25" s="233"/>
      <c r="G25" s="233"/>
      <c r="H25" s="233"/>
    </row>
    <row r="26" spans="1:8">
      <c r="A26" s="462" t="s">
        <v>105</v>
      </c>
      <c r="B26" s="463"/>
      <c r="C26" s="234">
        <f t="shared" ref="C26:H26" si="1">+SUM(C19:C25)</f>
        <v>0</v>
      </c>
      <c r="D26" s="234">
        <f t="shared" si="1"/>
        <v>0</v>
      </c>
      <c r="E26" s="234">
        <f t="shared" si="1"/>
        <v>0</v>
      </c>
      <c r="F26" s="234">
        <f t="shared" si="1"/>
        <v>9.8079908639192583E-13</v>
      </c>
      <c r="G26" s="234">
        <f t="shared" si="1"/>
        <v>0</v>
      </c>
      <c r="H26" s="234">
        <f t="shared" si="1"/>
        <v>0</v>
      </c>
    </row>
    <row r="27" spans="1:8">
      <c r="A27" s="460" t="s">
        <v>106</v>
      </c>
      <c r="B27" s="461"/>
      <c r="C27" s="234">
        <f t="shared" ref="C27:H27" si="2">+C17-C26</f>
        <v>0</v>
      </c>
      <c r="D27" s="234">
        <f t="shared" si="2"/>
        <v>0</v>
      </c>
      <c r="E27" s="234">
        <f t="shared" si="2"/>
        <v>1.0186340659856796E-13</v>
      </c>
      <c r="F27" s="234">
        <f t="shared" si="2"/>
        <v>-9.8079908639192583E-13</v>
      </c>
      <c r="G27" s="234">
        <f t="shared" si="2"/>
        <v>0</v>
      </c>
      <c r="H27" s="234">
        <f t="shared" si="2"/>
        <v>0</v>
      </c>
    </row>
    <row r="28" spans="1:8">
      <c r="A28" s="460" t="s">
        <v>115</v>
      </c>
      <c r="B28" s="461"/>
      <c r="C28" s="234">
        <f>+C27</f>
        <v>0</v>
      </c>
      <c r="D28" s="234">
        <f>+C28+D27</f>
        <v>0</v>
      </c>
      <c r="E28" s="234">
        <f>+D28+E27</f>
        <v>1.0186340659856796E-13</v>
      </c>
      <c r="F28" s="234">
        <f>+E28+F27</f>
        <v>-8.7893567979335788E-13</v>
      </c>
      <c r="G28" s="234">
        <f>+F28+G27</f>
        <v>-8.7893567979335788E-13</v>
      </c>
      <c r="H28" s="234">
        <f>+G28+H27</f>
        <v>-8.7893567979335788E-13</v>
      </c>
    </row>
    <row r="29" spans="1:8">
      <c r="A29" s="460" t="s">
        <v>215</v>
      </c>
      <c r="B29" s="461"/>
      <c r="C29" s="61">
        <v>0</v>
      </c>
      <c r="D29" s="61">
        <v>0</v>
      </c>
      <c r="E29" s="61">
        <v>1.4551915228366852E-11</v>
      </c>
      <c r="F29" s="61">
        <v>-1.4551915228366852E-11</v>
      </c>
      <c r="G29" s="61">
        <v>0</v>
      </c>
      <c r="H29" s="61">
        <v>0</v>
      </c>
    </row>
    <row r="30" spans="1:8">
      <c r="A30" s="460" t="s">
        <v>116</v>
      </c>
      <c r="B30" s="461"/>
      <c r="C30" s="61">
        <f t="shared" ref="C30:H30" si="3">+C28-C29</f>
        <v>0</v>
      </c>
      <c r="D30" s="61">
        <f t="shared" si="3"/>
        <v>0</v>
      </c>
      <c r="E30" s="61">
        <f t="shared" si="3"/>
        <v>-1.4450051821768284E-11</v>
      </c>
      <c r="F30" s="61">
        <f t="shared" si="3"/>
        <v>1.3672979548573494E-11</v>
      </c>
      <c r="G30" s="61">
        <f t="shared" si="3"/>
        <v>-8.7893567979335788E-13</v>
      </c>
      <c r="H30" s="61">
        <f t="shared" si="3"/>
        <v>-8.7893567979335788E-13</v>
      </c>
    </row>
    <row r="31" spans="1:8">
      <c r="A31" s="76"/>
      <c r="B31" s="76"/>
      <c r="C31" s="76"/>
      <c r="D31" s="76"/>
      <c r="E31" s="76"/>
      <c r="F31" s="76"/>
      <c r="G31" s="76"/>
      <c r="H31" s="76"/>
    </row>
    <row r="32" spans="1:8">
      <c r="A32" s="76"/>
      <c r="B32" s="76"/>
      <c r="C32" s="76"/>
      <c r="D32" s="76"/>
      <c r="E32" s="76"/>
      <c r="F32" s="76"/>
      <c r="G32" s="76"/>
      <c r="H32" s="76"/>
    </row>
    <row r="33" spans="1:8">
      <c r="A33" s="76"/>
      <c r="B33" s="76"/>
      <c r="C33" s="76"/>
      <c r="D33" s="76"/>
      <c r="E33" s="76"/>
      <c r="F33" s="76"/>
      <c r="G33" s="76"/>
      <c r="H33" s="76"/>
    </row>
    <row r="34" spans="1:8">
      <c r="A34" s="169"/>
      <c r="B34" s="76"/>
      <c r="C34" s="76"/>
      <c r="D34" s="76"/>
      <c r="E34" s="170"/>
      <c r="F34" s="76"/>
      <c r="G34" s="76"/>
      <c r="H34" s="76"/>
    </row>
    <row r="35" spans="1:8">
      <c r="A35" s="76"/>
      <c r="B35" s="76"/>
      <c r="C35" s="76"/>
      <c r="D35" s="76"/>
      <c r="E35" s="76"/>
      <c r="F35" s="76"/>
      <c r="G35" s="76"/>
      <c r="H35" s="76"/>
    </row>
  </sheetData>
  <mergeCells count="11">
    <mergeCell ref="A25:B25"/>
    <mergeCell ref="A4:H4"/>
    <mergeCell ref="A18:B18"/>
    <mergeCell ref="A8:B8"/>
    <mergeCell ref="A17:B17"/>
    <mergeCell ref="A16:B16"/>
    <mergeCell ref="A30:B30"/>
    <mergeCell ref="A29:B29"/>
    <mergeCell ref="A28:B28"/>
    <mergeCell ref="A26:B26"/>
    <mergeCell ref="A27:B27"/>
  </mergeCells>
  <phoneticPr fontId="2" type="noConversion"/>
  <pageMargins left="0.75" right="0.75" top="0.39370078740157483" bottom="0.39370078740157483" header="0.51181102362204722" footer="0.51181102362204722"/>
  <pageSetup paperSize="9" scale="90" orientation="portrait" r:id="rId1"/>
  <headerFooter alignWithMargins="0">
    <oddFooter>&amp;C&amp;"Arial,Normal"&amp;8IAPMEI&amp;R&amp;"Arial,Normal"&amp;8&amp;P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J59"/>
  <sheetViews>
    <sheetView showGridLines="0" showZeros="0" workbookViewId="0"/>
  </sheetViews>
  <sheetFormatPr defaultColWidth="8.7109375" defaultRowHeight="12.75"/>
  <cols>
    <col min="1" max="1" width="26.42578125" style="86" customWidth="1"/>
    <col min="2" max="2" width="7.5703125" style="86" customWidth="1"/>
    <col min="3" max="12" width="11.42578125" style="86" customWidth="1"/>
    <col min="13" max="16384" width="8.7109375" style="86"/>
  </cols>
  <sheetData>
    <row r="1" spans="1:10">
      <c r="A1" s="76"/>
      <c r="B1" s="76"/>
      <c r="C1" s="197"/>
      <c r="D1" s="197"/>
      <c r="E1" s="197"/>
      <c r="F1" s="197"/>
      <c r="G1" s="236" t="s">
        <v>65</v>
      </c>
      <c r="H1" s="237" t="str">
        <f>+Pressupostos!E1</f>
        <v>XPTO, Lda</v>
      </c>
    </row>
    <row r="2" spans="1:10" s="238" customFormat="1">
      <c r="A2" s="70"/>
      <c r="B2" s="70"/>
      <c r="C2" s="70"/>
      <c r="D2" s="70"/>
      <c r="E2" s="70"/>
      <c r="F2" s="70"/>
      <c r="G2" s="70"/>
      <c r="H2" s="71" t="str">
        <f>+Pressupostos!B9</f>
        <v>Euros</v>
      </c>
    </row>
    <row r="3" spans="1:10" s="238" customFormat="1">
      <c r="A3" s="70"/>
      <c r="B3" s="70"/>
      <c r="C3" s="70"/>
      <c r="D3" s="70"/>
      <c r="E3" s="70"/>
      <c r="F3" s="70"/>
      <c r="G3" s="70"/>
      <c r="H3" s="71"/>
    </row>
    <row r="4" spans="1:10" ht="15.75">
      <c r="A4" s="423" t="s">
        <v>59</v>
      </c>
      <c r="B4" s="423"/>
      <c r="C4" s="423"/>
      <c r="D4" s="423"/>
      <c r="E4" s="423"/>
      <c r="F4" s="423"/>
      <c r="G4" s="423"/>
      <c r="H4" s="423"/>
    </row>
    <row r="5" spans="1:10">
      <c r="A5" s="76"/>
      <c r="B5" s="76"/>
      <c r="C5" s="76"/>
      <c r="D5" s="76"/>
      <c r="E5" s="76"/>
      <c r="F5" s="76"/>
      <c r="G5" s="76"/>
      <c r="H5" s="76"/>
    </row>
    <row r="6" spans="1:10">
      <c r="A6" s="76"/>
      <c r="B6" s="76"/>
      <c r="C6" s="76"/>
      <c r="D6" s="76"/>
      <c r="E6" s="76"/>
      <c r="F6" s="76"/>
      <c r="G6" s="76"/>
      <c r="H6" s="76"/>
    </row>
    <row r="7" spans="1:10">
      <c r="A7" s="74"/>
      <c r="B7" s="95"/>
      <c r="C7" s="73">
        <f>+VN!C8</f>
        <v>2010</v>
      </c>
      <c r="D7" s="73">
        <f>+VN!D8</f>
        <v>2011</v>
      </c>
      <c r="E7" s="73">
        <f>+VN!E8</f>
        <v>2012</v>
      </c>
      <c r="F7" s="73">
        <f>+VN!F8</f>
        <v>2013</v>
      </c>
      <c r="G7" s="73">
        <f>+VN!G8</f>
        <v>2014</v>
      </c>
      <c r="H7" s="73">
        <f>+VN!H8</f>
        <v>2015</v>
      </c>
    </row>
    <row r="8" spans="1:10">
      <c r="A8" s="468" t="s">
        <v>50</v>
      </c>
      <c r="B8" s="469"/>
      <c r="C8" s="239"/>
      <c r="D8" s="239"/>
      <c r="E8" s="239"/>
      <c r="F8" s="239"/>
      <c r="G8" s="239"/>
      <c r="H8" s="239"/>
    </row>
    <row r="9" spans="1:10">
      <c r="A9" s="111" t="s">
        <v>327</v>
      </c>
      <c r="B9" s="144"/>
      <c r="C9" s="159">
        <f t="shared" ref="C9:H9" si="0">SUM(C10:C13)</f>
        <v>0</v>
      </c>
      <c r="D9" s="159">
        <f t="shared" si="0"/>
        <v>0</v>
      </c>
      <c r="E9" s="159">
        <f t="shared" si="0"/>
        <v>0</v>
      </c>
      <c r="F9" s="159">
        <f t="shared" si="0"/>
        <v>0</v>
      </c>
      <c r="G9" s="159">
        <f t="shared" si="0"/>
        <v>0</v>
      </c>
      <c r="H9" s="159">
        <f t="shared" si="0"/>
        <v>0</v>
      </c>
    </row>
    <row r="10" spans="1:10">
      <c r="A10" s="77" t="s">
        <v>279</v>
      </c>
      <c r="B10" s="144"/>
      <c r="C10" s="128">
        <f>+Investimento!C178</f>
        <v>0</v>
      </c>
      <c r="D10" s="128">
        <f>+Investimento!D178</f>
        <v>0</v>
      </c>
      <c r="E10" s="128">
        <f>+Investimento!E178</f>
        <v>0</v>
      </c>
      <c r="F10" s="128">
        <f>+Investimento!F178</f>
        <v>0</v>
      </c>
      <c r="G10" s="128">
        <f>+Investimento!G178</f>
        <v>0</v>
      </c>
      <c r="H10" s="128">
        <f>+Investimento!H178</f>
        <v>0</v>
      </c>
    </row>
    <row r="11" spans="1:10">
      <c r="A11" s="77" t="s">
        <v>274</v>
      </c>
      <c r="B11" s="144"/>
      <c r="C11" s="128">
        <f>+Investimento!C177</f>
        <v>0</v>
      </c>
      <c r="D11" s="128">
        <f>+Investimento!D177</f>
        <v>0</v>
      </c>
      <c r="E11" s="128">
        <f>+Investimento!E177</f>
        <v>0</v>
      </c>
      <c r="F11" s="128">
        <f>+Investimento!F177</f>
        <v>0</v>
      </c>
      <c r="G11" s="128">
        <f>+Investimento!G177</f>
        <v>0</v>
      </c>
      <c r="H11" s="128">
        <f>+Investimento!H177</f>
        <v>0</v>
      </c>
    </row>
    <row r="12" spans="1:10">
      <c r="A12" s="77" t="s">
        <v>328</v>
      </c>
      <c r="B12" s="144"/>
      <c r="C12" s="128">
        <f>+Investimento!C179</f>
        <v>0</v>
      </c>
      <c r="D12" s="128">
        <f>+Investimento!D179</f>
        <v>0</v>
      </c>
      <c r="E12" s="128">
        <f>+Investimento!E179</f>
        <v>0</v>
      </c>
      <c r="F12" s="128">
        <f>+Investimento!F179</f>
        <v>0</v>
      </c>
      <c r="G12" s="128">
        <f>+Investimento!G179</f>
        <v>0</v>
      </c>
      <c r="H12" s="128">
        <f>+Investimento!H179</f>
        <v>0</v>
      </c>
    </row>
    <row r="13" spans="1:10">
      <c r="A13" s="77" t="s">
        <v>329</v>
      </c>
      <c r="B13" s="144"/>
      <c r="C13" s="128"/>
      <c r="D13" s="128"/>
      <c r="E13" s="128"/>
      <c r="F13" s="128"/>
      <c r="G13" s="128"/>
      <c r="H13" s="128"/>
    </row>
    <row r="14" spans="1:10">
      <c r="A14" s="77"/>
      <c r="B14" s="144"/>
      <c r="C14" s="128"/>
      <c r="D14" s="128"/>
      <c r="E14" s="128"/>
      <c r="F14" s="128"/>
      <c r="G14" s="128"/>
      <c r="H14" s="128"/>
    </row>
    <row r="15" spans="1:10">
      <c r="A15" s="111" t="s">
        <v>330</v>
      </c>
      <c r="B15" s="144"/>
      <c r="C15" s="159">
        <f t="shared" ref="C15:H15" si="1">SUM(C16:C22)</f>
        <v>0</v>
      </c>
      <c r="D15" s="159">
        <f t="shared" si="1"/>
        <v>0</v>
      </c>
      <c r="E15" s="159">
        <f t="shared" si="1"/>
        <v>1.4551915228366852E-11</v>
      </c>
      <c r="F15" s="159">
        <f t="shared" si="1"/>
        <v>0</v>
      </c>
      <c r="G15" s="159">
        <f t="shared" si="1"/>
        <v>0</v>
      </c>
      <c r="H15" s="159">
        <f t="shared" si="1"/>
        <v>0</v>
      </c>
      <c r="I15" s="171"/>
      <c r="J15" s="171"/>
    </row>
    <row r="16" spans="1:10">
      <c r="A16" s="77" t="s">
        <v>331</v>
      </c>
      <c r="B16" s="144"/>
      <c r="C16" s="128">
        <f>+FundoManeio!C11</f>
        <v>0</v>
      </c>
      <c r="D16" s="128">
        <f>+FundoManeio!D11</f>
        <v>0</v>
      </c>
      <c r="E16" s="128">
        <f>+FundoManeio!E11</f>
        <v>0</v>
      </c>
      <c r="F16" s="128">
        <f>+FundoManeio!F11</f>
        <v>0</v>
      </c>
      <c r="G16" s="128">
        <f>+FundoManeio!G11</f>
        <v>0</v>
      </c>
      <c r="H16" s="128">
        <f>+FundoManeio!H11</f>
        <v>0</v>
      </c>
      <c r="I16" s="171"/>
      <c r="J16" s="171"/>
    </row>
    <row r="17" spans="1:10">
      <c r="A17" s="77" t="s">
        <v>51</v>
      </c>
      <c r="B17" s="144"/>
      <c r="C17" s="128">
        <f>+FundoManeio!C10-VN!C87</f>
        <v>0</v>
      </c>
      <c r="D17" s="128">
        <f>+FundoManeio!D10-SUM(VN!C87:D87)</f>
        <v>0</v>
      </c>
      <c r="E17" s="128">
        <f>+FundoManeio!E10-SUM(VN!C87:E87)</f>
        <v>0</v>
      </c>
      <c r="F17" s="128">
        <f>+FundoManeio!F10-SUM(VN!C87:F87)</f>
        <v>0</v>
      </c>
      <c r="G17" s="128">
        <f>+FundoManeio!G10-SUM(VN!C87:G87)</f>
        <v>0</v>
      </c>
      <c r="H17" s="128">
        <f>+FundoManeio!H10-SUM(VN!C87:H87)</f>
        <v>0</v>
      </c>
      <c r="I17" s="171"/>
      <c r="J17" s="171"/>
    </row>
    <row r="18" spans="1:10">
      <c r="A18" s="77" t="s">
        <v>216</v>
      </c>
      <c r="B18" s="144"/>
      <c r="C18" s="128">
        <f>+FundoManeio!C12</f>
        <v>0</v>
      </c>
      <c r="D18" s="128">
        <f>+FundoManeio!D12</f>
        <v>0</v>
      </c>
      <c r="E18" s="128">
        <f>+FundoManeio!E12</f>
        <v>0</v>
      </c>
      <c r="F18" s="128">
        <f>+FundoManeio!F12</f>
        <v>0</v>
      </c>
      <c r="G18" s="128">
        <f>+FundoManeio!G12</f>
        <v>0</v>
      </c>
      <c r="H18" s="128">
        <f>+FundoManeio!H12</f>
        <v>0</v>
      </c>
      <c r="I18" s="171"/>
      <c r="J18" s="171"/>
    </row>
    <row r="19" spans="1:10">
      <c r="A19" s="77" t="s">
        <v>324</v>
      </c>
      <c r="B19" s="144"/>
      <c r="C19" s="128"/>
      <c r="D19" s="128"/>
      <c r="E19" s="128"/>
      <c r="F19" s="128"/>
      <c r="G19" s="128"/>
      <c r="H19" s="128"/>
      <c r="I19" s="171"/>
      <c r="J19" s="171"/>
    </row>
    <row r="20" spans="1:10">
      <c r="A20" s="77" t="s">
        <v>332</v>
      </c>
      <c r="B20" s="144"/>
      <c r="C20" s="128"/>
      <c r="D20" s="128"/>
      <c r="E20" s="128"/>
      <c r="F20" s="128"/>
      <c r="G20" s="128"/>
      <c r="H20" s="128"/>
      <c r="I20" s="171"/>
      <c r="J20" s="171"/>
    </row>
    <row r="21" spans="1:10">
      <c r="A21" s="77" t="s">
        <v>333</v>
      </c>
      <c r="B21" s="144"/>
      <c r="C21" s="128"/>
      <c r="D21" s="128"/>
      <c r="E21" s="128"/>
      <c r="F21" s="128"/>
      <c r="G21" s="128"/>
      <c r="H21" s="128"/>
      <c r="I21" s="171"/>
      <c r="J21" s="171"/>
    </row>
    <row r="22" spans="1:10">
      <c r="A22" s="77" t="s">
        <v>334</v>
      </c>
      <c r="B22" s="144"/>
      <c r="C22" s="128">
        <f>+IF(PlanoFinanceiro!C29&gt;0,PlanoFinanceiro!C29,0)+FundoManeio!C9</f>
        <v>0</v>
      </c>
      <c r="D22" s="128">
        <f>+IF(PlanoFinanceiro!D29&gt;0,PlanoFinanceiro!D29,0)+FundoManeio!D9</f>
        <v>0</v>
      </c>
      <c r="E22" s="128">
        <f>+IF(PlanoFinanceiro!E29&gt;0,PlanoFinanceiro!E29,0)+FundoManeio!E9</f>
        <v>1.4551915228366852E-11</v>
      </c>
      <c r="F22" s="128">
        <f>+IF(PlanoFinanceiro!F29&gt;0,PlanoFinanceiro!F29,0)+FundoManeio!F9</f>
        <v>0</v>
      </c>
      <c r="G22" s="128">
        <f>+IF(PlanoFinanceiro!G29&gt;0,PlanoFinanceiro!G29,0)+FundoManeio!G9</f>
        <v>0</v>
      </c>
      <c r="H22" s="128">
        <f>+IF(PlanoFinanceiro!H29&gt;0,PlanoFinanceiro!H29,0)+FundoManeio!H9</f>
        <v>0</v>
      </c>
      <c r="I22" s="171"/>
      <c r="J22" s="171"/>
    </row>
    <row r="23" spans="1:10" ht="13.5" thickBot="1">
      <c r="A23" s="432" t="s">
        <v>53</v>
      </c>
      <c r="B23" s="433"/>
      <c r="C23" s="240">
        <f t="shared" ref="C23:H23" si="2">+C15+C9</f>
        <v>0</v>
      </c>
      <c r="D23" s="240">
        <f t="shared" si="2"/>
        <v>0</v>
      </c>
      <c r="E23" s="240">
        <f t="shared" si="2"/>
        <v>1.4551915228366852E-11</v>
      </c>
      <c r="F23" s="240">
        <f t="shared" si="2"/>
        <v>0</v>
      </c>
      <c r="G23" s="240">
        <f t="shared" si="2"/>
        <v>0</v>
      </c>
      <c r="H23" s="240">
        <f t="shared" si="2"/>
        <v>0</v>
      </c>
      <c r="I23" s="171"/>
      <c r="J23" s="171"/>
    </row>
    <row r="24" spans="1:10" ht="13.5" thickTop="1">
      <c r="A24" s="197"/>
      <c r="B24" s="76"/>
      <c r="C24" s="121"/>
      <c r="D24" s="132"/>
      <c r="E24" s="132"/>
      <c r="F24" s="132"/>
      <c r="G24" s="132"/>
      <c r="H24" s="76"/>
      <c r="I24" s="171"/>
      <c r="J24" s="171"/>
    </row>
    <row r="25" spans="1:10">
      <c r="A25" s="445" t="s">
        <v>217</v>
      </c>
      <c r="B25" s="470"/>
      <c r="C25" s="239"/>
      <c r="D25" s="239"/>
      <c r="E25" s="239"/>
      <c r="F25" s="239"/>
      <c r="G25" s="239"/>
      <c r="H25" s="239"/>
      <c r="I25" s="171"/>
      <c r="J25" s="171"/>
    </row>
    <row r="26" spans="1:10">
      <c r="A26" s="122" t="s">
        <v>312</v>
      </c>
      <c r="B26" s="144"/>
      <c r="C26" s="128">
        <f>+Financiamento!C15</f>
        <v>0</v>
      </c>
      <c r="D26" s="128">
        <f>+C26+Financiamento!D15</f>
        <v>0</v>
      </c>
      <c r="E26" s="128">
        <f>+D26+Financiamento!E15</f>
        <v>0</v>
      </c>
      <c r="F26" s="128">
        <f>+E26+Financiamento!F15</f>
        <v>0</v>
      </c>
      <c r="G26" s="128">
        <f>+F26+Financiamento!G15</f>
        <v>0</v>
      </c>
      <c r="H26" s="128">
        <f>+G26+Financiamento!H15</f>
        <v>0</v>
      </c>
      <c r="I26" s="171"/>
      <c r="J26" s="171"/>
    </row>
    <row r="27" spans="1:10">
      <c r="A27" s="122" t="s">
        <v>313</v>
      </c>
      <c r="B27" s="144"/>
      <c r="C27" s="128"/>
      <c r="D27" s="128"/>
      <c r="E27" s="128"/>
      <c r="F27" s="128"/>
      <c r="G27" s="128"/>
      <c r="H27" s="128"/>
      <c r="I27" s="171"/>
      <c r="J27" s="171"/>
    </row>
    <row r="28" spans="1:10">
      <c r="A28" s="122" t="s">
        <v>314</v>
      </c>
      <c r="B28" s="144"/>
      <c r="C28" s="128">
        <f>+Financiamento!C16</f>
        <v>0</v>
      </c>
      <c r="D28" s="128">
        <f>+C28+Financiamento!D16</f>
        <v>0</v>
      </c>
      <c r="E28" s="128">
        <f>+D28+Financiamento!E16</f>
        <v>0</v>
      </c>
      <c r="F28" s="128">
        <f>+E28+Financiamento!F16</f>
        <v>0</v>
      </c>
      <c r="G28" s="128">
        <f>+F28+Financiamento!G16</f>
        <v>0</v>
      </c>
      <c r="H28" s="128">
        <f>+G28+Financiamento!H16</f>
        <v>0</v>
      </c>
      <c r="I28" s="171"/>
      <c r="J28" s="171"/>
    </row>
    <row r="29" spans="1:10">
      <c r="A29" s="122" t="s">
        <v>385</v>
      </c>
      <c r="B29" s="144"/>
      <c r="C29" s="128"/>
      <c r="D29" s="128">
        <f>+C32</f>
        <v>0</v>
      </c>
      <c r="E29" s="128">
        <f>+D29+D32</f>
        <v>0</v>
      </c>
      <c r="F29" s="128">
        <f>+E29+E32</f>
        <v>8.1490725278854369E-14</v>
      </c>
      <c r="G29" s="128">
        <f>+F29+F32</f>
        <v>-8.7893567979335788E-13</v>
      </c>
      <c r="H29" s="128">
        <f>+G29+G32</f>
        <v>-8.7893567979335788E-13</v>
      </c>
      <c r="I29" s="171"/>
      <c r="J29" s="171"/>
    </row>
    <row r="30" spans="1:10">
      <c r="A30" s="122" t="s">
        <v>315</v>
      </c>
      <c r="B30" s="144"/>
      <c r="C30" s="128"/>
      <c r="D30" s="128"/>
      <c r="E30" s="128"/>
      <c r="F30" s="128"/>
      <c r="G30" s="128"/>
      <c r="H30" s="128"/>
      <c r="I30" s="171"/>
      <c r="J30" s="171"/>
    </row>
    <row r="31" spans="1:10">
      <c r="A31" s="122" t="s">
        <v>316</v>
      </c>
      <c r="B31" s="144"/>
      <c r="C31" s="128">
        <f>+Financiamento!C19</f>
        <v>0</v>
      </c>
      <c r="D31" s="128">
        <f>+C31+Financiamento!D19</f>
        <v>0</v>
      </c>
      <c r="E31" s="128">
        <f>+D31+Financiamento!E19</f>
        <v>0</v>
      </c>
      <c r="F31" s="128">
        <f>+E31+Financiamento!F19</f>
        <v>0</v>
      </c>
      <c r="G31" s="128">
        <f>+F31+Financiamento!G19</f>
        <v>0</v>
      </c>
      <c r="H31" s="128">
        <f>+G31+Financiamento!H19</f>
        <v>0</v>
      </c>
      <c r="I31" s="171"/>
      <c r="J31" s="171"/>
    </row>
    <row r="32" spans="1:10">
      <c r="A32" s="122" t="s">
        <v>317</v>
      </c>
      <c r="B32" s="144"/>
      <c r="C32" s="128">
        <f>+DR!B31</f>
        <v>0</v>
      </c>
      <c r="D32" s="128">
        <f>+DR!C31</f>
        <v>0</v>
      </c>
      <c r="E32" s="128">
        <f>+DR!D31</f>
        <v>8.1490725278854369E-14</v>
      </c>
      <c r="F32" s="128">
        <f>+DR!E31</f>
        <v>-9.6042640507221226E-13</v>
      </c>
      <c r="G32" s="128">
        <f>+DR!F31</f>
        <v>0</v>
      </c>
      <c r="H32" s="128">
        <f>+DR!G31</f>
        <v>0</v>
      </c>
      <c r="I32" s="171"/>
      <c r="J32" s="171"/>
    </row>
    <row r="33" spans="1:10" ht="13.5" thickBot="1">
      <c r="A33" s="432" t="s">
        <v>318</v>
      </c>
      <c r="B33" s="434"/>
      <c r="C33" s="312">
        <f t="shared" ref="C33:H33" si="3">SUM(C26:C32)</f>
        <v>0</v>
      </c>
      <c r="D33" s="312">
        <f t="shared" si="3"/>
        <v>0</v>
      </c>
      <c r="E33" s="312">
        <f t="shared" si="3"/>
        <v>8.1490725278854369E-14</v>
      </c>
      <c r="F33" s="312">
        <f t="shared" si="3"/>
        <v>-8.7893567979335788E-13</v>
      </c>
      <c r="G33" s="312">
        <f t="shared" si="3"/>
        <v>-8.7893567979335788E-13</v>
      </c>
      <c r="H33" s="312">
        <f t="shared" si="3"/>
        <v>-8.7893567979335788E-13</v>
      </c>
      <c r="I33" s="171"/>
      <c r="J33" s="171"/>
    </row>
    <row r="34" spans="1:10" ht="13.5" thickTop="1">
      <c r="A34" s="76"/>
      <c r="B34" s="76"/>
      <c r="C34" s="137"/>
      <c r="D34" s="137"/>
      <c r="E34" s="137"/>
      <c r="F34" s="137"/>
      <c r="G34" s="137"/>
      <c r="H34" s="137"/>
      <c r="I34" s="171"/>
      <c r="J34" s="171"/>
    </row>
    <row r="35" spans="1:10">
      <c r="A35" s="471" t="s">
        <v>54</v>
      </c>
      <c r="B35" s="472"/>
      <c r="C35" s="310"/>
      <c r="D35" s="310"/>
      <c r="E35" s="310"/>
      <c r="F35" s="310"/>
      <c r="G35" s="310"/>
      <c r="H35" s="310"/>
      <c r="I35" s="171"/>
      <c r="J35" s="171"/>
    </row>
    <row r="36" spans="1:10">
      <c r="A36" s="111"/>
      <c r="B36" s="144"/>
      <c r="C36" s="311"/>
      <c r="D36" s="311"/>
      <c r="E36" s="311"/>
      <c r="F36" s="311"/>
      <c r="G36" s="311"/>
      <c r="H36" s="311"/>
      <c r="I36" s="171"/>
      <c r="J36" s="171"/>
    </row>
    <row r="37" spans="1:10">
      <c r="A37" s="111" t="s">
        <v>319</v>
      </c>
      <c r="B37" s="144"/>
      <c r="C37" s="159">
        <f t="shared" ref="C37:H37" si="4">SUM(C38:C40)</f>
        <v>0</v>
      </c>
      <c r="D37" s="159">
        <f t="shared" si="4"/>
        <v>0</v>
      </c>
      <c r="E37" s="159">
        <f t="shared" si="4"/>
        <v>0</v>
      </c>
      <c r="F37" s="159">
        <f t="shared" si="4"/>
        <v>0</v>
      </c>
      <c r="G37" s="159">
        <f t="shared" si="4"/>
        <v>0</v>
      </c>
      <c r="H37" s="159">
        <f t="shared" si="4"/>
        <v>0</v>
      </c>
      <c r="I37" s="171"/>
      <c r="J37" s="171"/>
    </row>
    <row r="38" spans="1:10">
      <c r="A38" s="77" t="s">
        <v>320</v>
      </c>
      <c r="B38" s="144"/>
      <c r="C38" s="128"/>
      <c r="D38" s="128"/>
      <c r="E38" s="128"/>
      <c r="F38" s="128"/>
      <c r="G38" s="128"/>
      <c r="H38" s="128"/>
      <c r="I38" s="171"/>
      <c r="J38" s="171"/>
    </row>
    <row r="39" spans="1:10">
      <c r="A39" s="77" t="s">
        <v>321</v>
      </c>
      <c r="B39" s="144"/>
      <c r="C39" s="128">
        <f>+Financiamento!C95</f>
        <v>0</v>
      </c>
      <c r="D39" s="128">
        <f>+Financiamento!D95</f>
        <v>0</v>
      </c>
      <c r="E39" s="128">
        <f>+Financiamento!E95</f>
        <v>0</v>
      </c>
      <c r="F39" s="128">
        <f>+Financiamento!F95</f>
        <v>0</v>
      </c>
      <c r="G39" s="128">
        <f>+Financiamento!G95</f>
        <v>0</v>
      </c>
      <c r="H39" s="128">
        <f>+Financiamento!H95</f>
        <v>0</v>
      </c>
      <c r="I39" s="171"/>
      <c r="J39" s="171"/>
    </row>
    <row r="40" spans="1:10">
      <c r="A40" s="77" t="s">
        <v>322</v>
      </c>
      <c r="B40" s="144"/>
      <c r="C40" s="241"/>
      <c r="D40" s="241"/>
      <c r="E40" s="241"/>
      <c r="F40" s="241"/>
      <c r="G40" s="241"/>
      <c r="H40" s="241"/>
      <c r="I40" s="171"/>
      <c r="J40" s="171"/>
    </row>
    <row r="41" spans="1:10">
      <c r="A41" s="77"/>
      <c r="B41" s="144"/>
      <c r="C41" s="241"/>
      <c r="D41" s="241"/>
      <c r="E41" s="241"/>
      <c r="F41" s="241"/>
      <c r="G41" s="241"/>
      <c r="H41" s="241"/>
      <c r="I41" s="171"/>
      <c r="J41" s="171"/>
    </row>
    <row r="42" spans="1:10">
      <c r="A42" s="111" t="s">
        <v>323</v>
      </c>
      <c r="B42" s="144"/>
      <c r="C42" s="363">
        <f t="shared" ref="C42:H42" si="5">SUM(C43:C47)</f>
        <v>0</v>
      </c>
      <c r="D42" s="363">
        <f t="shared" si="5"/>
        <v>0</v>
      </c>
      <c r="E42" s="363">
        <f t="shared" si="5"/>
        <v>2.0372681319713595E-14</v>
      </c>
      <c r="F42" s="363">
        <f t="shared" si="5"/>
        <v>1.4551915228366852E-11</v>
      </c>
      <c r="G42" s="363">
        <f t="shared" si="5"/>
        <v>0</v>
      </c>
      <c r="H42" s="363">
        <f t="shared" si="5"/>
        <v>0</v>
      </c>
      <c r="I42" s="171"/>
      <c r="J42" s="171"/>
    </row>
    <row r="43" spans="1:10">
      <c r="A43" s="77" t="s">
        <v>18</v>
      </c>
      <c r="B43" s="144"/>
      <c r="C43" s="241">
        <f>+FundoManeio!C17</f>
        <v>0</v>
      </c>
      <c r="D43" s="241">
        <f>+FundoManeio!D17</f>
        <v>0</v>
      </c>
      <c r="E43" s="241">
        <f>+FundoManeio!E17</f>
        <v>0</v>
      </c>
      <c r="F43" s="241">
        <f>+FundoManeio!F17</f>
        <v>0</v>
      </c>
      <c r="G43" s="241">
        <f>+FundoManeio!G17</f>
        <v>0</v>
      </c>
      <c r="H43" s="241">
        <f>+FundoManeio!H17</f>
        <v>0</v>
      </c>
      <c r="I43" s="171"/>
      <c r="J43" s="171"/>
    </row>
    <row r="44" spans="1:10">
      <c r="A44" s="77" t="s">
        <v>216</v>
      </c>
      <c r="B44" s="144"/>
      <c r="C44" s="241">
        <f>+FundoManeio!C18+DR!B30</f>
        <v>0</v>
      </c>
      <c r="D44" s="241">
        <f>+FundoManeio!D18+DR!C30</f>
        <v>0</v>
      </c>
      <c r="E44" s="241">
        <f>+FundoManeio!E18+DR!D30</f>
        <v>2.0372681319713595E-14</v>
      </c>
      <c r="F44" s="241">
        <f>+FundoManeio!F18+DR!E30</f>
        <v>0</v>
      </c>
      <c r="G44" s="241">
        <f>+FundoManeio!G18+DR!F30</f>
        <v>0</v>
      </c>
      <c r="H44" s="241">
        <f>+FundoManeio!H18+DR!G30</f>
        <v>0</v>
      </c>
      <c r="I44" s="171"/>
      <c r="J44" s="171"/>
    </row>
    <row r="45" spans="1:10">
      <c r="A45" s="77" t="s">
        <v>324</v>
      </c>
      <c r="B45" s="144"/>
      <c r="C45" s="241">
        <f>+Financiamento!C17</f>
        <v>0</v>
      </c>
      <c r="D45" s="241">
        <f>+C45+Financiamento!D17</f>
        <v>0</v>
      </c>
      <c r="E45" s="241">
        <f>+D45+Financiamento!E17</f>
        <v>0</v>
      </c>
      <c r="F45" s="241">
        <f>+E45+Financiamento!F17</f>
        <v>0</v>
      </c>
      <c r="G45" s="241">
        <f>+F45+Financiamento!G17</f>
        <v>0</v>
      </c>
      <c r="H45" s="241">
        <f>+G45+Financiamento!H17</f>
        <v>0</v>
      </c>
      <c r="I45" s="171"/>
      <c r="J45" s="171"/>
    </row>
    <row r="46" spans="1:10">
      <c r="A46" s="77" t="s">
        <v>325</v>
      </c>
      <c r="B46" s="144"/>
      <c r="C46" s="241">
        <f>+IF(PlanoFinanceiro!C29&lt;0,-PlanoFinanceiro!C29,0)</f>
        <v>0</v>
      </c>
      <c r="D46" s="241">
        <f>+IF(PlanoFinanceiro!D29&lt;0,-PlanoFinanceiro!D29,0)</f>
        <v>0</v>
      </c>
      <c r="E46" s="241">
        <f>+IF(PlanoFinanceiro!E29&lt;0,-PlanoFinanceiro!E29,0)</f>
        <v>0</v>
      </c>
      <c r="F46" s="241">
        <f>+IF(PlanoFinanceiro!F29&lt;0,-PlanoFinanceiro!F29,0)</f>
        <v>1.4551915228366852E-11</v>
      </c>
      <c r="G46" s="241">
        <f>+IF(PlanoFinanceiro!G29&lt;0,-PlanoFinanceiro!G29,0)</f>
        <v>0</v>
      </c>
      <c r="H46" s="241">
        <f>+IF(PlanoFinanceiro!H29&lt;0,-PlanoFinanceiro!H29,0)</f>
        <v>0</v>
      </c>
      <c r="I46" s="171"/>
      <c r="J46" s="171"/>
    </row>
    <row r="47" spans="1:10">
      <c r="A47" s="77" t="s">
        <v>326</v>
      </c>
      <c r="B47" s="144"/>
      <c r="C47" s="241"/>
      <c r="D47" s="241"/>
      <c r="E47" s="241"/>
      <c r="F47" s="241"/>
      <c r="G47" s="241"/>
      <c r="H47" s="241"/>
      <c r="I47" s="171"/>
      <c r="J47" s="171"/>
    </row>
    <row r="48" spans="1:10">
      <c r="A48" s="111"/>
      <c r="B48" s="144"/>
      <c r="C48" s="241"/>
      <c r="D48" s="241"/>
      <c r="E48" s="241"/>
      <c r="F48" s="241"/>
      <c r="G48" s="241"/>
      <c r="H48" s="241"/>
      <c r="I48" s="171"/>
      <c r="J48" s="171"/>
    </row>
    <row r="49" spans="1:10" ht="13.5" thickBot="1">
      <c r="A49" s="432" t="s">
        <v>55</v>
      </c>
      <c r="B49" s="434"/>
      <c r="C49" s="312">
        <f t="shared" ref="C49:H49" si="6">+C42+C37</f>
        <v>0</v>
      </c>
      <c r="D49" s="312">
        <f t="shared" si="6"/>
        <v>0</v>
      </c>
      <c r="E49" s="312">
        <f t="shared" si="6"/>
        <v>2.0372681319713595E-14</v>
      </c>
      <c r="F49" s="312">
        <f t="shared" si="6"/>
        <v>1.4551915228366852E-11</v>
      </c>
      <c r="G49" s="312">
        <f t="shared" si="6"/>
        <v>0</v>
      </c>
      <c r="H49" s="312">
        <f t="shared" si="6"/>
        <v>0</v>
      </c>
      <c r="I49" s="171"/>
      <c r="J49" s="171"/>
    </row>
    <row r="50" spans="1:10" ht="13.5" thickTop="1">
      <c r="A50" s="132"/>
      <c r="B50" s="132"/>
      <c r="C50" s="137"/>
      <c r="D50" s="76"/>
      <c r="E50" s="76"/>
      <c r="F50" s="76"/>
      <c r="G50" s="76"/>
      <c r="H50" s="76"/>
      <c r="I50" s="171"/>
      <c r="J50" s="171"/>
    </row>
    <row r="51" spans="1:10" ht="13.5" thickBot="1">
      <c r="A51" s="433" t="s">
        <v>218</v>
      </c>
      <c r="B51" s="433"/>
      <c r="C51" s="49">
        <f t="shared" ref="C51:H51" si="7">+C49+C33</f>
        <v>0</v>
      </c>
      <c r="D51" s="49">
        <f t="shared" si="7"/>
        <v>0</v>
      </c>
      <c r="E51" s="49">
        <f t="shared" si="7"/>
        <v>1.0186340659856796E-13</v>
      </c>
      <c r="F51" s="49">
        <f t="shared" si="7"/>
        <v>1.3672979548573494E-11</v>
      </c>
      <c r="G51" s="49">
        <f t="shared" si="7"/>
        <v>-8.7893567979335788E-13</v>
      </c>
      <c r="H51" s="49">
        <f t="shared" si="7"/>
        <v>-8.7893567979335788E-13</v>
      </c>
      <c r="I51" s="171"/>
      <c r="J51" s="171"/>
    </row>
    <row r="52" spans="1:10" ht="13.5" thickTop="1">
      <c r="C52" s="242"/>
      <c r="D52" s="242"/>
      <c r="E52" s="242"/>
      <c r="F52" s="242"/>
      <c r="G52" s="242"/>
      <c r="H52" s="242"/>
    </row>
    <row r="53" spans="1:10">
      <c r="C53" s="276">
        <f t="shared" ref="C53:H53" si="8">+C23-C51</f>
        <v>0</v>
      </c>
      <c r="D53" s="276">
        <f t="shared" si="8"/>
        <v>0</v>
      </c>
      <c r="E53" s="276">
        <f t="shared" si="8"/>
        <v>1.4450051821768284E-11</v>
      </c>
      <c r="F53" s="276">
        <f t="shared" si="8"/>
        <v>-1.3672979548573494E-11</v>
      </c>
      <c r="G53" s="276">
        <f t="shared" si="8"/>
        <v>8.7893567979335788E-13</v>
      </c>
      <c r="H53" s="276">
        <f t="shared" si="8"/>
        <v>8.7893567979335788E-13</v>
      </c>
    </row>
    <row r="54" spans="1:10">
      <c r="C54" s="242"/>
      <c r="D54" s="244">
        <f>+D53-C53</f>
        <v>0</v>
      </c>
      <c r="E54" s="244">
        <f>+E53-D53</f>
        <v>1.4450051821768284E-11</v>
      </c>
      <c r="F54" s="244">
        <f>+F53-E53</f>
        <v>-2.8123031370341776E-11</v>
      </c>
      <c r="G54" s="244">
        <f>+G53-F53</f>
        <v>1.4551915228366852E-11</v>
      </c>
      <c r="H54" s="244">
        <f>+H53-G53</f>
        <v>0</v>
      </c>
    </row>
    <row r="55" spans="1:10">
      <c r="C55" s="242"/>
      <c r="D55" s="242"/>
      <c r="E55" s="242"/>
      <c r="F55" s="242"/>
      <c r="G55" s="242"/>
      <c r="H55" s="242"/>
    </row>
    <row r="56" spans="1:10">
      <c r="C56" s="242"/>
      <c r="D56" s="243"/>
      <c r="E56" s="245"/>
      <c r="F56" s="245"/>
      <c r="G56" s="242"/>
      <c r="H56" s="242"/>
    </row>
    <row r="57" spans="1:10">
      <c r="C57" s="238"/>
      <c r="D57" s="238"/>
      <c r="E57" s="238"/>
      <c r="F57" s="238"/>
      <c r="G57" s="238"/>
      <c r="H57" s="238"/>
    </row>
    <row r="58" spans="1:10">
      <c r="C58" s="238"/>
      <c r="D58" s="238"/>
      <c r="E58" s="238"/>
      <c r="F58" s="238"/>
      <c r="G58" s="238"/>
      <c r="H58" s="238"/>
    </row>
    <row r="59" spans="1:10">
      <c r="C59" s="238"/>
      <c r="D59" s="238"/>
      <c r="E59" s="238"/>
      <c r="F59" s="238"/>
      <c r="G59" s="238"/>
      <c r="H59" s="238"/>
    </row>
  </sheetData>
  <mergeCells count="8">
    <mergeCell ref="A51:B51"/>
    <mergeCell ref="A33:B33"/>
    <mergeCell ref="A4:H4"/>
    <mergeCell ref="A8:B8"/>
    <mergeCell ref="A23:B23"/>
    <mergeCell ref="A25:B25"/>
    <mergeCell ref="A35:B35"/>
    <mergeCell ref="A49:B49"/>
  </mergeCells>
  <phoneticPr fontId="2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97" orientation="portrait" r:id="rId1"/>
  <headerFooter alignWithMargins="0">
    <oddFooter>&amp;C&amp;"Arial,Normal"&amp;8IAPMEI&amp;R&amp;"Arial,Normal"&amp;8&amp;P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pageSetUpPr fitToPage="1"/>
  </sheetPr>
  <dimension ref="A1:G28"/>
  <sheetViews>
    <sheetView showGridLines="0" workbookViewId="0"/>
  </sheetViews>
  <sheetFormatPr defaultColWidth="8.7109375" defaultRowHeight="12.75"/>
  <cols>
    <col min="1" max="1" width="42.85546875" style="86" bestFit="1" customWidth="1"/>
    <col min="2" max="11" width="11.42578125" style="86" customWidth="1"/>
    <col min="12" max="16384" width="8.7109375" style="86"/>
  </cols>
  <sheetData>
    <row r="1" spans="1:7" ht="13.5">
      <c r="A1" s="76"/>
      <c r="B1" s="76"/>
      <c r="C1" s="70"/>
      <c r="D1" s="70"/>
      <c r="E1" s="70"/>
      <c r="F1" s="67" t="str">
        <f>+VN!G1</f>
        <v>Empresa:</v>
      </c>
      <c r="G1" s="109" t="str">
        <f>+Pressupostos!E1</f>
        <v>XPTO, Lda</v>
      </c>
    </row>
    <row r="2" spans="1:7">
      <c r="A2" s="76"/>
      <c r="B2" s="76"/>
      <c r="C2" s="76"/>
      <c r="D2" s="76"/>
      <c r="E2" s="76"/>
      <c r="F2" s="76"/>
      <c r="G2" s="76"/>
    </row>
    <row r="3" spans="1:7">
      <c r="A3" s="76"/>
      <c r="B3" s="76"/>
      <c r="C3" s="76"/>
      <c r="D3" s="76"/>
      <c r="E3" s="76"/>
      <c r="F3" s="76"/>
      <c r="G3" s="76"/>
    </row>
    <row r="4" spans="1:7" ht="15.75">
      <c r="A4" s="423" t="s">
        <v>61</v>
      </c>
      <c r="B4" s="423"/>
      <c r="C4" s="423"/>
      <c r="D4" s="423"/>
      <c r="E4" s="423"/>
      <c r="F4" s="423"/>
      <c r="G4" s="423"/>
    </row>
    <row r="5" spans="1:7" ht="13.5" thickBot="1">
      <c r="A5" s="76"/>
      <c r="B5" s="76"/>
      <c r="C5" s="76"/>
      <c r="D5" s="76"/>
      <c r="E5" s="76"/>
      <c r="F5" s="76"/>
      <c r="G5" s="76"/>
    </row>
    <row r="6" spans="1:7" ht="13.5" thickBot="1">
      <c r="A6" s="365" t="s">
        <v>120</v>
      </c>
      <c r="B6" s="366">
        <f>+VN!C8</f>
        <v>2010</v>
      </c>
      <c r="C6" s="366">
        <f>+VN!D8</f>
        <v>2011</v>
      </c>
      <c r="D6" s="366">
        <f>+VN!E8</f>
        <v>2012</v>
      </c>
      <c r="E6" s="366">
        <f>+VN!F8</f>
        <v>2013</v>
      </c>
      <c r="F6" s="366">
        <f>+VN!G8</f>
        <v>2014</v>
      </c>
      <c r="G6" s="367">
        <f>+VN!H8</f>
        <v>2015</v>
      </c>
    </row>
    <row r="7" spans="1:7">
      <c r="A7" s="380" t="s">
        <v>118</v>
      </c>
      <c r="B7" s="200"/>
      <c r="C7" s="200" t="e">
        <f>+(DR!C8/DR!B8)-1</f>
        <v>#DIV/0!</v>
      </c>
      <c r="D7" s="200" t="e">
        <f>+(DR!D8/DR!C8)-1</f>
        <v>#DIV/0!</v>
      </c>
      <c r="E7" s="200" t="e">
        <f>+(DR!E8/DR!D8)-1</f>
        <v>#DIV/0!</v>
      </c>
      <c r="F7" s="200" t="e">
        <f>+(DR!F8/DR!E8)-1</f>
        <v>#DIV/0!</v>
      </c>
      <c r="G7" s="369" t="e">
        <f>+(DR!G8/DR!F8)-1</f>
        <v>#DIV/0!</v>
      </c>
    </row>
    <row r="8" spans="1:7" ht="13.5" thickBot="1">
      <c r="A8" s="380" t="s">
        <v>413</v>
      </c>
      <c r="B8" s="370" t="e">
        <f>DR!B31/DR!B8</f>
        <v>#DIV/0!</v>
      </c>
      <c r="C8" s="370" t="e">
        <f>DR!C31/DR!C8</f>
        <v>#DIV/0!</v>
      </c>
      <c r="D8" s="370" t="e">
        <f>DR!D31/DR!D8</f>
        <v>#DIV/0!</v>
      </c>
      <c r="E8" s="370" t="e">
        <f>DR!E31/DR!E8</f>
        <v>#DIV/0!</v>
      </c>
      <c r="F8" s="370" t="e">
        <f>DR!F31/DR!F8</f>
        <v>#DIV/0!</v>
      </c>
      <c r="G8" s="371" t="e">
        <f>DR!G31/DR!G8</f>
        <v>#DIV/0!</v>
      </c>
    </row>
    <row r="9" spans="1:7" ht="13.5" thickBot="1">
      <c r="A9" s="76"/>
      <c r="B9" s="76"/>
      <c r="C9" s="76"/>
      <c r="D9" s="76"/>
      <c r="E9" s="76"/>
      <c r="F9" s="76"/>
      <c r="G9" s="76"/>
    </row>
    <row r="10" spans="1:7" ht="13.5" thickBot="1">
      <c r="A10" s="365" t="s">
        <v>119</v>
      </c>
      <c r="B10" s="366">
        <f t="shared" ref="B10:G10" si="0">+B6</f>
        <v>2010</v>
      </c>
      <c r="C10" s="366">
        <f t="shared" si="0"/>
        <v>2011</v>
      </c>
      <c r="D10" s="366">
        <f t="shared" si="0"/>
        <v>2012</v>
      </c>
      <c r="E10" s="366">
        <f t="shared" si="0"/>
        <v>2013</v>
      </c>
      <c r="F10" s="366">
        <f t="shared" si="0"/>
        <v>2014</v>
      </c>
      <c r="G10" s="367">
        <f t="shared" si="0"/>
        <v>2015</v>
      </c>
    </row>
    <row r="11" spans="1:7">
      <c r="A11" s="380" t="s">
        <v>123</v>
      </c>
      <c r="B11" s="200" t="e">
        <f>DR!B31/Balanço!C23</f>
        <v>#DIV/0!</v>
      </c>
      <c r="C11" s="200" t="e">
        <f>DR!C31/Balanço!D23</f>
        <v>#DIV/0!</v>
      </c>
      <c r="D11" s="200">
        <f>DR!D31/Balanço!E23</f>
        <v>5.5999999999999999E-3</v>
      </c>
      <c r="E11" s="200" t="e">
        <f>DR!E31/Balanço!F23</f>
        <v>#DIV/0!</v>
      </c>
      <c r="F11" s="200" t="e">
        <f>DR!F31/Balanço!G23</f>
        <v>#DIV/0!</v>
      </c>
      <c r="G11" s="369" t="e">
        <f>DR!G31/Balanço!H23</f>
        <v>#DIV/0!</v>
      </c>
    </row>
    <row r="12" spans="1:7">
      <c r="A12" s="380" t="s">
        <v>124</v>
      </c>
      <c r="B12" s="200" t="e">
        <f>+DR!B26/Balanço!C23</f>
        <v>#DIV/0!</v>
      </c>
      <c r="C12" s="200" t="e">
        <f>+DR!C26/Balanço!D23</f>
        <v>#DIV/0!</v>
      </c>
      <c r="D12" s="200">
        <f>+DR!D26/Balanço!E23</f>
        <v>0</v>
      </c>
      <c r="E12" s="200" t="e">
        <f>+DR!E26/Balanço!F23</f>
        <v>#DIV/0!</v>
      </c>
      <c r="F12" s="200" t="e">
        <f>+DR!F26/Balanço!G23</f>
        <v>#DIV/0!</v>
      </c>
      <c r="G12" s="369" t="e">
        <f>+DR!G26/Balanço!H23</f>
        <v>#DIV/0!</v>
      </c>
    </row>
    <row r="13" spans="1:7">
      <c r="A13" s="380" t="s">
        <v>125</v>
      </c>
      <c r="B13" s="200" t="e">
        <f>DR!B8/Balanço!C23</f>
        <v>#DIV/0!</v>
      </c>
      <c r="C13" s="200" t="e">
        <f>DR!C8/Balanço!D23</f>
        <v>#DIV/0!</v>
      </c>
      <c r="D13" s="200">
        <f>DR!D8/Balanço!E23</f>
        <v>0</v>
      </c>
      <c r="E13" s="200" t="e">
        <f>DR!E8/Balanço!F23</f>
        <v>#DIV/0!</v>
      </c>
      <c r="F13" s="200" t="e">
        <f>DR!F8/Balanço!G23</f>
        <v>#DIV/0!</v>
      </c>
      <c r="G13" s="369" t="e">
        <f>DR!G8/Balanço!H23</f>
        <v>#DIV/0!</v>
      </c>
    </row>
    <row r="14" spans="1:7" ht="13.5" thickBot="1">
      <c r="A14" s="380" t="s">
        <v>126</v>
      </c>
      <c r="B14" s="370" t="e">
        <f>+DR!B31/Balanço!C33</f>
        <v>#DIV/0!</v>
      </c>
      <c r="C14" s="370" t="e">
        <f>+DR!C31/Balanço!D33</f>
        <v>#DIV/0!</v>
      </c>
      <c r="D14" s="370">
        <f>+DR!D31/Balanço!E33</f>
        <v>1</v>
      </c>
      <c r="E14" s="370">
        <f>+DR!E31/Balanço!F33</f>
        <v>1.0927152317880795</v>
      </c>
      <c r="F14" s="370">
        <f>+DR!F31/Balanço!G33</f>
        <v>0</v>
      </c>
      <c r="G14" s="371">
        <f>+DR!G31/Balanço!H33</f>
        <v>0</v>
      </c>
    </row>
    <row r="15" spans="1:7" ht="13.5" thickBot="1">
      <c r="A15" s="76"/>
      <c r="B15" s="76"/>
      <c r="C15" s="76"/>
      <c r="D15" s="76"/>
      <c r="E15" s="76"/>
      <c r="F15" s="76"/>
      <c r="G15" s="76"/>
    </row>
    <row r="16" spans="1:7" ht="13.5" thickBot="1">
      <c r="A16" s="365" t="s">
        <v>121</v>
      </c>
      <c r="B16" s="375">
        <f t="shared" ref="B16:G16" si="1">+B6</f>
        <v>2010</v>
      </c>
      <c r="C16" s="375">
        <f t="shared" si="1"/>
        <v>2011</v>
      </c>
      <c r="D16" s="375">
        <f t="shared" si="1"/>
        <v>2012</v>
      </c>
      <c r="E16" s="375">
        <f t="shared" si="1"/>
        <v>2013</v>
      </c>
      <c r="F16" s="375">
        <f t="shared" si="1"/>
        <v>2014</v>
      </c>
      <c r="G16" s="376">
        <f t="shared" si="1"/>
        <v>2015</v>
      </c>
    </row>
    <row r="17" spans="1:7">
      <c r="A17" s="380" t="s">
        <v>19</v>
      </c>
      <c r="B17" s="200" t="e">
        <f>Balanço!C33/Balanço!C23</f>
        <v>#DIV/0!</v>
      </c>
      <c r="C17" s="200" t="e">
        <f>Balanço!D33/Balanço!D23</f>
        <v>#DIV/0!</v>
      </c>
      <c r="D17" s="200">
        <f>Balanço!E33/Balanço!E23</f>
        <v>5.5999999999999999E-3</v>
      </c>
      <c r="E17" s="200" t="e">
        <f>Balanço!F33/Balanço!F23</f>
        <v>#DIV/0!</v>
      </c>
      <c r="F17" s="200" t="e">
        <f>Balanço!G33/Balanço!G23</f>
        <v>#DIV/0!</v>
      </c>
      <c r="G17" s="377" t="e">
        <f>Balanço!H33/Balanço!H23</f>
        <v>#DIV/0!</v>
      </c>
    </row>
    <row r="18" spans="1:7">
      <c r="A18" s="380" t="s">
        <v>16</v>
      </c>
      <c r="B18" s="200" t="e">
        <f>Balanço!C23/Balanço!C49</f>
        <v>#DIV/0!</v>
      </c>
      <c r="C18" s="200" t="e">
        <f>Balanço!D23/Balanço!D49</f>
        <v>#DIV/0!</v>
      </c>
      <c r="D18" s="200">
        <f>Balanço!E23/Balanço!E49</f>
        <v>714.28571428571422</v>
      </c>
      <c r="E18" s="200">
        <f>Balanço!F23/Balanço!F49</f>
        <v>0</v>
      </c>
      <c r="F18" s="200" t="e">
        <f>Balanço!G23/Balanço!G49</f>
        <v>#DIV/0!</v>
      </c>
      <c r="G18" s="377" t="e">
        <f>Balanço!H23/Balanço!H49</f>
        <v>#DIV/0!</v>
      </c>
    </row>
    <row r="19" spans="1:7" ht="13.5" thickBot="1">
      <c r="A19" s="380" t="s">
        <v>414</v>
      </c>
      <c r="B19" s="378" t="e">
        <f>+DR!B26/DR!B28</f>
        <v>#DIV/0!</v>
      </c>
      <c r="C19" s="378" t="e">
        <f>+DR!C26/DR!C28</f>
        <v>#DIV/0!</v>
      </c>
      <c r="D19" s="378" t="e">
        <f>+DR!D26/DR!D28</f>
        <v>#DIV/0!</v>
      </c>
      <c r="E19" s="378">
        <f>+DR!E26/DR!E28</f>
        <v>0</v>
      </c>
      <c r="F19" s="378" t="e">
        <f>+DR!F26/DR!F28</f>
        <v>#DIV/0!</v>
      </c>
      <c r="G19" s="379" t="e">
        <f>+DR!G26/DR!G28</f>
        <v>#DIV/0!</v>
      </c>
    </row>
    <row r="20" spans="1:7" ht="13.5" thickBot="1">
      <c r="A20" s="76"/>
      <c r="B20" s="76"/>
      <c r="C20" s="76"/>
      <c r="D20" s="76"/>
      <c r="E20" s="76"/>
      <c r="F20" s="76"/>
      <c r="G20" s="76"/>
    </row>
    <row r="21" spans="1:7" ht="13.5" thickBot="1">
      <c r="A21" s="365" t="s">
        <v>122</v>
      </c>
      <c r="B21" s="366">
        <f t="shared" ref="B21:G21" si="2">+B6</f>
        <v>2010</v>
      </c>
      <c r="C21" s="366">
        <f t="shared" si="2"/>
        <v>2011</v>
      </c>
      <c r="D21" s="366">
        <f t="shared" si="2"/>
        <v>2012</v>
      </c>
      <c r="E21" s="366">
        <f t="shared" si="2"/>
        <v>2013</v>
      </c>
      <c r="F21" s="366">
        <f t="shared" si="2"/>
        <v>2014</v>
      </c>
      <c r="G21" s="367">
        <f t="shared" si="2"/>
        <v>2015</v>
      </c>
    </row>
    <row r="22" spans="1:7">
      <c r="A22" s="380" t="s">
        <v>412</v>
      </c>
      <c r="B22" s="364" t="e">
        <f>Balanço!C15/Balanço!C42</f>
        <v>#DIV/0!</v>
      </c>
      <c r="C22" s="364" t="e">
        <f>Balanço!D15/Balanço!D42</f>
        <v>#DIV/0!</v>
      </c>
      <c r="D22" s="364">
        <f>Balanço!E15/Balanço!E42</f>
        <v>714.28571428571422</v>
      </c>
      <c r="E22" s="364">
        <f>Balanço!F15/Balanço!F42</f>
        <v>0</v>
      </c>
      <c r="F22" s="364" t="e">
        <f>Balanço!G15/Balanço!G42</f>
        <v>#DIV/0!</v>
      </c>
      <c r="G22" s="372" t="e">
        <f>Balanço!H15/Balanço!H42</f>
        <v>#DIV/0!</v>
      </c>
    </row>
    <row r="23" spans="1:7" ht="13.5" thickBot="1">
      <c r="A23" s="380" t="s">
        <v>17</v>
      </c>
      <c r="B23" s="373" t="e">
        <f>(Balanço!C17+Balanço!C18+Balanço!C19+Balanço!C20+Balanço!C21+Balanço!C22)/Balanço!C42</f>
        <v>#DIV/0!</v>
      </c>
      <c r="C23" s="373" t="e">
        <f>(Balanço!D17+Balanço!D18+Balanço!D19+Balanço!D20+Balanço!D21+Balanço!D22)/Balanço!D42</f>
        <v>#DIV/0!</v>
      </c>
      <c r="D23" s="373">
        <f>(Balanço!E17+Balanço!E18+Balanço!E19+Balanço!E20+Balanço!E21+Balanço!E22)/Balanço!E42</f>
        <v>714.28571428571422</v>
      </c>
      <c r="E23" s="373">
        <f>(Balanço!F17+Balanço!F18+Balanço!F19+Balanço!F20+Balanço!F21+Balanço!F22)/Balanço!F42</f>
        <v>0</v>
      </c>
      <c r="F23" s="373" t="e">
        <f>(Balanço!G17+Balanço!G18+Balanço!G19+Balanço!G20+Balanço!G21+Balanço!G22)/Balanço!G42</f>
        <v>#DIV/0!</v>
      </c>
      <c r="G23" s="374" t="e">
        <f>(Balanço!H17+Balanço!H18+Balanço!H19+Balanço!H20+Balanço!H21+Balanço!H22)/Balanço!H42</f>
        <v>#DIV/0!</v>
      </c>
    </row>
    <row r="24" spans="1:7" ht="13.5" thickBot="1">
      <c r="A24" s="76"/>
      <c r="B24" s="76"/>
      <c r="C24" s="76"/>
      <c r="D24" s="76"/>
      <c r="E24" s="76"/>
      <c r="F24" s="76"/>
      <c r="G24" s="76"/>
    </row>
    <row r="25" spans="1:7" ht="13.5" thickBot="1">
      <c r="A25" s="365" t="s">
        <v>127</v>
      </c>
      <c r="B25" s="366">
        <f t="shared" ref="B25:G25" si="3">+B6</f>
        <v>2010</v>
      </c>
      <c r="C25" s="366">
        <f t="shared" si="3"/>
        <v>2011</v>
      </c>
      <c r="D25" s="366">
        <f t="shared" si="3"/>
        <v>2012</v>
      </c>
      <c r="E25" s="366">
        <f t="shared" si="3"/>
        <v>2013</v>
      </c>
      <c r="F25" s="366">
        <f t="shared" si="3"/>
        <v>2014</v>
      </c>
      <c r="G25" s="367">
        <f t="shared" si="3"/>
        <v>2015</v>
      </c>
    </row>
    <row r="26" spans="1:7">
      <c r="A26" s="380" t="s">
        <v>68</v>
      </c>
      <c r="B26" s="232">
        <f>DR!B8-DR!B11-DR!B13-DR!B14</f>
        <v>0</v>
      </c>
      <c r="C26" s="232">
        <f>DR!C8-DR!C11-DR!C13-DR!C14</f>
        <v>0</v>
      </c>
      <c r="D26" s="232">
        <f>DR!D8-DR!D11-DR!D13-DR!D14</f>
        <v>0</v>
      </c>
      <c r="E26" s="232">
        <f>DR!E8-DR!E11-DR!E13-DR!E14</f>
        <v>0</v>
      </c>
      <c r="F26" s="232">
        <f>DR!F8-DR!F11-DR!F13-DR!F14</f>
        <v>0</v>
      </c>
      <c r="G26" s="368">
        <f>DR!G8-DR!G11-DR!G13-DR!G14</f>
        <v>0</v>
      </c>
    </row>
    <row r="27" spans="1:7">
      <c r="A27" s="380" t="s">
        <v>219</v>
      </c>
      <c r="B27" s="200" t="e">
        <f>+B26/DR!B26</f>
        <v>#DIV/0!</v>
      </c>
      <c r="C27" s="200" t="e">
        <f>+C26/DR!C26</f>
        <v>#DIV/0!</v>
      </c>
      <c r="D27" s="200" t="e">
        <f>+D26/DR!D26</f>
        <v>#DIV/0!</v>
      </c>
      <c r="E27" s="200" t="e">
        <f>+E26/DR!E26</f>
        <v>#DIV/0!</v>
      </c>
      <c r="F27" s="200" t="e">
        <f>+F26/DR!F26</f>
        <v>#DIV/0!</v>
      </c>
      <c r="G27" s="369" t="e">
        <f>+G26/DR!G26</f>
        <v>#DIV/0!</v>
      </c>
    </row>
    <row r="28" spans="1:7" ht="13.5" thickBot="1">
      <c r="A28" s="380" t="s">
        <v>415</v>
      </c>
      <c r="B28" s="370" t="e">
        <f>+DR!B26/DR!B29</f>
        <v>#DIV/0!</v>
      </c>
      <c r="C28" s="370" t="e">
        <f>+DR!C26/DR!C29</f>
        <v>#DIV/0!</v>
      </c>
      <c r="D28" s="370">
        <f>+DR!D26/DR!D29</f>
        <v>0</v>
      </c>
      <c r="E28" s="370">
        <f>+DR!E26/DR!E29</f>
        <v>0</v>
      </c>
      <c r="F28" s="370" t="e">
        <f>+DR!F26/DR!F29</f>
        <v>#DIV/0!</v>
      </c>
      <c r="G28" s="371" t="e">
        <f>+DR!G26/DR!G29</f>
        <v>#DIV/0!</v>
      </c>
    </row>
  </sheetData>
  <mergeCells count="1">
    <mergeCell ref="A4:G4"/>
  </mergeCells>
  <phoneticPr fontId="2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89" orientation="portrait" r:id="rId1"/>
  <headerFooter alignWithMargins="0">
    <oddFooter>&amp;C&amp;"Arial,Normal"&amp;8IAPMEI&amp;R&amp;"Arial,Normal"&amp;8&amp;P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pageSetUpPr fitToPage="1"/>
  </sheetPr>
  <dimension ref="A1:N62"/>
  <sheetViews>
    <sheetView showGridLines="0" zoomScaleNormal="100" workbookViewId="0">
      <selection activeCell="I1" sqref="I1:I1048576"/>
    </sheetView>
  </sheetViews>
  <sheetFormatPr defaultColWidth="8.7109375" defaultRowHeight="12.75"/>
  <cols>
    <col min="1" max="1" width="31.42578125" style="86" customWidth="1"/>
    <col min="2" max="9" width="11.42578125" style="86" customWidth="1"/>
    <col min="10" max="10" width="8.7109375" style="86" customWidth="1"/>
    <col min="11" max="11" width="11.85546875" style="86" customWidth="1"/>
    <col min="12" max="13" width="8.7109375" style="86" customWidth="1"/>
    <col min="14" max="14" width="14.85546875" style="86" customWidth="1"/>
    <col min="15" max="15" width="13.140625" style="86" customWidth="1"/>
    <col min="16" max="16384" width="8.7109375" style="86"/>
  </cols>
  <sheetData>
    <row r="1" spans="1:14" ht="13.5">
      <c r="A1" s="76"/>
      <c r="B1" s="76"/>
      <c r="C1" s="70"/>
      <c r="D1" s="70"/>
      <c r="E1" s="70"/>
      <c r="F1" s="70"/>
      <c r="G1" s="70"/>
      <c r="H1" s="67" t="str">
        <f>+VN!G1</f>
        <v>Empresa:</v>
      </c>
      <c r="I1" s="68" t="str">
        <f>+Pressupostos!E1</f>
        <v>XPTO, Lda</v>
      </c>
      <c r="J1" s="246"/>
    </row>
    <row r="2" spans="1:14">
      <c r="A2" s="76"/>
      <c r="B2" s="76"/>
      <c r="C2" s="76"/>
      <c r="D2" s="76"/>
      <c r="E2" s="76"/>
      <c r="F2" s="76"/>
      <c r="G2" s="76"/>
      <c r="H2" s="76"/>
      <c r="I2" s="76"/>
    </row>
    <row r="3" spans="1:14">
      <c r="A3" s="76"/>
      <c r="B3" s="76"/>
      <c r="C3" s="76"/>
      <c r="D3" s="76"/>
      <c r="E3" s="76"/>
      <c r="F3" s="76"/>
      <c r="G3" s="76"/>
      <c r="H3" s="76"/>
      <c r="I3" s="76"/>
    </row>
    <row r="4" spans="1:14">
      <c r="A4" s="475" t="s">
        <v>175</v>
      </c>
      <c r="B4" s="475"/>
      <c r="C4" s="475"/>
      <c r="D4" s="475"/>
      <c r="E4" s="475"/>
      <c r="F4" s="475"/>
      <c r="G4" s="475"/>
      <c r="H4" s="475"/>
      <c r="I4" s="475"/>
    </row>
    <row r="5" spans="1:14">
      <c r="A5" s="76"/>
      <c r="B5" s="76"/>
      <c r="C5" s="76"/>
      <c r="D5" s="76"/>
      <c r="E5" s="76"/>
      <c r="F5" s="76"/>
      <c r="G5" s="76"/>
      <c r="H5" s="76"/>
      <c r="I5" s="76"/>
    </row>
    <row r="6" spans="1:14">
      <c r="A6" s="76"/>
      <c r="B6" s="76"/>
      <c r="C6" s="76"/>
      <c r="D6" s="76"/>
      <c r="E6" s="76"/>
      <c r="F6" s="76"/>
      <c r="G6" s="76"/>
      <c r="H6" s="76"/>
      <c r="I6" s="76"/>
    </row>
    <row r="7" spans="1:14">
      <c r="A7" s="473" t="s">
        <v>8</v>
      </c>
      <c r="B7" s="474"/>
      <c r="C7" s="73">
        <f>+VN!C8</f>
        <v>2010</v>
      </c>
      <c r="D7" s="73">
        <f>+VN!D8</f>
        <v>2011</v>
      </c>
      <c r="E7" s="73">
        <f>+VN!E8</f>
        <v>2012</v>
      </c>
      <c r="F7" s="73">
        <f>+VN!F8</f>
        <v>2013</v>
      </c>
      <c r="G7" s="73">
        <f>+VN!G8</f>
        <v>2014</v>
      </c>
      <c r="H7" s="73">
        <f>+VN!H8</f>
        <v>2015</v>
      </c>
      <c r="I7" s="73">
        <f>H7+1</f>
        <v>2016</v>
      </c>
    </row>
    <row r="8" spans="1:14">
      <c r="A8" s="76"/>
      <c r="B8" s="76"/>
      <c r="C8" s="248"/>
      <c r="D8" s="248"/>
      <c r="E8" s="248"/>
      <c r="F8" s="248"/>
      <c r="G8" s="248"/>
      <c r="H8" s="248"/>
      <c r="I8" s="248"/>
    </row>
    <row r="9" spans="1:14">
      <c r="A9" s="87" t="s">
        <v>132</v>
      </c>
      <c r="B9" s="95"/>
      <c r="C9" s="251">
        <f>+'Cash Flow'!C21+PlanoFinanceiro!C12-PlanoFinanceiro!C23-DR!B28</f>
        <v>0</v>
      </c>
      <c r="D9" s="251">
        <f>+'Cash Flow'!D21+PlanoFinanceiro!D12-PlanoFinanceiro!D23-DR!C28</f>
        <v>0</v>
      </c>
      <c r="E9" s="251">
        <f>+'Cash Flow'!E21+PlanoFinanceiro!E12-PlanoFinanceiro!E23-DR!D28</f>
        <v>0</v>
      </c>
      <c r="F9" s="251">
        <f>+'Cash Flow'!F21+PlanoFinanceiro!F12-PlanoFinanceiro!F23-DR!E28</f>
        <v>-9.6042640507221226E-13</v>
      </c>
      <c r="G9" s="251">
        <f>+'Cash Flow'!G21+PlanoFinanceiro!G12-PlanoFinanceiro!G23-DR!F28</f>
        <v>0</v>
      </c>
      <c r="H9" s="251">
        <f>+'Cash Flow'!H21+PlanoFinanceiro!H12-PlanoFinanceiro!H23-DR!G28</f>
        <v>0</v>
      </c>
      <c r="I9" s="251">
        <f>+(H9*(1+Pressupostos!B37))/(I13-Pressupostos!B37)</f>
        <v>0</v>
      </c>
    </row>
    <row r="10" spans="1:14">
      <c r="A10" s="76"/>
      <c r="B10" s="260"/>
      <c r="C10" s="260"/>
      <c r="D10" s="260"/>
      <c r="E10" s="260"/>
      <c r="F10" s="260"/>
      <c r="G10" s="260"/>
      <c r="H10" s="260"/>
      <c r="I10" s="260"/>
      <c r="K10" s="247"/>
      <c r="L10" s="247" t="s">
        <v>3</v>
      </c>
      <c r="M10" s="247" t="s">
        <v>4</v>
      </c>
      <c r="N10" s="247"/>
    </row>
    <row r="11" spans="1:14">
      <c r="A11" s="122" t="s">
        <v>111</v>
      </c>
      <c r="B11" s="254"/>
      <c r="C11" s="255">
        <f>+Pressupostos!B34</f>
        <v>1.6E-2</v>
      </c>
      <c r="D11" s="255">
        <f>+C11*(1+VN!D9)</f>
        <v>1.6480000000000002E-2</v>
      </c>
      <c r="E11" s="255">
        <f>+D11*(1+VN!E9)</f>
        <v>1.6974400000000001E-2</v>
      </c>
      <c r="F11" s="255">
        <f>+E11*(1+VN!F9)</f>
        <v>1.7483632000000002E-2</v>
      </c>
      <c r="G11" s="255">
        <f>+F11*(1+VN!G9)</f>
        <v>1.8008140960000002E-2</v>
      </c>
      <c r="H11" s="255">
        <f>+G11*(1+VN!H9)</f>
        <v>1.8548385188800004E-2</v>
      </c>
      <c r="I11" s="255">
        <f>+H11*(1+VN!H9)</f>
        <v>1.9104836744464004E-2</v>
      </c>
      <c r="K11" s="247" t="s">
        <v>24</v>
      </c>
      <c r="L11" s="249">
        <f>+C16</f>
        <v>0</v>
      </c>
      <c r="M11" s="249">
        <f>+L11</f>
        <v>0</v>
      </c>
      <c r="N11" s="250" t="b">
        <f t="shared" ref="N11:N17" si="0">IF(M11&gt;0,M11/L11*12)</f>
        <v>0</v>
      </c>
    </row>
    <row r="12" spans="1:14">
      <c r="A12" s="122" t="s">
        <v>112</v>
      </c>
      <c r="B12" s="254"/>
      <c r="C12" s="255">
        <f>+Pressupostos!B35</f>
        <v>0.1</v>
      </c>
      <c r="D12" s="255">
        <f t="shared" ref="D12:I12" si="1">+C12</f>
        <v>0.1</v>
      </c>
      <c r="E12" s="255">
        <f t="shared" si="1"/>
        <v>0.1</v>
      </c>
      <c r="F12" s="255">
        <f t="shared" si="1"/>
        <v>0.1</v>
      </c>
      <c r="G12" s="255">
        <f t="shared" si="1"/>
        <v>0.1</v>
      </c>
      <c r="H12" s="255">
        <f t="shared" si="1"/>
        <v>0.1</v>
      </c>
      <c r="I12" s="255">
        <f t="shared" si="1"/>
        <v>0.1</v>
      </c>
      <c r="K12" s="247" t="s">
        <v>25</v>
      </c>
      <c r="L12" s="249">
        <f>+D16</f>
        <v>0</v>
      </c>
      <c r="M12" s="249">
        <f t="shared" ref="M12:M17" si="2">+M11+L12</f>
        <v>0</v>
      </c>
      <c r="N12" s="270" t="b">
        <f t="shared" si="0"/>
        <v>0</v>
      </c>
    </row>
    <row r="13" spans="1:14">
      <c r="A13" s="122" t="s">
        <v>129</v>
      </c>
      <c r="B13" s="254"/>
      <c r="C13" s="255">
        <f t="shared" ref="C13:I13" si="3">+(1+C11)*(1+C12)-1</f>
        <v>0.11760000000000015</v>
      </c>
      <c r="D13" s="255">
        <f t="shared" si="3"/>
        <v>0.11812800000000023</v>
      </c>
      <c r="E13" s="255">
        <f t="shared" si="3"/>
        <v>0.11867184000000019</v>
      </c>
      <c r="F13" s="255">
        <f t="shared" si="3"/>
        <v>0.11923199520000005</v>
      </c>
      <c r="G13" s="255">
        <f t="shared" si="3"/>
        <v>0.11980895505599998</v>
      </c>
      <c r="H13" s="255">
        <f t="shared" si="3"/>
        <v>0.12040322370767997</v>
      </c>
      <c r="I13" s="255">
        <f t="shared" si="3"/>
        <v>0.12101532041891039</v>
      </c>
      <c r="K13" s="247" t="s">
        <v>26</v>
      </c>
      <c r="L13" s="249">
        <f>+E16</f>
        <v>0</v>
      </c>
      <c r="M13" s="249">
        <f t="shared" si="2"/>
        <v>0</v>
      </c>
      <c r="N13" s="270" t="b">
        <f t="shared" si="0"/>
        <v>0</v>
      </c>
    </row>
    <row r="14" spans="1:14">
      <c r="A14" s="122" t="s">
        <v>130</v>
      </c>
      <c r="B14" s="254"/>
      <c r="C14" s="258">
        <v>1</v>
      </c>
      <c r="D14" s="259">
        <f t="shared" ref="D14:I14" si="4">+C14*(1+D13)</f>
        <v>1.1181280000000002</v>
      </c>
      <c r="E14" s="259">
        <f t="shared" si="4"/>
        <v>1.2508183071155206</v>
      </c>
      <c r="F14" s="259">
        <f t="shared" si="4"/>
        <v>1.3999558695055905</v>
      </c>
      <c r="G14" s="259">
        <f t="shared" si="4"/>
        <v>1.5676831193555691</v>
      </c>
      <c r="H14" s="259">
        <f t="shared" si="4"/>
        <v>1.7564372206780914</v>
      </c>
      <c r="I14" s="259">
        <f t="shared" si="4"/>
        <v>1.968993033734151</v>
      </c>
      <c r="K14" s="247" t="s">
        <v>27</v>
      </c>
      <c r="L14" s="249">
        <f>+F16</f>
        <v>-6.8604048598431689E-13</v>
      </c>
      <c r="M14" s="249">
        <f t="shared" si="2"/>
        <v>-6.8604048598431689E-13</v>
      </c>
      <c r="N14" s="256" t="b">
        <f t="shared" si="0"/>
        <v>0</v>
      </c>
    </row>
    <row r="15" spans="1:14">
      <c r="A15" s="76"/>
      <c r="B15" s="260"/>
      <c r="C15" s="271"/>
      <c r="D15" s="272"/>
      <c r="E15" s="272"/>
      <c r="F15" s="272"/>
      <c r="G15" s="272"/>
      <c r="H15" s="272"/>
      <c r="I15" s="272"/>
      <c r="K15" s="247" t="s">
        <v>28</v>
      </c>
      <c r="L15" s="249">
        <f>+G16</f>
        <v>0</v>
      </c>
      <c r="M15" s="249">
        <f t="shared" si="2"/>
        <v>-6.8604048598431689E-13</v>
      </c>
      <c r="N15" s="256" t="b">
        <f>IF(M15&gt;0,M15/L15*12)</f>
        <v>0</v>
      </c>
    </row>
    <row r="16" spans="1:14">
      <c r="A16" s="87" t="s">
        <v>131</v>
      </c>
      <c r="B16" s="95"/>
      <c r="C16" s="251">
        <f>+C9/C14</f>
        <v>0</v>
      </c>
      <c r="D16" s="251">
        <f t="shared" ref="D16:I16" si="5">+D9/D14</f>
        <v>0</v>
      </c>
      <c r="E16" s="251">
        <f t="shared" si="5"/>
        <v>0</v>
      </c>
      <c r="F16" s="251">
        <f t="shared" si="5"/>
        <v>-6.8604048598431689E-13</v>
      </c>
      <c r="G16" s="251">
        <f t="shared" si="5"/>
        <v>0</v>
      </c>
      <c r="H16" s="251">
        <f t="shared" si="5"/>
        <v>0</v>
      </c>
      <c r="I16" s="251">
        <f t="shared" si="5"/>
        <v>0</v>
      </c>
      <c r="K16" s="247" t="s">
        <v>29</v>
      </c>
      <c r="L16" s="249">
        <f>+H16</f>
        <v>0</v>
      </c>
      <c r="M16" s="249">
        <f t="shared" si="2"/>
        <v>-6.8604048598431689E-13</v>
      </c>
      <c r="N16" s="256" t="b">
        <f>IF(M16&gt;0,M16/L16*12)</f>
        <v>0</v>
      </c>
    </row>
    <row r="17" spans="1:14">
      <c r="A17" s="210"/>
      <c r="B17" s="79"/>
      <c r="C17" s="253"/>
      <c r="D17" s="253"/>
      <c r="E17" s="253"/>
      <c r="F17" s="253"/>
      <c r="G17" s="253"/>
      <c r="H17" s="253"/>
      <c r="I17" s="253"/>
      <c r="K17" s="247" t="s">
        <v>144</v>
      </c>
      <c r="L17" s="249">
        <f>+I16</f>
        <v>0</v>
      </c>
      <c r="M17" s="249">
        <f t="shared" si="2"/>
        <v>-6.8604048598431689E-13</v>
      </c>
      <c r="N17" s="256" t="b">
        <f t="shared" si="0"/>
        <v>0</v>
      </c>
    </row>
    <row r="18" spans="1:14">
      <c r="A18" s="87"/>
      <c r="B18" s="95"/>
      <c r="C18" s="251">
        <f>+C16</f>
        <v>0</v>
      </c>
      <c r="D18" s="251">
        <f>+SUM($C$16:D16)</f>
        <v>0</v>
      </c>
      <c r="E18" s="251">
        <f>+SUM($C$16:E16)</f>
        <v>0</v>
      </c>
      <c r="F18" s="251">
        <f>+SUM($C$16:F16)</f>
        <v>-6.8604048598431689E-13</v>
      </c>
      <c r="G18" s="251">
        <f>+SUM($C$16:G16)</f>
        <v>-6.8604048598431689E-13</v>
      </c>
      <c r="H18" s="251">
        <f>+SUM($C$16:H16)</f>
        <v>-6.8604048598431689E-13</v>
      </c>
      <c r="I18" s="251">
        <f>+SUM($C$16:I16)</f>
        <v>-6.8604048598431689E-13</v>
      </c>
    </row>
    <row r="19" spans="1:14">
      <c r="A19" s="76"/>
      <c r="B19" s="76"/>
      <c r="C19" s="261"/>
      <c r="D19" s="76"/>
      <c r="E19" s="76"/>
      <c r="F19" s="76"/>
      <c r="G19" s="248"/>
      <c r="H19" s="248"/>
      <c r="I19" s="248"/>
    </row>
    <row r="20" spans="1:14">
      <c r="A20" s="87" t="s">
        <v>220</v>
      </c>
      <c r="B20" s="95"/>
      <c r="C20" s="251">
        <f>I18</f>
        <v>-6.8604048598431689E-13</v>
      </c>
      <c r="D20" s="262"/>
      <c r="E20" s="248"/>
      <c r="F20" s="263"/>
      <c r="G20" s="264"/>
      <c r="H20" s="262"/>
      <c r="I20" s="262"/>
    </row>
    <row r="21" spans="1:14">
      <c r="A21" s="76"/>
      <c r="B21" s="265"/>
      <c r="C21" s="248"/>
      <c r="D21" s="248"/>
      <c r="E21" s="248"/>
      <c r="F21" s="248"/>
      <c r="G21" s="248"/>
      <c r="H21" s="248"/>
      <c r="I21" s="248"/>
      <c r="J21" s="273"/>
      <c r="N21" s="274"/>
    </row>
    <row r="22" spans="1:14">
      <c r="A22" s="87"/>
      <c r="B22" s="95"/>
      <c r="C22" s="200" t="e">
        <f>+IRR(C9,0.1)</f>
        <v>#NUM!</v>
      </c>
      <c r="D22" s="200" t="e">
        <f>+IRR($C$9:D9,0.1)</f>
        <v>#NUM!</v>
      </c>
      <c r="E22" s="200" t="e">
        <f>+IRR($C$9:E9,0.1)</f>
        <v>#NUM!</v>
      </c>
      <c r="F22" s="200" t="e">
        <f>+IRR($C$9:F9,0.1)</f>
        <v>#NUM!</v>
      </c>
      <c r="G22" s="200" t="e">
        <f>+IRR($C$9:G9,0.1)</f>
        <v>#NUM!</v>
      </c>
      <c r="H22" s="200" t="e">
        <f>+IRR($C$9:H9,0.1)</f>
        <v>#NUM!</v>
      </c>
      <c r="I22" s="200" t="e">
        <f>+IRR($C$9:I9,0.1)</f>
        <v>#NUM!</v>
      </c>
      <c r="J22" s="273"/>
      <c r="N22" s="274"/>
    </row>
    <row r="23" spans="1:14">
      <c r="A23" s="76"/>
      <c r="B23" s="265"/>
      <c r="C23" s="248"/>
      <c r="D23" s="248"/>
      <c r="E23" s="248"/>
      <c r="F23" s="248"/>
      <c r="G23" s="248"/>
      <c r="H23" s="248"/>
      <c r="I23" s="248"/>
      <c r="J23" s="273"/>
      <c r="N23" s="274"/>
    </row>
    <row r="24" spans="1:14">
      <c r="A24" s="87" t="s">
        <v>1</v>
      </c>
      <c r="B24" s="95"/>
      <c r="C24" s="266" t="e">
        <f>+I22</f>
        <v>#NUM!</v>
      </c>
      <c r="D24" s="267"/>
      <c r="E24" s="267"/>
      <c r="F24" s="267"/>
      <c r="G24" s="267"/>
      <c r="H24" s="248"/>
      <c r="I24" s="248"/>
      <c r="J24" s="273"/>
      <c r="N24" s="274"/>
    </row>
    <row r="25" spans="1:14">
      <c r="A25" s="76"/>
      <c r="B25" s="76"/>
      <c r="C25" s="267"/>
      <c r="D25" s="267"/>
      <c r="E25" s="267"/>
      <c r="F25" s="267"/>
      <c r="G25" s="267"/>
      <c r="H25" s="248"/>
      <c r="I25" s="248"/>
      <c r="J25" s="273"/>
      <c r="N25" s="274"/>
    </row>
    <row r="26" spans="1:14">
      <c r="A26" s="87" t="s">
        <v>2</v>
      </c>
      <c r="B26" s="95"/>
      <c r="C26" s="251">
        <f>COUNTIF(N11:N16,"falso")</f>
        <v>6</v>
      </c>
      <c r="D26" s="268" t="s">
        <v>9</v>
      </c>
      <c r="E26" s="267"/>
      <c r="F26" s="267"/>
      <c r="G26" s="267"/>
      <c r="H26" s="248"/>
      <c r="I26" s="248"/>
      <c r="J26" s="273"/>
      <c r="N26" s="274"/>
    </row>
    <row r="27" spans="1:14">
      <c r="A27" s="76"/>
      <c r="B27" s="76"/>
      <c r="C27" s="76"/>
      <c r="D27" s="76"/>
      <c r="E27" s="76"/>
      <c r="F27" s="76"/>
      <c r="G27" s="76"/>
      <c r="H27" s="76"/>
      <c r="I27" s="76"/>
    </row>
    <row r="28" spans="1:14">
      <c r="A28" s="76"/>
      <c r="B28" s="76"/>
      <c r="C28" s="76"/>
      <c r="D28" s="76"/>
      <c r="E28" s="76"/>
      <c r="F28" s="76"/>
      <c r="G28" s="76"/>
      <c r="H28" s="76"/>
      <c r="I28" s="76"/>
    </row>
    <row r="29" spans="1:14">
      <c r="A29" s="473" t="s">
        <v>7</v>
      </c>
      <c r="B29" s="474"/>
      <c r="C29" s="73">
        <f>+VN!C8</f>
        <v>2010</v>
      </c>
      <c r="D29" s="73">
        <f>+VN!D8</f>
        <v>2011</v>
      </c>
      <c r="E29" s="73">
        <f>+VN!E8</f>
        <v>2012</v>
      </c>
      <c r="F29" s="73">
        <f>+VN!F8</f>
        <v>2013</v>
      </c>
      <c r="G29" s="73">
        <f>+VN!G8</f>
        <v>2014</v>
      </c>
      <c r="H29" s="73">
        <f>+VN!H8</f>
        <v>2015</v>
      </c>
      <c r="I29" s="73">
        <f>+H29+1</f>
        <v>2016</v>
      </c>
      <c r="K29" s="247"/>
      <c r="L29" s="247" t="s">
        <v>3</v>
      </c>
      <c r="M29" s="247" t="s">
        <v>4</v>
      </c>
      <c r="N29" s="247"/>
    </row>
    <row r="30" spans="1:14">
      <c r="A30" s="76"/>
      <c r="B30" s="76"/>
      <c r="C30" s="248"/>
      <c r="D30" s="248"/>
      <c r="E30" s="248"/>
      <c r="F30" s="248"/>
      <c r="G30" s="248"/>
      <c r="H30" s="248"/>
      <c r="I30" s="248"/>
      <c r="K30" s="247" t="s">
        <v>24</v>
      </c>
      <c r="L30" s="249">
        <f>+C36</f>
        <v>0</v>
      </c>
      <c r="M30" s="249">
        <f>+L30</f>
        <v>0</v>
      </c>
      <c r="N30" s="250" t="b">
        <f t="shared" ref="N30:N35" si="6">IF(M30&gt;0,M30/L30*12)</f>
        <v>0</v>
      </c>
    </row>
    <row r="31" spans="1:14">
      <c r="A31" s="87" t="s">
        <v>133</v>
      </c>
      <c r="B31" s="95"/>
      <c r="C31" s="251">
        <f>+'Cash Flow'!C21</f>
        <v>0</v>
      </c>
      <c r="D31" s="251">
        <f>+'Cash Flow'!D21</f>
        <v>0</v>
      </c>
      <c r="E31" s="251">
        <f>+'Cash Flow'!E21</f>
        <v>0</v>
      </c>
      <c r="F31" s="251">
        <f>+'Cash Flow'!F21</f>
        <v>0</v>
      </c>
      <c r="G31" s="251">
        <f>+'Cash Flow'!G21</f>
        <v>0</v>
      </c>
      <c r="H31" s="251">
        <f>+'Cash Flow'!H21</f>
        <v>0</v>
      </c>
      <c r="I31" s="251">
        <f>(H31*(1+Pressupostos!B37))/(Avaliação!I33-Pressupostos!B37)</f>
        <v>0</v>
      </c>
      <c r="K31" s="247" t="s">
        <v>25</v>
      </c>
      <c r="L31" s="249" t="e">
        <f>+D36</f>
        <v>#DIV/0!</v>
      </c>
      <c r="M31" s="249" t="e">
        <f>+M30+L31</f>
        <v>#DIV/0!</v>
      </c>
      <c r="N31" s="252" t="e">
        <f t="shared" si="6"/>
        <v>#DIV/0!</v>
      </c>
    </row>
    <row r="32" spans="1:14">
      <c r="A32" s="210"/>
      <c r="B32" s="79"/>
      <c r="C32" s="253"/>
      <c r="D32" s="253"/>
      <c r="E32" s="253"/>
      <c r="F32" s="253"/>
      <c r="G32" s="253"/>
      <c r="H32" s="253"/>
      <c r="I32" s="253"/>
      <c r="K32" s="247" t="s">
        <v>26</v>
      </c>
      <c r="L32" s="249" t="e">
        <f>+E36</f>
        <v>#DIV/0!</v>
      </c>
      <c r="M32" s="249" t="e">
        <f>+M31+L32</f>
        <v>#DIV/0!</v>
      </c>
      <c r="N32" s="252" t="e">
        <f t="shared" si="6"/>
        <v>#DIV/0!</v>
      </c>
    </row>
    <row r="33" spans="1:14">
      <c r="A33" s="122" t="s">
        <v>134</v>
      </c>
      <c r="B33" s="254"/>
      <c r="C33" s="255" t="e">
        <f t="shared" ref="C33:H33" si="7">+B60</f>
        <v>#DIV/0!</v>
      </c>
      <c r="D33" s="255" t="e">
        <f t="shared" si="7"/>
        <v>#DIV/0!</v>
      </c>
      <c r="E33" s="255">
        <f t="shared" si="7"/>
        <v>5.3157375338106612E-2</v>
      </c>
      <c r="F33" s="255">
        <f t="shared" si="7"/>
        <v>0.117483632</v>
      </c>
      <c r="G33" s="255">
        <f t="shared" si="7"/>
        <v>0.11800814096000001</v>
      </c>
      <c r="H33" s="255">
        <f t="shared" si="7"/>
        <v>0.11854838518880001</v>
      </c>
      <c r="I33" s="255">
        <f>+H33</f>
        <v>0.11854838518880001</v>
      </c>
      <c r="K33" s="247" t="s">
        <v>27</v>
      </c>
      <c r="L33" s="249" t="e">
        <f>+F36</f>
        <v>#DIV/0!</v>
      </c>
      <c r="M33" s="249" t="e">
        <f>+M32+L33</f>
        <v>#DIV/0!</v>
      </c>
      <c r="N33" s="256" t="e">
        <f t="shared" si="6"/>
        <v>#DIV/0!</v>
      </c>
    </row>
    <row r="34" spans="1:14">
      <c r="A34" s="146" t="s">
        <v>136</v>
      </c>
      <c r="B34" s="257"/>
      <c r="C34" s="258">
        <v>1</v>
      </c>
      <c r="D34" s="259" t="e">
        <f t="shared" ref="D34:I34" si="8">+C34*(1+D33)</f>
        <v>#DIV/0!</v>
      </c>
      <c r="E34" s="259" t="e">
        <f t="shared" si="8"/>
        <v>#DIV/0!</v>
      </c>
      <c r="F34" s="259" t="e">
        <f t="shared" si="8"/>
        <v>#DIV/0!</v>
      </c>
      <c r="G34" s="259" t="e">
        <f t="shared" si="8"/>
        <v>#DIV/0!</v>
      </c>
      <c r="H34" s="259" t="e">
        <f t="shared" si="8"/>
        <v>#DIV/0!</v>
      </c>
      <c r="I34" s="259" t="e">
        <f t="shared" si="8"/>
        <v>#DIV/0!</v>
      </c>
      <c r="K34" s="247" t="s">
        <v>28</v>
      </c>
      <c r="L34" s="249" t="e">
        <f>+G36</f>
        <v>#DIV/0!</v>
      </c>
      <c r="M34" s="249" t="e">
        <f>+M33+L34</f>
        <v>#DIV/0!</v>
      </c>
      <c r="N34" s="256" t="e">
        <f t="shared" si="6"/>
        <v>#DIV/0!</v>
      </c>
    </row>
    <row r="35" spans="1:14">
      <c r="A35" s="76"/>
      <c r="B35" s="260"/>
      <c r="C35" s="260"/>
      <c r="D35" s="260"/>
      <c r="E35" s="260"/>
      <c r="F35" s="260"/>
      <c r="G35" s="260"/>
      <c r="H35" s="260"/>
      <c r="I35" s="260"/>
      <c r="K35" s="247" t="s">
        <v>29</v>
      </c>
      <c r="L35" s="249" t="e">
        <f>+H36</f>
        <v>#DIV/0!</v>
      </c>
      <c r="M35" s="249" t="e">
        <f>+M34+L35</f>
        <v>#DIV/0!</v>
      </c>
      <c r="N35" s="256" t="e">
        <f t="shared" si="6"/>
        <v>#DIV/0!</v>
      </c>
    </row>
    <row r="36" spans="1:14">
      <c r="A36" s="87" t="s">
        <v>135</v>
      </c>
      <c r="B36" s="95"/>
      <c r="C36" s="251">
        <f t="shared" ref="C36:I36" si="9">+C31/C34</f>
        <v>0</v>
      </c>
      <c r="D36" s="251" t="e">
        <f t="shared" si="9"/>
        <v>#DIV/0!</v>
      </c>
      <c r="E36" s="251" t="e">
        <f t="shared" si="9"/>
        <v>#DIV/0!</v>
      </c>
      <c r="F36" s="251" t="e">
        <f t="shared" si="9"/>
        <v>#DIV/0!</v>
      </c>
      <c r="G36" s="251" t="e">
        <f t="shared" si="9"/>
        <v>#DIV/0!</v>
      </c>
      <c r="H36" s="251" t="e">
        <f t="shared" si="9"/>
        <v>#DIV/0!</v>
      </c>
      <c r="I36" s="251" t="e">
        <f t="shared" si="9"/>
        <v>#DIV/0!</v>
      </c>
    </row>
    <row r="37" spans="1:14">
      <c r="A37" s="76"/>
      <c r="B37" s="76"/>
      <c r="C37" s="261"/>
      <c r="D37" s="76"/>
      <c r="E37" s="76"/>
      <c r="F37" s="76"/>
      <c r="G37" s="248"/>
      <c r="H37" s="248"/>
      <c r="I37" s="248"/>
    </row>
    <row r="38" spans="1:14">
      <c r="A38" s="87"/>
      <c r="B38" s="95"/>
      <c r="C38" s="251">
        <f>+C36</f>
        <v>0</v>
      </c>
      <c r="D38" s="251" t="e">
        <f>+SUM($C$36:D36)</f>
        <v>#DIV/0!</v>
      </c>
      <c r="E38" s="251" t="e">
        <f>+SUM($C$36:E36)</f>
        <v>#DIV/0!</v>
      </c>
      <c r="F38" s="251" t="e">
        <f>+SUM($C$36:F36)</f>
        <v>#DIV/0!</v>
      </c>
      <c r="G38" s="251" t="e">
        <f>+SUM($C$36:G36)</f>
        <v>#DIV/0!</v>
      </c>
      <c r="H38" s="251" t="e">
        <f>+SUM($C$36:H36)</f>
        <v>#DIV/0!</v>
      </c>
      <c r="I38" s="251" t="e">
        <f>+SUM($C$36:I36)</f>
        <v>#DIV/0!</v>
      </c>
    </row>
    <row r="39" spans="1:14">
      <c r="A39" s="76"/>
      <c r="B39" s="76"/>
      <c r="C39" s="261"/>
      <c r="D39" s="76"/>
      <c r="E39" s="76"/>
      <c r="F39" s="76"/>
      <c r="G39" s="248"/>
      <c r="H39" s="248"/>
      <c r="I39" s="248"/>
    </row>
    <row r="40" spans="1:14" s="293" customFormat="1">
      <c r="A40" s="286" t="s">
        <v>220</v>
      </c>
      <c r="B40" s="287"/>
      <c r="C40" s="288" t="e">
        <f>+I38</f>
        <v>#DIV/0!</v>
      </c>
      <c r="D40" s="289"/>
      <c r="E40" s="290"/>
      <c r="F40" s="291"/>
      <c r="G40" s="292"/>
      <c r="H40" s="289"/>
      <c r="I40" s="289"/>
    </row>
    <row r="41" spans="1:14">
      <c r="A41" s="76"/>
      <c r="B41" s="265"/>
      <c r="C41" s="248"/>
      <c r="D41" s="248"/>
      <c r="E41" s="248"/>
      <c r="F41" s="248"/>
      <c r="G41" s="248"/>
      <c r="H41" s="248"/>
      <c r="I41" s="248"/>
    </row>
    <row r="42" spans="1:14">
      <c r="A42" s="87"/>
      <c r="B42" s="95"/>
      <c r="C42" s="200" t="e">
        <f>+IRR(C31,0.1)</f>
        <v>#NUM!</v>
      </c>
      <c r="D42" s="200" t="e">
        <f>+IRR($C$31:D31,0.1)</f>
        <v>#NUM!</v>
      </c>
      <c r="E42" s="200" t="e">
        <f>+IRR($C$31:E31,0.1)</f>
        <v>#NUM!</v>
      </c>
      <c r="F42" s="200" t="e">
        <f>+IRR($C$31:F31,0.1)</f>
        <v>#NUM!</v>
      </c>
      <c r="G42" s="200" t="e">
        <f>+IRR($C$31:G31,0.1)</f>
        <v>#NUM!</v>
      </c>
      <c r="H42" s="200" t="e">
        <f>+IRR($C$31:H31,0.1)</f>
        <v>#NUM!</v>
      </c>
      <c r="I42" s="200" t="e">
        <f>+IRR($C$31:I31,0.1)</f>
        <v>#NUM!</v>
      </c>
    </row>
    <row r="43" spans="1:14">
      <c r="A43" s="76"/>
      <c r="B43" s="265"/>
      <c r="C43" s="248"/>
      <c r="D43" s="248"/>
      <c r="E43" s="248"/>
      <c r="F43" s="248"/>
      <c r="G43" s="248"/>
      <c r="H43" s="248"/>
      <c r="I43" s="248"/>
    </row>
    <row r="44" spans="1:14">
      <c r="A44" s="87" t="s">
        <v>1</v>
      </c>
      <c r="B44" s="95"/>
      <c r="C44" s="266" t="e">
        <f>+I42</f>
        <v>#NUM!</v>
      </c>
      <c r="D44" s="267"/>
      <c r="E44" s="267"/>
      <c r="F44" s="267"/>
      <c r="G44" s="267"/>
      <c r="H44" s="248"/>
      <c r="I44" s="248"/>
    </row>
    <row r="45" spans="1:14">
      <c r="A45" s="76"/>
      <c r="B45" s="76"/>
      <c r="C45" s="76"/>
      <c r="D45" s="76"/>
      <c r="E45" s="76"/>
      <c r="F45" s="76"/>
      <c r="G45" s="76"/>
      <c r="H45" s="76"/>
      <c r="I45" s="76"/>
    </row>
    <row r="46" spans="1:14">
      <c r="A46" s="87" t="s">
        <v>2</v>
      </c>
      <c r="B46" s="95"/>
      <c r="C46" s="251">
        <f>COUNTIF(N30:N35,"falso")</f>
        <v>1</v>
      </c>
      <c r="D46" s="268" t="s">
        <v>9</v>
      </c>
      <c r="E46" s="285"/>
      <c r="F46" s="76"/>
      <c r="G46" s="76"/>
      <c r="H46" s="76"/>
      <c r="I46" s="76"/>
    </row>
    <row r="47" spans="1:14">
      <c r="A47" s="76"/>
      <c r="B47" s="76"/>
      <c r="C47" s="76"/>
      <c r="D47" s="76"/>
      <c r="E47" s="76"/>
      <c r="F47" s="76"/>
      <c r="G47" s="76"/>
      <c r="H47" s="76"/>
      <c r="I47" s="76"/>
    </row>
    <row r="48" spans="1:14">
      <c r="A48" s="76"/>
      <c r="B48" s="269"/>
      <c r="C48" s="76"/>
      <c r="D48" s="76"/>
      <c r="E48" s="76"/>
      <c r="F48" s="76"/>
      <c r="G48" s="76"/>
      <c r="H48" s="76"/>
      <c r="I48" s="76"/>
    </row>
    <row r="49" spans="1:9">
      <c r="A49" s="302" t="s">
        <v>259</v>
      </c>
      <c r="B49" s="294">
        <f>+C29</f>
        <v>2010</v>
      </c>
      <c r="C49" s="299">
        <f>+B49+1</f>
        <v>2011</v>
      </c>
      <c r="D49" s="299">
        <f>+C49+1</f>
        <v>2012</v>
      </c>
      <c r="E49" s="299">
        <f>+D49+1</f>
        <v>2013</v>
      </c>
      <c r="F49" s="299">
        <f>+E49+1</f>
        <v>2014</v>
      </c>
      <c r="G49" s="299">
        <f>+F49+1</f>
        <v>2015</v>
      </c>
      <c r="H49" s="76"/>
      <c r="I49" s="76"/>
    </row>
    <row r="50" spans="1:9">
      <c r="A50" s="298" t="s">
        <v>264</v>
      </c>
      <c r="B50" s="300">
        <f>+Balanço!D39+Balanço!D46</f>
        <v>0</v>
      </c>
      <c r="C50" s="300">
        <f>+Balanço!E39+Balanço!E46</f>
        <v>0</v>
      </c>
      <c r="D50" s="300">
        <f>+Balanço!F39+Balanço!F46</f>
        <v>1.4551915228366852E-11</v>
      </c>
      <c r="E50" s="300">
        <f>+Balanço!G39+Balanço!G46</f>
        <v>0</v>
      </c>
      <c r="F50" s="300">
        <f>+Balanço!H39+Balanço!H46</f>
        <v>0</v>
      </c>
      <c r="G50" s="300">
        <f>+Balanço!I39+Balanço!I46</f>
        <v>0</v>
      </c>
      <c r="H50" s="76"/>
      <c r="I50" s="76"/>
    </row>
    <row r="51" spans="1:9">
      <c r="A51" s="298" t="s">
        <v>221</v>
      </c>
      <c r="B51" s="300">
        <f>+Balanço!C33</f>
        <v>0</v>
      </c>
      <c r="C51" s="300">
        <f>+Balanço!D33</f>
        <v>0</v>
      </c>
      <c r="D51" s="300">
        <f>+Balanço!E33</f>
        <v>8.1490725278854369E-14</v>
      </c>
      <c r="E51" s="300">
        <f>+Balanço!F33</f>
        <v>-8.7893567979335788E-13</v>
      </c>
      <c r="F51" s="300">
        <f>+Balanço!G33</f>
        <v>-8.7893567979335788E-13</v>
      </c>
      <c r="G51" s="300">
        <f>+Balanço!H33</f>
        <v>-8.7893567979335788E-13</v>
      </c>
      <c r="H51" s="76"/>
      <c r="I51" s="76"/>
    </row>
    <row r="52" spans="1:9">
      <c r="A52" s="297" t="s">
        <v>48</v>
      </c>
      <c r="B52" s="300">
        <f t="shared" ref="B52:G52" si="10">+B50+B51</f>
        <v>0</v>
      </c>
      <c r="C52" s="300">
        <f t="shared" si="10"/>
        <v>0</v>
      </c>
      <c r="D52" s="300">
        <f t="shared" si="10"/>
        <v>1.4633405953645707E-11</v>
      </c>
      <c r="E52" s="300">
        <f t="shared" si="10"/>
        <v>-8.7893567979335788E-13</v>
      </c>
      <c r="F52" s="300">
        <f t="shared" si="10"/>
        <v>-8.7893567979335788E-13</v>
      </c>
      <c r="G52" s="300">
        <f t="shared" si="10"/>
        <v>-8.7893567979335788E-13</v>
      </c>
      <c r="H52" s="76"/>
      <c r="I52" s="76"/>
    </row>
    <row r="53" spans="1:9">
      <c r="A53" s="298" t="s">
        <v>266</v>
      </c>
      <c r="B53" s="301" t="e">
        <f t="shared" ref="B53:G53" si="11">+B50/B52</f>
        <v>#DIV/0!</v>
      </c>
      <c r="C53" s="301" t="e">
        <f t="shared" si="11"/>
        <v>#DIV/0!</v>
      </c>
      <c r="D53" s="301">
        <f t="shared" si="11"/>
        <v>0.99443118536197295</v>
      </c>
      <c r="E53" s="301">
        <f t="shared" si="11"/>
        <v>0</v>
      </c>
      <c r="F53" s="301">
        <f t="shared" si="11"/>
        <v>0</v>
      </c>
      <c r="G53" s="301">
        <f t="shared" si="11"/>
        <v>0</v>
      </c>
      <c r="H53" s="76"/>
      <c r="I53" s="76"/>
    </row>
    <row r="54" spans="1:9">
      <c r="A54" s="298" t="s">
        <v>260</v>
      </c>
      <c r="B54" s="301" t="e">
        <f t="shared" ref="B54:G54" si="12">+B51/B52</f>
        <v>#DIV/0!</v>
      </c>
      <c r="C54" s="301" t="e">
        <f t="shared" si="12"/>
        <v>#DIV/0!</v>
      </c>
      <c r="D54" s="301">
        <f t="shared" si="12"/>
        <v>5.5688146380270479E-3</v>
      </c>
      <c r="E54" s="301">
        <f t="shared" si="12"/>
        <v>1</v>
      </c>
      <c r="F54" s="301">
        <f t="shared" si="12"/>
        <v>1</v>
      </c>
      <c r="G54" s="301">
        <f t="shared" si="12"/>
        <v>1</v>
      </c>
      <c r="H54" s="76"/>
      <c r="I54" s="76"/>
    </row>
    <row r="55" spans="1:9">
      <c r="A55" s="76"/>
      <c r="B55" s="269"/>
      <c r="C55" s="76"/>
      <c r="D55" s="76"/>
      <c r="E55" s="76"/>
      <c r="F55" s="76"/>
      <c r="G55" s="76"/>
      <c r="H55" s="76"/>
      <c r="I55" s="76"/>
    </row>
    <row r="56" spans="1:9">
      <c r="A56" s="296" t="s">
        <v>11</v>
      </c>
      <c r="B56" s="269"/>
      <c r="C56" s="76"/>
      <c r="D56" s="76"/>
      <c r="E56" s="76"/>
      <c r="F56" s="76"/>
      <c r="G56" s="76"/>
      <c r="H56" s="76"/>
      <c r="I56" s="76"/>
    </row>
    <row r="57" spans="1:9">
      <c r="A57" s="298" t="s">
        <v>263</v>
      </c>
      <c r="B57" s="301">
        <f>+Pressupostos!$B$32</f>
        <v>6.6000000000000003E-2</v>
      </c>
      <c r="C57" s="301">
        <f>+Pressupostos!$B$32</f>
        <v>6.6000000000000003E-2</v>
      </c>
      <c r="D57" s="301">
        <f>+Pressupostos!$B$32</f>
        <v>6.6000000000000003E-2</v>
      </c>
      <c r="E57" s="301">
        <f>+Pressupostos!$B$32</f>
        <v>6.6000000000000003E-2</v>
      </c>
      <c r="F57" s="301">
        <f>+Pressupostos!$B$32</f>
        <v>6.6000000000000003E-2</v>
      </c>
      <c r="G57" s="301">
        <f>+Pressupostos!$B$32</f>
        <v>6.6000000000000003E-2</v>
      </c>
      <c r="H57" s="76"/>
      <c r="I57" s="76"/>
    </row>
    <row r="58" spans="1:9">
      <c r="A58" s="298" t="s">
        <v>265</v>
      </c>
      <c r="B58" s="301">
        <f>B57*(1-Pressupostos!$B$28)</f>
        <v>5.2800000000000007E-2</v>
      </c>
      <c r="C58" s="301">
        <f>C57*(1-Pressupostos!$B$28)</f>
        <v>5.2800000000000007E-2</v>
      </c>
      <c r="D58" s="301">
        <f>D57*(1-Pressupostos!$B$28)</f>
        <v>5.2800000000000007E-2</v>
      </c>
      <c r="E58" s="301">
        <f>E57*(1-Pressupostos!$B$28)</f>
        <v>5.2800000000000007E-2</v>
      </c>
      <c r="F58" s="301">
        <f>F57*(1-Pressupostos!$B$28)</f>
        <v>5.2800000000000007E-2</v>
      </c>
      <c r="G58" s="301">
        <f>G57*(1-Pressupostos!$B$28)</f>
        <v>5.2800000000000007E-2</v>
      </c>
      <c r="H58" s="76"/>
      <c r="I58" s="76"/>
    </row>
    <row r="59" spans="1:9">
      <c r="A59" s="298" t="s">
        <v>261</v>
      </c>
      <c r="B59" s="301">
        <f>(C11+(Pressupostos!$B$36*Pressupostos!$B$35))</f>
        <v>0.11600000000000001</v>
      </c>
      <c r="C59" s="301">
        <f>(D11+(Pressupostos!$B$36*Pressupostos!$B$35))</f>
        <v>0.11648</v>
      </c>
      <c r="D59" s="301">
        <f>(E11+(Pressupostos!$B$36*Pressupostos!$B$35))</f>
        <v>0.11697440000000001</v>
      </c>
      <c r="E59" s="301">
        <f>(F11+(Pressupostos!$B$36*Pressupostos!$B$35))</f>
        <v>0.117483632</v>
      </c>
      <c r="F59" s="301">
        <f>(G11+(Pressupostos!$B$36*Pressupostos!$B$35))</f>
        <v>0.11800814096000001</v>
      </c>
      <c r="G59" s="301">
        <f>(H11+(Pressupostos!$B$36*Pressupostos!$B$35))</f>
        <v>0.11854838518880001</v>
      </c>
      <c r="H59" s="76"/>
      <c r="I59" s="76"/>
    </row>
    <row r="60" spans="1:9">
      <c r="A60" s="298" t="s">
        <v>137</v>
      </c>
      <c r="B60" s="298" t="e">
        <f t="shared" ref="B60:G60" si="13">(B53*B58)+(B54*B59)</f>
        <v>#DIV/0!</v>
      </c>
      <c r="C60" s="301" t="e">
        <f t="shared" si="13"/>
        <v>#DIV/0!</v>
      </c>
      <c r="D60" s="301">
        <f t="shared" si="13"/>
        <v>5.3157375338106612E-2</v>
      </c>
      <c r="E60" s="301">
        <f t="shared" si="13"/>
        <v>0.117483632</v>
      </c>
      <c r="F60" s="301">
        <f t="shared" si="13"/>
        <v>0.11800814096000001</v>
      </c>
      <c r="G60" s="301">
        <f t="shared" si="13"/>
        <v>0.11854838518880001</v>
      </c>
      <c r="H60" s="76"/>
      <c r="I60" s="76"/>
    </row>
    <row r="61" spans="1:9">
      <c r="A61" s="76"/>
      <c r="B61" s="195"/>
      <c r="C61" s="195"/>
      <c r="D61" s="195"/>
      <c r="E61" s="195"/>
      <c r="F61" s="195"/>
      <c r="G61" s="195"/>
      <c r="H61" s="76"/>
      <c r="I61" s="76"/>
    </row>
    <row r="62" spans="1:9">
      <c r="A62" s="76"/>
      <c r="B62" s="269"/>
      <c r="C62" s="76"/>
      <c r="D62" s="76"/>
      <c r="E62" s="76"/>
      <c r="F62" s="76"/>
      <c r="G62" s="76"/>
      <c r="H62" s="76"/>
      <c r="I62" s="76"/>
    </row>
  </sheetData>
  <mergeCells count="3">
    <mergeCell ref="A29:B29"/>
    <mergeCell ref="A4:I4"/>
    <mergeCell ref="A7:B7"/>
  </mergeCells>
  <phoneticPr fontId="2" type="noConversion"/>
  <printOptions horizontalCentered="1"/>
  <pageMargins left="0.75" right="0.75" top="0.39370078740157483" bottom="0.39370078740157483" header="0.51181102362204722" footer="0.51181102362204722"/>
  <pageSetup paperSize="9" scale="85" orientation="portrait" r:id="rId1"/>
  <headerFooter alignWithMargins="0">
    <oddFooter>&amp;C&amp;"Arial,Normal"&amp;8IAPMEI&amp;R&amp;"Arial,Normal"&amp;8&amp;P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>
    <pageSetUpPr fitToPage="1"/>
  </sheetPr>
  <dimension ref="A1:H91"/>
  <sheetViews>
    <sheetView showGridLines="0" showZeros="0" tabSelected="1" topLeftCell="A63" workbookViewId="0"/>
  </sheetViews>
  <sheetFormatPr defaultColWidth="8.7109375" defaultRowHeight="12.75"/>
  <cols>
    <col min="1" max="1" width="42.28515625" style="86" customWidth="1"/>
    <col min="2" max="2" width="13.7109375" style="86" bestFit="1" customWidth="1"/>
    <col min="3" max="10" width="11.42578125" style="86" customWidth="1"/>
    <col min="11" max="16384" width="8.7109375" style="86"/>
  </cols>
  <sheetData>
    <row r="1" spans="1:8">
      <c r="A1" s="76"/>
      <c r="B1" s="76"/>
      <c r="C1" s="197"/>
      <c r="D1" s="197"/>
      <c r="E1" s="197"/>
      <c r="F1" s="197"/>
      <c r="G1" s="236" t="s">
        <v>65</v>
      </c>
      <c r="H1" s="345" t="str">
        <f>+Pressupostos!E1</f>
        <v>XPTO, Lda</v>
      </c>
    </row>
    <row r="2" spans="1:8" s="238" customFormat="1">
      <c r="A2" s="70"/>
      <c r="B2" s="70"/>
      <c r="C2" s="70"/>
      <c r="D2" s="70"/>
      <c r="E2" s="66"/>
      <c r="F2" s="66"/>
      <c r="G2" s="66"/>
      <c r="H2" s="71"/>
    </row>
    <row r="3" spans="1:8" s="238" customFormat="1">
      <c r="A3" s="70"/>
      <c r="B3" s="70"/>
      <c r="C3" s="70"/>
      <c r="D3" s="70"/>
      <c r="E3" s="66"/>
      <c r="F3" s="66"/>
      <c r="G3" s="66"/>
      <c r="H3" s="71"/>
    </row>
    <row r="4" spans="1:8" ht="15.75">
      <c r="A4" s="423" t="s">
        <v>394</v>
      </c>
      <c r="B4" s="423"/>
      <c r="C4" s="423"/>
      <c r="D4" s="423"/>
      <c r="E4" s="423"/>
      <c r="F4" s="423"/>
      <c r="G4" s="423"/>
      <c r="H4" s="423"/>
    </row>
    <row r="5" spans="1:8">
      <c r="A5" s="76"/>
      <c r="B5" s="76"/>
      <c r="C5" s="76"/>
      <c r="D5" s="76"/>
      <c r="E5" s="76"/>
      <c r="F5" s="76"/>
      <c r="G5" s="76"/>
      <c r="H5" s="76"/>
    </row>
    <row r="6" spans="1:8">
      <c r="A6" s="346" t="s">
        <v>395</v>
      </c>
      <c r="B6" s="76"/>
      <c r="C6" s="76"/>
      <c r="D6" s="76"/>
      <c r="E6" s="76"/>
      <c r="F6" s="76"/>
      <c r="G6" s="76"/>
      <c r="H6" s="76"/>
    </row>
    <row r="7" spans="1:8">
      <c r="A7" s="347" t="s">
        <v>396</v>
      </c>
      <c r="B7" s="348" t="s">
        <v>397</v>
      </c>
      <c r="C7" s="348" t="s">
        <v>398</v>
      </c>
      <c r="D7" s="348" t="s">
        <v>399</v>
      </c>
      <c r="E7" s="348" t="s">
        <v>400</v>
      </c>
      <c r="F7" s="348" t="s">
        <v>401</v>
      </c>
      <c r="G7" s="76"/>
      <c r="H7" s="76"/>
    </row>
    <row r="8" spans="1:8">
      <c r="A8" s="349"/>
      <c r="B8" s="350"/>
      <c r="C8" s="350"/>
      <c r="D8" s="350"/>
      <c r="E8" s="350"/>
      <c r="F8" s="350"/>
      <c r="G8" s="76"/>
      <c r="H8" s="76"/>
    </row>
    <row r="9" spans="1:8">
      <c r="A9" s="349"/>
      <c r="B9" s="350"/>
      <c r="C9" s="350"/>
      <c r="D9" s="350"/>
      <c r="E9" s="350"/>
      <c r="F9" s="350"/>
      <c r="G9" s="76"/>
      <c r="H9" s="76"/>
    </row>
    <row r="10" spans="1:8">
      <c r="A10" s="351"/>
      <c r="B10" s="53"/>
      <c r="C10" s="53"/>
      <c r="D10" s="53"/>
      <c r="E10" s="53"/>
      <c r="F10" s="53"/>
      <c r="G10" s="76"/>
      <c r="H10" s="76"/>
    </row>
    <row r="11" spans="1:8">
      <c r="A11" s="351"/>
      <c r="B11" s="53"/>
      <c r="C11" s="53"/>
      <c r="D11" s="53"/>
      <c r="E11" s="53"/>
      <c r="F11" s="53"/>
      <c r="G11" s="170"/>
      <c r="H11" s="170"/>
    </row>
    <row r="12" spans="1:8">
      <c r="A12" s="351"/>
      <c r="B12" s="53"/>
      <c r="C12" s="53"/>
      <c r="D12" s="53"/>
      <c r="E12" s="53"/>
      <c r="F12" s="53"/>
      <c r="G12" s="170"/>
      <c r="H12" s="170"/>
    </row>
    <row r="13" spans="1:8">
      <c r="A13" s="349"/>
      <c r="B13" s="53"/>
      <c r="C13" s="53"/>
      <c r="D13" s="53"/>
      <c r="E13" s="53"/>
      <c r="F13" s="53"/>
      <c r="G13" s="170"/>
      <c r="H13" s="170"/>
    </row>
    <row r="14" spans="1:8">
      <c r="A14" s="349"/>
      <c r="B14" s="53"/>
      <c r="C14" s="53"/>
      <c r="D14" s="53"/>
      <c r="E14" s="53"/>
      <c r="F14" s="53"/>
      <c r="G14" s="170"/>
      <c r="H14" s="170"/>
    </row>
    <row r="15" spans="1:8">
      <c r="A15" s="351"/>
      <c r="B15" s="53"/>
      <c r="C15" s="53"/>
      <c r="D15" s="53"/>
      <c r="E15" s="53"/>
      <c r="F15" s="53"/>
      <c r="G15" s="170"/>
      <c r="H15" s="170"/>
    </row>
    <row r="16" spans="1:8">
      <c r="A16" s="351"/>
      <c r="B16" s="53"/>
      <c r="C16" s="53"/>
      <c r="D16" s="53"/>
      <c r="E16" s="53"/>
      <c r="F16" s="53"/>
      <c r="G16" s="170"/>
      <c r="H16" s="170"/>
    </row>
    <row r="17" spans="1:8">
      <c r="A17" s="349"/>
      <c r="B17" s="53"/>
      <c r="C17" s="53"/>
      <c r="D17" s="53"/>
      <c r="E17" s="53"/>
      <c r="F17" s="53"/>
      <c r="G17" s="170"/>
      <c r="H17" s="170"/>
    </row>
    <row r="18" spans="1:8">
      <c r="A18" s="349"/>
      <c r="B18" s="53"/>
      <c r="C18" s="53"/>
      <c r="D18" s="53"/>
      <c r="E18" s="53"/>
      <c r="F18" s="53"/>
      <c r="G18" s="170"/>
      <c r="H18" s="170"/>
    </row>
    <row r="19" spans="1:8">
      <c r="A19" s="349"/>
      <c r="B19" s="53"/>
      <c r="C19" s="53"/>
      <c r="D19" s="53"/>
      <c r="E19" s="53"/>
      <c r="F19" s="53"/>
      <c r="G19" s="170"/>
      <c r="H19" s="170"/>
    </row>
    <row r="20" spans="1:8">
      <c r="A20" s="349"/>
      <c r="B20" s="352"/>
      <c r="C20" s="352"/>
      <c r="D20" s="352"/>
      <c r="E20" s="352"/>
      <c r="F20" s="352"/>
      <c r="G20" s="170"/>
      <c r="H20" s="170"/>
    </row>
    <row r="21" spans="1:8">
      <c r="A21" s="349"/>
      <c r="B21" s="353"/>
      <c r="C21" s="354"/>
      <c r="D21" s="354"/>
      <c r="E21" s="354"/>
      <c r="F21" s="355"/>
      <c r="G21" s="170"/>
      <c r="H21" s="170"/>
    </row>
    <row r="22" spans="1:8">
      <c r="A22" s="76"/>
      <c r="B22" s="356"/>
      <c r="C22" s="356"/>
      <c r="D22" s="356"/>
      <c r="E22" s="356"/>
      <c r="F22" s="356"/>
      <c r="G22" s="170"/>
      <c r="H22" s="170"/>
    </row>
    <row r="23" spans="1:8">
      <c r="A23" s="76"/>
      <c r="B23" s="356"/>
      <c r="C23" s="356"/>
      <c r="D23" s="356"/>
      <c r="E23" s="356"/>
      <c r="F23" s="356"/>
      <c r="G23" s="170"/>
      <c r="H23" s="170"/>
    </row>
    <row r="24" spans="1:8">
      <c r="A24" s="346" t="s">
        <v>402</v>
      </c>
      <c r="B24" s="76"/>
      <c r="C24" s="76"/>
      <c r="D24" s="76"/>
      <c r="E24" s="76"/>
      <c r="F24" s="76"/>
      <c r="G24" s="170"/>
      <c r="H24" s="170" t="s">
        <v>403</v>
      </c>
    </row>
    <row r="25" spans="1:8">
      <c r="A25" s="347" t="s">
        <v>404</v>
      </c>
      <c r="B25" s="357"/>
      <c r="C25" s="348">
        <f>+Pressupostos!B11</f>
        <v>2010</v>
      </c>
      <c r="D25" s="348">
        <f>+C25+1</f>
        <v>2011</v>
      </c>
      <c r="E25" s="348">
        <f>+D25+1</f>
        <v>2012</v>
      </c>
      <c r="F25" s="348">
        <f>+E25+1</f>
        <v>2013</v>
      </c>
      <c r="G25" s="348">
        <f>+F25+1</f>
        <v>2014</v>
      </c>
      <c r="H25" s="348">
        <f>+G25+1</f>
        <v>2015</v>
      </c>
    </row>
    <row r="26" spans="1:8">
      <c r="A26" s="321" t="s">
        <v>398</v>
      </c>
      <c r="B26" s="358"/>
      <c r="C26" s="350"/>
      <c r="D26" s="350"/>
      <c r="E26" s="350"/>
      <c r="F26" s="350"/>
      <c r="G26" s="350"/>
      <c r="H26" s="350"/>
    </row>
    <row r="27" spans="1:8">
      <c r="A27" s="321" t="s">
        <v>399</v>
      </c>
      <c r="B27" s="359"/>
      <c r="C27" s="53"/>
      <c r="D27" s="53"/>
      <c r="E27" s="53"/>
      <c r="F27" s="53"/>
      <c r="G27" s="53"/>
      <c r="H27" s="53"/>
    </row>
    <row r="28" spans="1:8">
      <c r="A28" s="321" t="s">
        <v>400</v>
      </c>
      <c r="B28" s="359"/>
      <c r="C28" s="53"/>
      <c r="D28" s="53"/>
      <c r="E28" s="53"/>
      <c r="F28" s="53"/>
      <c r="G28" s="53"/>
      <c r="H28" s="53"/>
    </row>
    <row r="29" spans="1:8">
      <c r="A29" s="321" t="s">
        <v>401</v>
      </c>
      <c r="B29" s="359"/>
      <c r="C29" s="53"/>
      <c r="D29" s="53"/>
      <c r="E29" s="53"/>
      <c r="F29" s="53"/>
      <c r="G29" s="53"/>
      <c r="H29" s="53"/>
    </row>
    <row r="30" spans="1:8">
      <c r="A30" s="349"/>
      <c r="B30" s="359"/>
      <c r="C30" s="53"/>
      <c r="D30" s="53"/>
      <c r="E30" s="53"/>
      <c r="F30" s="53"/>
      <c r="G30" s="53"/>
      <c r="H30" s="53"/>
    </row>
    <row r="31" spans="1:8">
      <c r="A31" s="349"/>
      <c r="B31" s="359"/>
      <c r="C31" s="53"/>
      <c r="D31" s="53"/>
      <c r="E31" s="53"/>
      <c r="F31" s="53"/>
      <c r="G31" s="53"/>
      <c r="H31" s="53"/>
    </row>
    <row r="32" spans="1:8">
      <c r="A32" s="351"/>
      <c r="B32" s="359"/>
      <c r="C32" s="53"/>
      <c r="D32" s="53"/>
      <c r="E32" s="53"/>
      <c r="F32" s="53"/>
      <c r="G32" s="53"/>
      <c r="H32" s="53"/>
    </row>
    <row r="33" spans="1:8">
      <c r="A33" s="476" t="s">
        <v>48</v>
      </c>
      <c r="B33" s="477"/>
      <c r="C33" s="360">
        <f t="shared" ref="C33:H33" si="0">+SUM(C26:C32)</f>
        <v>0</v>
      </c>
      <c r="D33" s="360">
        <f t="shared" si="0"/>
        <v>0</v>
      </c>
      <c r="E33" s="360">
        <f t="shared" si="0"/>
        <v>0</v>
      </c>
      <c r="F33" s="360">
        <f t="shared" si="0"/>
        <v>0</v>
      </c>
      <c r="G33" s="360">
        <f t="shared" si="0"/>
        <v>0</v>
      </c>
      <c r="H33" s="360">
        <f t="shared" si="0"/>
        <v>0</v>
      </c>
    </row>
    <row r="34" spans="1:8">
      <c r="A34" s="105"/>
      <c r="B34" s="361"/>
      <c r="C34" s="170"/>
      <c r="D34" s="170"/>
      <c r="E34" s="170"/>
      <c r="F34" s="170"/>
      <c r="G34" s="170"/>
      <c r="H34" s="170"/>
    </row>
    <row r="35" spans="1:8">
      <c r="A35" s="346" t="s">
        <v>405</v>
      </c>
      <c r="B35" s="76"/>
      <c r="C35" s="76"/>
      <c r="D35" s="76"/>
      <c r="E35" s="76"/>
      <c r="F35" s="76"/>
      <c r="G35" s="170"/>
      <c r="H35" s="170" t="s">
        <v>403</v>
      </c>
    </row>
    <row r="36" spans="1:8">
      <c r="A36" s="476" t="s">
        <v>406</v>
      </c>
      <c r="B36" s="477"/>
      <c r="C36" s="348">
        <f t="shared" ref="C36:H36" si="1">+C25</f>
        <v>2010</v>
      </c>
      <c r="D36" s="348">
        <f t="shared" si="1"/>
        <v>2011</v>
      </c>
      <c r="E36" s="348">
        <f t="shared" si="1"/>
        <v>2012</v>
      </c>
      <c r="F36" s="348">
        <f t="shared" si="1"/>
        <v>2013</v>
      </c>
      <c r="G36" s="348">
        <f t="shared" si="1"/>
        <v>2014</v>
      </c>
      <c r="H36" s="348">
        <f t="shared" si="1"/>
        <v>2015</v>
      </c>
    </row>
    <row r="37" spans="1:8">
      <c r="A37" s="349"/>
      <c r="B37" s="358"/>
      <c r="C37" s="350"/>
      <c r="D37" s="350"/>
      <c r="E37" s="350"/>
      <c r="F37" s="350"/>
      <c r="G37" s="350"/>
      <c r="H37" s="350"/>
    </row>
    <row r="38" spans="1:8">
      <c r="A38" s="362"/>
      <c r="B38" s="358"/>
      <c r="C38" s="350"/>
      <c r="D38" s="350"/>
      <c r="E38" s="350"/>
      <c r="F38" s="350"/>
      <c r="G38" s="350"/>
      <c r="H38" s="350"/>
    </row>
    <row r="39" spans="1:8">
      <c r="A39" s="362"/>
      <c r="B39" s="358"/>
      <c r="C39" s="350"/>
      <c r="D39" s="350"/>
      <c r="E39" s="350"/>
      <c r="F39" s="350"/>
      <c r="G39" s="350"/>
      <c r="H39" s="350"/>
    </row>
    <row r="40" spans="1:8">
      <c r="A40" s="362"/>
      <c r="B40" s="358"/>
      <c r="C40" s="350"/>
      <c r="D40" s="350"/>
      <c r="E40" s="350"/>
      <c r="F40" s="350"/>
      <c r="G40" s="350"/>
      <c r="H40" s="350"/>
    </row>
    <row r="41" spans="1:8">
      <c r="A41" s="362"/>
      <c r="B41" s="358"/>
      <c r="C41" s="350"/>
      <c r="D41" s="350"/>
      <c r="E41" s="350"/>
      <c r="F41" s="350"/>
      <c r="G41" s="350"/>
      <c r="H41" s="350"/>
    </row>
    <row r="42" spans="1:8">
      <c r="A42" s="362"/>
      <c r="B42" s="358"/>
      <c r="C42" s="350"/>
      <c r="D42" s="350"/>
      <c r="E42" s="350"/>
      <c r="F42" s="350"/>
      <c r="G42" s="350"/>
      <c r="H42" s="350"/>
    </row>
    <row r="43" spans="1:8">
      <c r="A43" s="362"/>
      <c r="B43" s="358"/>
      <c r="C43" s="350"/>
      <c r="D43" s="350"/>
      <c r="E43" s="350"/>
      <c r="F43" s="350"/>
      <c r="G43" s="350"/>
      <c r="H43" s="350"/>
    </row>
    <row r="44" spans="1:8">
      <c r="A44" s="362"/>
      <c r="B44" s="359"/>
      <c r="C44" s="350"/>
      <c r="D44" s="350"/>
      <c r="E44" s="350"/>
      <c r="F44" s="350"/>
      <c r="G44" s="350"/>
      <c r="H44" s="350"/>
    </row>
    <row r="45" spans="1:8">
      <c r="A45" s="362"/>
      <c r="B45" s="359"/>
      <c r="C45" s="350"/>
      <c r="D45" s="350"/>
      <c r="E45" s="350"/>
      <c r="F45" s="350"/>
      <c r="G45" s="350"/>
      <c r="H45" s="350"/>
    </row>
    <row r="46" spans="1:8">
      <c r="A46" s="362"/>
      <c r="B46" s="359"/>
      <c r="C46" s="350"/>
      <c r="D46" s="350"/>
      <c r="E46" s="350"/>
      <c r="F46" s="350"/>
      <c r="G46" s="350"/>
      <c r="H46" s="350"/>
    </row>
    <row r="47" spans="1:8">
      <c r="A47" s="349"/>
      <c r="B47" s="359"/>
      <c r="C47" s="350"/>
      <c r="D47" s="350"/>
      <c r="E47" s="350"/>
      <c r="F47" s="350"/>
      <c r="G47" s="350"/>
      <c r="H47" s="350"/>
    </row>
    <row r="48" spans="1:8">
      <c r="A48" s="349"/>
      <c r="B48" s="359"/>
      <c r="C48" s="350"/>
      <c r="D48" s="350"/>
      <c r="E48" s="350"/>
      <c r="F48" s="350"/>
      <c r="G48" s="350"/>
      <c r="H48" s="350"/>
    </row>
    <row r="49" spans="1:8">
      <c r="A49" s="349"/>
      <c r="B49" s="359"/>
      <c r="C49" s="350"/>
      <c r="D49" s="350"/>
      <c r="E49" s="350"/>
      <c r="F49" s="350"/>
      <c r="G49" s="350"/>
      <c r="H49" s="350"/>
    </row>
    <row r="50" spans="1:8">
      <c r="A50" s="351"/>
      <c r="B50" s="359"/>
      <c r="C50" s="53"/>
      <c r="D50" s="53"/>
      <c r="E50" s="53"/>
      <c r="F50" s="53"/>
      <c r="G50" s="53"/>
      <c r="H50" s="53"/>
    </row>
    <row r="51" spans="1:8">
      <c r="A51" s="76"/>
      <c r="B51" s="76"/>
      <c r="C51" s="76"/>
      <c r="D51" s="76"/>
      <c r="E51" s="76"/>
      <c r="F51" s="76"/>
      <c r="G51" s="76"/>
      <c r="H51" s="76"/>
    </row>
    <row r="52" spans="1:8">
      <c r="A52" s="76"/>
      <c r="B52" s="76"/>
      <c r="C52" s="76"/>
      <c r="D52" s="76"/>
      <c r="E52" s="76"/>
      <c r="F52" s="76"/>
      <c r="G52" s="76"/>
      <c r="H52" s="76"/>
    </row>
    <row r="53" spans="1:8">
      <c r="A53" s="346" t="s">
        <v>407</v>
      </c>
      <c r="B53" s="76"/>
      <c r="C53" s="76"/>
      <c r="D53" s="76"/>
      <c r="E53" s="76"/>
      <c r="F53" s="76"/>
      <c r="G53" s="170"/>
      <c r="H53" s="170"/>
    </row>
    <row r="54" spans="1:8">
      <c r="A54" s="476" t="s">
        <v>408</v>
      </c>
      <c r="B54" s="477"/>
      <c r="C54" s="348">
        <f t="shared" ref="C54:H54" si="2">+C36</f>
        <v>2010</v>
      </c>
      <c r="D54" s="348">
        <f t="shared" si="2"/>
        <v>2011</v>
      </c>
      <c r="E54" s="348">
        <f t="shared" si="2"/>
        <v>2012</v>
      </c>
      <c r="F54" s="348">
        <f t="shared" si="2"/>
        <v>2013</v>
      </c>
      <c r="G54" s="348">
        <f t="shared" si="2"/>
        <v>2014</v>
      </c>
      <c r="H54" s="348">
        <f t="shared" si="2"/>
        <v>2015</v>
      </c>
    </row>
    <row r="55" spans="1:8">
      <c r="A55" s="349"/>
      <c r="B55" s="358"/>
      <c r="C55" s="350"/>
      <c r="D55" s="350"/>
      <c r="E55" s="350"/>
      <c r="F55" s="350"/>
      <c r="G55" s="350"/>
      <c r="H55" s="350"/>
    </row>
    <row r="56" spans="1:8">
      <c r="A56" s="362"/>
      <c r="B56" s="358"/>
      <c r="C56" s="350"/>
      <c r="D56" s="350"/>
      <c r="E56" s="350"/>
      <c r="F56" s="350"/>
      <c r="G56" s="350"/>
      <c r="H56" s="350"/>
    </row>
    <row r="57" spans="1:8">
      <c r="A57" s="362"/>
      <c r="B57" s="358"/>
      <c r="C57" s="350"/>
      <c r="D57" s="350"/>
      <c r="E57" s="350"/>
      <c r="F57" s="350"/>
      <c r="G57" s="350"/>
      <c r="H57" s="350"/>
    </row>
    <row r="58" spans="1:8">
      <c r="A58" s="362"/>
      <c r="B58" s="358"/>
      <c r="C58" s="350"/>
      <c r="D58" s="350"/>
      <c r="E58" s="350"/>
      <c r="F58" s="350"/>
      <c r="G58" s="350"/>
      <c r="H58" s="350"/>
    </row>
    <row r="59" spans="1:8">
      <c r="A59" s="362"/>
      <c r="B59" s="358"/>
      <c r="C59" s="350"/>
      <c r="D59" s="350"/>
      <c r="E59" s="350"/>
      <c r="F59" s="350"/>
      <c r="G59" s="350"/>
      <c r="H59" s="350"/>
    </row>
    <row r="60" spans="1:8">
      <c r="A60" s="362"/>
      <c r="B60" s="358"/>
      <c r="C60" s="350"/>
      <c r="D60" s="350"/>
      <c r="E60" s="350"/>
      <c r="F60" s="350"/>
      <c r="G60" s="350"/>
      <c r="H60" s="350"/>
    </row>
    <row r="61" spans="1:8">
      <c r="A61" s="362"/>
      <c r="B61" s="358"/>
      <c r="C61" s="350"/>
      <c r="D61" s="350"/>
      <c r="E61" s="350"/>
      <c r="F61" s="350"/>
      <c r="G61" s="350"/>
      <c r="H61" s="350"/>
    </row>
    <row r="62" spans="1:8">
      <c r="A62" s="362"/>
      <c r="B62" s="359"/>
      <c r="C62" s="53"/>
      <c r="D62" s="53"/>
      <c r="E62" s="53"/>
      <c r="F62" s="53"/>
      <c r="G62" s="53"/>
      <c r="H62" s="53"/>
    </row>
    <row r="63" spans="1:8">
      <c r="A63" s="362"/>
      <c r="B63" s="359"/>
      <c r="C63" s="53"/>
      <c r="D63" s="53"/>
      <c r="E63" s="53"/>
      <c r="F63" s="53"/>
      <c r="G63" s="53"/>
      <c r="H63" s="53"/>
    </row>
    <row r="64" spans="1:8">
      <c r="A64" s="362"/>
      <c r="B64" s="359"/>
      <c r="C64" s="53"/>
      <c r="D64" s="53"/>
      <c r="E64" s="53"/>
      <c r="F64" s="53"/>
      <c r="G64" s="53"/>
      <c r="H64" s="53"/>
    </row>
    <row r="65" spans="1:8">
      <c r="A65" s="349"/>
      <c r="B65" s="359"/>
      <c r="C65" s="53"/>
      <c r="D65" s="53"/>
      <c r="E65" s="53"/>
      <c r="F65" s="53"/>
      <c r="G65" s="53"/>
      <c r="H65" s="53"/>
    </row>
    <row r="66" spans="1:8">
      <c r="A66" s="349"/>
      <c r="B66" s="359"/>
      <c r="C66" s="53"/>
      <c r="D66" s="53"/>
      <c r="E66" s="53"/>
      <c r="F66" s="53"/>
      <c r="G66" s="53"/>
      <c r="H66" s="53"/>
    </row>
    <row r="67" spans="1:8">
      <c r="A67" s="349"/>
      <c r="B67" s="359"/>
      <c r="C67" s="53"/>
      <c r="D67" s="53"/>
      <c r="E67" s="53"/>
      <c r="F67" s="53"/>
      <c r="G67" s="53"/>
      <c r="H67" s="53"/>
    </row>
    <row r="68" spans="1:8">
      <c r="A68" s="351"/>
      <c r="B68" s="359"/>
      <c r="C68" s="53"/>
      <c r="D68" s="53"/>
      <c r="E68" s="53"/>
      <c r="F68" s="53"/>
      <c r="G68" s="53"/>
      <c r="H68" s="53"/>
    </row>
    <row r="69" spans="1:8">
      <c r="A69" s="76"/>
      <c r="B69" s="76"/>
      <c r="C69" s="76"/>
      <c r="D69" s="76"/>
      <c r="E69" s="76"/>
      <c r="F69" s="76"/>
      <c r="G69" s="76"/>
      <c r="H69" s="76"/>
    </row>
    <row r="70" spans="1:8">
      <c r="A70" s="76"/>
      <c r="B70" s="76"/>
      <c r="C70" s="76"/>
      <c r="D70" s="76"/>
      <c r="E70" s="76"/>
      <c r="F70" s="76"/>
      <c r="G70" s="76"/>
      <c r="H70" s="76"/>
    </row>
    <row r="71" spans="1:8">
      <c r="A71" s="346" t="s">
        <v>409</v>
      </c>
      <c r="B71" s="76"/>
      <c r="C71" s="76"/>
      <c r="D71" s="76"/>
      <c r="E71" s="76"/>
      <c r="F71" s="76"/>
      <c r="G71" s="170"/>
      <c r="H71" s="170"/>
    </row>
    <row r="72" spans="1:8">
      <c r="A72" s="476" t="s">
        <v>408</v>
      </c>
      <c r="B72" s="477"/>
      <c r="C72" s="348">
        <f t="shared" ref="C72:H72" si="3">+C25</f>
        <v>2010</v>
      </c>
      <c r="D72" s="348">
        <f t="shared" si="3"/>
        <v>2011</v>
      </c>
      <c r="E72" s="348">
        <f t="shared" si="3"/>
        <v>2012</v>
      </c>
      <c r="F72" s="348">
        <f t="shared" si="3"/>
        <v>2013</v>
      </c>
      <c r="G72" s="348">
        <f t="shared" si="3"/>
        <v>2014</v>
      </c>
      <c r="H72" s="348">
        <f t="shared" si="3"/>
        <v>2015</v>
      </c>
    </row>
    <row r="73" spans="1:8">
      <c r="A73" s="349"/>
      <c r="B73" s="358"/>
      <c r="C73" s="350">
        <f t="shared" ref="C73:H73" si="4">+C37*C55</f>
        <v>0</v>
      </c>
      <c r="D73" s="350">
        <f t="shared" si="4"/>
        <v>0</v>
      </c>
      <c r="E73" s="350">
        <f t="shared" si="4"/>
        <v>0</v>
      </c>
      <c r="F73" s="350">
        <f t="shared" si="4"/>
        <v>0</v>
      </c>
      <c r="G73" s="350">
        <f t="shared" si="4"/>
        <v>0</v>
      </c>
      <c r="H73" s="350">
        <f t="shared" si="4"/>
        <v>0</v>
      </c>
    </row>
    <row r="74" spans="1:8">
      <c r="A74" s="362"/>
      <c r="B74" s="358"/>
      <c r="C74" s="350">
        <f t="shared" ref="C74:H86" si="5">+C38*C56</f>
        <v>0</v>
      </c>
      <c r="D74" s="350">
        <f t="shared" si="5"/>
        <v>0</v>
      </c>
      <c r="E74" s="350">
        <f t="shared" si="5"/>
        <v>0</v>
      </c>
      <c r="F74" s="350">
        <f t="shared" si="5"/>
        <v>0</v>
      </c>
      <c r="G74" s="350">
        <f t="shared" si="5"/>
        <v>0</v>
      </c>
      <c r="H74" s="350">
        <f t="shared" si="5"/>
        <v>0</v>
      </c>
    </row>
    <row r="75" spans="1:8">
      <c r="A75" s="362"/>
      <c r="B75" s="358"/>
      <c r="C75" s="350">
        <f t="shared" si="5"/>
        <v>0</v>
      </c>
      <c r="D75" s="350">
        <f t="shared" si="5"/>
        <v>0</v>
      </c>
      <c r="E75" s="350">
        <f t="shared" si="5"/>
        <v>0</v>
      </c>
      <c r="F75" s="350">
        <f t="shared" si="5"/>
        <v>0</v>
      </c>
      <c r="G75" s="350">
        <f t="shared" si="5"/>
        <v>0</v>
      </c>
      <c r="H75" s="350">
        <f t="shared" si="5"/>
        <v>0</v>
      </c>
    </row>
    <row r="76" spans="1:8">
      <c r="A76" s="362"/>
      <c r="B76" s="358"/>
      <c r="C76" s="350">
        <f t="shared" si="5"/>
        <v>0</v>
      </c>
      <c r="D76" s="350">
        <f t="shared" si="5"/>
        <v>0</v>
      </c>
      <c r="E76" s="350">
        <f t="shared" si="5"/>
        <v>0</v>
      </c>
      <c r="F76" s="350">
        <f t="shared" si="5"/>
        <v>0</v>
      </c>
      <c r="G76" s="350">
        <f t="shared" si="5"/>
        <v>0</v>
      </c>
      <c r="H76" s="350">
        <f t="shared" si="5"/>
        <v>0</v>
      </c>
    </row>
    <row r="77" spans="1:8">
      <c r="A77" s="362"/>
      <c r="B77" s="358"/>
      <c r="C77" s="350">
        <f t="shared" si="5"/>
        <v>0</v>
      </c>
      <c r="D77" s="350">
        <f t="shared" si="5"/>
        <v>0</v>
      </c>
      <c r="E77" s="350">
        <f t="shared" si="5"/>
        <v>0</v>
      </c>
      <c r="F77" s="350">
        <f t="shared" si="5"/>
        <v>0</v>
      </c>
      <c r="G77" s="350">
        <f t="shared" si="5"/>
        <v>0</v>
      </c>
      <c r="H77" s="350">
        <f t="shared" si="5"/>
        <v>0</v>
      </c>
    </row>
    <row r="78" spans="1:8">
      <c r="A78" s="362"/>
      <c r="B78" s="358"/>
      <c r="C78" s="350">
        <f t="shared" si="5"/>
        <v>0</v>
      </c>
      <c r="D78" s="350">
        <f t="shared" si="5"/>
        <v>0</v>
      </c>
      <c r="E78" s="350">
        <f t="shared" si="5"/>
        <v>0</v>
      </c>
      <c r="F78" s="350">
        <f t="shared" si="5"/>
        <v>0</v>
      </c>
      <c r="G78" s="350">
        <f t="shared" si="5"/>
        <v>0</v>
      </c>
      <c r="H78" s="350">
        <f t="shared" si="5"/>
        <v>0</v>
      </c>
    </row>
    <row r="79" spans="1:8">
      <c r="A79" s="362"/>
      <c r="B79" s="358"/>
      <c r="C79" s="350">
        <f t="shared" si="5"/>
        <v>0</v>
      </c>
      <c r="D79" s="350">
        <f t="shared" si="5"/>
        <v>0</v>
      </c>
      <c r="E79" s="350">
        <f t="shared" si="5"/>
        <v>0</v>
      </c>
      <c r="F79" s="350">
        <f t="shared" si="5"/>
        <v>0</v>
      </c>
      <c r="G79" s="350">
        <f t="shared" si="5"/>
        <v>0</v>
      </c>
      <c r="H79" s="350">
        <f t="shared" si="5"/>
        <v>0</v>
      </c>
    </row>
    <row r="80" spans="1:8">
      <c r="A80" s="362"/>
      <c r="B80" s="359"/>
      <c r="C80" s="350">
        <f t="shared" si="5"/>
        <v>0</v>
      </c>
      <c r="D80" s="350">
        <f t="shared" si="5"/>
        <v>0</v>
      </c>
      <c r="E80" s="350">
        <f t="shared" si="5"/>
        <v>0</v>
      </c>
      <c r="F80" s="350">
        <f t="shared" si="5"/>
        <v>0</v>
      </c>
      <c r="G80" s="350">
        <f t="shared" si="5"/>
        <v>0</v>
      </c>
      <c r="H80" s="350">
        <f t="shared" si="5"/>
        <v>0</v>
      </c>
    </row>
    <row r="81" spans="1:8">
      <c r="A81" s="362"/>
      <c r="B81" s="359"/>
      <c r="C81" s="350">
        <f t="shared" si="5"/>
        <v>0</v>
      </c>
      <c r="D81" s="350">
        <f t="shared" si="5"/>
        <v>0</v>
      </c>
      <c r="E81" s="350">
        <f t="shared" si="5"/>
        <v>0</v>
      </c>
      <c r="F81" s="350">
        <f t="shared" si="5"/>
        <v>0</v>
      </c>
      <c r="G81" s="350">
        <f t="shared" si="5"/>
        <v>0</v>
      </c>
      <c r="H81" s="350">
        <f t="shared" si="5"/>
        <v>0</v>
      </c>
    </row>
    <row r="82" spans="1:8">
      <c r="A82" s="362"/>
      <c r="B82" s="359"/>
      <c r="C82" s="350">
        <f t="shared" si="5"/>
        <v>0</v>
      </c>
      <c r="D82" s="350">
        <f t="shared" si="5"/>
        <v>0</v>
      </c>
      <c r="E82" s="350">
        <f t="shared" si="5"/>
        <v>0</v>
      </c>
      <c r="F82" s="350">
        <f t="shared" si="5"/>
        <v>0</v>
      </c>
      <c r="G82" s="350">
        <f t="shared" si="5"/>
        <v>0</v>
      </c>
      <c r="H82" s="350">
        <f t="shared" si="5"/>
        <v>0</v>
      </c>
    </row>
    <row r="83" spans="1:8">
      <c r="A83" s="349"/>
      <c r="B83" s="359"/>
      <c r="C83" s="350">
        <f t="shared" si="5"/>
        <v>0</v>
      </c>
      <c r="D83" s="350">
        <f t="shared" si="5"/>
        <v>0</v>
      </c>
      <c r="E83" s="350">
        <f t="shared" si="5"/>
        <v>0</v>
      </c>
      <c r="F83" s="350">
        <f t="shared" si="5"/>
        <v>0</v>
      </c>
      <c r="G83" s="350">
        <f t="shared" si="5"/>
        <v>0</v>
      </c>
      <c r="H83" s="350">
        <f t="shared" si="5"/>
        <v>0</v>
      </c>
    </row>
    <row r="84" spans="1:8">
      <c r="A84" s="349"/>
      <c r="B84" s="359"/>
      <c r="C84" s="350">
        <f t="shared" si="5"/>
        <v>0</v>
      </c>
      <c r="D84" s="350">
        <f t="shared" si="5"/>
        <v>0</v>
      </c>
      <c r="E84" s="350">
        <f t="shared" si="5"/>
        <v>0</v>
      </c>
      <c r="F84" s="350">
        <f t="shared" si="5"/>
        <v>0</v>
      </c>
      <c r="G84" s="350">
        <f t="shared" si="5"/>
        <v>0</v>
      </c>
      <c r="H84" s="350">
        <f t="shared" si="5"/>
        <v>0</v>
      </c>
    </row>
    <row r="85" spans="1:8">
      <c r="A85" s="349"/>
      <c r="B85" s="359"/>
      <c r="C85" s="350">
        <f t="shared" si="5"/>
        <v>0</v>
      </c>
      <c r="D85" s="350">
        <f t="shared" si="5"/>
        <v>0</v>
      </c>
      <c r="E85" s="350">
        <f t="shared" si="5"/>
        <v>0</v>
      </c>
      <c r="F85" s="350">
        <f t="shared" si="5"/>
        <v>0</v>
      </c>
      <c r="G85" s="350">
        <f t="shared" si="5"/>
        <v>0</v>
      </c>
      <c r="H85" s="350">
        <f t="shared" si="5"/>
        <v>0</v>
      </c>
    </row>
    <row r="86" spans="1:8">
      <c r="A86" s="351"/>
      <c r="B86" s="359"/>
      <c r="C86" s="350">
        <f t="shared" si="5"/>
        <v>0</v>
      </c>
      <c r="D86" s="350">
        <f t="shared" si="5"/>
        <v>0</v>
      </c>
      <c r="E86" s="350">
        <f t="shared" si="5"/>
        <v>0</v>
      </c>
      <c r="F86" s="350">
        <f t="shared" si="5"/>
        <v>0</v>
      </c>
      <c r="G86" s="350">
        <f t="shared" si="5"/>
        <v>0</v>
      </c>
      <c r="H86" s="350">
        <f t="shared" si="5"/>
        <v>0</v>
      </c>
    </row>
    <row r="87" spans="1:8">
      <c r="A87" s="476" t="s">
        <v>48</v>
      </c>
      <c r="B87" s="477"/>
      <c r="C87" s="360">
        <f t="shared" ref="C87:H87" si="6">+SUM(C73:C86)</f>
        <v>0</v>
      </c>
      <c r="D87" s="360">
        <f t="shared" si="6"/>
        <v>0</v>
      </c>
      <c r="E87" s="360">
        <f t="shared" si="6"/>
        <v>0</v>
      </c>
      <c r="F87" s="360">
        <f t="shared" si="6"/>
        <v>0</v>
      </c>
      <c r="G87" s="360">
        <f t="shared" si="6"/>
        <v>0</v>
      </c>
      <c r="H87" s="360">
        <f t="shared" si="6"/>
        <v>0</v>
      </c>
    </row>
    <row r="88" spans="1:8">
      <c r="A88" s="76"/>
      <c r="B88" s="76"/>
      <c r="C88" s="76"/>
      <c r="D88" s="76"/>
      <c r="E88" s="76"/>
      <c r="F88" s="76"/>
      <c r="G88" s="76"/>
      <c r="H88" s="76"/>
    </row>
    <row r="89" spans="1:8">
      <c r="A89" s="76"/>
      <c r="B89" s="76"/>
      <c r="C89" s="76"/>
      <c r="D89" s="76"/>
      <c r="E89" s="76"/>
      <c r="F89" s="76"/>
      <c r="G89" s="76"/>
      <c r="H89" s="76"/>
    </row>
    <row r="90" spans="1:8">
      <c r="A90" s="169" t="s">
        <v>410</v>
      </c>
      <c r="B90" s="76"/>
      <c r="C90" s="76"/>
      <c r="D90" s="76"/>
      <c r="E90" s="76"/>
      <c r="F90" s="76"/>
      <c r="G90" s="76"/>
      <c r="H90" s="76"/>
    </row>
    <row r="91" spans="1:8">
      <c r="A91" s="169" t="s">
        <v>411</v>
      </c>
      <c r="B91" s="76"/>
      <c r="C91" s="76"/>
      <c r="D91" s="76"/>
      <c r="E91" s="76"/>
      <c r="F91" s="76"/>
      <c r="G91" s="76"/>
      <c r="H91" s="76"/>
    </row>
  </sheetData>
  <mergeCells count="6">
    <mergeCell ref="A72:B72"/>
    <mergeCell ref="A87:B87"/>
    <mergeCell ref="A4:H4"/>
    <mergeCell ref="A33:B33"/>
    <mergeCell ref="A36:B36"/>
    <mergeCell ref="A54:B54"/>
  </mergeCells>
  <phoneticPr fontId="18" type="noConversion"/>
  <printOptions horizontalCentered="1"/>
  <pageMargins left="0.75" right="0.75" top="0.39370078740157483" bottom="0.39370078740157483" header="0.51181102362204722" footer="0.39370078740157483"/>
  <pageSetup paperSize="9" scale="6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F54"/>
  <sheetViews>
    <sheetView showGridLines="0" topLeftCell="A21" zoomScaleNormal="100" workbookViewId="0">
      <selection activeCell="E1" sqref="E1:E1048576"/>
    </sheetView>
  </sheetViews>
  <sheetFormatPr defaultColWidth="8.7109375" defaultRowHeight="12.75"/>
  <cols>
    <col min="1" max="1" width="34.28515625" style="17" bestFit="1" customWidth="1"/>
    <col min="2" max="3" width="15.7109375" style="17" customWidth="1"/>
    <col min="4" max="4" width="16.42578125" style="17" customWidth="1"/>
    <col min="5" max="5" width="13.7109375" style="17" customWidth="1"/>
    <col min="6" max="16384" width="8.7109375" style="17"/>
  </cols>
  <sheetData>
    <row r="1" spans="1:5" ht="13.5">
      <c r="A1" s="23"/>
      <c r="B1" s="24"/>
      <c r="C1" s="24"/>
      <c r="D1" s="42" t="s">
        <v>65</v>
      </c>
      <c r="E1" s="275" t="s">
        <v>272</v>
      </c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spans="1:5" ht="15.75">
      <c r="A4" s="406" t="s">
        <v>10</v>
      </c>
      <c r="B4" s="406"/>
      <c r="C4" s="406"/>
      <c r="D4" s="406"/>
      <c r="E4" s="406"/>
    </row>
    <row r="5" spans="1:5">
      <c r="A5" s="2"/>
      <c r="B5" s="2"/>
      <c r="C5" s="2"/>
      <c r="D5" s="2"/>
      <c r="E5" s="1"/>
    </row>
    <row r="6" spans="1:5" ht="15.75">
      <c r="A6" s="416" t="s">
        <v>225</v>
      </c>
      <c r="B6" s="416"/>
      <c r="C6" s="416"/>
      <c r="D6" s="416"/>
      <c r="E6" s="416"/>
    </row>
    <row r="7" spans="1:5">
      <c r="A7" s="2"/>
      <c r="B7" s="2"/>
      <c r="C7" s="2"/>
      <c r="D7" s="2"/>
      <c r="E7" s="1"/>
    </row>
    <row r="8" spans="1:5">
      <c r="A8" s="2"/>
      <c r="B8" s="2"/>
      <c r="C8" s="25"/>
      <c r="D8" s="26"/>
      <c r="E8" s="27"/>
    </row>
    <row r="9" spans="1:5">
      <c r="A9" s="5" t="s">
        <v>56</v>
      </c>
      <c r="B9" s="64" t="s">
        <v>223</v>
      </c>
      <c r="C9" s="25"/>
      <c r="D9" s="26"/>
      <c r="E9" s="27"/>
    </row>
    <row r="10" spans="1:5">
      <c r="A10" s="2"/>
      <c r="B10" s="60"/>
      <c r="C10" s="25"/>
      <c r="D10" s="26"/>
      <c r="E10" s="27"/>
    </row>
    <row r="11" spans="1:5">
      <c r="A11" s="5" t="s">
        <v>273</v>
      </c>
      <c r="B11" s="28">
        <v>2010</v>
      </c>
      <c r="C11" s="25"/>
      <c r="D11" s="26"/>
      <c r="E11" s="27"/>
    </row>
    <row r="12" spans="1:5">
      <c r="A12" s="2"/>
      <c r="B12" s="60"/>
      <c r="C12" s="25"/>
      <c r="D12" s="26"/>
      <c r="E12" s="27"/>
    </row>
    <row r="13" spans="1:5">
      <c r="A13" s="5" t="s">
        <v>182</v>
      </c>
      <c r="B13" s="28">
        <v>30</v>
      </c>
      <c r="C13" s="29">
        <f>+B13/30</f>
        <v>1</v>
      </c>
      <c r="D13" s="26"/>
      <c r="E13" s="27"/>
    </row>
    <row r="14" spans="1:5">
      <c r="A14" s="5" t="s">
        <v>183</v>
      </c>
      <c r="B14" s="30">
        <v>30</v>
      </c>
      <c r="C14" s="29">
        <f>+B14/30</f>
        <v>1</v>
      </c>
      <c r="D14" s="26"/>
      <c r="E14" s="27"/>
    </row>
    <row r="15" spans="1:5">
      <c r="A15" s="5" t="s">
        <v>184</v>
      </c>
      <c r="B15" s="30">
        <v>15</v>
      </c>
      <c r="C15" s="29">
        <f>+B15/30</f>
        <v>0.5</v>
      </c>
      <c r="D15" s="26"/>
      <c r="E15" s="27"/>
    </row>
    <row r="16" spans="1:5">
      <c r="A16" s="2"/>
      <c r="B16" s="60"/>
      <c r="C16" s="25"/>
      <c r="D16" s="26"/>
      <c r="E16" s="27"/>
    </row>
    <row r="17" spans="1:5">
      <c r="A17" s="5" t="s">
        <v>186</v>
      </c>
      <c r="B17" s="31">
        <v>0.2</v>
      </c>
      <c r="C17" s="32"/>
      <c r="D17" s="33"/>
      <c r="E17" s="27"/>
    </row>
    <row r="18" spans="1:5">
      <c r="A18" s="5" t="s">
        <v>187</v>
      </c>
      <c r="B18" s="31">
        <v>0.2</v>
      </c>
      <c r="C18" s="32"/>
      <c r="D18" s="33"/>
      <c r="E18" s="27"/>
    </row>
    <row r="19" spans="1:5">
      <c r="A19" s="5" t="s">
        <v>109</v>
      </c>
      <c r="B19" s="31">
        <v>0.2</v>
      </c>
      <c r="C19" s="34"/>
      <c r="D19" s="33"/>
      <c r="E19" s="27"/>
    </row>
    <row r="20" spans="1:5">
      <c r="A20" s="5" t="s">
        <v>110</v>
      </c>
      <c r="B20" s="31">
        <v>0.2</v>
      </c>
      <c r="C20" s="35"/>
      <c r="D20" s="33"/>
      <c r="E20" s="27"/>
    </row>
    <row r="21" spans="1:5">
      <c r="A21" s="5" t="s">
        <v>258</v>
      </c>
      <c r="B21" s="31">
        <v>0.2</v>
      </c>
      <c r="C21" s="62"/>
      <c r="D21" s="33"/>
      <c r="E21" s="27"/>
    </row>
    <row r="22" spans="1:5">
      <c r="A22" s="2"/>
      <c r="B22" s="60"/>
      <c r="C22" s="25"/>
      <c r="D22" s="26"/>
      <c r="E22" s="27"/>
    </row>
    <row r="23" spans="1:5">
      <c r="A23" s="5" t="s">
        <v>387</v>
      </c>
      <c r="B23" s="36">
        <v>0.21249999999999999</v>
      </c>
      <c r="C23" s="25"/>
      <c r="D23" s="26"/>
      <c r="E23" s="27"/>
    </row>
    <row r="24" spans="1:5">
      <c r="A24" s="5" t="s">
        <v>388</v>
      </c>
      <c r="B24" s="36">
        <v>0.23749999999999999</v>
      </c>
      <c r="C24" s="25"/>
      <c r="D24" s="26"/>
      <c r="E24" s="27"/>
    </row>
    <row r="25" spans="1:5">
      <c r="A25" s="5" t="s">
        <v>389</v>
      </c>
      <c r="B25" s="36">
        <v>0.1</v>
      </c>
      <c r="C25" s="25"/>
      <c r="D25" s="26"/>
      <c r="E25" s="27"/>
    </row>
    <row r="26" spans="1:5">
      <c r="A26" s="5" t="s">
        <v>390</v>
      </c>
      <c r="B26" s="36">
        <v>0.11</v>
      </c>
      <c r="C26" s="25"/>
      <c r="D26" s="26"/>
      <c r="E26" s="27"/>
    </row>
    <row r="27" spans="1:5">
      <c r="A27" s="5" t="s">
        <v>88</v>
      </c>
      <c r="B27" s="36">
        <v>0.15</v>
      </c>
      <c r="C27" s="25"/>
      <c r="D27" s="26"/>
      <c r="E27" s="27"/>
    </row>
    <row r="28" spans="1:5" ht="13.5" customHeight="1">
      <c r="A28" s="5" t="s">
        <v>92</v>
      </c>
      <c r="B28" s="36">
        <v>0.2</v>
      </c>
      <c r="C28" s="25"/>
      <c r="D28" s="26"/>
      <c r="E28" s="27"/>
    </row>
    <row r="29" spans="1:5">
      <c r="A29" s="2"/>
      <c r="B29" s="60"/>
      <c r="C29" s="25"/>
      <c r="D29" s="26"/>
      <c r="E29" s="27"/>
    </row>
    <row r="30" spans="1:5">
      <c r="A30" s="5" t="s">
        <v>247</v>
      </c>
      <c r="B30" s="36">
        <v>7.0000000000000001E-3</v>
      </c>
      <c r="C30" s="25"/>
      <c r="D30" s="26"/>
      <c r="E30" s="27"/>
    </row>
    <row r="31" spans="1:5">
      <c r="A31" s="5" t="s">
        <v>146</v>
      </c>
      <c r="B31" s="36">
        <f>1.6%+4%</f>
        <v>5.6000000000000001E-2</v>
      </c>
      <c r="C31" s="25"/>
      <c r="D31" s="26"/>
      <c r="E31" s="27"/>
    </row>
    <row r="32" spans="1:5">
      <c r="A32" s="5" t="s">
        <v>262</v>
      </c>
      <c r="B32" s="36">
        <f>1.6%+5%</f>
        <v>6.6000000000000003E-2</v>
      </c>
      <c r="C32" s="2"/>
      <c r="D32" s="26"/>
      <c r="E32" s="27"/>
    </row>
    <row r="33" spans="1:5">
      <c r="A33" s="2"/>
      <c r="B33" s="2"/>
      <c r="C33" s="25"/>
      <c r="D33" s="26"/>
      <c r="E33" s="27"/>
    </row>
    <row r="34" spans="1:5">
      <c r="A34" s="5" t="s">
        <v>147</v>
      </c>
      <c r="B34" s="37">
        <v>1.6E-2</v>
      </c>
      <c r="C34" s="407" t="s">
        <v>177</v>
      </c>
      <c r="D34" s="408"/>
      <c r="E34" s="409"/>
    </row>
    <row r="35" spans="1:5">
      <c r="A35" s="5" t="s">
        <v>179</v>
      </c>
      <c r="B35" s="37">
        <v>0.1</v>
      </c>
      <c r="C35" s="410" t="s">
        <v>178</v>
      </c>
      <c r="D35" s="411"/>
      <c r="E35" s="412"/>
    </row>
    <row r="36" spans="1:5">
      <c r="A36" s="5" t="s">
        <v>0</v>
      </c>
      <c r="B36" s="37">
        <v>1</v>
      </c>
      <c r="C36" s="38" t="s">
        <v>194</v>
      </c>
      <c r="D36" s="39"/>
      <c r="E36" s="40"/>
    </row>
    <row r="37" spans="1:5">
      <c r="A37" s="5" t="s">
        <v>198</v>
      </c>
      <c r="B37" s="41">
        <v>0.05</v>
      </c>
      <c r="C37" s="413" t="s">
        <v>176</v>
      </c>
      <c r="D37" s="414"/>
      <c r="E37" s="415"/>
    </row>
    <row r="38" spans="1:5">
      <c r="A38" s="2" t="s">
        <v>222</v>
      </c>
      <c r="B38" s="2"/>
      <c r="C38" s="25"/>
      <c r="D38" s="26"/>
      <c r="E38" s="27"/>
    </row>
    <row r="39" spans="1:5">
      <c r="A39" s="2"/>
      <c r="B39" s="2"/>
      <c r="C39" s="25"/>
      <c r="D39" s="26"/>
      <c r="E39" s="27"/>
    </row>
    <row r="40" spans="1:5">
      <c r="A40" s="7" t="s">
        <v>248</v>
      </c>
      <c r="B40" s="2"/>
      <c r="C40" s="25"/>
      <c r="D40" s="26"/>
      <c r="E40" s="27"/>
    </row>
    <row r="41" spans="1:5">
      <c r="A41" s="2"/>
      <c r="B41" s="2"/>
      <c r="C41" s="25"/>
      <c r="D41" s="26"/>
      <c r="E41" s="27"/>
    </row>
    <row r="42" spans="1:5">
      <c r="A42" s="4" t="s">
        <v>133</v>
      </c>
      <c r="B42" s="2"/>
      <c r="C42" s="62"/>
      <c r="D42" s="33"/>
      <c r="E42" s="27"/>
    </row>
    <row r="43" spans="1:5">
      <c r="A43" s="405" t="s">
        <v>249</v>
      </c>
      <c r="B43" s="405"/>
      <c r="C43" s="405"/>
      <c r="D43" s="405"/>
      <c r="E43" s="405"/>
    </row>
    <row r="44" spans="1:5">
      <c r="A44" s="405"/>
      <c r="B44" s="405"/>
      <c r="C44" s="405"/>
      <c r="D44" s="405"/>
      <c r="E44" s="405"/>
    </row>
    <row r="45" spans="1:5">
      <c r="A45" s="405"/>
      <c r="B45" s="405"/>
      <c r="C45" s="405"/>
      <c r="D45" s="405"/>
      <c r="E45" s="405"/>
    </row>
    <row r="46" spans="1:5">
      <c r="A46" s="405"/>
      <c r="B46" s="405"/>
      <c r="C46" s="405"/>
      <c r="D46" s="405"/>
      <c r="E46" s="405"/>
    </row>
    <row r="47" spans="1:5">
      <c r="A47" s="4" t="s">
        <v>251</v>
      </c>
      <c r="B47" s="2"/>
      <c r="C47" s="62"/>
      <c r="D47" s="33"/>
      <c r="E47" s="27"/>
    </row>
    <row r="48" spans="1:5">
      <c r="A48" s="405" t="s">
        <v>250</v>
      </c>
      <c r="B48" s="405"/>
      <c r="C48" s="405"/>
      <c r="D48" s="405"/>
      <c r="E48" s="405"/>
    </row>
    <row r="49" spans="1:6">
      <c r="A49" s="405"/>
      <c r="B49" s="405"/>
      <c r="C49" s="405"/>
      <c r="D49" s="405"/>
      <c r="E49" s="405"/>
    </row>
    <row r="50" spans="1:6">
      <c r="A50" s="405"/>
      <c r="B50" s="405"/>
      <c r="C50" s="405"/>
      <c r="D50" s="405"/>
      <c r="E50" s="405"/>
    </row>
    <row r="51" spans="1:6">
      <c r="A51" s="405"/>
      <c r="B51" s="405"/>
      <c r="C51" s="405"/>
      <c r="D51" s="405"/>
      <c r="E51" s="405"/>
    </row>
    <row r="52" spans="1:6">
      <c r="D52" s="20"/>
      <c r="E52" s="18"/>
    </row>
    <row r="53" spans="1:6">
      <c r="D53" s="21"/>
      <c r="E53" s="18"/>
    </row>
    <row r="54" spans="1:6">
      <c r="D54" s="22"/>
      <c r="F54" s="19"/>
    </row>
  </sheetData>
  <mergeCells count="7">
    <mergeCell ref="A43:E46"/>
    <mergeCell ref="A48:E51"/>
    <mergeCell ref="A4:E4"/>
    <mergeCell ref="C34:E34"/>
    <mergeCell ref="C35:E35"/>
    <mergeCell ref="C37:E37"/>
    <mergeCell ref="A6:E6"/>
  </mergeCells>
  <phoneticPr fontId="2" type="noConversion"/>
  <printOptions horizontalCentered="1"/>
  <pageMargins left="0.75" right="0.75" top="0.39370078740157483" bottom="0.39370078740157483" header="0.51181102362204722" footer="0.51181102362204722"/>
  <pageSetup paperSize="9" orientation="portrait" horizontalDpi="4294967293" verticalDpi="200" r:id="rId1"/>
  <headerFooter alignWithMargins="0">
    <oddFooter>&amp;C&amp;"Arial,Normal"&amp;8IAPMEI&amp;R&amp;"Arial,Normal"&amp;8&amp;N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3"/>
  <sheetViews>
    <sheetView showGridLines="0" zoomScaleNormal="100" workbookViewId="0">
      <selection activeCell="I1" sqref="I1:I1048576"/>
    </sheetView>
  </sheetViews>
  <sheetFormatPr defaultColWidth="8.7109375" defaultRowHeight="13.5"/>
  <cols>
    <col min="1" max="1" width="37.5703125" style="69" customWidth="1"/>
    <col min="2" max="2" width="7.85546875" style="69" customWidth="1"/>
    <col min="3" max="14" width="11.42578125" style="69" customWidth="1"/>
    <col min="15" max="16384" width="8.7109375" style="69"/>
  </cols>
  <sheetData>
    <row r="1" spans="1:8" ht="14.25">
      <c r="A1" s="65"/>
      <c r="B1" s="65"/>
      <c r="C1" s="66"/>
      <c r="D1" s="66"/>
      <c r="E1" s="66"/>
      <c r="F1" s="66"/>
      <c r="G1" s="67" t="s">
        <v>65</v>
      </c>
      <c r="H1" s="68" t="str">
        <f>+Pressupostos!E1</f>
        <v>XPTO, Lda</v>
      </c>
    </row>
    <row r="2" spans="1:8">
      <c r="A2" s="70" t="s">
        <v>185</v>
      </c>
      <c r="B2" s="66"/>
      <c r="C2" s="66"/>
      <c r="D2" s="66"/>
      <c r="E2" s="66"/>
      <c r="F2" s="66"/>
      <c r="G2" s="66"/>
      <c r="H2" s="71" t="str">
        <f>+Pressupostos!B9</f>
        <v>Euros</v>
      </c>
    </row>
    <row r="3" spans="1:8">
      <c r="A3" s="70"/>
      <c r="B3" s="66"/>
      <c r="C3" s="66"/>
      <c r="D3" s="66"/>
      <c r="E3" s="66"/>
      <c r="F3" s="66"/>
      <c r="G3" s="66"/>
      <c r="H3" s="71"/>
    </row>
    <row r="4" spans="1:8" ht="16.5">
      <c r="A4" s="423" t="s">
        <v>283</v>
      </c>
      <c r="B4" s="423"/>
      <c r="C4" s="423"/>
      <c r="D4" s="423"/>
      <c r="E4" s="423"/>
      <c r="F4" s="423"/>
      <c r="G4" s="423"/>
      <c r="H4" s="423"/>
    </row>
    <row r="5" spans="1:8">
      <c r="A5" s="72"/>
      <c r="B5" s="72"/>
      <c r="C5" s="72"/>
      <c r="D5" s="72"/>
      <c r="E5" s="72"/>
      <c r="F5" s="72"/>
      <c r="G5" s="72"/>
      <c r="H5" s="72"/>
    </row>
    <row r="6" spans="1:8">
      <c r="A6" s="72"/>
      <c r="B6" s="72"/>
      <c r="C6" s="72"/>
      <c r="D6" s="72"/>
      <c r="E6" s="72"/>
      <c r="F6" s="72"/>
      <c r="G6" s="72"/>
      <c r="H6" s="72"/>
    </row>
    <row r="7" spans="1:8">
      <c r="A7" s="72"/>
      <c r="B7" s="72"/>
      <c r="C7" s="72"/>
      <c r="D7" s="72"/>
      <c r="E7" s="72"/>
      <c r="F7" s="72"/>
      <c r="G7" s="72"/>
      <c r="H7" s="72"/>
    </row>
    <row r="8" spans="1:8">
      <c r="A8" s="428"/>
      <c r="B8" s="428"/>
      <c r="C8" s="73">
        <f>+Pressupostos!B11</f>
        <v>2010</v>
      </c>
      <c r="D8" s="73">
        <f>+C8+1</f>
        <v>2011</v>
      </c>
      <c r="E8" s="73">
        <f>+D8+1</f>
        <v>2012</v>
      </c>
      <c r="F8" s="73">
        <f>+E8+1</f>
        <v>2013</v>
      </c>
      <c r="G8" s="73">
        <f>+F8+1</f>
        <v>2014</v>
      </c>
      <c r="H8" s="73">
        <f>+G8+1</f>
        <v>2015</v>
      </c>
    </row>
    <row r="9" spans="1:8">
      <c r="A9" s="74" t="s">
        <v>153</v>
      </c>
      <c r="B9" s="75"/>
      <c r="C9" s="48"/>
      <c r="D9" s="43">
        <v>0.03</v>
      </c>
      <c r="E9" s="43">
        <v>0.03</v>
      </c>
      <c r="F9" s="43">
        <v>0.03</v>
      </c>
      <c r="G9" s="43">
        <v>0.03</v>
      </c>
      <c r="H9" s="43">
        <v>0.03</v>
      </c>
    </row>
    <row r="10" spans="1:8">
      <c r="A10" s="76"/>
      <c r="B10" s="76"/>
      <c r="C10" s="76"/>
      <c r="D10" s="76"/>
      <c r="E10" s="76"/>
      <c r="F10" s="76"/>
      <c r="G10" s="76"/>
      <c r="H10" s="76"/>
    </row>
    <row r="11" spans="1:8">
      <c r="A11" s="76"/>
      <c r="B11" s="76"/>
      <c r="C11" s="76"/>
      <c r="D11" s="76"/>
      <c r="E11" s="76"/>
      <c r="F11" s="76"/>
      <c r="G11" s="76"/>
      <c r="H11" s="76"/>
    </row>
    <row r="12" spans="1:8">
      <c r="A12" s="426" t="s">
        <v>188</v>
      </c>
      <c r="B12" s="427"/>
      <c r="C12" s="73">
        <f t="shared" ref="C12:H12" si="0">+C8</f>
        <v>2010</v>
      </c>
      <c r="D12" s="73">
        <f t="shared" si="0"/>
        <v>2011</v>
      </c>
      <c r="E12" s="73">
        <f t="shared" si="0"/>
        <v>2012</v>
      </c>
      <c r="F12" s="73">
        <f t="shared" si="0"/>
        <v>2013</v>
      </c>
      <c r="G12" s="73">
        <f t="shared" si="0"/>
        <v>2014</v>
      </c>
      <c r="H12" s="73">
        <f t="shared" si="0"/>
        <v>2015</v>
      </c>
    </row>
    <row r="13" spans="1:8">
      <c r="A13" s="418" t="s">
        <v>149</v>
      </c>
      <c r="B13" s="419"/>
      <c r="C13" s="278">
        <f t="shared" ref="C13:H13" si="1">+C16*C14</f>
        <v>0</v>
      </c>
      <c r="D13" s="278">
        <f>+D16*D14</f>
        <v>0</v>
      </c>
      <c r="E13" s="278">
        <f t="shared" si="1"/>
        <v>0</v>
      </c>
      <c r="F13" s="278">
        <f t="shared" si="1"/>
        <v>0</v>
      </c>
      <c r="G13" s="278">
        <f t="shared" si="1"/>
        <v>0</v>
      </c>
      <c r="H13" s="278">
        <f t="shared" si="1"/>
        <v>0</v>
      </c>
    </row>
    <row r="14" spans="1:8">
      <c r="A14" s="77" t="s">
        <v>5</v>
      </c>
      <c r="B14" s="78"/>
      <c r="C14" s="279"/>
      <c r="D14" s="280">
        <f>+C14*(1+D15)</f>
        <v>0</v>
      </c>
      <c r="E14" s="280">
        <f>+D14*(1+E15)</f>
        <v>0</v>
      </c>
      <c r="F14" s="280">
        <f>+E14*(1+F15)</f>
        <v>0</v>
      </c>
      <c r="G14" s="280">
        <f>+F14*(1+G15)</f>
        <v>0</v>
      </c>
      <c r="H14" s="280">
        <f>+G14*(1+H15)</f>
        <v>0</v>
      </c>
    </row>
    <row r="15" spans="1:8">
      <c r="A15" s="77" t="s">
        <v>80</v>
      </c>
      <c r="B15" s="78"/>
      <c r="C15" s="281"/>
      <c r="D15" s="282"/>
      <c r="E15" s="282"/>
      <c r="F15" s="282"/>
      <c r="G15" s="282"/>
      <c r="H15" s="282"/>
    </row>
    <row r="16" spans="1:8">
      <c r="A16" s="77" t="s">
        <v>6</v>
      </c>
      <c r="B16" s="78"/>
      <c r="C16" s="283"/>
      <c r="D16" s="284">
        <f>+C16*(1+D9)</f>
        <v>0</v>
      </c>
      <c r="E16" s="284">
        <f>+D16*(1+E9)</f>
        <v>0</v>
      </c>
      <c r="F16" s="284">
        <f>+E16*(1+F9)</f>
        <v>0</v>
      </c>
      <c r="G16" s="284">
        <f>+F16*(1+G9)</f>
        <v>0</v>
      </c>
      <c r="H16" s="284">
        <f>+G16*(1+H9)</f>
        <v>0</v>
      </c>
    </row>
    <row r="17" spans="1:8">
      <c r="A17" s="418" t="s">
        <v>150</v>
      </c>
      <c r="B17" s="419"/>
      <c r="C17" s="278">
        <f t="shared" ref="C17:H17" si="2">+C20*C18</f>
        <v>0</v>
      </c>
      <c r="D17" s="278">
        <f t="shared" si="2"/>
        <v>0</v>
      </c>
      <c r="E17" s="278">
        <f t="shared" si="2"/>
        <v>0</v>
      </c>
      <c r="F17" s="278">
        <f t="shared" si="2"/>
        <v>0</v>
      </c>
      <c r="G17" s="278">
        <f t="shared" si="2"/>
        <v>0</v>
      </c>
      <c r="H17" s="278">
        <f t="shared" si="2"/>
        <v>0</v>
      </c>
    </row>
    <row r="18" spans="1:8">
      <c r="A18" s="77" t="s">
        <v>5</v>
      </c>
      <c r="B18" s="78"/>
      <c r="C18" s="279"/>
      <c r="D18" s="280">
        <f>+C18*(1+D19)</f>
        <v>0</v>
      </c>
      <c r="E18" s="280">
        <f>+D18*(1+E19)</f>
        <v>0</v>
      </c>
      <c r="F18" s="280">
        <f>+E18*(1+F19)</f>
        <v>0</v>
      </c>
      <c r="G18" s="280">
        <f>+F18*(1+G19)</f>
        <v>0</v>
      </c>
      <c r="H18" s="280">
        <f>+G18*(1+H19)</f>
        <v>0</v>
      </c>
    </row>
    <row r="19" spans="1:8">
      <c r="A19" s="77" t="s">
        <v>80</v>
      </c>
      <c r="B19" s="78"/>
      <c r="C19" s="281"/>
      <c r="D19" s="282"/>
      <c r="E19" s="282"/>
      <c r="F19" s="282"/>
      <c r="G19" s="282"/>
      <c r="H19" s="282"/>
    </row>
    <row r="20" spans="1:8">
      <c r="A20" s="77" t="s">
        <v>6</v>
      </c>
      <c r="B20" s="78"/>
      <c r="C20" s="283"/>
      <c r="D20" s="284">
        <f>+C20*(1+D9)</f>
        <v>0</v>
      </c>
      <c r="E20" s="284">
        <f>+D20*(1+E9)</f>
        <v>0</v>
      </c>
      <c r="F20" s="284">
        <f>+E20*(1+F9)</f>
        <v>0</v>
      </c>
      <c r="G20" s="284">
        <f>+F20*(1+G9)</f>
        <v>0</v>
      </c>
      <c r="H20" s="284">
        <f>+G20*(1+H9)</f>
        <v>0</v>
      </c>
    </row>
    <row r="21" spans="1:8">
      <c r="A21" s="418" t="s">
        <v>151</v>
      </c>
      <c r="B21" s="419"/>
      <c r="C21" s="278">
        <f t="shared" ref="C21:H21" si="3">+C24*C22</f>
        <v>0</v>
      </c>
      <c r="D21" s="278">
        <f t="shared" si="3"/>
        <v>0</v>
      </c>
      <c r="E21" s="278">
        <f t="shared" si="3"/>
        <v>0</v>
      </c>
      <c r="F21" s="278">
        <f t="shared" si="3"/>
        <v>0</v>
      </c>
      <c r="G21" s="278">
        <f t="shared" si="3"/>
        <v>0</v>
      </c>
      <c r="H21" s="278">
        <f t="shared" si="3"/>
        <v>0</v>
      </c>
    </row>
    <row r="22" spans="1:8">
      <c r="A22" s="77" t="s">
        <v>5</v>
      </c>
      <c r="B22" s="78"/>
      <c r="C22" s="279"/>
      <c r="D22" s="280">
        <f>+C22*(1+D23)</f>
        <v>0</v>
      </c>
      <c r="E22" s="280">
        <f>+D22*(1+E23)</f>
        <v>0</v>
      </c>
      <c r="F22" s="280">
        <f>+E22*(1+F23)</f>
        <v>0</v>
      </c>
      <c r="G22" s="280">
        <f>+F22*(1+G23)</f>
        <v>0</v>
      </c>
      <c r="H22" s="280">
        <f>+G22*(1+H23)</f>
        <v>0</v>
      </c>
    </row>
    <row r="23" spans="1:8">
      <c r="A23" s="77" t="s">
        <v>80</v>
      </c>
      <c r="B23" s="78"/>
      <c r="C23" s="281"/>
      <c r="D23" s="282"/>
      <c r="E23" s="282"/>
      <c r="F23" s="282"/>
      <c r="G23" s="282"/>
      <c r="H23" s="282"/>
    </row>
    <row r="24" spans="1:8">
      <c r="A24" s="77" t="s">
        <v>6</v>
      </c>
      <c r="B24" s="78"/>
      <c r="C24" s="283"/>
      <c r="D24" s="284">
        <f>+C24*(1+D9)</f>
        <v>0</v>
      </c>
      <c r="E24" s="284">
        <f>+D24*(1+E9)</f>
        <v>0</v>
      </c>
      <c r="F24" s="284">
        <f>+E24*(1+F9)</f>
        <v>0</v>
      </c>
      <c r="G24" s="284">
        <f>+F24*(1+G9)</f>
        <v>0</v>
      </c>
      <c r="H24" s="284">
        <f>+G24*(1+H9)</f>
        <v>0</v>
      </c>
    </row>
    <row r="25" spans="1:8">
      <c r="A25" s="418" t="s">
        <v>152</v>
      </c>
      <c r="B25" s="419"/>
      <c r="C25" s="278">
        <f t="shared" ref="C25:H25" si="4">+C28*C26</f>
        <v>0</v>
      </c>
      <c r="D25" s="278">
        <f t="shared" si="4"/>
        <v>0</v>
      </c>
      <c r="E25" s="278">
        <f t="shared" si="4"/>
        <v>0</v>
      </c>
      <c r="F25" s="278">
        <f t="shared" si="4"/>
        <v>0</v>
      </c>
      <c r="G25" s="278">
        <f t="shared" si="4"/>
        <v>0</v>
      </c>
      <c r="H25" s="278">
        <f t="shared" si="4"/>
        <v>0</v>
      </c>
    </row>
    <row r="26" spans="1:8">
      <c r="A26" s="77" t="s">
        <v>5</v>
      </c>
      <c r="B26" s="78"/>
      <c r="C26" s="279"/>
      <c r="D26" s="280">
        <f>+C26*(1+D27)</f>
        <v>0</v>
      </c>
      <c r="E26" s="280">
        <f>+D26*(1+E27)</f>
        <v>0</v>
      </c>
      <c r="F26" s="280">
        <f>+E26*(1+F27)</f>
        <v>0</v>
      </c>
      <c r="G26" s="280">
        <f>+F26*(1+G27)</f>
        <v>0</v>
      </c>
      <c r="H26" s="280">
        <f>+G26*(1+H27)</f>
        <v>0</v>
      </c>
    </row>
    <row r="27" spans="1:8">
      <c r="A27" s="77" t="s">
        <v>80</v>
      </c>
      <c r="B27" s="78"/>
      <c r="C27" s="281"/>
      <c r="D27" s="282"/>
      <c r="E27" s="282"/>
      <c r="F27" s="282"/>
      <c r="G27" s="282"/>
      <c r="H27" s="282"/>
    </row>
    <row r="28" spans="1:8">
      <c r="A28" s="77" t="s">
        <v>6</v>
      </c>
      <c r="B28" s="78"/>
      <c r="C28" s="283"/>
      <c r="D28" s="284">
        <f>+C28*(1+D9)</f>
        <v>0</v>
      </c>
      <c r="E28" s="284">
        <f>+D28*(1+E9)</f>
        <v>0</v>
      </c>
      <c r="F28" s="284">
        <f>+E28*(1+F9)</f>
        <v>0</v>
      </c>
      <c r="G28" s="284">
        <f>+F28*(1+G9)</f>
        <v>0</v>
      </c>
      <c r="H28" s="284">
        <f>+G28*(1+H9)</f>
        <v>0</v>
      </c>
    </row>
    <row r="29" spans="1:8" ht="14.25" thickBot="1">
      <c r="A29" s="424" t="s">
        <v>96</v>
      </c>
      <c r="B29" s="425"/>
      <c r="C29" s="49">
        <f t="shared" ref="C29:H29" si="5">+C13+C17+C21+C25</f>
        <v>0</v>
      </c>
      <c r="D29" s="49">
        <f t="shared" si="5"/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</row>
    <row r="30" spans="1:8" ht="14.25" thickTop="1">
      <c r="A30" s="79"/>
      <c r="B30" s="79"/>
      <c r="C30" s="80"/>
      <c r="D30" s="80"/>
      <c r="E30" s="80"/>
      <c r="F30" s="80"/>
      <c r="G30" s="80"/>
      <c r="H30" s="80"/>
    </row>
    <row r="31" spans="1:8">
      <c r="A31" s="79"/>
      <c r="B31" s="79"/>
      <c r="C31" s="80"/>
      <c r="D31" s="80"/>
      <c r="E31" s="80"/>
      <c r="F31" s="80"/>
      <c r="G31" s="80"/>
      <c r="H31" s="80"/>
    </row>
    <row r="32" spans="1:8">
      <c r="A32" s="420" t="s">
        <v>189</v>
      </c>
      <c r="B32" s="420"/>
      <c r="C32" s="73">
        <f t="shared" ref="C32:H32" si="6">+C8</f>
        <v>2010</v>
      </c>
      <c r="D32" s="73">
        <f t="shared" si="6"/>
        <v>2011</v>
      </c>
      <c r="E32" s="73">
        <f t="shared" si="6"/>
        <v>2012</v>
      </c>
      <c r="F32" s="73">
        <f t="shared" si="6"/>
        <v>2013</v>
      </c>
      <c r="G32" s="73">
        <f t="shared" si="6"/>
        <v>2014</v>
      </c>
      <c r="H32" s="73">
        <f t="shared" si="6"/>
        <v>2015</v>
      </c>
    </row>
    <row r="33" spans="1:10">
      <c r="A33" s="418" t="s">
        <v>149</v>
      </c>
      <c r="B33" s="419"/>
      <c r="C33" s="278">
        <f t="shared" ref="C33:H33" si="7">+C36*C34</f>
        <v>0</v>
      </c>
      <c r="D33" s="278">
        <f t="shared" si="7"/>
        <v>0</v>
      </c>
      <c r="E33" s="278">
        <f t="shared" si="7"/>
        <v>0</v>
      </c>
      <c r="F33" s="278">
        <f t="shared" si="7"/>
        <v>0</v>
      </c>
      <c r="G33" s="278">
        <f t="shared" si="7"/>
        <v>0</v>
      </c>
      <c r="H33" s="278">
        <f t="shared" si="7"/>
        <v>0</v>
      </c>
    </row>
    <row r="34" spans="1:10">
      <c r="A34" s="77" t="s">
        <v>5</v>
      </c>
      <c r="B34" s="78"/>
      <c r="C34" s="279"/>
      <c r="D34" s="280">
        <f>+C34*(1+D35)</f>
        <v>0</v>
      </c>
      <c r="E34" s="280">
        <f>+D34*(1+E35)</f>
        <v>0</v>
      </c>
      <c r="F34" s="280">
        <f>+E34*(1+F35)</f>
        <v>0</v>
      </c>
      <c r="G34" s="280">
        <f>+F34*(1+G35)</f>
        <v>0</v>
      </c>
      <c r="H34" s="280">
        <f>+G34*(1+H35)</f>
        <v>0</v>
      </c>
    </row>
    <row r="35" spans="1:10">
      <c r="A35" s="77" t="s">
        <v>80</v>
      </c>
      <c r="B35" s="78"/>
      <c r="C35" s="281"/>
      <c r="D35" s="282"/>
      <c r="E35" s="282"/>
      <c r="F35" s="282"/>
      <c r="G35" s="282"/>
      <c r="H35" s="282"/>
    </row>
    <row r="36" spans="1:10">
      <c r="A36" s="77" t="s">
        <v>6</v>
      </c>
      <c r="B36" s="78"/>
      <c r="C36" s="283"/>
      <c r="D36" s="284">
        <f>+C36*(1+D9)</f>
        <v>0</v>
      </c>
      <c r="E36" s="284">
        <f>+D36*(1+E9)</f>
        <v>0</v>
      </c>
      <c r="F36" s="284">
        <f>+E36*(1+F9)</f>
        <v>0</v>
      </c>
      <c r="G36" s="284">
        <f>+F36*(1+G9)</f>
        <v>0</v>
      </c>
      <c r="H36" s="284">
        <f>+G36*(1+H9)</f>
        <v>0</v>
      </c>
    </row>
    <row r="37" spans="1:10">
      <c r="A37" s="418" t="s">
        <v>150</v>
      </c>
      <c r="B37" s="419"/>
      <c r="C37" s="278">
        <f t="shared" ref="C37:H37" si="8">+C40*C38</f>
        <v>0</v>
      </c>
      <c r="D37" s="278">
        <f t="shared" si="8"/>
        <v>0</v>
      </c>
      <c r="E37" s="278">
        <f t="shared" si="8"/>
        <v>0</v>
      </c>
      <c r="F37" s="278">
        <f t="shared" si="8"/>
        <v>0</v>
      </c>
      <c r="G37" s="278">
        <f t="shared" si="8"/>
        <v>0</v>
      </c>
      <c r="H37" s="278">
        <f t="shared" si="8"/>
        <v>0</v>
      </c>
    </row>
    <row r="38" spans="1:10">
      <c r="A38" s="77" t="s">
        <v>5</v>
      </c>
      <c r="B38" s="78"/>
      <c r="C38" s="279"/>
      <c r="D38" s="280">
        <f>+C38*(1+D39)</f>
        <v>0</v>
      </c>
      <c r="E38" s="280">
        <f>+D38*(1+E39)</f>
        <v>0</v>
      </c>
      <c r="F38" s="280">
        <f>+E38*(1+F39)</f>
        <v>0</v>
      </c>
      <c r="G38" s="280">
        <f>+F38*(1+G39)</f>
        <v>0</v>
      </c>
      <c r="H38" s="280">
        <f>+G38*(1+H39)</f>
        <v>0</v>
      </c>
    </row>
    <row r="39" spans="1:10">
      <c r="A39" s="77" t="s">
        <v>80</v>
      </c>
      <c r="B39" s="78"/>
      <c r="C39" s="281"/>
      <c r="D39" s="282"/>
      <c r="E39" s="282"/>
      <c r="F39" s="282"/>
      <c r="G39" s="282"/>
      <c r="H39" s="282"/>
    </row>
    <row r="40" spans="1:10">
      <c r="A40" s="77" t="s">
        <v>6</v>
      </c>
      <c r="B40" s="78"/>
      <c r="C40" s="283"/>
      <c r="D40" s="284">
        <f>+C40*(1+D9)</f>
        <v>0</v>
      </c>
      <c r="E40" s="284">
        <f>+D40*(1+E9)</f>
        <v>0</v>
      </c>
      <c r="F40" s="284">
        <f>+E40*(1+F9)</f>
        <v>0</v>
      </c>
      <c r="G40" s="284">
        <f>+F40*(1+G9)</f>
        <v>0</v>
      </c>
      <c r="H40" s="284">
        <f>+G40*(1+H9)</f>
        <v>0</v>
      </c>
    </row>
    <row r="41" spans="1:10" ht="14.25" thickBot="1">
      <c r="A41" s="421" t="s">
        <v>96</v>
      </c>
      <c r="B41" s="421"/>
      <c r="C41" s="49">
        <f t="shared" ref="C41:H41" si="9">+C33+C37</f>
        <v>0</v>
      </c>
      <c r="D41" s="49">
        <f t="shared" si="9"/>
        <v>0</v>
      </c>
      <c r="E41" s="49">
        <f t="shared" si="9"/>
        <v>0</v>
      </c>
      <c r="F41" s="49">
        <f t="shared" si="9"/>
        <v>0</v>
      </c>
      <c r="G41" s="49">
        <f t="shared" si="9"/>
        <v>0</v>
      </c>
      <c r="H41" s="49">
        <f t="shared" si="9"/>
        <v>0</v>
      </c>
    </row>
    <row r="42" spans="1:10" ht="14.25" thickTop="1">
      <c r="A42" s="82" t="s">
        <v>148</v>
      </c>
      <c r="B42" s="79"/>
      <c r="C42" s="80"/>
      <c r="D42" s="80"/>
      <c r="E42" s="80"/>
      <c r="F42" s="80"/>
      <c r="G42" s="80"/>
      <c r="H42" s="80"/>
    </row>
    <row r="43" spans="1:10">
      <c r="A43" s="83" t="s">
        <v>155</v>
      </c>
      <c r="B43" s="84"/>
      <c r="C43" s="85"/>
      <c r="D43" s="85"/>
      <c r="E43" s="85"/>
      <c r="F43" s="85"/>
      <c r="G43" s="85"/>
      <c r="H43" s="85"/>
      <c r="I43" s="86"/>
      <c r="J43" s="86"/>
    </row>
    <row r="44" spans="1:10">
      <c r="A44" s="76"/>
      <c r="B44" s="84"/>
      <c r="C44" s="85"/>
      <c r="D44" s="85"/>
      <c r="E44" s="85"/>
      <c r="F44" s="85"/>
      <c r="G44" s="85"/>
      <c r="H44" s="85"/>
      <c r="I44" s="86"/>
      <c r="J44" s="86"/>
    </row>
    <row r="45" spans="1:10">
      <c r="A45" s="420" t="s">
        <v>284</v>
      </c>
      <c r="B45" s="420"/>
      <c r="C45" s="73">
        <f t="shared" ref="C45:H45" si="10">+C8</f>
        <v>2010</v>
      </c>
      <c r="D45" s="73">
        <f t="shared" si="10"/>
        <v>2011</v>
      </c>
      <c r="E45" s="73">
        <f t="shared" si="10"/>
        <v>2012</v>
      </c>
      <c r="F45" s="73">
        <f t="shared" si="10"/>
        <v>2013</v>
      </c>
      <c r="G45" s="73">
        <f t="shared" si="10"/>
        <v>2014</v>
      </c>
      <c r="H45" s="73">
        <f t="shared" si="10"/>
        <v>2015</v>
      </c>
      <c r="I45" s="86"/>
      <c r="J45" s="86"/>
    </row>
    <row r="46" spans="1:10">
      <c r="A46" s="418" t="s">
        <v>76</v>
      </c>
      <c r="B46" s="419"/>
      <c r="C46" s="279"/>
      <c r="D46" s="280">
        <f>+C46*(1+D47)</f>
        <v>0</v>
      </c>
      <c r="E46" s="280">
        <f>+D46*(1+E47)</f>
        <v>0</v>
      </c>
      <c r="F46" s="280">
        <f>+E46*(1+F47)</f>
        <v>0</v>
      </c>
      <c r="G46" s="280">
        <f>+F46*(1+G47)</f>
        <v>0</v>
      </c>
      <c r="H46" s="280">
        <f>+G46*(1+H47)</f>
        <v>0</v>
      </c>
      <c r="I46" s="86"/>
      <c r="J46" s="86"/>
    </row>
    <row r="47" spans="1:10">
      <c r="A47" s="77" t="s">
        <v>253</v>
      </c>
      <c r="B47" s="78"/>
      <c r="C47" s="281"/>
      <c r="D47" s="282"/>
      <c r="E47" s="282"/>
      <c r="F47" s="282"/>
      <c r="G47" s="282"/>
      <c r="H47" s="282"/>
      <c r="I47" s="86"/>
      <c r="J47" s="86"/>
    </row>
    <row r="48" spans="1:10">
      <c r="A48" s="418" t="s">
        <v>77</v>
      </c>
      <c r="B48" s="419"/>
      <c r="C48" s="279"/>
      <c r="D48" s="280">
        <f>+C48*(1+D49)</f>
        <v>0</v>
      </c>
      <c r="E48" s="280">
        <f>+D48*(1+E49)</f>
        <v>0</v>
      </c>
      <c r="F48" s="280">
        <f>+E48*(1+F49)</f>
        <v>0</v>
      </c>
      <c r="G48" s="280">
        <f>+F48*(1+G49)</f>
        <v>0</v>
      </c>
      <c r="H48" s="280">
        <f>+G48*(1+H49)</f>
        <v>0</v>
      </c>
      <c r="I48" s="86"/>
      <c r="J48" s="86"/>
    </row>
    <row r="49" spans="1:10">
      <c r="A49" s="77" t="s">
        <v>253</v>
      </c>
      <c r="B49" s="78"/>
      <c r="C49" s="281"/>
      <c r="D49" s="282"/>
      <c r="E49" s="282"/>
      <c r="F49" s="282"/>
      <c r="G49" s="282"/>
      <c r="H49" s="282"/>
      <c r="I49" s="86"/>
      <c r="J49" s="86"/>
    </row>
    <row r="50" spans="1:10">
      <c r="A50" s="418" t="s">
        <v>78</v>
      </c>
      <c r="B50" s="419"/>
      <c r="C50" s="279"/>
      <c r="D50" s="280">
        <f>+C50*(1+D51)</f>
        <v>0</v>
      </c>
      <c r="E50" s="280">
        <f>+D50*(1+E51)</f>
        <v>0</v>
      </c>
      <c r="F50" s="280">
        <f>+E50*(1+F51)</f>
        <v>0</v>
      </c>
      <c r="G50" s="280">
        <f>+F50*(1+G51)</f>
        <v>0</v>
      </c>
      <c r="H50" s="280">
        <f>+G50*(1+H51)</f>
        <v>0</v>
      </c>
      <c r="I50" s="86"/>
      <c r="J50" s="86"/>
    </row>
    <row r="51" spans="1:10">
      <c r="A51" s="77" t="s">
        <v>253</v>
      </c>
      <c r="B51" s="78"/>
      <c r="C51" s="281"/>
      <c r="D51" s="282"/>
      <c r="E51" s="282"/>
      <c r="F51" s="282"/>
      <c r="G51" s="282"/>
      <c r="H51" s="282"/>
      <c r="I51" s="86"/>
      <c r="J51" s="86"/>
    </row>
    <row r="52" spans="1:10">
      <c r="A52" s="418" t="s">
        <v>79</v>
      </c>
      <c r="B52" s="419"/>
      <c r="C52" s="279"/>
      <c r="D52" s="280">
        <f>+C52*(1+D53)</f>
        <v>0</v>
      </c>
      <c r="E52" s="280">
        <f>+D52*(1+E53)</f>
        <v>0</v>
      </c>
      <c r="F52" s="280">
        <f>+E52*(1+F53)</f>
        <v>0</v>
      </c>
      <c r="G52" s="280">
        <f>+F52*(1+G53)</f>
        <v>0</v>
      </c>
      <c r="H52" s="280">
        <f>+G52*(1+H53)</f>
        <v>0</v>
      </c>
      <c r="I52" s="86"/>
      <c r="J52" s="86"/>
    </row>
    <row r="53" spans="1:10">
      <c r="A53" s="77" t="s">
        <v>253</v>
      </c>
      <c r="B53" s="78"/>
      <c r="C53" s="281"/>
      <c r="D53" s="282"/>
      <c r="E53" s="282"/>
      <c r="F53" s="282"/>
      <c r="G53" s="282"/>
      <c r="H53" s="282"/>
      <c r="I53" s="86"/>
      <c r="J53" s="86"/>
    </row>
    <row r="54" spans="1:10" ht="14.25" thickBot="1">
      <c r="A54" s="421" t="s">
        <v>96</v>
      </c>
      <c r="B54" s="421"/>
      <c r="C54" s="49">
        <f t="shared" ref="C54:H54" si="11">+C46+C48+C50+C52</f>
        <v>0</v>
      </c>
      <c r="D54" s="49">
        <f t="shared" si="11"/>
        <v>0</v>
      </c>
      <c r="E54" s="49">
        <f t="shared" si="11"/>
        <v>0</v>
      </c>
      <c r="F54" s="49">
        <f t="shared" si="11"/>
        <v>0</v>
      </c>
      <c r="G54" s="49">
        <f t="shared" si="11"/>
        <v>0</v>
      </c>
      <c r="H54" s="49">
        <f t="shared" si="11"/>
        <v>0</v>
      </c>
    </row>
    <row r="55" spans="1:10" ht="14.25" thickTop="1">
      <c r="A55" s="88"/>
      <c r="B55" s="89"/>
      <c r="C55" s="85"/>
      <c r="D55" s="85"/>
      <c r="E55" s="85"/>
      <c r="F55" s="85"/>
      <c r="G55" s="85"/>
      <c r="H55" s="85"/>
      <c r="I55" s="86"/>
      <c r="J55" s="86"/>
    </row>
    <row r="56" spans="1:10">
      <c r="A56" s="88"/>
      <c r="B56" s="89"/>
      <c r="C56" s="85"/>
      <c r="D56" s="85"/>
      <c r="E56" s="85"/>
      <c r="F56" s="85"/>
      <c r="G56" s="85"/>
      <c r="H56" s="85"/>
      <c r="I56" s="86"/>
      <c r="J56" s="86"/>
    </row>
    <row r="57" spans="1:10">
      <c r="A57" s="420" t="s">
        <v>285</v>
      </c>
      <c r="B57" s="420"/>
      <c r="C57" s="90">
        <f t="shared" ref="C57:H57" si="12">+C8</f>
        <v>2010</v>
      </c>
      <c r="D57" s="90">
        <f t="shared" si="12"/>
        <v>2011</v>
      </c>
      <c r="E57" s="90">
        <f t="shared" si="12"/>
        <v>2012</v>
      </c>
      <c r="F57" s="90">
        <f t="shared" si="12"/>
        <v>2013</v>
      </c>
      <c r="G57" s="90">
        <f t="shared" si="12"/>
        <v>2014</v>
      </c>
      <c r="H57" s="90">
        <f t="shared" si="12"/>
        <v>2015</v>
      </c>
      <c r="I57" s="86"/>
      <c r="J57" s="86"/>
    </row>
    <row r="58" spans="1:10">
      <c r="A58" s="418" t="s">
        <v>76</v>
      </c>
      <c r="B58" s="419"/>
      <c r="C58" s="279"/>
      <c r="D58" s="280">
        <f>+C58*(1+D59)</f>
        <v>0</v>
      </c>
      <c r="E58" s="280">
        <f>+D58*(1+E59)</f>
        <v>0</v>
      </c>
      <c r="F58" s="280">
        <f>+E58*(1+F59)</f>
        <v>0</v>
      </c>
      <c r="G58" s="280">
        <f>+F58*(1+G59)</f>
        <v>0</v>
      </c>
      <c r="H58" s="280">
        <f>+G58*(1+H59)</f>
        <v>0</v>
      </c>
      <c r="I58" s="86"/>
      <c r="J58" s="86"/>
    </row>
    <row r="59" spans="1:10">
      <c r="A59" s="77" t="s">
        <v>253</v>
      </c>
      <c r="B59" s="78"/>
      <c r="C59" s="281"/>
      <c r="D59" s="282"/>
      <c r="E59" s="282"/>
      <c r="F59" s="282"/>
      <c r="G59" s="282"/>
      <c r="H59" s="282"/>
      <c r="I59" s="86"/>
      <c r="J59" s="86"/>
    </row>
    <row r="60" spans="1:10">
      <c r="A60" s="418" t="s">
        <v>77</v>
      </c>
      <c r="B60" s="419"/>
      <c r="C60" s="279"/>
      <c r="D60" s="280">
        <f>+C60*(1+D61)</f>
        <v>0</v>
      </c>
      <c r="E60" s="280">
        <f>+D60*(1+E61)</f>
        <v>0</v>
      </c>
      <c r="F60" s="280">
        <f>+E60*(1+F61)</f>
        <v>0</v>
      </c>
      <c r="G60" s="280">
        <f>+F60*(1+G61)</f>
        <v>0</v>
      </c>
      <c r="H60" s="280">
        <f>+G60*(1+H61)</f>
        <v>0</v>
      </c>
      <c r="I60" s="86"/>
      <c r="J60" s="86"/>
    </row>
    <row r="61" spans="1:10">
      <c r="A61" s="77" t="s">
        <v>253</v>
      </c>
      <c r="B61" s="78"/>
      <c r="C61" s="281"/>
      <c r="D61" s="282"/>
      <c r="E61" s="282"/>
      <c r="F61" s="282"/>
      <c r="G61" s="282"/>
      <c r="H61" s="282"/>
      <c r="I61" s="86"/>
      <c r="J61" s="86"/>
    </row>
    <row r="62" spans="1:10">
      <c r="A62" s="418" t="s">
        <v>78</v>
      </c>
      <c r="B62" s="419"/>
      <c r="C62" s="279"/>
      <c r="D62" s="280">
        <f>+C62*(1+D63)</f>
        <v>0</v>
      </c>
      <c r="E62" s="280">
        <f>+D62*(1+E63)</f>
        <v>0</v>
      </c>
      <c r="F62" s="280">
        <f>+E62*(1+F63)</f>
        <v>0</v>
      </c>
      <c r="G62" s="280">
        <f>+F62*(1+G63)</f>
        <v>0</v>
      </c>
      <c r="H62" s="280">
        <f>+G62*(1+H63)</f>
        <v>0</v>
      </c>
      <c r="I62" s="86"/>
      <c r="J62" s="86"/>
    </row>
    <row r="63" spans="1:10">
      <c r="A63" s="77" t="s">
        <v>253</v>
      </c>
      <c r="B63" s="78"/>
      <c r="C63" s="281"/>
      <c r="D63" s="282"/>
      <c r="E63" s="282"/>
      <c r="F63" s="282"/>
      <c r="G63" s="282"/>
      <c r="H63" s="282"/>
      <c r="I63" s="86"/>
      <c r="J63" s="86"/>
    </row>
    <row r="64" spans="1:10">
      <c r="A64" s="418" t="s">
        <v>79</v>
      </c>
      <c r="B64" s="419"/>
      <c r="C64" s="279"/>
      <c r="D64" s="280">
        <f>+C64*(1+D65)</f>
        <v>0</v>
      </c>
      <c r="E64" s="280">
        <f>+D64*(1+E65)</f>
        <v>0</v>
      </c>
      <c r="F64" s="280">
        <f>+E64*(1+F65)</f>
        <v>0</v>
      </c>
      <c r="G64" s="280">
        <f>+F64*(1+G65)</f>
        <v>0</v>
      </c>
      <c r="H64" s="280">
        <f>+G64*(1+H65)</f>
        <v>0</v>
      </c>
      <c r="I64" s="86"/>
      <c r="J64" s="86"/>
    </row>
    <row r="65" spans="1:10">
      <c r="A65" s="77" t="s">
        <v>253</v>
      </c>
      <c r="B65" s="78"/>
      <c r="C65" s="281"/>
      <c r="D65" s="282"/>
      <c r="E65" s="282"/>
      <c r="F65" s="282"/>
      <c r="G65" s="282"/>
      <c r="H65" s="282"/>
      <c r="I65" s="86"/>
      <c r="J65" s="86"/>
    </row>
    <row r="66" spans="1:10" ht="14.25" thickBot="1">
      <c r="A66" s="421" t="s">
        <v>96</v>
      </c>
      <c r="B66" s="421"/>
      <c r="C66" s="49">
        <f t="shared" ref="C66:H66" si="13">+C58+C60+C62+C64</f>
        <v>0</v>
      </c>
      <c r="D66" s="49">
        <f t="shared" si="13"/>
        <v>0</v>
      </c>
      <c r="E66" s="49">
        <f t="shared" si="13"/>
        <v>0</v>
      </c>
      <c r="F66" s="49">
        <f t="shared" si="13"/>
        <v>0</v>
      </c>
      <c r="G66" s="49">
        <f t="shared" si="13"/>
        <v>0</v>
      </c>
      <c r="H66" s="49">
        <f t="shared" si="13"/>
        <v>0</v>
      </c>
    </row>
    <row r="67" spans="1:10" ht="14.25" thickTop="1">
      <c r="A67" s="88"/>
      <c r="B67" s="89"/>
      <c r="C67" s="85"/>
      <c r="D67" s="85"/>
      <c r="E67" s="85"/>
      <c r="F67" s="85"/>
      <c r="G67" s="85"/>
      <c r="H67" s="85"/>
      <c r="I67" s="86"/>
      <c r="J67" s="86"/>
    </row>
    <row r="68" spans="1:10">
      <c r="A68" s="88"/>
      <c r="B68" s="89"/>
      <c r="C68" s="85"/>
      <c r="D68" s="85"/>
      <c r="E68" s="85"/>
      <c r="F68" s="85"/>
      <c r="G68" s="85"/>
      <c r="H68" s="85"/>
      <c r="I68" s="86"/>
      <c r="J68" s="86"/>
    </row>
    <row r="69" spans="1:10">
      <c r="A69" s="417" t="s">
        <v>190</v>
      </c>
      <c r="B69" s="417"/>
      <c r="C69" s="91">
        <f t="shared" ref="C69:H69" si="14">+C29</f>
        <v>0</v>
      </c>
      <c r="D69" s="91">
        <f t="shared" si="14"/>
        <v>0</v>
      </c>
      <c r="E69" s="91">
        <f t="shared" si="14"/>
        <v>0</v>
      </c>
      <c r="F69" s="91">
        <f t="shared" si="14"/>
        <v>0</v>
      </c>
      <c r="G69" s="91">
        <f t="shared" si="14"/>
        <v>0</v>
      </c>
      <c r="H69" s="91">
        <f t="shared" si="14"/>
        <v>0</v>
      </c>
      <c r="I69" s="86"/>
      <c r="J69" s="86"/>
    </row>
    <row r="70" spans="1:10">
      <c r="A70" s="417" t="s">
        <v>191</v>
      </c>
      <c r="B70" s="417"/>
      <c r="C70" s="91">
        <f t="shared" ref="C70:H70" si="15">+C41</f>
        <v>0</v>
      </c>
      <c r="D70" s="91">
        <f t="shared" si="15"/>
        <v>0</v>
      </c>
      <c r="E70" s="91">
        <f t="shared" si="15"/>
        <v>0</v>
      </c>
      <c r="F70" s="91">
        <f t="shared" si="15"/>
        <v>0</v>
      </c>
      <c r="G70" s="91">
        <f t="shared" si="15"/>
        <v>0</v>
      </c>
      <c r="H70" s="91">
        <f t="shared" si="15"/>
        <v>0</v>
      </c>
      <c r="I70" s="86"/>
      <c r="J70" s="86"/>
    </row>
    <row r="71" spans="1:10">
      <c r="A71" s="417" t="s">
        <v>66</v>
      </c>
      <c r="B71" s="417"/>
      <c r="C71" s="96">
        <f t="shared" ref="C71:H71" si="16">+C69+C70</f>
        <v>0</v>
      </c>
      <c r="D71" s="96">
        <f t="shared" si="16"/>
        <v>0</v>
      </c>
      <c r="E71" s="96">
        <f t="shared" si="16"/>
        <v>0</v>
      </c>
      <c r="F71" s="96">
        <f t="shared" si="16"/>
        <v>0</v>
      </c>
      <c r="G71" s="96">
        <f t="shared" si="16"/>
        <v>0</v>
      </c>
      <c r="H71" s="96">
        <f t="shared" si="16"/>
        <v>0</v>
      </c>
      <c r="I71" s="86"/>
      <c r="J71" s="86"/>
    </row>
    <row r="72" spans="1:10" ht="14.25" thickBot="1">
      <c r="A72" s="92" t="s">
        <v>154</v>
      </c>
      <c r="B72" s="97">
        <f>+Pressupostos!B17</f>
        <v>0.2</v>
      </c>
      <c r="C72" s="49">
        <f t="shared" ref="C72:H72" si="17">+C69*$B$72</f>
        <v>0</v>
      </c>
      <c r="D72" s="49">
        <f t="shared" si="17"/>
        <v>0</v>
      </c>
      <c r="E72" s="49">
        <f t="shared" si="17"/>
        <v>0</v>
      </c>
      <c r="F72" s="49">
        <f t="shared" si="17"/>
        <v>0</v>
      </c>
      <c r="G72" s="49">
        <f t="shared" si="17"/>
        <v>0</v>
      </c>
      <c r="H72" s="49">
        <f t="shared" si="17"/>
        <v>0</v>
      </c>
      <c r="I72" s="86"/>
      <c r="J72" s="86"/>
    </row>
    <row r="73" spans="1:10" ht="14.25" thickTop="1">
      <c r="A73" s="79"/>
      <c r="B73" s="93"/>
      <c r="C73" s="80"/>
      <c r="D73" s="80"/>
      <c r="E73" s="80"/>
      <c r="F73" s="80"/>
      <c r="G73" s="80"/>
      <c r="H73" s="80"/>
      <c r="I73" s="86"/>
      <c r="J73" s="86"/>
    </row>
    <row r="74" spans="1:10">
      <c r="A74" s="79"/>
      <c r="B74" s="93"/>
      <c r="C74" s="80"/>
      <c r="D74" s="80"/>
      <c r="E74" s="80"/>
      <c r="F74" s="80"/>
      <c r="G74" s="80"/>
      <c r="H74" s="80"/>
      <c r="I74" s="86"/>
      <c r="J74" s="86"/>
    </row>
    <row r="75" spans="1:10">
      <c r="A75" s="417" t="s">
        <v>286</v>
      </c>
      <c r="B75" s="417"/>
      <c r="C75" s="91">
        <f t="shared" ref="C75:H75" si="18">+C54</f>
        <v>0</v>
      </c>
      <c r="D75" s="91">
        <f t="shared" si="18"/>
        <v>0</v>
      </c>
      <c r="E75" s="91">
        <f t="shared" si="18"/>
        <v>0</v>
      </c>
      <c r="F75" s="91">
        <f t="shared" si="18"/>
        <v>0</v>
      </c>
      <c r="G75" s="91">
        <f t="shared" si="18"/>
        <v>0</v>
      </c>
      <c r="H75" s="91">
        <f t="shared" si="18"/>
        <v>0</v>
      </c>
      <c r="I75" s="86"/>
      <c r="J75" s="86"/>
    </row>
    <row r="76" spans="1:10">
      <c r="A76" s="417" t="s">
        <v>287</v>
      </c>
      <c r="B76" s="417"/>
      <c r="C76" s="91">
        <f t="shared" ref="C76:H76" si="19">+C66</f>
        <v>0</v>
      </c>
      <c r="D76" s="91">
        <f t="shared" si="19"/>
        <v>0</v>
      </c>
      <c r="E76" s="91">
        <f t="shared" si="19"/>
        <v>0</v>
      </c>
      <c r="F76" s="91">
        <f t="shared" si="19"/>
        <v>0</v>
      </c>
      <c r="G76" s="91">
        <f t="shared" si="19"/>
        <v>0</v>
      </c>
      <c r="H76" s="91">
        <f t="shared" si="19"/>
        <v>0</v>
      </c>
      <c r="I76" s="86"/>
      <c r="J76" s="86"/>
    </row>
    <row r="77" spans="1:10">
      <c r="A77" s="417" t="s">
        <v>192</v>
      </c>
      <c r="B77" s="417"/>
      <c r="C77" s="96">
        <f t="shared" ref="C77:H77" si="20">+C75+C76</f>
        <v>0</v>
      </c>
      <c r="D77" s="96">
        <f t="shared" si="20"/>
        <v>0</v>
      </c>
      <c r="E77" s="96">
        <f t="shared" si="20"/>
        <v>0</v>
      </c>
      <c r="F77" s="96">
        <f t="shared" si="20"/>
        <v>0</v>
      </c>
      <c r="G77" s="96">
        <f t="shared" si="20"/>
        <v>0</v>
      </c>
      <c r="H77" s="96">
        <f t="shared" si="20"/>
        <v>0</v>
      </c>
      <c r="I77" s="86"/>
      <c r="J77" s="86"/>
    </row>
    <row r="78" spans="1:10" ht="14.25" thickBot="1">
      <c r="A78" s="92" t="s">
        <v>288</v>
      </c>
      <c r="B78" s="97">
        <f>+Pressupostos!B18</f>
        <v>0.2</v>
      </c>
      <c r="C78" s="49">
        <f t="shared" ref="C78:H78" si="21">+C75*$B$78</f>
        <v>0</v>
      </c>
      <c r="D78" s="49">
        <f t="shared" si="21"/>
        <v>0</v>
      </c>
      <c r="E78" s="49">
        <f t="shared" si="21"/>
        <v>0</v>
      </c>
      <c r="F78" s="49">
        <f t="shared" si="21"/>
        <v>0</v>
      </c>
      <c r="G78" s="49">
        <f t="shared" si="21"/>
        <v>0</v>
      </c>
      <c r="H78" s="49">
        <f t="shared" si="21"/>
        <v>0</v>
      </c>
      <c r="I78" s="86"/>
      <c r="J78" s="86"/>
    </row>
    <row r="79" spans="1:10" ht="14.25" thickTop="1">
      <c r="A79" s="88"/>
      <c r="B79" s="89"/>
      <c r="C79" s="85"/>
      <c r="D79" s="85"/>
      <c r="E79" s="85"/>
      <c r="F79" s="85"/>
      <c r="G79" s="85"/>
      <c r="H79" s="85"/>
      <c r="I79" s="86"/>
      <c r="J79" s="86"/>
    </row>
    <row r="80" spans="1:10" ht="14.25" thickBot="1">
      <c r="A80" s="422" t="s">
        <v>67</v>
      </c>
      <c r="B80" s="422"/>
      <c r="C80" s="49">
        <f t="shared" ref="C80:H80" si="22">+C71+C77</f>
        <v>0</v>
      </c>
      <c r="D80" s="49">
        <f t="shared" si="22"/>
        <v>0</v>
      </c>
      <c r="E80" s="49">
        <f t="shared" si="22"/>
        <v>0</v>
      </c>
      <c r="F80" s="49">
        <f t="shared" si="22"/>
        <v>0</v>
      </c>
      <c r="G80" s="49">
        <f t="shared" si="22"/>
        <v>0</v>
      </c>
      <c r="H80" s="49">
        <f t="shared" si="22"/>
        <v>0</v>
      </c>
      <c r="I80" s="86"/>
      <c r="J80" s="86"/>
    </row>
    <row r="81" spans="1:10" ht="14.25" thickTop="1">
      <c r="A81" s="88"/>
      <c r="B81" s="84"/>
      <c r="C81" s="85"/>
      <c r="D81" s="85"/>
      <c r="E81" s="85"/>
      <c r="F81" s="85"/>
      <c r="G81" s="85"/>
      <c r="H81" s="85"/>
      <c r="I81" s="86"/>
      <c r="J81" s="86"/>
    </row>
    <row r="82" spans="1:10" ht="14.25" thickBot="1">
      <c r="A82" s="422" t="s">
        <v>64</v>
      </c>
      <c r="B82" s="422"/>
      <c r="C82" s="49">
        <f t="shared" ref="C82:H82" si="23">+C72+C78</f>
        <v>0</v>
      </c>
      <c r="D82" s="49">
        <f t="shared" si="23"/>
        <v>0</v>
      </c>
      <c r="E82" s="49">
        <f t="shared" si="23"/>
        <v>0</v>
      </c>
      <c r="F82" s="49">
        <f t="shared" si="23"/>
        <v>0</v>
      </c>
      <c r="G82" s="49">
        <f t="shared" si="23"/>
        <v>0</v>
      </c>
      <c r="H82" s="49">
        <f t="shared" si="23"/>
        <v>0</v>
      </c>
      <c r="I82" s="86"/>
      <c r="J82" s="86"/>
    </row>
    <row r="83" spans="1:10" ht="14.25" thickTop="1">
      <c r="A83" s="76"/>
      <c r="B83" s="76"/>
      <c r="C83" s="76"/>
      <c r="D83" s="76"/>
      <c r="E83" s="76"/>
      <c r="F83" s="76"/>
      <c r="G83" s="76"/>
      <c r="H83" s="76"/>
      <c r="I83" s="86"/>
      <c r="J83" s="86"/>
    </row>
    <row r="84" spans="1:10" ht="14.25" thickBot="1">
      <c r="A84" s="422" t="s">
        <v>71</v>
      </c>
      <c r="B84" s="422"/>
      <c r="C84" s="49">
        <f t="shared" ref="C84:H84" si="24">+C80+C82</f>
        <v>0</v>
      </c>
      <c r="D84" s="49">
        <f t="shared" si="24"/>
        <v>0</v>
      </c>
      <c r="E84" s="49">
        <f t="shared" si="24"/>
        <v>0</v>
      </c>
      <c r="F84" s="49">
        <f t="shared" si="24"/>
        <v>0</v>
      </c>
      <c r="G84" s="49">
        <f t="shared" si="24"/>
        <v>0</v>
      </c>
      <c r="H84" s="49">
        <f t="shared" si="24"/>
        <v>0</v>
      </c>
      <c r="I84" s="86"/>
      <c r="J84" s="86"/>
    </row>
    <row r="85" spans="1:10" ht="14.25" thickTop="1">
      <c r="A85" s="76"/>
      <c r="B85" s="76"/>
      <c r="C85" s="76"/>
      <c r="D85" s="76"/>
      <c r="E85" s="76"/>
      <c r="F85" s="76"/>
      <c r="G85" s="76"/>
      <c r="H85" s="76"/>
      <c r="I85" s="86"/>
      <c r="J85" s="86"/>
    </row>
    <row r="86" spans="1:10">
      <c r="A86" s="76"/>
      <c r="B86" s="76"/>
      <c r="C86" s="76"/>
      <c r="D86" s="76"/>
      <c r="E86" s="76"/>
      <c r="F86" s="76"/>
      <c r="G86" s="76"/>
      <c r="H86" s="76"/>
      <c r="I86" s="86"/>
      <c r="J86" s="86"/>
    </row>
    <row r="87" spans="1:10" ht="14.25" thickBot="1">
      <c r="A87" s="94" t="s">
        <v>343</v>
      </c>
      <c r="B87" s="58"/>
      <c r="C87" s="49">
        <f t="shared" ref="C87:H87" si="25">+$B$87*C84</f>
        <v>0</v>
      </c>
      <c r="D87" s="49">
        <f t="shared" si="25"/>
        <v>0</v>
      </c>
      <c r="E87" s="49">
        <f t="shared" si="25"/>
        <v>0</v>
      </c>
      <c r="F87" s="49">
        <f t="shared" si="25"/>
        <v>0</v>
      </c>
      <c r="G87" s="49">
        <f t="shared" si="25"/>
        <v>0</v>
      </c>
      <c r="H87" s="49">
        <f t="shared" si="25"/>
        <v>0</v>
      </c>
      <c r="I87" s="86"/>
      <c r="J87" s="86"/>
    </row>
    <row r="88" spans="1:10" ht="14.25" thickTop="1">
      <c r="A88" s="76"/>
      <c r="B88" s="76"/>
      <c r="C88" s="76"/>
      <c r="D88" s="76"/>
      <c r="E88" s="76"/>
      <c r="F88" s="76"/>
      <c r="G88" s="76"/>
      <c r="H88" s="76"/>
    </row>
    <row r="89" spans="1:10">
      <c r="A89" s="86"/>
      <c r="B89" s="86"/>
      <c r="C89" s="86"/>
      <c r="D89" s="86"/>
      <c r="E89" s="86"/>
      <c r="F89" s="86"/>
      <c r="G89" s="86"/>
      <c r="H89" s="86"/>
    </row>
    <row r="90" spans="1:10">
      <c r="A90" s="86"/>
      <c r="B90" s="86"/>
      <c r="C90" s="86"/>
      <c r="D90" s="86"/>
      <c r="E90" s="86"/>
      <c r="F90" s="86"/>
      <c r="G90" s="86"/>
      <c r="H90" s="86"/>
    </row>
    <row r="91" spans="1:10">
      <c r="A91" s="86"/>
      <c r="B91" s="86"/>
      <c r="C91" s="86"/>
      <c r="D91" s="86"/>
      <c r="E91" s="86"/>
      <c r="F91" s="86"/>
      <c r="G91" s="86"/>
      <c r="H91" s="86"/>
    </row>
    <row r="92" spans="1:10">
      <c r="A92" s="86"/>
      <c r="B92" s="86"/>
      <c r="C92" s="86"/>
      <c r="D92" s="86"/>
      <c r="E92" s="86"/>
      <c r="F92" s="86"/>
      <c r="G92" s="86"/>
      <c r="H92" s="86"/>
    </row>
    <row r="93" spans="1:10">
      <c r="A93" s="86"/>
      <c r="B93" s="86"/>
      <c r="C93" s="86"/>
      <c r="D93" s="86"/>
      <c r="E93" s="86"/>
      <c r="F93" s="86"/>
      <c r="G93" s="86"/>
      <c r="H93" s="86"/>
    </row>
    <row r="94" spans="1:10">
      <c r="A94" s="86"/>
      <c r="B94" s="86"/>
      <c r="C94" s="86"/>
      <c r="D94" s="86"/>
      <c r="E94" s="86"/>
      <c r="F94" s="86"/>
      <c r="G94" s="86"/>
      <c r="H94" s="86"/>
    </row>
    <row r="95" spans="1:10">
      <c r="A95" s="86"/>
      <c r="B95" s="86"/>
      <c r="C95" s="86"/>
      <c r="D95" s="86"/>
      <c r="E95" s="86"/>
      <c r="F95" s="86"/>
      <c r="G95" s="86"/>
      <c r="H95" s="86"/>
    </row>
    <row r="96" spans="1:10">
      <c r="A96" s="86"/>
      <c r="B96" s="86"/>
      <c r="C96" s="86"/>
      <c r="D96" s="86"/>
      <c r="E96" s="86"/>
      <c r="F96" s="86"/>
      <c r="G96" s="86"/>
      <c r="H96" s="86"/>
    </row>
    <row r="97" spans="1:8">
      <c r="A97" s="86"/>
      <c r="B97" s="86"/>
      <c r="C97" s="86"/>
      <c r="D97" s="86"/>
      <c r="E97" s="86"/>
      <c r="F97" s="86"/>
      <c r="G97" s="86"/>
      <c r="H97" s="86"/>
    </row>
    <row r="98" spans="1:8">
      <c r="A98" s="86"/>
      <c r="B98" s="86"/>
      <c r="C98" s="86"/>
      <c r="D98" s="86"/>
      <c r="E98" s="86"/>
      <c r="F98" s="86"/>
      <c r="G98" s="86"/>
      <c r="H98" s="86"/>
    </row>
    <row r="99" spans="1:8">
      <c r="A99" s="86"/>
      <c r="B99" s="86"/>
      <c r="C99" s="86"/>
      <c r="D99" s="86"/>
      <c r="E99" s="86"/>
      <c r="F99" s="86"/>
      <c r="G99" s="86"/>
      <c r="H99" s="86"/>
    </row>
    <row r="100" spans="1:8">
      <c r="A100" s="86"/>
      <c r="B100" s="86"/>
      <c r="C100" s="86"/>
      <c r="D100" s="86"/>
      <c r="E100" s="86"/>
      <c r="F100" s="86"/>
      <c r="G100" s="86"/>
      <c r="H100" s="86"/>
    </row>
    <row r="101" spans="1:8">
      <c r="A101" s="86"/>
      <c r="B101" s="86"/>
      <c r="C101" s="86"/>
      <c r="D101" s="86"/>
      <c r="E101" s="86"/>
      <c r="F101" s="86"/>
      <c r="G101" s="86"/>
      <c r="H101" s="86"/>
    </row>
    <row r="102" spans="1:8">
      <c r="A102" s="86"/>
      <c r="B102" s="86"/>
      <c r="C102" s="86"/>
      <c r="D102" s="86"/>
      <c r="E102" s="86"/>
      <c r="F102" s="86"/>
      <c r="G102" s="86"/>
      <c r="H102" s="86"/>
    </row>
    <row r="103" spans="1:8">
      <c r="A103" s="86"/>
      <c r="B103" s="86"/>
      <c r="C103" s="86"/>
      <c r="D103" s="86"/>
      <c r="E103" s="86"/>
      <c r="F103" s="86"/>
      <c r="G103" s="86"/>
      <c r="H103" s="86"/>
    </row>
    <row r="104" spans="1:8">
      <c r="A104" s="86"/>
      <c r="B104" s="86"/>
      <c r="C104" s="86"/>
      <c r="D104" s="86"/>
      <c r="E104" s="86"/>
      <c r="F104" s="86"/>
      <c r="G104" s="86"/>
      <c r="H104" s="86"/>
    </row>
    <row r="105" spans="1:8">
      <c r="A105" s="86"/>
      <c r="B105" s="86"/>
      <c r="C105" s="86"/>
      <c r="D105" s="86"/>
      <c r="E105" s="86"/>
      <c r="F105" s="86"/>
      <c r="G105" s="86"/>
      <c r="H105" s="86"/>
    </row>
    <row r="106" spans="1:8">
      <c r="A106" s="86"/>
      <c r="B106" s="86"/>
      <c r="C106" s="86"/>
      <c r="D106" s="86"/>
      <c r="E106" s="86"/>
      <c r="F106" s="86"/>
      <c r="G106" s="86"/>
      <c r="H106" s="86"/>
    </row>
    <row r="107" spans="1:8">
      <c r="A107" s="86"/>
      <c r="B107" s="86"/>
      <c r="C107" s="86"/>
      <c r="D107" s="86"/>
      <c r="E107" s="86"/>
      <c r="F107" s="86"/>
      <c r="G107" s="86"/>
      <c r="H107" s="86"/>
    </row>
    <row r="108" spans="1:8">
      <c r="A108" s="86"/>
      <c r="B108" s="86"/>
      <c r="C108" s="86"/>
      <c r="D108" s="86"/>
      <c r="E108" s="86"/>
      <c r="F108" s="86"/>
      <c r="G108" s="86"/>
      <c r="H108" s="86"/>
    </row>
    <row r="109" spans="1:8">
      <c r="A109" s="86"/>
      <c r="B109" s="86"/>
      <c r="C109" s="86"/>
      <c r="D109" s="86"/>
      <c r="E109" s="86"/>
      <c r="F109" s="86"/>
      <c r="G109" s="86"/>
      <c r="H109" s="86"/>
    </row>
    <row r="110" spans="1:8">
      <c r="A110" s="86"/>
      <c r="B110" s="86"/>
      <c r="C110" s="86"/>
      <c r="D110" s="86"/>
      <c r="E110" s="86"/>
      <c r="F110" s="86"/>
      <c r="G110" s="86"/>
      <c r="H110" s="86"/>
    </row>
    <row r="111" spans="1:8">
      <c r="A111" s="86"/>
      <c r="B111" s="86"/>
      <c r="C111" s="86"/>
      <c r="D111" s="86"/>
      <c r="E111" s="86"/>
      <c r="F111" s="86"/>
      <c r="G111" s="86"/>
      <c r="H111" s="86"/>
    </row>
    <row r="112" spans="1:8">
      <c r="A112" s="86"/>
      <c r="B112" s="86"/>
      <c r="C112" s="86"/>
      <c r="D112" s="86"/>
      <c r="E112" s="86"/>
      <c r="F112" s="86"/>
      <c r="G112" s="86"/>
      <c r="H112" s="86"/>
    </row>
    <row r="113" spans="1:8">
      <c r="A113" s="86"/>
      <c r="B113" s="86"/>
      <c r="C113" s="86"/>
      <c r="D113" s="86"/>
      <c r="E113" s="86"/>
      <c r="F113" s="86"/>
      <c r="G113" s="86"/>
      <c r="H113" s="86"/>
    </row>
    <row r="114" spans="1:8">
      <c r="A114" s="86"/>
      <c r="B114" s="86"/>
      <c r="C114" s="86"/>
      <c r="D114" s="86"/>
      <c r="E114" s="86"/>
      <c r="F114" s="86"/>
      <c r="G114" s="86"/>
      <c r="H114" s="86"/>
    </row>
    <row r="115" spans="1:8">
      <c r="A115" s="86"/>
      <c r="B115" s="86"/>
      <c r="C115" s="86"/>
      <c r="D115" s="86"/>
      <c r="E115" s="86"/>
      <c r="F115" s="86"/>
      <c r="G115" s="86"/>
      <c r="H115" s="86"/>
    </row>
    <row r="116" spans="1:8">
      <c r="A116" s="86"/>
      <c r="B116" s="86"/>
      <c r="C116" s="86"/>
      <c r="D116" s="86"/>
      <c r="E116" s="86"/>
      <c r="F116" s="86"/>
      <c r="G116" s="86"/>
      <c r="H116" s="86"/>
    </row>
    <row r="117" spans="1:8">
      <c r="A117" s="86"/>
      <c r="B117" s="86"/>
      <c r="C117" s="86"/>
      <c r="D117" s="86"/>
      <c r="E117" s="86"/>
      <c r="F117" s="86"/>
      <c r="G117" s="86"/>
      <c r="H117" s="86"/>
    </row>
    <row r="118" spans="1:8">
      <c r="A118" s="86"/>
      <c r="B118" s="86"/>
      <c r="C118" s="86"/>
      <c r="D118" s="86"/>
      <c r="E118" s="86"/>
      <c r="F118" s="86"/>
      <c r="G118" s="86"/>
      <c r="H118" s="86"/>
    </row>
    <row r="119" spans="1:8">
      <c r="A119" s="86"/>
      <c r="B119" s="86"/>
      <c r="C119" s="86"/>
      <c r="D119" s="86"/>
      <c r="E119" s="86"/>
      <c r="F119" s="86"/>
      <c r="G119" s="86"/>
      <c r="H119" s="86"/>
    </row>
    <row r="120" spans="1:8">
      <c r="A120" s="86"/>
      <c r="B120" s="86"/>
      <c r="C120" s="86"/>
      <c r="D120" s="86"/>
      <c r="E120" s="86"/>
      <c r="F120" s="86"/>
      <c r="G120" s="86"/>
      <c r="H120" s="86"/>
    </row>
    <row r="121" spans="1:8">
      <c r="A121" s="86"/>
      <c r="B121" s="86"/>
      <c r="C121" s="86"/>
      <c r="D121" s="86"/>
      <c r="E121" s="86"/>
      <c r="F121" s="86"/>
      <c r="G121" s="86"/>
      <c r="H121" s="86"/>
    </row>
    <row r="122" spans="1:8">
      <c r="A122" s="86"/>
      <c r="B122" s="86"/>
      <c r="C122" s="86"/>
      <c r="D122" s="86"/>
      <c r="E122" s="86"/>
      <c r="F122" s="86"/>
      <c r="G122" s="86"/>
      <c r="H122" s="86"/>
    </row>
    <row r="123" spans="1:8">
      <c r="A123" s="86"/>
      <c r="B123" s="86"/>
      <c r="C123" s="86"/>
      <c r="D123" s="86"/>
      <c r="E123" s="86"/>
      <c r="F123" s="86"/>
      <c r="G123" s="86"/>
      <c r="H123" s="86"/>
    </row>
    <row r="124" spans="1:8">
      <c r="A124" s="86"/>
      <c r="B124" s="86"/>
      <c r="C124" s="86"/>
      <c r="D124" s="86"/>
      <c r="E124" s="86"/>
      <c r="F124" s="86"/>
      <c r="G124" s="86"/>
      <c r="H124" s="86"/>
    </row>
    <row r="125" spans="1:8">
      <c r="A125" s="86"/>
      <c r="B125" s="86"/>
      <c r="C125" s="86"/>
      <c r="D125" s="86"/>
      <c r="E125" s="86"/>
      <c r="F125" s="86"/>
      <c r="G125" s="86"/>
      <c r="H125" s="86"/>
    </row>
    <row r="126" spans="1:8">
      <c r="A126" s="86"/>
      <c r="B126" s="86"/>
      <c r="C126" s="86"/>
      <c r="D126" s="86"/>
      <c r="E126" s="86"/>
      <c r="F126" s="86"/>
      <c r="G126" s="86"/>
      <c r="H126" s="86"/>
    </row>
    <row r="127" spans="1:8">
      <c r="A127" s="86"/>
      <c r="B127" s="86"/>
      <c r="C127" s="86"/>
      <c r="D127" s="86"/>
      <c r="E127" s="86"/>
      <c r="F127" s="86"/>
      <c r="G127" s="86"/>
      <c r="H127" s="86"/>
    </row>
    <row r="128" spans="1:8">
      <c r="A128" s="86"/>
      <c r="B128" s="86"/>
      <c r="C128" s="86"/>
      <c r="D128" s="86"/>
      <c r="E128" s="86"/>
      <c r="F128" s="86"/>
      <c r="G128" s="86"/>
      <c r="H128" s="86"/>
    </row>
    <row r="129" spans="1:8">
      <c r="A129" s="86"/>
      <c r="B129" s="86"/>
      <c r="C129" s="86"/>
      <c r="D129" s="86"/>
      <c r="E129" s="86"/>
      <c r="F129" s="86"/>
      <c r="G129" s="86"/>
      <c r="H129" s="86"/>
    </row>
    <row r="130" spans="1:8">
      <c r="A130" s="86"/>
      <c r="B130" s="86"/>
      <c r="C130" s="86"/>
      <c r="D130" s="86"/>
      <c r="E130" s="86"/>
      <c r="F130" s="86"/>
      <c r="G130" s="86"/>
      <c r="H130" s="86"/>
    </row>
    <row r="131" spans="1:8">
      <c r="A131" s="86"/>
      <c r="B131" s="86"/>
      <c r="C131" s="86"/>
      <c r="D131" s="86"/>
      <c r="E131" s="86"/>
      <c r="F131" s="86"/>
      <c r="G131" s="86"/>
      <c r="H131" s="86"/>
    </row>
    <row r="132" spans="1:8">
      <c r="A132" s="86"/>
      <c r="B132" s="86"/>
      <c r="C132" s="86"/>
      <c r="D132" s="86"/>
      <c r="E132" s="86"/>
      <c r="F132" s="86"/>
      <c r="G132" s="86"/>
      <c r="H132" s="86"/>
    </row>
    <row r="133" spans="1:8">
      <c r="A133" s="86"/>
      <c r="B133" s="86"/>
      <c r="C133" s="86"/>
      <c r="D133" s="86"/>
      <c r="E133" s="86"/>
      <c r="F133" s="86"/>
      <c r="G133" s="86"/>
      <c r="H133" s="86"/>
    </row>
    <row r="134" spans="1:8">
      <c r="A134" s="86"/>
      <c r="B134" s="86"/>
      <c r="C134" s="86"/>
      <c r="D134" s="86"/>
      <c r="E134" s="86"/>
      <c r="F134" s="86"/>
      <c r="G134" s="86"/>
      <c r="H134" s="86"/>
    </row>
    <row r="135" spans="1:8">
      <c r="A135" s="86"/>
      <c r="B135" s="86"/>
      <c r="C135" s="86"/>
      <c r="D135" s="86"/>
      <c r="E135" s="86"/>
      <c r="F135" s="86"/>
      <c r="G135" s="86"/>
      <c r="H135" s="86"/>
    </row>
    <row r="136" spans="1:8">
      <c r="A136" s="86"/>
      <c r="B136" s="86"/>
      <c r="C136" s="86"/>
      <c r="D136" s="86"/>
      <c r="E136" s="86"/>
      <c r="F136" s="86"/>
      <c r="G136" s="86"/>
      <c r="H136" s="86"/>
    </row>
    <row r="137" spans="1:8">
      <c r="A137" s="86"/>
      <c r="B137" s="86"/>
      <c r="C137" s="86"/>
      <c r="D137" s="86"/>
      <c r="E137" s="86"/>
      <c r="F137" s="86"/>
      <c r="G137" s="86"/>
      <c r="H137" s="86"/>
    </row>
    <row r="138" spans="1:8">
      <c r="A138" s="86"/>
      <c r="B138" s="86"/>
      <c r="C138" s="86"/>
      <c r="D138" s="86"/>
      <c r="E138" s="86"/>
      <c r="F138" s="86"/>
      <c r="G138" s="86"/>
      <c r="H138" s="86"/>
    </row>
    <row r="139" spans="1:8">
      <c r="A139" s="86"/>
      <c r="B139" s="86"/>
      <c r="C139" s="86"/>
      <c r="D139" s="86"/>
      <c r="E139" s="86"/>
      <c r="F139" s="86"/>
      <c r="G139" s="86"/>
      <c r="H139" s="86"/>
    </row>
    <row r="140" spans="1:8">
      <c r="A140" s="86"/>
      <c r="B140" s="86"/>
      <c r="C140" s="86"/>
      <c r="D140" s="86"/>
      <c r="E140" s="86"/>
      <c r="F140" s="86"/>
      <c r="G140" s="86"/>
      <c r="H140" s="86"/>
    </row>
    <row r="141" spans="1:8">
      <c r="A141" s="86"/>
      <c r="B141" s="86"/>
      <c r="C141" s="86"/>
      <c r="D141" s="86"/>
      <c r="E141" s="86"/>
      <c r="F141" s="86"/>
      <c r="G141" s="86"/>
      <c r="H141" s="86"/>
    </row>
    <row r="142" spans="1:8">
      <c r="A142" s="86"/>
      <c r="B142" s="86"/>
      <c r="C142" s="86"/>
      <c r="D142" s="86"/>
      <c r="E142" s="86"/>
      <c r="F142" s="86"/>
      <c r="G142" s="86"/>
      <c r="H142" s="86"/>
    </row>
    <row r="143" spans="1:8">
      <c r="A143" s="86"/>
      <c r="B143" s="86"/>
      <c r="C143" s="86"/>
      <c r="D143" s="86"/>
      <c r="E143" s="86"/>
      <c r="F143" s="86"/>
      <c r="G143" s="86"/>
      <c r="H143" s="86"/>
    </row>
    <row r="144" spans="1:8">
      <c r="A144" s="86"/>
      <c r="B144" s="86"/>
      <c r="C144" s="86"/>
      <c r="D144" s="86"/>
      <c r="E144" s="86"/>
      <c r="F144" s="86"/>
      <c r="G144" s="86"/>
      <c r="H144" s="86"/>
    </row>
    <row r="145" spans="1:8">
      <c r="A145" s="86"/>
      <c r="B145" s="86"/>
      <c r="C145" s="86"/>
      <c r="D145" s="86"/>
      <c r="E145" s="86"/>
      <c r="F145" s="86"/>
      <c r="G145" s="86"/>
      <c r="H145" s="86"/>
    </row>
    <row r="146" spans="1:8">
      <c r="A146" s="86"/>
      <c r="B146" s="86"/>
      <c r="C146" s="86"/>
      <c r="D146" s="86"/>
      <c r="E146" s="86"/>
      <c r="F146" s="86"/>
      <c r="G146" s="86"/>
      <c r="H146" s="86"/>
    </row>
    <row r="147" spans="1:8">
      <c r="A147" s="86"/>
      <c r="B147" s="86"/>
      <c r="C147" s="86"/>
      <c r="D147" s="86"/>
      <c r="E147" s="86"/>
      <c r="F147" s="86"/>
      <c r="G147" s="86"/>
      <c r="H147" s="86"/>
    </row>
    <row r="148" spans="1:8">
      <c r="A148" s="86"/>
      <c r="B148" s="86"/>
      <c r="C148" s="86"/>
      <c r="D148" s="86"/>
      <c r="E148" s="86"/>
      <c r="F148" s="86"/>
      <c r="G148" s="86"/>
      <c r="H148" s="86"/>
    </row>
    <row r="149" spans="1:8">
      <c r="A149" s="86"/>
      <c r="B149" s="86"/>
      <c r="C149" s="86"/>
      <c r="D149" s="86"/>
      <c r="E149" s="86"/>
      <c r="F149" s="86"/>
      <c r="G149" s="86"/>
      <c r="H149" s="86"/>
    </row>
    <row r="150" spans="1:8">
      <c r="A150" s="86"/>
      <c r="B150" s="86"/>
      <c r="C150" s="86"/>
      <c r="D150" s="86"/>
      <c r="E150" s="86"/>
      <c r="F150" s="86"/>
      <c r="G150" s="86"/>
      <c r="H150" s="86"/>
    </row>
    <row r="151" spans="1:8">
      <c r="A151" s="86"/>
      <c r="B151" s="86"/>
      <c r="C151" s="86"/>
      <c r="D151" s="86"/>
      <c r="E151" s="86"/>
      <c r="F151" s="86"/>
      <c r="G151" s="86"/>
      <c r="H151" s="86"/>
    </row>
    <row r="152" spans="1:8">
      <c r="A152" s="86"/>
      <c r="B152" s="86"/>
      <c r="C152" s="86"/>
      <c r="D152" s="86"/>
      <c r="E152" s="86"/>
      <c r="F152" s="86"/>
      <c r="G152" s="86"/>
      <c r="H152" s="86"/>
    </row>
    <row r="153" spans="1:8">
      <c r="A153" s="86"/>
      <c r="B153" s="86"/>
      <c r="C153" s="86"/>
      <c r="D153" s="86"/>
      <c r="E153" s="86"/>
      <c r="F153" s="86"/>
      <c r="G153" s="86"/>
      <c r="H153" s="86"/>
    </row>
    <row r="154" spans="1:8">
      <c r="A154" s="86"/>
      <c r="B154" s="86"/>
      <c r="C154" s="86"/>
      <c r="D154" s="86"/>
      <c r="E154" s="86"/>
      <c r="F154" s="86"/>
      <c r="G154" s="86"/>
      <c r="H154" s="86"/>
    </row>
    <row r="155" spans="1:8">
      <c r="A155" s="86"/>
      <c r="B155" s="86"/>
      <c r="C155" s="86"/>
      <c r="D155" s="86"/>
      <c r="E155" s="86"/>
      <c r="F155" s="86"/>
      <c r="G155" s="86"/>
      <c r="H155" s="86"/>
    </row>
    <row r="156" spans="1:8">
      <c r="A156" s="86"/>
      <c r="B156" s="86"/>
      <c r="C156" s="86"/>
      <c r="D156" s="86"/>
      <c r="E156" s="86"/>
      <c r="F156" s="86"/>
      <c r="G156" s="86"/>
      <c r="H156" s="86"/>
    </row>
    <row r="157" spans="1:8">
      <c r="A157" s="86"/>
      <c r="B157" s="86"/>
      <c r="C157" s="86"/>
      <c r="D157" s="86"/>
      <c r="E157" s="86"/>
      <c r="F157" s="86"/>
      <c r="G157" s="86"/>
      <c r="H157" s="86"/>
    </row>
    <row r="158" spans="1:8">
      <c r="A158" s="86"/>
      <c r="B158" s="86"/>
      <c r="C158" s="86"/>
      <c r="D158" s="86"/>
      <c r="E158" s="86"/>
      <c r="F158" s="86"/>
      <c r="G158" s="86"/>
      <c r="H158" s="86"/>
    </row>
    <row r="159" spans="1:8">
      <c r="A159" s="86"/>
      <c r="B159" s="86"/>
      <c r="C159" s="86"/>
      <c r="D159" s="86"/>
      <c r="E159" s="86"/>
      <c r="F159" s="86"/>
      <c r="G159" s="86"/>
      <c r="H159" s="86"/>
    </row>
    <row r="160" spans="1:8">
      <c r="A160" s="86"/>
      <c r="B160" s="86"/>
      <c r="C160" s="86"/>
      <c r="D160" s="86"/>
      <c r="E160" s="86"/>
      <c r="F160" s="86"/>
      <c r="G160" s="86"/>
      <c r="H160" s="86"/>
    </row>
    <row r="161" spans="1:8">
      <c r="A161" s="86"/>
      <c r="B161" s="86"/>
      <c r="C161" s="86"/>
      <c r="D161" s="86"/>
      <c r="E161" s="86"/>
      <c r="F161" s="86"/>
      <c r="G161" s="86"/>
      <c r="H161" s="86"/>
    </row>
    <row r="162" spans="1:8">
      <c r="A162" s="86"/>
      <c r="B162" s="86"/>
      <c r="C162" s="86"/>
      <c r="D162" s="86"/>
      <c r="E162" s="86"/>
      <c r="F162" s="86"/>
      <c r="G162" s="86"/>
      <c r="H162" s="86"/>
    </row>
    <row r="163" spans="1:8">
      <c r="A163" s="86"/>
      <c r="B163" s="86"/>
      <c r="C163" s="86"/>
      <c r="D163" s="86"/>
      <c r="E163" s="86"/>
      <c r="F163" s="86"/>
      <c r="G163" s="86"/>
      <c r="H163" s="86"/>
    </row>
    <row r="164" spans="1:8">
      <c r="A164" s="86"/>
      <c r="B164" s="86"/>
      <c r="C164" s="86"/>
      <c r="D164" s="86"/>
      <c r="E164" s="86"/>
      <c r="F164" s="86"/>
      <c r="G164" s="86"/>
      <c r="H164" s="86"/>
    </row>
    <row r="165" spans="1:8">
      <c r="A165" s="86"/>
      <c r="B165" s="86"/>
      <c r="C165" s="86"/>
      <c r="D165" s="86"/>
      <c r="E165" s="86"/>
      <c r="F165" s="86"/>
      <c r="G165" s="86"/>
      <c r="H165" s="86"/>
    </row>
    <row r="166" spans="1:8">
      <c r="A166" s="86"/>
      <c r="B166" s="86"/>
      <c r="C166" s="86"/>
      <c r="D166" s="86"/>
      <c r="E166" s="86"/>
      <c r="F166" s="86"/>
      <c r="G166" s="86"/>
      <c r="H166" s="86"/>
    </row>
    <row r="167" spans="1:8">
      <c r="A167" s="86"/>
      <c r="B167" s="86"/>
      <c r="C167" s="86"/>
      <c r="D167" s="86"/>
      <c r="E167" s="86"/>
      <c r="F167" s="86"/>
      <c r="G167" s="86"/>
      <c r="H167" s="86"/>
    </row>
    <row r="168" spans="1:8">
      <c r="A168" s="86"/>
      <c r="B168" s="86"/>
      <c r="C168" s="86"/>
      <c r="D168" s="86"/>
      <c r="E168" s="86"/>
      <c r="F168" s="86"/>
      <c r="G168" s="86"/>
      <c r="H168" s="86"/>
    </row>
    <row r="169" spans="1:8">
      <c r="A169" s="86"/>
      <c r="B169" s="86"/>
      <c r="C169" s="86"/>
      <c r="D169" s="86"/>
      <c r="E169" s="86"/>
      <c r="F169" s="86"/>
      <c r="G169" s="86"/>
      <c r="H169" s="86"/>
    </row>
    <row r="170" spans="1:8">
      <c r="A170" s="86"/>
      <c r="B170" s="86"/>
      <c r="C170" s="86"/>
      <c r="D170" s="86"/>
      <c r="E170" s="86"/>
      <c r="F170" s="86"/>
      <c r="G170" s="86"/>
      <c r="H170" s="86"/>
    </row>
    <row r="171" spans="1:8">
      <c r="A171" s="86"/>
      <c r="B171" s="86"/>
      <c r="C171" s="86"/>
      <c r="D171" s="86"/>
      <c r="E171" s="86"/>
      <c r="F171" s="86"/>
      <c r="G171" s="86"/>
      <c r="H171" s="86"/>
    </row>
    <row r="172" spans="1:8">
      <c r="A172" s="86"/>
      <c r="B172" s="86"/>
      <c r="C172" s="86"/>
      <c r="D172" s="86"/>
      <c r="E172" s="86"/>
      <c r="F172" s="86"/>
      <c r="G172" s="86"/>
      <c r="H172" s="86"/>
    </row>
    <row r="173" spans="1:8">
      <c r="A173" s="86"/>
      <c r="B173" s="86"/>
      <c r="C173" s="86"/>
      <c r="D173" s="86"/>
      <c r="E173" s="86"/>
      <c r="F173" s="86"/>
      <c r="G173" s="86"/>
      <c r="H173" s="86"/>
    </row>
    <row r="174" spans="1:8">
      <c r="A174" s="86"/>
      <c r="B174" s="86"/>
      <c r="C174" s="86"/>
      <c r="D174" s="86"/>
      <c r="E174" s="86"/>
      <c r="F174" s="86"/>
      <c r="G174" s="86"/>
      <c r="H174" s="86"/>
    </row>
    <row r="175" spans="1:8">
      <c r="A175" s="86"/>
      <c r="B175" s="86"/>
      <c r="C175" s="86"/>
      <c r="D175" s="86"/>
      <c r="E175" s="86"/>
      <c r="F175" s="86"/>
      <c r="G175" s="86"/>
      <c r="H175" s="86"/>
    </row>
    <row r="176" spans="1:8">
      <c r="A176" s="86"/>
      <c r="B176" s="86"/>
      <c r="C176" s="86"/>
      <c r="D176" s="86"/>
      <c r="E176" s="86"/>
      <c r="F176" s="86"/>
      <c r="G176" s="86"/>
      <c r="H176" s="86"/>
    </row>
    <row r="177" spans="1:8">
      <c r="A177" s="86"/>
      <c r="B177" s="86"/>
      <c r="C177" s="86"/>
      <c r="D177" s="86"/>
      <c r="E177" s="86"/>
      <c r="F177" s="86"/>
      <c r="G177" s="86"/>
      <c r="H177" s="86"/>
    </row>
    <row r="178" spans="1:8">
      <c r="A178" s="86"/>
      <c r="B178" s="86"/>
      <c r="C178" s="86"/>
      <c r="D178" s="86"/>
      <c r="E178" s="86"/>
      <c r="F178" s="86"/>
      <c r="G178" s="86"/>
      <c r="H178" s="86"/>
    </row>
    <row r="179" spans="1:8">
      <c r="A179" s="86"/>
      <c r="B179" s="86"/>
      <c r="C179" s="86"/>
      <c r="D179" s="86"/>
      <c r="E179" s="86"/>
      <c r="F179" s="86"/>
      <c r="G179" s="86"/>
      <c r="H179" s="86"/>
    </row>
    <row r="180" spans="1:8">
      <c r="A180" s="86"/>
      <c r="B180" s="86"/>
      <c r="C180" s="86"/>
      <c r="D180" s="86"/>
      <c r="E180" s="86"/>
      <c r="F180" s="86"/>
      <c r="G180" s="86"/>
      <c r="H180" s="86"/>
    </row>
    <row r="181" spans="1:8">
      <c r="A181" s="86"/>
      <c r="B181" s="86"/>
      <c r="C181" s="86"/>
      <c r="D181" s="86"/>
      <c r="E181" s="86"/>
      <c r="F181" s="86"/>
      <c r="G181" s="86"/>
      <c r="H181" s="86"/>
    </row>
    <row r="182" spans="1:8">
      <c r="A182" s="86"/>
      <c r="B182" s="86"/>
      <c r="C182" s="86"/>
      <c r="D182" s="86"/>
      <c r="E182" s="86"/>
      <c r="F182" s="86"/>
      <c r="G182" s="86"/>
      <c r="H182" s="86"/>
    </row>
    <row r="183" spans="1:8">
      <c r="A183" s="86"/>
      <c r="B183" s="86"/>
      <c r="C183" s="86"/>
      <c r="D183" s="86"/>
      <c r="E183" s="86"/>
      <c r="F183" s="86"/>
      <c r="G183" s="86"/>
      <c r="H183" s="86"/>
    </row>
    <row r="184" spans="1:8">
      <c r="A184" s="86"/>
      <c r="B184" s="86"/>
      <c r="C184" s="86"/>
      <c r="D184" s="86"/>
      <c r="E184" s="86"/>
      <c r="F184" s="86"/>
      <c r="G184" s="86"/>
      <c r="H184" s="86"/>
    </row>
    <row r="185" spans="1:8">
      <c r="A185" s="86"/>
      <c r="B185" s="86"/>
      <c r="C185" s="86"/>
      <c r="D185" s="86"/>
      <c r="E185" s="86"/>
      <c r="F185" s="86"/>
      <c r="G185" s="86"/>
      <c r="H185" s="86"/>
    </row>
    <row r="186" spans="1:8">
      <c r="A186" s="86"/>
      <c r="B186" s="86"/>
      <c r="C186" s="86"/>
      <c r="D186" s="86"/>
      <c r="E186" s="86"/>
      <c r="F186" s="86"/>
      <c r="G186" s="86"/>
      <c r="H186" s="86"/>
    </row>
    <row r="187" spans="1:8">
      <c r="A187" s="86"/>
      <c r="B187" s="86"/>
      <c r="C187" s="86"/>
      <c r="D187" s="86"/>
      <c r="E187" s="86"/>
      <c r="F187" s="86"/>
      <c r="G187" s="86"/>
      <c r="H187" s="86"/>
    </row>
    <row r="188" spans="1:8">
      <c r="A188" s="86"/>
      <c r="B188" s="86"/>
      <c r="C188" s="86"/>
      <c r="D188" s="86"/>
      <c r="E188" s="86"/>
      <c r="F188" s="86"/>
      <c r="G188" s="86"/>
      <c r="H188" s="86"/>
    </row>
    <row r="189" spans="1:8">
      <c r="A189" s="86"/>
      <c r="B189" s="86"/>
      <c r="C189" s="86"/>
      <c r="D189" s="86"/>
      <c r="E189" s="86"/>
      <c r="F189" s="86"/>
      <c r="G189" s="86"/>
      <c r="H189" s="86"/>
    </row>
    <row r="190" spans="1:8">
      <c r="A190" s="86"/>
      <c r="B190" s="86"/>
      <c r="C190" s="86"/>
      <c r="D190" s="86"/>
      <c r="E190" s="86"/>
      <c r="F190" s="86"/>
      <c r="G190" s="86"/>
      <c r="H190" s="86"/>
    </row>
    <row r="191" spans="1:8">
      <c r="A191" s="86"/>
      <c r="B191" s="86"/>
      <c r="C191" s="86"/>
      <c r="D191" s="86"/>
      <c r="E191" s="86"/>
      <c r="F191" s="86"/>
      <c r="G191" s="86"/>
      <c r="H191" s="86"/>
    </row>
    <row r="192" spans="1:8">
      <c r="A192" s="86"/>
      <c r="B192" s="86"/>
      <c r="C192" s="86"/>
      <c r="D192" s="86"/>
      <c r="E192" s="86"/>
      <c r="F192" s="86"/>
      <c r="G192" s="86"/>
      <c r="H192" s="86"/>
    </row>
    <row r="193" spans="1:8">
      <c r="A193" s="86"/>
      <c r="B193" s="86"/>
      <c r="C193" s="86"/>
      <c r="D193" s="86"/>
      <c r="E193" s="86"/>
      <c r="F193" s="86"/>
      <c r="G193" s="86"/>
      <c r="H193" s="86"/>
    </row>
    <row r="194" spans="1:8">
      <c r="A194" s="86"/>
      <c r="B194" s="86"/>
      <c r="C194" s="86"/>
      <c r="D194" s="86"/>
      <c r="E194" s="86"/>
      <c r="F194" s="86"/>
      <c r="G194" s="86"/>
      <c r="H194" s="86"/>
    </row>
    <row r="195" spans="1:8">
      <c r="A195" s="86"/>
      <c r="B195" s="86"/>
      <c r="C195" s="86"/>
      <c r="D195" s="86"/>
      <c r="E195" s="86"/>
      <c r="F195" s="86"/>
      <c r="G195" s="86"/>
      <c r="H195" s="86"/>
    </row>
    <row r="196" spans="1:8">
      <c r="A196" s="86"/>
      <c r="B196" s="86"/>
      <c r="C196" s="86"/>
      <c r="D196" s="86"/>
      <c r="E196" s="86"/>
      <c r="F196" s="86"/>
      <c r="G196" s="86"/>
      <c r="H196" s="86"/>
    </row>
    <row r="197" spans="1:8">
      <c r="A197" s="86"/>
      <c r="B197" s="86"/>
      <c r="C197" s="86"/>
      <c r="D197" s="86"/>
      <c r="E197" s="86"/>
      <c r="F197" s="86"/>
      <c r="G197" s="86"/>
      <c r="H197" s="86"/>
    </row>
    <row r="198" spans="1:8">
      <c r="A198" s="86"/>
      <c r="B198" s="86"/>
      <c r="C198" s="86"/>
      <c r="D198" s="86"/>
      <c r="E198" s="86"/>
      <c r="F198" s="86"/>
      <c r="G198" s="86"/>
      <c r="H198" s="86"/>
    </row>
    <row r="199" spans="1:8">
      <c r="A199" s="86"/>
      <c r="B199" s="86"/>
      <c r="C199" s="86"/>
      <c r="D199" s="86"/>
      <c r="E199" s="86"/>
      <c r="F199" s="86"/>
      <c r="G199" s="86"/>
      <c r="H199" s="86"/>
    </row>
    <row r="200" spans="1:8">
      <c r="A200" s="86"/>
      <c r="B200" s="86"/>
      <c r="C200" s="86"/>
      <c r="D200" s="86"/>
      <c r="E200" s="86"/>
      <c r="F200" s="86"/>
      <c r="G200" s="86"/>
      <c r="H200" s="86"/>
    </row>
    <row r="201" spans="1:8">
      <c r="A201" s="86"/>
      <c r="B201" s="86"/>
      <c r="C201" s="86"/>
      <c r="D201" s="86"/>
      <c r="E201" s="86"/>
      <c r="F201" s="86"/>
      <c r="G201" s="86"/>
      <c r="H201" s="86"/>
    </row>
    <row r="202" spans="1:8">
      <c r="A202" s="86"/>
      <c r="B202" s="86"/>
      <c r="C202" s="86"/>
      <c r="D202" s="86"/>
      <c r="E202" s="86"/>
      <c r="F202" s="86"/>
      <c r="G202" s="86"/>
      <c r="H202" s="86"/>
    </row>
    <row r="203" spans="1:8">
      <c r="A203" s="86"/>
      <c r="B203" s="86"/>
      <c r="C203" s="86"/>
      <c r="D203" s="86"/>
      <c r="E203" s="86"/>
      <c r="F203" s="86"/>
      <c r="G203" s="86"/>
      <c r="H203" s="86"/>
    </row>
  </sheetData>
  <mergeCells count="33">
    <mergeCell ref="A4:H4"/>
    <mergeCell ref="A29:B29"/>
    <mergeCell ref="A12:B12"/>
    <mergeCell ref="A8:B8"/>
    <mergeCell ref="A13:B13"/>
    <mergeCell ref="A17:B17"/>
    <mergeCell ref="A21:B21"/>
    <mergeCell ref="A25:B25"/>
    <mergeCell ref="A84:B84"/>
    <mergeCell ref="A45:B45"/>
    <mergeCell ref="A69:B69"/>
    <mergeCell ref="A75:B75"/>
    <mergeCell ref="A82:B82"/>
    <mergeCell ref="A57:B57"/>
    <mergeCell ref="A76:B76"/>
    <mergeCell ref="A77:B77"/>
    <mergeCell ref="A50:B50"/>
    <mergeCell ref="A64:B64"/>
    <mergeCell ref="A58:B58"/>
    <mergeCell ref="A46:B46"/>
    <mergeCell ref="A48:B48"/>
    <mergeCell ref="A80:B80"/>
    <mergeCell ref="A66:B66"/>
    <mergeCell ref="A70:B70"/>
    <mergeCell ref="A71:B71"/>
    <mergeCell ref="A60:B60"/>
    <mergeCell ref="A62:B62"/>
    <mergeCell ref="A32:B32"/>
    <mergeCell ref="A41:B41"/>
    <mergeCell ref="A54:B54"/>
    <mergeCell ref="A33:B33"/>
    <mergeCell ref="A37:B37"/>
    <mergeCell ref="A52:B52"/>
  </mergeCells>
  <phoneticPr fontId="2" type="noConversion"/>
  <printOptions horizontalCentered="1"/>
  <pageMargins left="0.75" right="0.75" top="0.39370078740157483" bottom="0.39370078740157483" header="0.51181102362204722" footer="0.51181102362204722"/>
  <pageSetup paperSize="9" scale="90" orientation="portrait" r:id="rId1"/>
  <headerFooter alignWithMargins="0">
    <oddFooter>&amp;C&amp;"Arial,Normal"&amp;8IAPMEI&amp;R&amp;"Arial,Normal"&amp;8&amp;P</oddFooter>
  </headerFooter>
  <rowBreaks count="1" manualBreakCount="1">
    <brk id="56" max="16383" man="1"/>
  </rowBreaks>
  <ignoredErrors>
    <ignoredError sqref="D52:H52 D50:H50 E16:H16 E14:H14 D20 D26 E26:H28 D28 E8:H8 E18:H20 D18 E22:H24 D22 D24 B72 B78 D8 E48:H48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2"/>
  <dimension ref="A1:I140"/>
  <sheetViews>
    <sheetView showGridLines="0" showZeros="0" zoomScaleNormal="100" workbookViewId="0">
      <selection activeCell="H1" sqref="H1:H1048576"/>
    </sheetView>
  </sheetViews>
  <sheetFormatPr defaultColWidth="8.7109375" defaultRowHeight="13.5"/>
  <cols>
    <col min="1" max="1" width="40.5703125" style="69" customWidth="1"/>
    <col min="2" max="2" width="7.85546875" style="69" customWidth="1"/>
    <col min="3" max="14" width="11.42578125" style="69" customWidth="1"/>
    <col min="15" max="16384" width="8.7109375" style="69"/>
  </cols>
  <sheetData>
    <row r="1" spans="1:9" ht="14.25">
      <c r="A1" s="65"/>
      <c r="B1" s="65"/>
      <c r="C1" s="66"/>
      <c r="D1" s="66"/>
      <c r="E1" s="66"/>
      <c r="F1" s="66"/>
      <c r="G1" s="67" t="s">
        <v>20</v>
      </c>
      <c r="H1" s="68" t="str">
        <f>+Pressupostos!E1</f>
        <v>XPTO, Lda</v>
      </c>
    </row>
    <row r="2" spans="1:9">
      <c r="A2" s="70"/>
      <c r="B2" s="66"/>
      <c r="C2" s="66"/>
      <c r="D2" s="66"/>
      <c r="E2" s="66"/>
      <c r="F2" s="66"/>
      <c r="G2" s="66"/>
      <c r="H2" s="71" t="str">
        <f>+Pressupostos!B9</f>
        <v>Euros</v>
      </c>
      <c r="I2" s="86"/>
    </row>
    <row r="3" spans="1:9">
      <c r="A3" s="70"/>
      <c r="B3" s="66"/>
      <c r="C3" s="66"/>
      <c r="D3" s="66"/>
      <c r="E3" s="66"/>
      <c r="F3" s="66"/>
      <c r="G3" s="66"/>
      <c r="H3" s="71"/>
      <c r="I3" s="86"/>
    </row>
    <row r="4" spans="1:9" ht="16.5">
      <c r="A4" s="423" t="s">
        <v>73</v>
      </c>
      <c r="B4" s="423"/>
      <c r="C4" s="423"/>
      <c r="D4" s="423"/>
      <c r="E4" s="423"/>
      <c r="F4" s="423"/>
      <c r="G4" s="423"/>
      <c r="H4" s="423"/>
      <c r="I4" s="86"/>
    </row>
    <row r="5" spans="1:9">
      <c r="A5" s="72"/>
      <c r="B5" s="72"/>
      <c r="C5" s="72"/>
      <c r="D5" s="72"/>
      <c r="E5" s="72"/>
      <c r="F5" s="72"/>
      <c r="G5" s="72"/>
      <c r="H5" s="72"/>
      <c r="I5" s="86"/>
    </row>
    <row r="6" spans="1:9">
      <c r="A6" s="76"/>
      <c r="B6" s="76"/>
      <c r="C6" s="76"/>
      <c r="D6" s="76"/>
      <c r="E6" s="76"/>
      <c r="F6" s="76"/>
      <c r="G6" s="76"/>
      <c r="H6" s="76"/>
      <c r="I6" s="86"/>
    </row>
    <row r="7" spans="1:9" ht="25.5">
      <c r="A7" s="98" t="s">
        <v>22</v>
      </c>
      <c r="B7" s="99" t="s">
        <v>68</v>
      </c>
      <c r="C7" s="100">
        <f>+VN!C8</f>
        <v>2010</v>
      </c>
      <c r="D7" s="100">
        <f>+VN!D8</f>
        <v>2011</v>
      </c>
      <c r="E7" s="100">
        <f>+VN!E8</f>
        <v>2012</v>
      </c>
      <c r="F7" s="100">
        <f>+VN!F8</f>
        <v>2013</v>
      </c>
      <c r="G7" s="100">
        <f>+VN!G8</f>
        <v>2014</v>
      </c>
      <c r="H7" s="100">
        <f>+VN!H8</f>
        <v>2015</v>
      </c>
      <c r="I7" s="86"/>
    </row>
    <row r="8" spans="1:9">
      <c r="A8" s="98" t="s">
        <v>226</v>
      </c>
      <c r="B8" s="395"/>
      <c r="C8" s="396">
        <f t="shared" ref="C8:H8" si="0">+SUM(C9:C12)</f>
        <v>0</v>
      </c>
      <c r="D8" s="396">
        <f t="shared" si="0"/>
        <v>0</v>
      </c>
      <c r="E8" s="396">
        <f t="shared" si="0"/>
        <v>0</v>
      </c>
      <c r="F8" s="396">
        <f t="shared" si="0"/>
        <v>0</v>
      </c>
      <c r="G8" s="396">
        <f t="shared" si="0"/>
        <v>0</v>
      </c>
      <c r="H8" s="396">
        <f t="shared" si="0"/>
        <v>0</v>
      </c>
      <c r="I8" s="86"/>
    </row>
    <row r="9" spans="1:9">
      <c r="A9" s="101" t="str">
        <f>+VN!A13</f>
        <v>Produto A *</v>
      </c>
      <c r="B9" s="45"/>
      <c r="C9" s="397">
        <f>VN!C13*(1-CMVMC!$B$9)</f>
        <v>0</v>
      </c>
      <c r="D9" s="397">
        <f>VN!D13*(1-CMVMC!$B$9)</f>
        <v>0</v>
      </c>
      <c r="E9" s="397">
        <f>VN!E13*(1-CMVMC!$B$9)</f>
        <v>0</v>
      </c>
      <c r="F9" s="397">
        <f>VN!F13*(1-CMVMC!$B$9)</f>
        <v>0</v>
      </c>
      <c r="G9" s="397">
        <f>VN!G13*(1-CMVMC!$B$9)</f>
        <v>0</v>
      </c>
      <c r="H9" s="397">
        <f>VN!H13*(1-CMVMC!$B$9)</f>
        <v>0</v>
      </c>
      <c r="I9" s="86"/>
    </row>
    <row r="10" spans="1:9">
      <c r="A10" s="101" t="str">
        <f>+VN!A17</f>
        <v>Produto B *</v>
      </c>
      <c r="B10" s="45"/>
      <c r="C10" s="397">
        <f>VN!C17*(1-CMVMC!$B$10)</f>
        <v>0</v>
      </c>
      <c r="D10" s="397">
        <f>VN!D17*(1-CMVMC!$B$10)</f>
        <v>0</v>
      </c>
      <c r="E10" s="397">
        <f>VN!E17*(1-CMVMC!$B$10)</f>
        <v>0</v>
      </c>
      <c r="F10" s="397">
        <f>VN!F17*(1-CMVMC!$B$10)</f>
        <v>0</v>
      </c>
      <c r="G10" s="397">
        <f>VN!G17*(1-CMVMC!$B$10)</f>
        <v>0</v>
      </c>
      <c r="H10" s="397">
        <f>VN!H17*(1-CMVMC!$B$10)</f>
        <v>0</v>
      </c>
      <c r="I10" s="86"/>
    </row>
    <row r="11" spans="1:9">
      <c r="A11" s="101" t="str">
        <f>+VN!A21</f>
        <v>Produto C *</v>
      </c>
      <c r="B11" s="45"/>
      <c r="C11" s="397">
        <f>VN!C21*(1-CMVMC!$B$11)</f>
        <v>0</v>
      </c>
      <c r="D11" s="397">
        <f>VN!D21*(1-CMVMC!$B$11)</f>
        <v>0</v>
      </c>
      <c r="E11" s="397">
        <f>VN!E21*(1-CMVMC!$B$11)</f>
        <v>0</v>
      </c>
      <c r="F11" s="397">
        <f>VN!F21*(1-CMVMC!$B$11)</f>
        <v>0</v>
      </c>
      <c r="G11" s="397">
        <f>VN!G21*(1-CMVMC!$B$11)</f>
        <v>0</v>
      </c>
      <c r="H11" s="397">
        <f>VN!H21*(1-CMVMC!$B$11)</f>
        <v>0</v>
      </c>
      <c r="I11" s="86"/>
    </row>
    <row r="12" spans="1:9">
      <c r="A12" s="101" t="str">
        <f>+VN!A25</f>
        <v>Produto D *</v>
      </c>
      <c r="B12" s="45"/>
      <c r="C12" s="397">
        <f>VN!C25*(1-CMVMC!$B$12)</f>
        <v>0</v>
      </c>
      <c r="D12" s="397">
        <f>VN!D25*(1-CMVMC!$B$12)</f>
        <v>0</v>
      </c>
      <c r="E12" s="397">
        <f>VN!E25*(1-CMVMC!$B$12)</f>
        <v>0</v>
      </c>
      <c r="F12" s="397">
        <f>VN!F25*(1-CMVMC!$B$12)</f>
        <v>0</v>
      </c>
      <c r="G12" s="397">
        <f>VN!G25*(1-CMVMC!$B$12)</f>
        <v>0</v>
      </c>
      <c r="H12" s="397">
        <f>VN!H25*(1-CMVMC!$B$12)</f>
        <v>0</v>
      </c>
      <c r="I12" s="86"/>
    </row>
    <row r="13" spans="1:9">
      <c r="A13" s="98" t="s">
        <v>227</v>
      </c>
      <c r="B13" s="102"/>
      <c r="C13" s="135">
        <f t="shared" ref="C13:H13" si="1">+C15+C14</f>
        <v>0</v>
      </c>
      <c r="D13" s="135">
        <f t="shared" si="1"/>
        <v>0</v>
      </c>
      <c r="E13" s="135">
        <f t="shared" si="1"/>
        <v>0</v>
      </c>
      <c r="F13" s="135">
        <f t="shared" si="1"/>
        <v>0</v>
      </c>
      <c r="G13" s="135">
        <f t="shared" si="1"/>
        <v>0</v>
      </c>
      <c r="H13" s="135">
        <f t="shared" si="1"/>
        <v>0</v>
      </c>
      <c r="I13" s="86"/>
    </row>
    <row r="14" spans="1:9">
      <c r="A14" s="101" t="str">
        <f>+VN!A33</f>
        <v>Produto A *</v>
      </c>
      <c r="B14" s="45"/>
      <c r="C14" s="397">
        <f>VN!C33*(1-CMVMC!$B$14)</f>
        <v>0</v>
      </c>
      <c r="D14" s="397">
        <f>VN!D33*(1-CMVMC!$B$14)</f>
        <v>0</v>
      </c>
      <c r="E14" s="397">
        <f>VN!E33*(1-CMVMC!$B$14)</f>
        <v>0</v>
      </c>
      <c r="F14" s="397">
        <f>VN!F33*(1-CMVMC!$B$14)</f>
        <v>0</v>
      </c>
      <c r="G14" s="397">
        <f>VN!G33*(1-CMVMC!$B$14)</f>
        <v>0</v>
      </c>
      <c r="H14" s="397">
        <f>VN!H33*(1-CMVMC!$B$14)</f>
        <v>0</v>
      </c>
      <c r="I14" s="86"/>
    </row>
    <row r="15" spans="1:9">
      <c r="A15" s="101" t="str">
        <f>+VN!A37</f>
        <v>Produto B *</v>
      </c>
      <c r="B15" s="45"/>
      <c r="C15" s="397">
        <f>VN!C37*(1-CMVMC!$B$15)</f>
        <v>0</v>
      </c>
      <c r="D15" s="397">
        <f>VN!D37*(1-CMVMC!$B$15)</f>
        <v>0</v>
      </c>
      <c r="E15" s="397">
        <f>VN!E37*(1-CMVMC!$B$15)</f>
        <v>0</v>
      </c>
      <c r="F15" s="397">
        <f>VN!F37*(1-CMVMC!$B$15)</f>
        <v>0</v>
      </c>
      <c r="G15" s="397">
        <f>VN!G37*(1-CMVMC!$B$15)</f>
        <v>0</v>
      </c>
      <c r="H15" s="397">
        <f>VN!H37*(1-CMVMC!$B$15)</f>
        <v>0</v>
      </c>
      <c r="I15" s="86"/>
    </row>
    <row r="16" spans="1:9" ht="14.25" thickBot="1">
      <c r="A16" s="421" t="s">
        <v>69</v>
      </c>
      <c r="B16" s="421"/>
      <c r="C16" s="398">
        <f t="shared" ref="C16:H16" si="2">+C8+C13</f>
        <v>0</v>
      </c>
      <c r="D16" s="398">
        <f t="shared" si="2"/>
        <v>0</v>
      </c>
      <c r="E16" s="398">
        <f t="shared" si="2"/>
        <v>0</v>
      </c>
      <c r="F16" s="398">
        <f t="shared" si="2"/>
        <v>0</v>
      </c>
      <c r="G16" s="398">
        <f t="shared" si="2"/>
        <v>0</v>
      </c>
      <c r="H16" s="398">
        <f t="shared" si="2"/>
        <v>0</v>
      </c>
      <c r="I16" s="86"/>
    </row>
    <row r="17" spans="1:9" ht="14.25" thickTop="1">
      <c r="A17" s="79"/>
      <c r="B17" s="79"/>
      <c r="C17" s="80"/>
      <c r="D17" s="80"/>
      <c r="E17" s="80"/>
      <c r="F17" s="80"/>
      <c r="G17" s="80"/>
      <c r="H17" s="80"/>
      <c r="I17" s="86"/>
    </row>
    <row r="18" spans="1:9" ht="14.25" thickBot="1">
      <c r="A18" s="81" t="s">
        <v>64</v>
      </c>
      <c r="B18" s="97">
        <f>+Pressupostos!B19</f>
        <v>0.2</v>
      </c>
      <c r="C18" s="103">
        <f t="shared" ref="C18:H18" si="3">+C8*$B$18</f>
        <v>0</v>
      </c>
      <c r="D18" s="103">
        <f t="shared" si="3"/>
        <v>0</v>
      </c>
      <c r="E18" s="103">
        <f t="shared" si="3"/>
        <v>0</v>
      </c>
      <c r="F18" s="103">
        <f t="shared" si="3"/>
        <v>0</v>
      </c>
      <c r="G18" s="103">
        <f t="shared" si="3"/>
        <v>0</v>
      </c>
      <c r="H18" s="103">
        <f t="shared" si="3"/>
        <v>0</v>
      </c>
      <c r="I18" s="86"/>
    </row>
    <row r="19" spans="1:9" ht="14.25" thickTop="1">
      <c r="A19" s="76"/>
      <c r="B19" s="76"/>
      <c r="C19" s="76"/>
      <c r="D19" s="76"/>
      <c r="E19" s="76"/>
      <c r="F19" s="76"/>
      <c r="G19" s="76"/>
      <c r="H19" s="76"/>
      <c r="I19" s="86"/>
    </row>
    <row r="20" spans="1:9" ht="14.25" thickBot="1">
      <c r="A20" s="421" t="s">
        <v>70</v>
      </c>
      <c r="B20" s="421"/>
      <c r="C20" s="49">
        <f t="shared" ref="C20:H20" si="4">+C16+C18</f>
        <v>0</v>
      </c>
      <c r="D20" s="49">
        <f t="shared" si="4"/>
        <v>0</v>
      </c>
      <c r="E20" s="49">
        <f t="shared" si="4"/>
        <v>0</v>
      </c>
      <c r="F20" s="49">
        <f t="shared" si="4"/>
        <v>0</v>
      </c>
      <c r="G20" s="49">
        <f t="shared" si="4"/>
        <v>0</v>
      </c>
      <c r="H20" s="49">
        <f t="shared" si="4"/>
        <v>0</v>
      </c>
      <c r="I20" s="86"/>
    </row>
    <row r="21" spans="1:9" ht="14.25" thickTop="1">
      <c r="A21" s="76"/>
      <c r="B21" s="76"/>
      <c r="C21" s="76"/>
      <c r="D21" s="76"/>
      <c r="E21" s="76"/>
      <c r="F21" s="76"/>
      <c r="G21" s="76"/>
      <c r="H21" s="76"/>
      <c r="I21" s="86"/>
    </row>
    <row r="22" spans="1:9">
      <c r="A22" s="76"/>
      <c r="B22" s="76"/>
      <c r="C22" s="76"/>
      <c r="D22" s="76"/>
      <c r="E22" s="76"/>
      <c r="F22" s="76"/>
      <c r="G22" s="76"/>
      <c r="H22" s="76"/>
      <c r="I22" s="86"/>
    </row>
    <row r="23" spans="1:9">
      <c r="A23" s="104" t="s">
        <v>156</v>
      </c>
      <c r="B23" s="76"/>
      <c r="C23" s="76"/>
      <c r="D23" s="76"/>
      <c r="E23" s="76"/>
      <c r="F23" s="76"/>
      <c r="G23" s="76"/>
      <c r="H23" s="76"/>
      <c r="I23" s="86"/>
    </row>
    <row r="24" spans="1:9">
      <c r="A24" s="105" t="s">
        <v>228</v>
      </c>
      <c r="B24" s="76"/>
      <c r="C24" s="76"/>
      <c r="D24" s="76"/>
      <c r="E24" s="76"/>
      <c r="F24" s="76"/>
      <c r="G24" s="76"/>
      <c r="H24" s="76"/>
      <c r="I24" s="86"/>
    </row>
    <row r="25" spans="1:9">
      <c r="A25" s="105" t="s">
        <v>157</v>
      </c>
      <c r="B25" s="76"/>
      <c r="C25" s="76"/>
      <c r="D25" s="76"/>
      <c r="E25" s="76"/>
      <c r="F25" s="76"/>
      <c r="G25" s="76"/>
      <c r="H25" s="76"/>
      <c r="I25" s="86"/>
    </row>
    <row r="26" spans="1:9">
      <c r="A26" s="105" t="s">
        <v>199</v>
      </c>
      <c r="B26" s="76"/>
      <c r="C26" s="76"/>
      <c r="D26" s="76"/>
      <c r="E26" s="76"/>
      <c r="F26" s="76"/>
      <c r="G26" s="76"/>
      <c r="H26" s="76"/>
      <c r="I26" s="86"/>
    </row>
    <row r="27" spans="1:9">
      <c r="A27" s="105"/>
      <c r="B27" s="76"/>
      <c r="C27" s="76"/>
      <c r="D27" s="76"/>
      <c r="E27" s="76"/>
      <c r="F27" s="76"/>
      <c r="G27" s="76"/>
      <c r="H27" s="76"/>
      <c r="I27" s="86"/>
    </row>
    <row r="28" spans="1:9">
      <c r="A28" s="104" t="s">
        <v>200</v>
      </c>
      <c r="B28" s="76"/>
      <c r="C28" s="76"/>
      <c r="D28" s="76"/>
      <c r="E28" s="76"/>
      <c r="F28" s="76"/>
      <c r="G28" s="76"/>
      <c r="H28" s="76"/>
      <c r="I28" s="86"/>
    </row>
    <row r="29" spans="1:9">
      <c r="A29" s="82"/>
      <c r="B29" s="76"/>
      <c r="C29" s="76"/>
      <c r="D29" s="76"/>
      <c r="E29" s="76"/>
      <c r="F29" s="76"/>
      <c r="G29" s="76"/>
      <c r="H29" s="76"/>
      <c r="I29" s="86"/>
    </row>
    <row r="30" spans="1:9">
      <c r="A30" s="106"/>
      <c r="B30" s="86"/>
      <c r="C30" s="86"/>
      <c r="D30" s="86"/>
      <c r="E30" s="86"/>
      <c r="F30" s="86"/>
      <c r="G30" s="86"/>
      <c r="H30" s="86"/>
    </row>
    <row r="31" spans="1:9">
      <c r="A31" s="86"/>
      <c r="B31" s="86"/>
      <c r="C31" s="86"/>
      <c r="D31" s="86"/>
      <c r="E31" s="86"/>
      <c r="F31" s="86"/>
      <c r="G31" s="86"/>
      <c r="H31" s="86"/>
    </row>
    <row r="32" spans="1:9">
      <c r="A32" s="86"/>
      <c r="B32" s="86"/>
      <c r="C32" s="86"/>
      <c r="D32" s="86"/>
      <c r="E32" s="86"/>
      <c r="F32" s="86"/>
      <c r="G32" s="86"/>
      <c r="H32" s="86"/>
    </row>
    <row r="33" spans="1:8">
      <c r="A33" s="86"/>
      <c r="B33" s="86"/>
      <c r="C33" s="86"/>
      <c r="D33" s="86"/>
      <c r="E33" s="86"/>
      <c r="F33" s="86"/>
      <c r="G33" s="86"/>
      <c r="H33" s="86"/>
    </row>
    <row r="34" spans="1:8">
      <c r="A34" s="86"/>
      <c r="B34" s="86"/>
      <c r="C34" s="86"/>
      <c r="D34" s="86"/>
      <c r="E34" s="86"/>
      <c r="F34" s="86"/>
      <c r="G34" s="86"/>
      <c r="H34" s="86"/>
    </row>
    <row r="35" spans="1:8">
      <c r="A35" s="86"/>
      <c r="B35" s="86"/>
      <c r="C35" s="86"/>
      <c r="D35" s="86"/>
      <c r="E35" s="86"/>
      <c r="F35" s="86"/>
      <c r="G35" s="86"/>
      <c r="H35" s="86"/>
    </row>
    <row r="36" spans="1:8">
      <c r="A36" s="86"/>
      <c r="B36" s="86"/>
      <c r="C36" s="86"/>
      <c r="D36" s="86"/>
      <c r="E36" s="86"/>
      <c r="F36" s="86"/>
      <c r="G36" s="86"/>
      <c r="H36" s="86"/>
    </row>
    <row r="37" spans="1:8">
      <c r="A37" s="86"/>
      <c r="B37" s="86"/>
      <c r="C37" s="86"/>
      <c r="D37" s="86"/>
      <c r="E37" s="86"/>
      <c r="F37" s="86"/>
      <c r="G37" s="86"/>
      <c r="H37" s="86"/>
    </row>
    <row r="38" spans="1:8">
      <c r="A38" s="86"/>
      <c r="B38" s="86"/>
      <c r="C38" s="86"/>
      <c r="D38" s="86"/>
      <c r="E38" s="86"/>
      <c r="F38" s="86"/>
      <c r="G38" s="86"/>
      <c r="H38" s="86"/>
    </row>
    <row r="39" spans="1:8">
      <c r="A39" s="86"/>
      <c r="B39" s="86"/>
      <c r="C39" s="86"/>
      <c r="D39" s="86"/>
      <c r="E39" s="86"/>
      <c r="F39" s="86"/>
      <c r="G39" s="86"/>
      <c r="H39" s="86"/>
    </row>
    <row r="40" spans="1:8">
      <c r="A40" s="86"/>
      <c r="B40" s="86"/>
      <c r="C40" s="86"/>
      <c r="D40" s="86"/>
      <c r="E40" s="86"/>
      <c r="F40" s="86"/>
      <c r="G40" s="86"/>
      <c r="H40" s="86"/>
    </row>
    <row r="41" spans="1:8">
      <c r="A41" s="86"/>
      <c r="B41" s="86"/>
      <c r="C41" s="86"/>
      <c r="D41" s="86"/>
      <c r="E41" s="86"/>
      <c r="F41" s="86"/>
      <c r="G41" s="86"/>
      <c r="H41" s="86"/>
    </row>
    <row r="42" spans="1:8">
      <c r="A42" s="86"/>
      <c r="B42" s="86"/>
      <c r="C42" s="86"/>
      <c r="D42" s="86"/>
      <c r="E42" s="86"/>
      <c r="F42" s="86"/>
      <c r="G42" s="86"/>
      <c r="H42" s="86"/>
    </row>
    <row r="43" spans="1:8">
      <c r="A43" s="86"/>
      <c r="B43" s="86"/>
      <c r="C43" s="86"/>
      <c r="D43" s="86"/>
      <c r="E43" s="86"/>
      <c r="F43" s="86"/>
      <c r="G43" s="86"/>
      <c r="H43" s="86"/>
    </row>
    <row r="44" spans="1:8">
      <c r="A44" s="86"/>
      <c r="B44" s="86"/>
      <c r="C44" s="86"/>
      <c r="D44" s="86"/>
      <c r="E44" s="86"/>
      <c r="F44" s="86"/>
      <c r="G44" s="86"/>
      <c r="H44" s="86"/>
    </row>
    <row r="45" spans="1:8">
      <c r="A45" s="86"/>
      <c r="B45" s="86"/>
      <c r="C45" s="86"/>
      <c r="D45" s="86"/>
      <c r="E45" s="86"/>
      <c r="F45" s="86"/>
      <c r="G45" s="86"/>
      <c r="H45" s="86"/>
    </row>
    <row r="46" spans="1:8">
      <c r="A46" s="86"/>
      <c r="B46" s="86"/>
      <c r="C46" s="86"/>
      <c r="D46" s="86"/>
      <c r="E46" s="86"/>
      <c r="F46" s="86"/>
      <c r="G46" s="86"/>
      <c r="H46" s="86"/>
    </row>
    <row r="47" spans="1:8">
      <c r="A47" s="86"/>
      <c r="B47" s="86"/>
      <c r="C47" s="86"/>
      <c r="D47" s="86"/>
      <c r="E47" s="86"/>
      <c r="F47" s="86"/>
      <c r="G47" s="86"/>
      <c r="H47" s="86"/>
    </row>
    <row r="48" spans="1:8">
      <c r="A48" s="86"/>
      <c r="B48" s="86"/>
      <c r="C48" s="86"/>
      <c r="D48" s="86"/>
      <c r="E48" s="86"/>
      <c r="F48" s="86"/>
      <c r="G48" s="86"/>
      <c r="H48" s="86"/>
    </row>
    <row r="49" spans="1:8">
      <c r="A49" s="86"/>
      <c r="B49" s="86"/>
      <c r="C49" s="86"/>
      <c r="D49" s="86"/>
      <c r="E49" s="86"/>
      <c r="F49" s="86"/>
      <c r="G49" s="86"/>
      <c r="H49" s="86"/>
    </row>
    <row r="50" spans="1:8">
      <c r="A50" s="86"/>
      <c r="B50" s="86"/>
      <c r="C50" s="86"/>
      <c r="D50" s="86"/>
      <c r="E50" s="86"/>
      <c r="F50" s="86"/>
      <c r="G50" s="86"/>
      <c r="H50" s="86"/>
    </row>
    <row r="51" spans="1:8">
      <c r="A51" s="86"/>
      <c r="B51" s="86"/>
      <c r="C51" s="86"/>
      <c r="D51" s="86"/>
      <c r="E51" s="86"/>
      <c r="F51" s="86"/>
      <c r="G51" s="86"/>
      <c r="H51" s="86"/>
    </row>
    <row r="52" spans="1:8">
      <c r="A52" s="86"/>
      <c r="B52" s="86"/>
      <c r="C52" s="86"/>
      <c r="D52" s="86"/>
      <c r="E52" s="86"/>
      <c r="F52" s="86"/>
      <c r="G52" s="86"/>
      <c r="H52" s="86"/>
    </row>
    <row r="53" spans="1:8">
      <c r="A53" s="86"/>
      <c r="B53" s="86"/>
      <c r="C53" s="86"/>
      <c r="D53" s="86"/>
      <c r="E53" s="86"/>
      <c r="F53" s="86"/>
      <c r="G53" s="86"/>
      <c r="H53" s="86"/>
    </row>
    <row r="54" spans="1:8">
      <c r="A54" s="86"/>
      <c r="B54" s="86"/>
      <c r="C54" s="86"/>
      <c r="D54" s="86"/>
      <c r="E54" s="86"/>
      <c r="F54" s="86"/>
      <c r="G54" s="86"/>
      <c r="H54" s="86"/>
    </row>
    <row r="55" spans="1:8">
      <c r="A55" s="86"/>
      <c r="B55" s="86"/>
      <c r="C55" s="86"/>
      <c r="D55" s="86"/>
      <c r="E55" s="86"/>
      <c r="F55" s="86"/>
      <c r="G55" s="86"/>
      <c r="H55" s="86"/>
    </row>
    <row r="56" spans="1:8">
      <c r="A56" s="86"/>
      <c r="B56" s="86"/>
      <c r="C56" s="86"/>
      <c r="D56" s="86"/>
      <c r="E56" s="86"/>
      <c r="F56" s="86"/>
      <c r="G56" s="86"/>
      <c r="H56" s="86"/>
    </row>
    <row r="57" spans="1:8">
      <c r="A57" s="86"/>
      <c r="B57" s="86"/>
      <c r="C57" s="86"/>
      <c r="D57" s="86"/>
      <c r="E57" s="86"/>
      <c r="F57" s="86"/>
      <c r="G57" s="86"/>
      <c r="H57" s="86"/>
    </row>
    <row r="58" spans="1:8">
      <c r="A58" s="86"/>
      <c r="B58" s="86"/>
      <c r="C58" s="86"/>
      <c r="D58" s="86"/>
      <c r="E58" s="86"/>
      <c r="F58" s="86"/>
      <c r="G58" s="86"/>
      <c r="H58" s="86"/>
    </row>
    <row r="59" spans="1:8">
      <c r="A59" s="86"/>
      <c r="B59" s="86"/>
      <c r="C59" s="86"/>
      <c r="D59" s="86"/>
      <c r="E59" s="86"/>
      <c r="F59" s="86"/>
      <c r="G59" s="86"/>
      <c r="H59" s="86"/>
    </row>
    <row r="60" spans="1:8">
      <c r="A60" s="86"/>
      <c r="B60" s="86"/>
      <c r="C60" s="86"/>
      <c r="D60" s="86"/>
      <c r="E60" s="86"/>
      <c r="F60" s="86"/>
      <c r="G60" s="86"/>
      <c r="H60" s="86"/>
    </row>
    <row r="61" spans="1:8">
      <c r="A61" s="86"/>
      <c r="B61" s="86"/>
      <c r="C61" s="86"/>
      <c r="D61" s="86"/>
      <c r="E61" s="86"/>
      <c r="F61" s="86"/>
      <c r="G61" s="86"/>
      <c r="H61" s="86"/>
    </row>
    <row r="62" spans="1:8">
      <c r="A62" s="86"/>
      <c r="B62" s="86"/>
      <c r="C62" s="86"/>
      <c r="D62" s="86"/>
      <c r="E62" s="86"/>
      <c r="F62" s="86"/>
      <c r="G62" s="86"/>
      <c r="H62" s="86"/>
    </row>
    <row r="63" spans="1:8">
      <c r="A63" s="86"/>
      <c r="B63" s="86"/>
      <c r="C63" s="86"/>
      <c r="D63" s="86"/>
      <c r="E63" s="86"/>
      <c r="F63" s="86"/>
      <c r="G63" s="86"/>
      <c r="H63" s="86"/>
    </row>
    <row r="64" spans="1:8">
      <c r="A64" s="86"/>
      <c r="B64" s="86"/>
      <c r="C64" s="86"/>
      <c r="D64" s="86"/>
      <c r="E64" s="86"/>
      <c r="F64" s="86"/>
      <c r="G64" s="86"/>
      <c r="H64" s="86"/>
    </row>
    <row r="65" spans="1:8">
      <c r="A65" s="86"/>
      <c r="B65" s="86"/>
      <c r="C65" s="86"/>
      <c r="D65" s="86"/>
      <c r="E65" s="86"/>
      <c r="F65" s="86"/>
      <c r="G65" s="86"/>
      <c r="H65" s="86"/>
    </row>
    <row r="66" spans="1:8">
      <c r="A66" s="86"/>
      <c r="B66" s="86"/>
      <c r="C66" s="86"/>
      <c r="D66" s="86"/>
      <c r="E66" s="86"/>
      <c r="F66" s="86"/>
      <c r="G66" s="86"/>
      <c r="H66" s="86"/>
    </row>
    <row r="67" spans="1:8">
      <c r="A67" s="86"/>
      <c r="B67" s="86"/>
      <c r="C67" s="86"/>
      <c r="D67" s="86"/>
      <c r="E67" s="86"/>
      <c r="F67" s="86"/>
      <c r="G67" s="86"/>
      <c r="H67" s="86"/>
    </row>
    <row r="68" spans="1:8">
      <c r="A68" s="86"/>
      <c r="B68" s="86"/>
      <c r="C68" s="86"/>
      <c r="D68" s="86"/>
      <c r="E68" s="86"/>
      <c r="F68" s="86"/>
      <c r="G68" s="86"/>
      <c r="H68" s="86"/>
    </row>
    <row r="69" spans="1:8">
      <c r="A69" s="86"/>
      <c r="B69" s="86"/>
      <c r="C69" s="86"/>
      <c r="D69" s="86"/>
      <c r="E69" s="86"/>
      <c r="F69" s="86"/>
      <c r="G69" s="86"/>
      <c r="H69" s="86"/>
    </row>
    <row r="70" spans="1:8">
      <c r="A70" s="86"/>
      <c r="B70" s="86"/>
      <c r="C70" s="86"/>
      <c r="D70" s="86"/>
      <c r="E70" s="86"/>
      <c r="F70" s="86"/>
      <c r="G70" s="86"/>
      <c r="H70" s="86"/>
    </row>
    <row r="71" spans="1:8">
      <c r="A71" s="86"/>
      <c r="B71" s="86"/>
      <c r="C71" s="86"/>
      <c r="D71" s="86"/>
      <c r="E71" s="86"/>
      <c r="F71" s="86"/>
      <c r="G71" s="86"/>
      <c r="H71" s="86"/>
    </row>
    <row r="72" spans="1:8">
      <c r="A72" s="86"/>
      <c r="B72" s="86"/>
      <c r="C72" s="86"/>
      <c r="D72" s="86"/>
      <c r="E72" s="86"/>
      <c r="F72" s="86"/>
      <c r="G72" s="86"/>
      <c r="H72" s="86"/>
    </row>
    <row r="73" spans="1:8">
      <c r="A73" s="86"/>
      <c r="B73" s="86"/>
      <c r="C73" s="86"/>
      <c r="D73" s="86"/>
      <c r="E73" s="86"/>
      <c r="F73" s="86"/>
      <c r="G73" s="86"/>
      <c r="H73" s="86"/>
    </row>
    <row r="74" spans="1:8">
      <c r="A74" s="86"/>
      <c r="B74" s="86"/>
      <c r="C74" s="86"/>
      <c r="D74" s="86"/>
      <c r="E74" s="86"/>
      <c r="F74" s="86"/>
      <c r="G74" s="86"/>
      <c r="H74" s="86"/>
    </row>
    <row r="75" spans="1:8">
      <c r="A75" s="86"/>
      <c r="B75" s="86"/>
      <c r="C75" s="86"/>
      <c r="D75" s="86"/>
      <c r="E75" s="86"/>
      <c r="F75" s="86"/>
      <c r="G75" s="86"/>
      <c r="H75" s="86"/>
    </row>
    <row r="76" spans="1:8">
      <c r="A76" s="86"/>
      <c r="B76" s="86"/>
      <c r="C76" s="86"/>
      <c r="D76" s="86"/>
      <c r="E76" s="86"/>
      <c r="F76" s="86"/>
      <c r="G76" s="86"/>
      <c r="H76" s="86"/>
    </row>
    <row r="77" spans="1:8">
      <c r="A77" s="86"/>
      <c r="B77" s="86"/>
      <c r="C77" s="86"/>
      <c r="D77" s="86"/>
      <c r="E77" s="86"/>
      <c r="F77" s="86"/>
      <c r="G77" s="86"/>
      <c r="H77" s="86"/>
    </row>
    <row r="78" spans="1:8">
      <c r="A78" s="86"/>
      <c r="B78" s="86"/>
      <c r="C78" s="86"/>
      <c r="D78" s="86"/>
      <c r="E78" s="86"/>
      <c r="F78" s="86"/>
      <c r="G78" s="86"/>
      <c r="H78" s="86"/>
    </row>
    <row r="79" spans="1:8">
      <c r="A79" s="86"/>
      <c r="B79" s="86"/>
      <c r="C79" s="86"/>
      <c r="D79" s="86"/>
      <c r="E79" s="86"/>
      <c r="F79" s="86"/>
      <c r="G79" s="86"/>
      <c r="H79" s="86"/>
    </row>
    <row r="80" spans="1:8">
      <c r="A80" s="86"/>
      <c r="B80" s="86"/>
      <c r="C80" s="86"/>
      <c r="D80" s="86"/>
      <c r="E80" s="86"/>
      <c r="F80" s="86"/>
      <c r="G80" s="86"/>
      <c r="H80" s="86"/>
    </row>
    <row r="81" spans="1:8">
      <c r="A81" s="86"/>
      <c r="B81" s="86"/>
      <c r="C81" s="86"/>
      <c r="D81" s="86"/>
      <c r="E81" s="86"/>
      <c r="F81" s="86"/>
      <c r="G81" s="86"/>
      <c r="H81" s="86"/>
    </row>
    <row r="82" spans="1:8">
      <c r="A82" s="86"/>
      <c r="B82" s="86"/>
      <c r="C82" s="86"/>
      <c r="D82" s="86"/>
      <c r="E82" s="86"/>
      <c r="F82" s="86"/>
      <c r="G82" s="86"/>
      <c r="H82" s="86"/>
    </row>
    <row r="83" spans="1:8">
      <c r="A83" s="86"/>
      <c r="B83" s="86"/>
      <c r="C83" s="86"/>
      <c r="D83" s="86"/>
      <c r="E83" s="86"/>
      <c r="F83" s="86"/>
      <c r="G83" s="86"/>
      <c r="H83" s="86"/>
    </row>
    <row r="84" spans="1:8">
      <c r="A84" s="86"/>
      <c r="B84" s="86"/>
      <c r="C84" s="86"/>
      <c r="D84" s="86"/>
      <c r="E84" s="86"/>
      <c r="F84" s="86"/>
      <c r="G84" s="86"/>
      <c r="H84" s="86"/>
    </row>
    <row r="85" spans="1:8">
      <c r="A85" s="86"/>
      <c r="B85" s="86"/>
      <c r="C85" s="86"/>
      <c r="D85" s="86"/>
      <c r="E85" s="86"/>
      <c r="F85" s="86"/>
      <c r="G85" s="86"/>
      <c r="H85" s="86"/>
    </row>
    <row r="86" spans="1:8">
      <c r="A86" s="86"/>
      <c r="B86" s="86"/>
      <c r="C86" s="86"/>
      <c r="D86" s="86"/>
      <c r="E86" s="86"/>
      <c r="F86" s="86"/>
      <c r="G86" s="86"/>
      <c r="H86" s="86"/>
    </row>
    <row r="87" spans="1:8">
      <c r="A87" s="86"/>
      <c r="B87" s="86"/>
      <c r="C87" s="86"/>
      <c r="D87" s="86"/>
      <c r="E87" s="86"/>
      <c r="F87" s="86"/>
      <c r="G87" s="86"/>
      <c r="H87" s="86"/>
    </row>
    <row r="88" spans="1:8">
      <c r="A88" s="86"/>
      <c r="B88" s="86"/>
      <c r="C88" s="86"/>
      <c r="D88" s="86"/>
      <c r="E88" s="86"/>
      <c r="F88" s="86"/>
      <c r="G88" s="86"/>
      <c r="H88" s="86"/>
    </row>
    <row r="89" spans="1:8">
      <c r="A89" s="86"/>
      <c r="B89" s="86"/>
      <c r="C89" s="86"/>
      <c r="D89" s="86"/>
      <c r="E89" s="86"/>
      <c r="F89" s="86"/>
      <c r="G89" s="86"/>
      <c r="H89" s="86"/>
    </row>
    <row r="90" spans="1:8">
      <c r="A90" s="86"/>
      <c r="B90" s="86"/>
      <c r="C90" s="86"/>
      <c r="D90" s="86"/>
      <c r="E90" s="86"/>
      <c r="F90" s="86"/>
      <c r="G90" s="86"/>
      <c r="H90" s="86"/>
    </row>
    <row r="91" spans="1:8">
      <c r="A91" s="86"/>
      <c r="B91" s="86"/>
      <c r="C91" s="86"/>
      <c r="D91" s="86"/>
      <c r="E91" s="86"/>
      <c r="F91" s="86"/>
      <c r="G91" s="86"/>
      <c r="H91" s="86"/>
    </row>
    <row r="92" spans="1:8">
      <c r="A92" s="86"/>
      <c r="B92" s="86"/>
      <c r="C92" s="86"/>
      <c r="D92" s="86"/>
      <c r="E92" s="86"/>
      <c r="F92" s="86"/>
      <c r="G92" s="86"/>
      <c r="H92" s="86"/>
    </row>
    <row r="93" spans="1:8">
      <c r="A93" s="86"/>
      <c r="B93" s="86"/>
      <c r="C93" s="86"/>
      <c r="D93" s="86"/>
      <c r="E93" s="86"/>
      <c r="F93" s="86"/>
      <c r="G93" s="86"/>
      <c r="H93" s="86"/>
    </row>
    <row r="94" spans="1:8">
      <c r="A94" s="86"/>
      <c r="B94" s="86"/>
      <c r="C94" s="86"/>
      <c r="D94" s="86"/>
      <c r="E94" s="86"/>
      <c r="F94" s="86"/>
      <c r="G94" s="86"/>
      <c r="H94" s="86"/>
    </row>
    <row r="95" spans="1:8">
      <c r="A95" s="86"/>
      <c r="B95" s="86"/>
      <c r="C95" s="86"/>
      <c r="D95" s="86"/>
      <c r="E95" s="86"/>
      <c r="F95" s="86"/>
      <c r="G95" s="86"/>
      <c r="H95" s="86"/>
    </row>
    <row r="96" spans="1:8">
      <c r="A96" s="86"/>
      <c r="B96" s="86"/>
      <c r="C96" s="86"/>
      <c r="D96" s="86"/>
      <c r="E96" s="86"/>
      <c r="F96" s="86"/>
      <c r="G96" s="86"/>
      <c r="H96" s="86"/>
    </row>
    <row r="97" spans="1:8">
      <c r="A97" s="86"/>
      <c r="B97" s="86"/>
      <c r="C97" s="86"/>
      <c r="D97" s="86"/>
      <c r="E97" s="86"/>
      <c r="F97" s="86"/>
      <c r="G97" s="86"/>
      <c r="H97" s="86"/>
    </row>
    <row r="98" spans="1:8">
      <c r="A98" s="86"/>
      <c r="B98" s="86"/>
      <c r="C98" s="86"/>
      <c r="D98" s="86"/>
      <c r="E98" s="86"/>
      <c r="F98" s="86"/>
      <c r="G98" s="86"/>
      <c r="H98" s="86"/>
    </row>
    <row r="99" spans="1:8">
      <c r="A99" s="86"/>
      <c r="B99" s="86"/>
      <c r="C99" s="86"/>
      <c r="D99" s="86"/>
      <c r="E99" s="86"/>
      <c r="F99" s="86"/>
      <c r="G99" s="86"/>
      <c r="H99" s="86"/>
    </row>
    <row r="100" spans="1:8">
      <c r="A100" s="86"/>
      <c r="B100" s="86"/>
      <c r="C100" s="86"/>
      <c r="D100" s="86"/>
      <c r="E100" s="86"/>
      <c r="F100" s="86"/>
      <c r="G100" s="86"/>
      <c r="H100" s="86"/>
    </row>
    <row r="101" spans="1:8">
      <c r="A101" s="86"/>
      <c r="B101" s="86"/>
      <c r="C101" s="86"/>
      <c r="D101" s="86"/>
      <c r="E101" s="86"/>
      <c r="F101" s="86"/>
      <c r="G101" s="86"/>
      <c r="H101" s="86"/>
    </row>
    <row r="102" spans="1:8">
      <c r="A102" s="86"/>
      <c r="B102" s="86"/>
      <c r="C102" s="86"/>
      <c r="D102" s="86"/>
      <c r="E102" s="86"/>
      <c r="F102" s="86"/>
      <c r="G102" s="86"/>
      <c r="H102" s="86"/>
    </row>
    <row r="103" spans="1:8">
      <c r="A103" s="86"/>
      <c r="B103" s="86"/>
      <c r="C103" s="86"/>
      <c r="D103" s="86"/>
      <c r="E103" s="86"/>
      <c r="F103" s="86"/>
      <c r="G103" s="86"/>
      <c r="H103" s="86"/>
    </row>
    <row r="104" spans="1:8">
      <c r="A104" s="86"/>
      <c r="B104" s="86"/>
      <c r="C104" s="86"/>
      <c r="D104" s="86"/>
      <c r="E104" s="86"/>
      <c r="F104" s="86"/>
      <c r="G104" s="86"/>
      <c r="H104" s="86"/>
    </row>
    <row r="105" spans="1:8">
      <c r="A105" s="86"/>
      <c r="B105" s="86"/>
      <c r="C105" s="86"/>
      <c r="D105" s="86"/>
      <c r="E105" s="86"/>
      <c r="F105" s="86"/>
      <c r="G105" s="86"/>
      <c r="H105" s="86"/>
    </row>
    <row r="106" spans="1:8">
      <c r="A106" s="86"/>
      <c r="B106" s="86"/>
      <c r="C106" s="86"/>
      <c r="D106" s="86"/>
      <c r="E106" s="86"/>
      <c r="F106" s="86"/>
      <c r="G106" s="86"/>
      <c r="H106" s="86"/>
    </row>
    <row r="107" spans="1:8">
      <c r="A107" s="86"/>
      <c r="B107" s="86"/>
      <c r="C107" s="86"/>
      <c r="D107" s="86"/>
      <c r="E107" s="86"/>
      <c r="F107" s="86"/>
      <c r="G107" s="86"/>
      <c r="H107" s="86"/>
    </row>
    <row r="108" spans="1:8">
      <c r="A108" s="86"/>
      <c r="B108" s="86"/>
      <c r="C108" s="86"/>
      <c r="D108" s="86"/>
      <c r="E108" s="86"/>
      <c r="F108" s="86"/>
      <c r="G108" s="86"/>
      <c r="H108" s="86"/>
    </row>
    <row r="109" spans="1:8">
      <c r="A109" s="86"/>
      <c r="B109" s="86"/>
      <c r="C109" s="86"/>
      <c r="D109" s="86"/>
      <c r="E109" s="86"/>
      <c r="F109" s="86"/>
      <c r="G109" s="86"/>
      <c r="H109" s="86"/>
    </row>
    <row r="110" spans="1:8">
      <c r="A110" s="86"/>
      <c r="B110" s="86"/>
      <c r="C110" s="86"/>
      <c r="D110" s="86"/>
      <c r="E110" s="86"/>
      <c r="F110" s="86"/>
      <c r="G110" s="86"/>
      <c r="H110" s="86"/>
    </row>
    <row r="111" spans="1:8">
      <c r="A111" s="86"/>
      <c r="B111" s="86"/>
      <c r="C111" s="86"/>
      <c r="D111" s="86"/>
      <c r="E111" s="86"/>
      <c r="F111" s="86"/>
      <c r="G111" s="86"/>
      <c r="H111" s="86"/>
    </row>
    <row r="112" spans="1:8">
      <c r="A112" s="86"/>
      <c r="B112" s="86"/>
      <c r="C112" s="86"/>
      <c r="D112" s="86"/>
      <c r="E112" s="86"/>
      <c r="F112" s="86"/>
      <c r="G112" s="86"/>
      <c r="H112" s="86"/>
    </row>
    <row r="113" spans="1:8">
      <c r="A113" s="86"/>
      <c r="B113" s="86"/>
      <c r="C113" s="86"/>
      <c r="D113" s="86"/>
      <c r="E113" s="86"/>
      <c r="F113" s="86"/>
      <c r="G113" s="86"/>
      <c r="H113" s="86"/>
    </row>
    <row r="114" spans="1:8">
      <c r="A114" s="86"/>
      <c r="B114" s="86"/>
      <c r="C114" s="86"/>
      <c r="D114" s="86"/>
      <c r="E114" s="86"/>
      <c r="F114" s="86"/>
      <c r="G114" s="86"/>
      <c r="H114" s="86"/>
    </row>
    <row r="115" spans="1:8">
      <c r="A115" s="86"/>
      <c r="B115" s="86"/>
      <c r="C115" s="86"/>
      <c r="D115" s="86"/>
      <c r="E115" s="86"/>
      <c r="F115" s="86"/>
      <c r="G115" s="86"/>
      <c r="H115" s="86"/>
    </row>
    <row r="116" spans="1:8">
      <c r="A116" s="86"/>
      <c r="B116" s="86"/>
      <c r="C116" s="86"/>
      <c r="D116" s="86"/>
      <c r="E116" s="86"/>
      <c r="F116" s="86"/>
      <c r="G116" s="86"/>
      <c r="H116" s="86"/>
    </row>
    <row r="117" spans="1:8">
      <c r="A117" s="86"/>
      <c r="B117" s="86"/>
      <c r="C117" s="86"/>
      <c r="D117" s="86"/>
      <c r="E117" s="86"/>
      <c r="F117" s="86"/>
      <c r="G117" s="86"/>
      <c r="H117" s="86"/>
    </row>
    <row r="118" spans="1:8">
      <c r="A118" s="86"/>
      <c r="B118" s="86"/>
      <c r="C118" s="86"/>
      <c r="D118" s="86"/>
      <c r="E118" s="86"/>
      <c r="F118" s="86"/>
      <c r="G118" s="86"/>
      <c r="H118" s="86"/>
    </row>
    <row r="119" spans="1:8">
      <c r="A119" s="86"/>
      <c r="B119" s="86"/>
      <c r="C119" s="86"/>
      <c r="D119" s="86"/>
      <c r="E119" s="86"/>
      <c r="F119" s="86"/>
      <c r="G119" s="86"/>
      <c r="H119" s="86"/>
    </row>
    <row r="120" spans="1:8">
      <c r="A120" s="86"/>
      <c r="B120" s="86"/>
      <c r="C120" s="86"/>
      <c r="D120" s="86"/>
      <c r="E120" s="86"/>
      <c r="F120" s="86"/>
      <c r="G120" s="86"/>
      <c r="H120" s="86"/>
    </row>
    <row r="121" spans="1:8">
      <c r="A121" s="86"/>
      <c r="B121" s="86"/>
      <c r="C121" s="86"/>
      <c r="D121" s="86"/>
      <c r="E121" s="86"/>
      <c r="F121" s="86"/>
      <c r="G121" s="86"/>
      <c r="H121" s="86"/>
    </row>
    <row r="122" spans="1:8">
      <c r="A122" s="86"/>
      <c r="B122" s="86"/>
      <c r="C122" s="86"/>
      <c r="D122" s="86"/>
      <c r="E122" s="86"/>
      <c r="F122" s="86"/>
      <c r="G122" s="86"/>
      <c r="H122" s="86"/>
    </row>
    <row r="123" spans="1:8">
      <c r="A123" s="86"/>
      <c r="B123" s="86"/>
      <c r="C123" s="86"/>
      <c r="D123" s="86"/>
      <c r="E123" s="86"/>
      <c r="F123" s="86"/>
      <c r="G123" s="86"/>
      <c r="H123" s="86"/>
    </row>
    <row r="124" spans="1:8">
      <c r="A124" s="86"/>
      <c r="B124" s="86"/>
      <c r="C124" s="86"/>
      <c r="D124" s="86"/>
      <c r="E124" s="86"/>
      <c r="F124" s="86"/>
      <c r="G124" s="86"/>
      <c r="H124" s="86"/>
    </row>
    <row r="125" spans="1:8">
      <c r="A125" s="86"/>
      <c r="B125" s="86"/>
      <c r="C125" s="86"/>
      <c r="D125" s="86"/>
      <c r="E125" s="86"/>
      <c r="F125" s="86"/>
      <c r="G125" s="86"/>
      <c r="H125" s="86"/>
    </row>
    <row r="126" spans="1:8">
      <c r="A126" s="86"/>
      <c r="B126" s="86"/>
      <c r="C126" s="86"/>
      <c r="D126" s="86"/>
      <c r="E126" s="86"/>
      <c r="F126" s="86"/>
      <c r="G126" s="86"/>
      <c r="H126" s="86"/>
    </row>
    <row r="127" spans="1:8">
      <c r="A127" s="86"/>
      <c r="B127" s="86"/>
      <c r="C127" s="86"/>
      <c r="D127" s="86"/>
      <c r="E127" s="86"/>
      <c r="F127" s="86"/>
      <c r="G127" s="86"/>
      <c r="H127" s="86"/>
    </row>
    <row r="128" spans="1:8">
      <c r="A128" s="86"/>
      <c r="B128" s="86"/>
      <c r="C128" s="86"/>
      <c r="D128" s="86"/>
      <c r="E128" s="86"/>
      <c r="F128" s="86"/>
      <c r="G128" s="86"/>
      <c r="H128" s="86"/>
    </row>
    <row r="129" spans="1:8">
      <c r="A129" s="86"/>
      <c r="B129" s="86"/>
      <c r="C129" s="86"/>
      <c r="D129" s="86"/>
      <c r="E129" s="86"/>
      <c r="F129" s="86"/>
      <c r="G129" s="86"/>
      <c r="H129" s="86"/>
    </row>
    <row r="130" spans="1:8">
      <c r="A130" s="86"/>
      <c r="B130" s="86"/>
      <c r="C130" s="86"/>
      <c r="D130" s="86"/>
      <c r="E130" s="86"/>
      <c r="F130" s="86"/>
      <c r="G130" s="86"/>
      <c r="H130" s="86"/>
    </row>
    <row r="131" spans="1:8">
      <c r="A131" s="86"/>
      <c r="B131" s="86"/>
      <c r="C131" s="86"/>
      <c r="D131" s="86"/>
      <c r="E131" s="86"/>
      <c r="F131" s="86"/>
      <c r="G131" s="86"/>
      <c r="H131" s="86"/>
    </row>
    <row r="132" spans="1:8">
      <c r="A132" s="86"/>
      <c r="B132" s="86"/>
      <c r="C132" s="86"/>
      <c r="D132" s="86"/>
      <c r="E132" s="86"/>
      <c r="F132" s="86"/>
      <c r="G132" s="86"/>
      <c r="H132" s="86"/>
    </row>
    <row r="133" spans="1:8">
      <c r="A133" s="86"/>
      <c r="B133" s="86"/>
      <c r="C133" s="86"/>
      <c r="D133" s="86"/>
      <c r="E133" s="86"/>
      <c r="F133" s="86"/>
      <c r="G133" s="86"/>
      <c r="H133" s="86"/>
    </row>
    <row r="134" spans="1:8">
      <c r="A134" s="86"/>
      <c r="B134" s="86"/>
      <c r="C134" s="86"/>
      <c r="D134" s="86"/>
      <c r="E134" s="86"/>
      <c r="F134" s="86"/>
      <c r="G134" s="86"/>
      <c r="H134" s="86"/>
    </row>
    <row r="135" spans="1:8">
      <c r="A135" s="86"/>
      <c r="B135" s="86"/>
      <c r="C135" s="86"/>
      <c r="D135" s="86"/>
      <c r="E135" s="86"/>
      <c r="F135" s="86"/>
      <c r="G135" s="86"/>
      <c r="H135" s="86"/>
    </row>
    <row r="136" spans="1:8">
      <c r="A136" s="86"/>
      <c r="B136" s="86"/>
      <c r="C136" s="86"/>
      <c r="D136" s="86"/>
      <c r="E136" s="86"/>
      <c r="F136" s="86"/>
      <c r="G136" s="86"/>
      <c r="H136" s="86"/>
    </row>
    <row r="137" spans="1:8">
      <c r="A137" s="86"/>
      <c r="B137" s="86"/>
      <c r="C137" s="86"/>
      <c r="D137" s="86"/>
      <c r="E137" s="86"/>
      <c r="F137" s="86"/>
      <c r="G137" s="86"/>
      <c r="H137" s="86"/>
    </row>
    <row r="138" spans="1:8">
      <c r="A138" s="86"/>
      <c r="B138" s="86"/>
      <c r="C138" s="86"/>
      <c r="D138" s="86"/>
      <c r="E138" s="86"/>
      <c r="F138" s="86"/>
      <c r="G138" s="86"/>
      <c r="H138" s="86"/>
    </row>
    <row r="139" spans="1:8">
      <c r="A139" s="86"/>
      <c r="B139" s="86"/>
      <c r="C139" s="86"/>
      <c r="D139" s="86"/>
      <c r="E139" s="86"/>
      <c r="F139" s="86"/>
      <c r="G139" s="86"/>
      <c r="H139" s="86"/>
    </row>
    <row r="140" spans="1:8">
      <c r="A140" s="86"/>
      <c r="B140" s="86"/>
      <c r="C140" s="86"/>
      <c r="D140" s="86"/>
      <c r="E140" s="86"/>
      <c r="F140" s="86"/>
      <c r="G140" s="86"/>
      <c r="H140" s="86"/>
    </row>
  </sheetData>
  <mergeCells count="3">
    <mergeCell ref="A4:H4"/>
    <mergeCell ref="A16:B16"/>
    <mergeCell ref="A20:B20"/>
  </mergeCells>
  <phoneticPr fontId="2" type="noConversion"/>
  <printOptions horizontalCentered="1"/>
  <pageMargins left="0.75" right="0.75" top="0.39370078740157483" bottom="0.39370078740157483" header="0.51181102362204722" footer="0.51181102362204722"/>
  <pageSetup paperSize="9" scale="90" orientation="portrait" r:id="rId1"/>
  <headerFooter alignWithMargins="0">
    <oddFooter>&amp;C&amp;"Arial,Normal"&amp;8IAPMEI&amp;R&amp;"Arial,Normal"&amp;8&amp;P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K54"/>
  <sheetViews>
    <sheetView showGridLines="0" showZeros="0" topLeftCell="A10" zoomScaleNormal="100" workbookViewId="0">
      <selection activeCell="L10" sqref="L1:L1048576"/>
    </sheetView>
  </sheetViews>
  <sheetFormatPr defaultColWidth="8.7109375" defaultRowHeight="12.75"/>
  <cols>
    <col min="1" max="1" width="29.7109375" style="86" customWidth="1"/>
    <col min="2" max="4" width="6.42578125" style="86" customWidth="1"/>
    <col min="5" max="5" width="11.85546875" style="86" customWidth="1"/>
    <col min="6" max="14" width="11.42578125" style="86" customWidth="1"/>
    <col min="15" max="16384" width="8.7109375" style="86"/>
  </cols>
  <sheetData>
    <row r="1" spans="1:11" ht="13.5">
      <c r="A1" s="76"/>
      <c r="B1" s="76"/>
      <c r="C1" s="76"/>
      <c r="D1" s="76"/>
      <c r="E1" s="66"/>
      <c r="F1" s="66"/>
      <c r="G1" s="66"/>
      <c r="H1" s="66"/>
      <c r="I1" s="66"/>
      <c r="J1" s="108" t="str">
        <f>+VN!G1</f>
        <v>Empresa:</v>
      </c>
      <c r="K1" s="109" t="str">
        <f>+Pressupostos!E1</f>
        <v>XPTO, Lda</v>
      </c>
    </row>
    <row r="2" spans="1:11">
      <c r="A2" s="70"/>
      <c r="B2" s="70"/>
      <c r="C2" s="70"/>
      <c r="D2" s="70"/>
      <c r="E2" s="66"/>
      <c r="F2" s="66"/>
      <c r="G2" s="66"/>
      <c r="H2" s="66"/>
      <c r="I2" s="66"/>
      <c r="J2" s="66"/>
      <c r="K2" s="71" t="str">
        <f>+Pressupostos!B9</f>
        <v>Euros</v>
      </c>
    </row>
    <row r="3" spans="1:11">
      <c r="A3" s="70"/>
      <c r="B3" s="70"/>
      <c r="C3" s="70"/>
      <c r="D3" s="70"/>
      <c r="E3" s="66"/>
      <c r="F3" s="66"/>
      <c r="G3" s="66"/>
      <c r="H3" s="66"/>
      <c r="I3" s="66"/>
      <c r="J3" s="66"/>
      <c r="K3" s="71"/>
    </row>
    <row r="4" spans="1:11" ht="15.75">
      <c r="A4" s="423" t="s">
        <v>72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</row>
    <row r="5" spans="1:1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>
      <c r="A7" s="74"/>
      <c r="B7" s="110"/>
      <c r="C7" s="110"/>
      <c r="D7" s="110"/>
      <c r="E7" s="95"/>
      <c r="F7" s="73">
        <f>+VN!C8</f>
        <v>2010</v>
      </c>
      <c r="G7" s="73">
        <f>+VN!D8</f>
        <v>2011</v>
      </c>
      <c r="H7" s="73">
        <f>+VN!E8</f>
        <v>2012</v>
      </c>
      <c r="I7" s="73">
        <f>+VN!F8</f>
        <v>2013</v>
      </c>
      <c r="J7" s="73">
        <f>+VN!G8</f>
        <v>2014</v>
      </c>
      <c r="K7" s="73">
        <f>+VN!H8</f>
        <v>2015</v>
      </c>
    </row>
    <row r="8" spans="1:11">
      <c r="A8" s="111" t="s">
        <v>34</v>
      </c>
      <c r="B8" s="112"/>
      <c r="C8" s="112"/>
      <c r="D8" s="112"/>
      <c r="E8" s="114"/>
      <c r="F8" s="47">
        <v>12</v>
      </c>
      <c r="G8" s="118">
        <v>12</v>
      </c>
      <c r="H8" s="118">
        <v>12</v>
      </c>
      <c r="I8" s="118">
        <v>12</v>
      </c>
      <c r="J8" s="118">
        <v>12</v>
      </c>
      <c r="K8" s="118">
        <v>12</v>
      </c>
    </row>
    <row r="9" spans="1:11">
      <c r="A9" s="111" t="s">
        <v>74</v>
      </c>
      <c r="B9" s="112"/>
      <c r="C9" s="112"/>
      <c r="D9" s="112"/>
      <c r="E9" s="114"/>
      <c r="F9" s="115">
        <v>0</v>
      </c>
      <c r="G9" s="43">
        <v>0.03</v>
      </c>
      <c r="H9" s="43">
        <v>0.03</v>
      </c>
      <c r="I9" s="43">
        <v>0.03</v>
      </c>
      <c r="J9" s="43">
        <v>0.03</v>
      </c>
      <c r="K9" s="43">
        <v>0.03</v>
      </c>
    </row>
    <row r="10" spans="1:1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>
      <c r="A12" s="74"/>
      <c r="B12" s="73" t="s">
        <v>145</v>
      </c>
      <c r="C12" s="73" t="s">
        <v>3</v>
      </c>
      <c r="D12" s="73" t="s">
        <v>420</v>
      </c>
      <c r="E12" s="73" t="s">
        <v>75</v>
      </c>
      <c r="F12" s="73">
        <f>+VN!C8</f>
        <v>2010</v>
      </c>
      <c r="G12" s="73">
        <f>+VN!D8</f>
        <v>2011</v>
      </c>
      <c r="H12" s="73">
        <f>+VN!E8</f>
        <v>2012</v>
      </c>
      <c r="I12" s="73">
        <f>+VN!F8</f>
        <v>2013</v>
      </c>
      <c r="J12" s="73">
        <f>+VN!G8</f>
        <v>2014</v>
      </c>
      <c r="K12" s="73">
        <f>+VN!H8</f>
        <v>2015</v>
      </c>
    </row>
    <row r="13" spans="1:11">
      <c r="A13" s="116" t="s">
        <v>30</v>
      </c>
      <c r="B13" s="31">
        <v>0.2</v>
      </c>
      <c r="C13" s="382">
        <f>100%-D13</f>
        <v>1</v>
      </c>
      <c r="D13" s="31"/>
      <c r="E13" s="383"/>
      <c r="F13" s="399">
        <f>E13*$F$8</f>
        <v>0</v>
      </c>
      <c r="G13" s="399">
        <f>+E13*$G$8*(1+$G$9)</f>
        <v>0</v>
      </c>
      <c r="H13" s="399">
        <f>+G13*(1+$H$9)</f>
        <v>0</v>
      </c>
      <c r="I13" s="399">
        <f>+H13*(1+$I$9)</f>
        <v>0</v>
      </c>
      <c r="J13" s="399">
        <f>+I13*(1+$J$9)</f>
        <v>0</v>
      </c>
      <c r="K13" s="399">
        <f>+J13*(1+$K$9)</f>
        <v>0</v>
      </c>
    </row>
    <row r="14" spans="1:11">
      <c r="A14" s="117" t="s">
        <v>344</v>
      </c>
      <c r="B14" s="115"/>
      <c r="C14" s="382"/>
      <c r="D14" s="115"/>
      <c r="E14" s="384"/>
      <c r="F14" s="400"/>
      <c r="G14" s="400"/>
      <c r="H14" s="400"/>
      <c r="I14" s="400"/>
      <c r="J14" s="400"/>
      <c r="K14" s="400"/>
    </row>
    <row r="15" spans="1:11">
      <c r="A15" s="314" t="s">
        <v>203</v>
      </c>
      <c r="B15" s="31">
        <v>0.2</v>
      </c>
      <c r="C15" s="382">
        <f t="shared" ref="C15:C42" si="0">100%-D15</f>
        <v>1</v>
      </c>
      <c r="D15" s="31"/>
      <c r="E15" s="383"/>
      <c r="F15" s="399">
        <f t="shared" ref="F15:F42" si="1">E15*$F$8</f>
        <v>0</v>
      </c>
      <c r="G15" s="399">
        <f t="shared" ref="G15:G42" si="2">+E15*$G$8*(1+$G$9)</f>
        <v>0</v>
      </c>
      <c r="H15" s="399">
        <f t="shared" ref="H15:H20" si="3">+G15*(1+$H$9)</f>
        <v>0</v>
      </c>
      <c r="I15" s="399">
        <f t="shared" ref="I15:I42" si="4">+H15*(1+$I$9)</f>
        <v>0</v>
      </c>
      <c r="J15" s="399">
        <f t="shared" ref="J15:J42" si="5">+I15*(1+$J$9)</f>
        <v>0</v>
      </c>
      <c r="K15" s="399">
        <f t="shared" ref="K15:K42" si="6">+J15*(1+$K$9)</f>
        <v>0</v>
      </c>
    </row>
    <row r="16" spans="1:11">
      <c r="A16" s="314" t="s">
        <v>44</v>
      </c>
      <c r="B16" s="31">
        <v>0.2</v>
      </c>
      <c r="C16" s="382">
        <f t="shared" si="0"/>
        <v>1</v>
      </c>
      <c r="D16" s="31"/>
      <c r="E16" s="383"/>
      <c r="F16" s="399">
        <f t="shared" si="1"/>
        <v>0</v>
      </c>
      <c r="G16" s="399">
        <f t="shared" si="2"/>
        <v>0</v>
      </c>
      <c r="H16" s="399">
        <f t="shared" si="3"/>
        <v>0</v>
      </c>
      <c r="I16" s="399">
        <f t="shared" si="4"/>
        <v>0</v>
      </c>
      <c r="J16" s="399">
        <f t="shared" si="5"/>
        <v>0</v>
      </c>
      <c r="K16" s="399">
        <f t="shared" si="6"/>
        <v>0</v>
      </c>
    </row>
    <row r="17" spans="1:11">
      <c r="A17" s="314" t="s">
        <v>202</v>
      </c>
      <c r="B17" s="31">
        <v>0.2</v>
      </c>
      <c r="C17" s="382">
        <f t="shared" si="0"/>
        <v>1</v>
      </c>
      <c r="D17" s="31"/>
      <c r="E17" s="383"/>
      <c r="F17" s="399">
        <f t="shared" si="1"/>
        <v>0</v>
      </c>
      <c r="G17" s="399">
        <f t="shared" si="2"/>
        <v>0</v>
      </c>
      <c r="H17" s="399">
        <f t="shared" si="3"/>
        <v>0</v>
      </c>
      <c r="I17" s="399">
        <f>+H17*(1+$I$9)</f>
        <v>0</v>
      </c>
      <c r="J17" s="399">
        <f>+I17*(1+$J$9)</f>
        <v>0</v>
      </c>
      <c r="K17" s="399">
        <f>+J17*(1+$K$9)</f>
        <v>0</v>
      </c>
    </row>
    <row r="18" spans="1:11">
      <c r="A18" s="314" t="s">
        <v>46</v>
      </c>
      <c r="B18" s="31">
        <v>0.2</v>
      </c>
      <c r="C18" s="382">
        <f t="shared" si="0"/>
        <v>1</v>
      </c>
      <c r="D18" s="31"/>
      <c r="E18" s="383"/>
      <c r="F18" s="399">
        <f t="shared" si="1"/>
        <v>0</v>
      </c>
      <c r="G18" s="399">
        <f t="shared" si="2"/>
        <v>0</v>
      </c>
      <c r="H18" s="399">
        <f t="shared" si="3"/>
        <v>0</v>
      </c>
      <c r="I18" s="399">
        <f>+H18*(1+$I$9)</f>
        <v>0</v>
      </c>
      <c r="J18" s="399">
        <f>+I18*(1+$J$9)</f>
        <v>0</v>
      </c>
      <c r="K18" s="399">
        <f>+J18*(1+$K$9)</f>
        <v>0</v>
      </c>
    </row>
    <row r="19" spans="1:11">
      <c r="A19" s="314" t="s">
        <v>32</v>
      </c>
      <c r="B19" s="31">
        <v>0.2</v>
      </c>
      <c r="C19" s="382">
        <f t="shared" si="0"/>
        <v>1</v>
      </c>
      <c r="D19" s="31"/>
      <c r="E19" s="383"/>
      <c r="F19" s="399">
        <f t="shared" si="1"/>
        <v>0</v>
      </c>
      <c r="G19" s="399">
        <f t="shared" si="2"/>
        <v>0</v>
      </c>
      <c r="H19" s="399">
        <f t="shared" si="3"/>
        <v>0</v>
      </c>
      <c r="I19" s="399">
        <f>+H19*(1+$I$9)</f>
        <v>0</v>
      </c>
      <c r="J19" s="399">
        <f>+I19*(1+$J$9)</f>
        <v>0</v>
      </c>
      <c r="K19" s="399">
        <f>+J19*(1+$K$9)</f>
        <v>0</v>
      </c>
    </row>
    <row r="20" spans="1:11">
      <c r="A20" s="314" t="s">
        <v>43</v>
      </c>
      <c r="B20" s="31">
        <v>0.2</v>
      </c>
      <c r="C20" s="382">
        <f t="shared" si="0"/>
        <v>1</v>
      </c>
      <c r="D20" s="31"/>
      <c r="E20" s="383"/>
      <c r="F20" s="399">
        <f t="shared" si="1"/>
        <v>0</v>
      </c>
      <c r="G20" s="399">
        <f t="shared" si="2"/>
        <v>0</v>
      </c>
      <c r="H20" s="399">
        <f t="shared" si="3"/>
        <v>0</v>
      </c>
      <c r="I20" s="399">
        <f>+H20*(1+$I$9)</f>
        <v>0</v>
      </c>
      <c r="J20" s="399">
        <f>+I20*(1+$J$9)</f>
        <v>0</v>
      </c>
      <c r="K20" s="399">
        <f>+J20*(1+$K$9)</f>
        <v>0</v>
      </c>
    </row>
    <row r="21" spans="1:11">
      <c r="A21" s="117" t="s">
        <v>345</v>
      </c>
      <c r="B21" s="115"/>
      <c r="C21" s="382"/>
      <c r="D21" s="115"/>
      <c r="E21" s="384"/>
      <c r="F21" s="400"/>
      <c r="G21" s="400"/>
      <c r="H21" s="400"/>
      <c r="I21" s="400"/>
      <c r="J21" s="400"/>
      <c r="K21" s="400"/>
    </row>
    <row r="22" spans="1:11">
      <c r="A22" s="314" t="s">
        <v>346</v>
      </c>
      <c r="B22" s="31">
        <v>0.2</v>
      </c>
      <c r="C22" s="382">
        <f t="shared" si="0"/>
        <v>1</v>
      </c>
      <c r="D22" s="31"/>
      <c r="E22" s="383"/>
      <c r="F22" s="399">
        <f t="shared" si="1"/>
        <v>0</v>
      </c>
      <c r="G22" s="399">
        <f t="shared" si="2"/>
        <v>0</v>
      </c>
      <c r="H22" s="399">
        <f>+G22*(1+$H$9)</f>
        <v>0</v>
      </c>
      <c r="I22" s="399">
        <f t="shared" si="4"/>
        <v>0</v>
      </c>
      <c r="J22" s="399">
        <f t="shared" si="5"/>
        <v>0</v>
      </c>
      <c r="K22" s="399">
        <f t="shared" si="6"/>
        <v>0</v>
      </c>
    </row>
    <row r="23" spans="1:11">
      <c r="A23" s="314" t="s">
        <v>347</v>
      </c>
      <c r="B23" s="31">
        <v>0.2</v>
      </c>
      <c r="C23" s="382">
        <f t="shared" si="0"/>
        <v>1</v>
      </c>
      <c r="D23" s="31"/>
      <c r="E23" s="383"/>
      <c r="F23" s="399">
        <f t="shared" si="1"/>
        <v>0</v>
      </c>
      <c r="G23" s="399">
        <f t="shared" si="2"/>
        <v>0</v>
      </c>
      <c r="H23" s="399">
        <f>+G23*(1+$H$9)</f>
        <v>0</v>
      </c>
      <c r="I23" s="399">
        <f t="shared" si="4"/>
        <v>0</v>
      </c>
      <c r="J23" s="399">
        <f t="shared" si="5"/>
        <v>0</v>
      </c>
      <c r="K23" s="399">
        <f t="shared" si="6"/>
        <v>0</v>
      </c>
    </row>
    <row r="24" spans="1:11">
      <c r="A24" s="314" t="s">
        <v>201</v>
      </c>
      <c r="B24" s="31">
        <v>0.2</v>
      </c>
      <c r="C24" s="382">
        <f t="shared" si="0"/>
        <v>1</v>
      </c>
      <c r="D24" s="31"/>
      <c r="E24" s="383"/>
      <c r="F24" s="399">
        <f t="shared" si="1"/>
        <v>0</v>
      </c>
      <c r="G24" s="399">
        <f t="shared" si="2"/>
        <v>0</v>
      </c>
      <c r="H24" s="399">
        <f>+G24*(1+$H$9)</f>
        <v>0</v>
      </c>
      <c r="I24" s="399">
        <f t="shared" si="4"/>
        <v>0</v>
      </c>
      <c r="J24" s="399">
        <f t="shared" si="5"/>
        <v>0</v>
      </c>
      <c r="K24" s="399">
        <f t="shared" si="6"/>
        <v>0</v>
      </c>
    </row>
    <row r="25" spans="1:11">
      <c r="A25" s="314" t="s">
        <v>36</v>
      </c>
      <c r="B25" s="31">
        <v>0.2</v>
      </c>
      <c r="C25" s="382">
        <f t="shared" si="0"/>
        <v>1</v>
      </c>
      <c r="D25" s="31"/>
      <c r="E25" s="383"/>
      <c r="F25" s="399">
        <f t="shared" si="1"/>
        <v>0</v>
      </c>
      <c r="G25" s="399">
        <f t="shared" si="2"/>
        <v>0</v>
      </c>
      <c r="H25" s="399">
        <f>+G25*(1+$H$9)</f>
        <v>0</v>
      </c>
      <c r="I25" s="399">
        <f t="shared" si="4"/>
        <v>0</v>
      </c>
      <c r="J25" s="399">
        <f t="shared" si="5"/>
        <v>0</v>
      </c>
      <c r="K25" s="399">
        <f t="shared" si="6"/>
        <v>0</v>
      </c>
    </row>
    <row r="26" spans="1:11">
      <c r="A26" s="117" t="s">
        <v>348</v>
      </c>
      <c r="B26" s="115"/>
      <c r="C26" s="382"/>
      <c r="D26" s="115"/>
      <c r="E26" s="384"/>
      <c r="F26" s="400"/>
      <c r="G26" s="400"/>
      <c r="H26" s="400"/>
      <c r="I26" s="400"/>
      <c r="J26" s="400"/>
      <c r="K26" s="400"/>
    </row>
    <row r="27" spans="1:11">
      <c r="A27" s="314" t="s">
        <v>35</v>
      </c>
      <c r="B27" s="31">
        <v>0.2</v>
      </c>
      <c r="C27" s="382">
        <f t="shared" si="0"/>
        <v>1</v>
      </c>
      <c r="D27" s="31"/>
      <c r="E27" s="383"/>
      <c r="F27" s="399">
        <f t="shared" si="1"/>
        <v>0</v>
      </c>
      <c r="G27" s="399">
        <f t="shared" si="2"/>
        <v>0</v>
      </c>
      <c r="H27" s="399">
        <f>+G27*(1+$H$9)</f>
        <v>0</v>
      </c>
      <c r="I27" s="399">
        <f t="shared" si="4"/>
        <v>0</v>
      </c>
      <c r="J27" s="399">
        <f t="shared" si="5"/>
        <v>0</v>
      </c>
      <c r="K27" s="399">
        <f t="shared" si="6"/>
        <v>0</v>
      </c>
    </row>
    <row r="28" spans="1:11">
      <c r="A28" s="314" t="s">
        <v>349</v>
      </c>
      <c r="B28" s="31">
        <v>0.2</v>
      </c>
      <c r="C28" s="382">
        <f t="shared" si="0"/>
        <v>1</v>
      </c>
      <c r="D28" s="31"/>
      <c r="E28" s="383"/>
      <c r="F28" s="399">
        <f t="shared" si="1"/>
        <v>0</v>
      </c>
      <c r="G28" s="399">
        <f t="shared" si="2"/>
        <v>0</v>
      </c>
      <c r="H28" s="399">
        <f>+G28*(1+$H$9)</f>
        <v>0</v>
      </c>
      <c r="I28" s="399">
        <f t="shared" si="4"/>
        <v>0</v>
      </c>
      <c r="J28" s="399">
        <f t="shared" si="5"/>
        <v>0</v>
      </c>
      <c r="K28" s="399">
        <f t="shared" si="6"/>
        <v>0</v>
      </c>
    </row>
    <row r="29" spans="1:11">
      <c r="A29" s="314" t="s">
        <v>350</v>
      </c>
      <c r="B29" s="31">
        <v>0.05</v>
      </c>
      <c r="C29" s="382">
        <f t="shared" si="0"/>
        <v>1</v>
      </c>
      <c r="D29" s="31"/>
      <c r="E29" s="383"/>
      <c r="F29" s="399">
        <f t="shared" si="1"/>
        <v>0</v>
      </c>
      <c r="G29" s="399">
        <f t="shared" si="2"/>
        <v>0</v>
      </c>
      <c r="H29" s="399">
        <f>+G29*(1+$H$9)</f>
        <v>0</v>
      </c>
      <c r="I29" s="399">
        <f t="shared" si="4"/>
        <v>0</v>
      </c>
      <c r="J29" s="399">
        <f t="shared" si="5"/>
        <v>0</v>
      </c>
      <c r="K29" s="399">
        <f t="shared" si="6"/>
        <v>0</v>
      </c>
    </row>
    <row r="30" spans="1:11">
      <c r="A30" s="117" t="s">
        <v>351</v>
      </c>
      <c r="B30" s="115"/>
      <c r="C30" s="382"/>
      <c r="D30" s="115"/>
      <c r="E30" s="384"/>
      <c r="F30" s="400"/>
      <c r="G30" s="400"/>
      <c r="H30" s="400"/>
      <c r="I30" s="400"/>
      <c r="J30" s="400"/>
      <c r="K30" s="400"/>
    </row>
    <row r="31" spans="1:11">
      <c r="A31" s="314" t="s">
        <v>352</v>
      </c>
      <c r="B31" s="31">
        <v>0.2</v>
      </c>
      <c r="C31" s="382">
        <f t="shared" si="0"/>
        <v>1</v>
      </c>
      <c r="D31" s="31"/>
      <c r="E31" s="383"/>
      <c r="F31" s="399">
        <f t="shared" si="1"/>
        <v>0</v>
      </c>
      <c r="G31" s="399">
        <f t="shared" si="2"/>
        <v>0</v>
      </c>
      <c r="H31" s="399">
        <f>+G31*(1+$H$9)</f>
        <v>0</v>
      </c>
      <c r="I31" s="399">
        <f t="shared" si="4"/>
        <v>0</v>
      </c>
      <c r="J31" s="399">
        <f t="shared" si="5"/>
        <v>0</v>
      </c>
      <c r="K31" s="399">
        <f t="shared" si="6"/>
        <v>0</v>
      </c>
    </row>
    <row r="32" spans="1:11">
      <c r="A32" s="314" t="s">
        <v>353</v>
      </c>
      <c r="B32" s="31">
        <v>0.2</v>
      </c>
      <c r="C32" s="382">
        <f t="shared" si="0"/>
        <v>1</v>
      </c>
      <c r="D32" s="31"/>
      <c r="E32" s="383"/>
      <c r="F32" s="399">
        <f t="shared" si="1"/>
        <v>0</v>
      </c>
      <c r="G32" s="399">
        <f t="shared" si="2"/>
        <v>0</v>
      </c>
      <c r="H32" s="399">
        <f>+G32*(1+$H$9)</f>
        <v>0</v>
      </c>
      <c r="I32" s="399">
        <f t="shared" si="4"/>
        <v>0</v>
      </c>
      <c r="J32" s="399">
        <f t="shared" si="5"/>
        <v>0</v>
      </c>
      <c r="K32" s="399">
        <f t="shared" si="6"/>
        <v>0</v>
      </c>
    </row>
    <row r="33" spans="1:11">
      <c r="A33" s="314" t="s">
        <v>41</v>
      </c>
      <c r="B33" s="31">
        <v>0.2</v>
      </c>
      <c r="C33" s="382">
        <f t="shared" si="0"/>
        <v>1</v>
      </c>
      <c r="D33" s="31"/>
      <c r="E33" s="383"/>
      <c r="F33" s="399">
        <f t="shared" si="1"/>
        <v>0</v>
      </c>
      <c r="G33" s="399">
        <f t="shared" si="2"/>
        <v>0</v>
      </c>
      <c r="H33" s="399">
        <f>+G33*(1+$H$9)</f>
        <v>0</v>
      </c>
      <c r="I33" s="399">
        <f t="shared" si="4"/>
        <v>0</v>
      </c>
      <c r="J33" s="399">
        <f t="shared" si="5"/>
        <v>0</v>
      </c>
      <c r="K33" s="399">
        <f t="shared" si="6"/>
        <v>0</v>
      </c>
    </row>
    <row r="34" spans="1:11">
      <c r="A34" s="315" t="s">
        <v>354</v>
      </c>
      <c r="B34" s="115"/>
      <c r="C34" s="382"/>
      <c r="D34" s="115"/>
      <c r="E34" s="384"/>
      <c r="F34" s="400"/>
      <c r="G34" s="400"/>
      <c r="H34" s="400"/>
      <c r="I34" s="400"/>
      <c r="J34" s="400"/>
      <c r="K34" s="400"/>
    </row>
    <row r="35" spans="1:11">
      <c r="A35" s="314" t="s">
        <v>37</v>
      </c>
      <c r="B35" s="31">
        <v>0.2</v>
      </c>
      <c r="C35" s="382">
        <f t="shared" si="0"/>
        <v>1</v>
      </c>
      <c r="D35" s="31"/>
      <c r="E35" s="383"/>
      <c r="F35" s="399">
        <f t="shared" si="1"/>
        <v>0</v>
      </c>
      <c r="G35" s="399">
        <f t="shared" si="2"/>
        <v>0</v>
      </c>
      <c r="H35" s="399">
        <f t="shared" ref="H35:H42" si="7">+G35*(1+$H$9)</f>
        <v>0</v>
      </c>
      <c r="I35" s="399">
        <f t="shared" si="4"/>
        <v>0</v>
      </c>
      <c r="J35" s="399">
        <f t="shared" si="5"/>
        <v>0</v>
      </c>
      <c r="K35" s="399">
        <f t="shared" si="6"/>
        <v>0</v>
      </c>
    </row>
    <row r="36" spans="1:11">
      <c r="A36" s="314" t="s">
        <v>39</v>
      </c>
      <c r="B36" s="31">
        <v>0.2</v>
      </c>
      <c r="C36" s="382">
        <f t="shared" si="0"/>
        <v>1</v>
      </c>
      <c r="D36" s="31"/>
      <c r="E36" s="383"/>
      <c r="F36" s="399">
        <f t="shared" si="1"/>
        <v>0</v>
      </c>
      <c r="G36" s="399">
        <f t="shared" si="2"/>
        <v>0</v>
      </c>
      <c r="H36" s="399">
        <f t="shared" si="7"/>
        <v>0</v>
      </c>
      <c r="I36" s="399">
        <f t="shared" si="4"/>
        <v>0</v>
      </c>
      <c r="J36" s="399">
        <f t="shared" si="5"/>
        <v>0</v>
      </c>
      <c r="K36" s="399">
        <f t="shared" si="6"/>
        <v>0</v>
      </c>
    </row>
    <row r="37" spans="1:11">
      <c r="A37" s="314" t="s">
        <v>40</v>
      </c>
      <c r="B37" s="31">
        <v>0</v>
      </c>
      <c r="C37" s="382">
        <f t="shared" si="0"/>
        <v>1</v>
      </c>
      <c r="D37" s="31"/>
      <c r="E37" s="383"/>
      <c r="F37" s="399">
        <f t="shared" si="1"/>
        <v>0</v>
      </c>
      <c r="G37" s="399">
        <f t="shared" si="2"/>
        <v>0</v>
      </c>
      <c r="H37" s="399">
        <f t="shared" si="7"/>
        <v>0</v>
      </c>
      <c r="I37" s="399">
        <f t="shared" si="4"/>
        <v>0</v>
      </c>
      <c r="J37" s="399">
        <f t="shared" si="5"/>
        <v>0</v>
      </c>
      <c r="K37" s="399">
        <f t="shared" si="6"/>
        <v>0</v>
      </c>
    </row>
    <row r="38" spans="1:11">
      <c r="A38" s="314" t="s">
        <v>31</v>
      </c>
      <c r="B38" s="31">
        <v>0.2</v>
      </c>
      <c r="C38" s="382">
        <f t="shared" si="0"/>
        <v>1</v>
      </c>
      <c r="D38" s="31"/>
      <c r="E38" s="383"/>
      <c r="F38" s="399">
        <f t="shared" si="1"/>
        <v>0</v>
      </c>
      <c r="G38" s="399">
        <f t="shared" si="2"/>
        <v>0</v>
      </c>
      <c r="H38" s="399">
        <f t="shared" si="7"/>
        <v>0</v>
      </c>
      <c r="I38" s="399">
        <f t="shared" si="4"/>
        <v>0</v>
      </c>
      <c r="J38" s="399">
        <f t="shared" si="5"/>
        <v>0</v>
      </c>
      <c r="K38" s="399">
        <f t="shared" si="6"/>
        <v>0</v>
      </c>
    </row>
    <row r="39" spans="1:11">
      <c r="A39" s="314" t="s">
        <v>42</v>
      </c>
      <c r="B39" s="31">
        <v>0.2</v>
      </c>
      <c r="C39" s="382">
        <f t="shared" si="0"/>
        <v>1</v>
      </c>
      <c r="D39" s="31"/>
      <c r="E39" s="383"/>
      <c r="F39" s="399">
        <f t="shared" si="1"/>
        <v>0</v>
      </c>
      <c r="G39" s="399">
        <f t="shared" si="2"/>
        <v>0</v>
      </c>
      <c r="H39" s="399">
        <f t="shared" si="7"/>
        <v>0</v>
      </c>
      <c r="I39" s="399">
        <f t="shared" si="4"/>
        <v>0</v>
      </c>
      <c r="J39" s="399">
        <f t="shared" si="5"/>
        <v>0</v>
      </c>
      <c r="K39" s="399">
        <f t="shared" si="6"/>
        <v>0</v>
      </c>
    </row>
    <row r="40" spans="1:11">
      <c r="A40" s="314" t="s">
        <v>38</v>
      </c>
      <c r="B40" s="31">
        <v>0.2</v>
      </c>
      <c r="C40" s="382">
        <f t="shared" si="0"/>
        <v>1</v>
      </c>
      <c r="D40" s="31"/>
      <c r="E40" s="383"/>
      <c r="F40" s="399">
        <f t="shared" si="1"/>
        <v>0</v>
      </c>
      <c r="G40" s="399">
        <f t="shared" si="2"/>
        <v>0</v>
      </c>
      <c r="H40" s="399">
        <f t="shared" si="7"/>
        <v>0</v>
      </c>
      <c r="I40" s="399">
        <f t="shared" si="4"/>
        <v>0</v>
      </c>
      <c r="J40" s="399">
        <f t="shared" si="5"/>
        <v>0</v>
      </c>
      <c r="K40" s="399">
        <f t="shared" si="6"/>
        <v>0</v>
      </c>
    </row>
    <row r="41" spans="1:11">
      <c r="A41" s="314" t="s">
        <v>45</v>
      </c>
      <c r="B41" s="31">
        <v>0.2</v>
      </c>
      <c r="C41" s="382">
        <f t="shared" si="0"/>
        <v>1</v>
      </c>
      <c r="D41" s="31"/>
      <c r="E41" s="383"/>
      <c r="F41" s="399">
        <f t="shared" si="1"/>
        <v>0</v>
      </c>
      <c r="G41" s="399">
        <f t="shared" si="2"/>
        <v>0</v>
      </c>
      <c r="H41" s="399">
        <f t="shared" si="7"/>
        <v>0</v>
      </c>
      <c r="I41" s="399">
        <f t="shared" si="4"/>
        <v>0</v>
      </c>
      <c r="J41" s="399">
        <f t="shared" si="5"/>
        <v>0</v>
      </c>
      <c r="K41" s="399">
        <f t="shared" si="6"/>
        <v>0</v>
      </c>
    </row>
    <row r="42" spans="1:11">
      <c r="A42" s="117" t="s">
        <v>355</v>
      </c>
      <c r="B42" s="31">
        <v>0.2</v>
      </c>
      <c r="C42" s="382">
        <f t="shared" si="0"/>
        <v>1</v>
      </c>
      <c r="D42" s="31"/>
      <c r="E42" s="383"/>
      <c r="F42" s="399">
        <f t="shared" si="1"/>
        <v>0</v>
      </c>
      <c r="G42" s="399">
        <f t="shared" si="2"/>
        <v>0</v>
      </c>
      <c r="H42" s="399">
        <f t="shared" si="7"/>
        <v>0</v>
      </c>
      <c r="I42" s="399">
        <f t="shared" si="4"/>
        <v>0</v>
      </c>
      <c r="J42" s="399">
        <f t="shared" si="5"/>
        <v>0</v>
      </c>
      <c r="K42" s="399">
        <f t="shared" si="6"/>
        <v>0</v>
      </c>
    </row>
    <row r="43" spans="1:11" ht="15" customHeight="1" thickBot="1">
      <c r="A43" s="432" t="s">
        <v>21</v>
      </c>
      <c r="B43" s="433"/>
      <c r="C43" s="433"/>
      <c r="D43" s="433"/>
      <c r="E43" s="434"/>
      <c r="F43" s="385">
        <f t="shared" ref="F43:K43" si="8">SUM(F13:F42)</f>
        <v>0</v>
      </c>
      <c r="G43" s="385">
        <f t="shared" si="8"/>
        <v>0</v>
      </c>
      <c r="H43" s="385">
        <f t="shared" si="8"/>
        <v>0</v>
      </c>
      <c r="I43" s="385">
        <f t="shared" si="8"/>
        <v>0</v>
      </c>
      <c r="J43" s="385">
        <f t="shared" si="8"/>
        <v>0</v>
      </c>
      <c r="K43" s="385">
        <f t="shared" si="8"/>
        <v>0</v>
      </c>
    </row>
    <row r="44" spans="1:11" ht="13.5" thickTop="1">
      <c r="A44" s="76"/>
      <c r="B44" s="76"/>
      <c r="C44" s="76"/>
      <c r="D44" s="76"/>
      <c r="E44" s="76"/>
      <c r="F44" s="386"/>
      <c r="G44" s="386"/>
      <c r="H44" s="386"/>
      <c r="I44" s="386"/>
      <c r="J44" s="386"/>
      <c r="K44" s="386"/>
    </row>
    <row r="45" spans="1:11" ht="14.25" customHeight="1" thickBot="1">
      <c r="A45" s="429" t="s">
        <v>421</v>
      </c>
      <c r="B45" s="430"/>
      <c r="C45" s="430"/>
      <c r="D45" s="430"/>
      <c r="E45" s="381"/>
      <c r="F45" s="387">
        <f t="shared" ref="F45:K45" si="9">(F13*$C$13)+(F15*$C$15)+(F16*$C$16)+(F17*$C$17)+(F18*$C$18)+(F19*$C$19)+(F20*$C$20)+(F22*$C$22)+(F23*$C$23)+(F24*$C$24)+(F25*$C$25)+(F27*$C$27)+(F28*$C$28)+(F29*$C$29)+(F31*$C$31)+(F32*$C$32)+(F33*$C$33)+(F35*$C$35)+(F36*$C$36)+(F37*$C$37)+(F38*$C$38)+(F39*$C$39)+(F40*$C$40)+(F41*$C$41)+(F42*$C$42)</f>
        <v>0</v>
      </c>
      <c r="G45" s="387">
        <f t="shared" si="9"/>
        <v>0</v>
      </c>
      <c r="H45" s="387">
        <f t="shared" si="9"/>
        <v>0</v>
      </c>
      <c r="I45" s="387">
        <f t="shared" si="9"/>
        <v>0</v>
      </c>
      <c r="J45" s="387">
        <f t="shared" si="9"/>
        <v>0</v>
      </c>
      <c r="K45" s="387">
        <f t="shared" si="9"/>
        <v>0</v>
      </c>
    </row>
    <row r="46" spans="1:11" ht="13.5" thickTop="1">
      <c r="A46" s="76"/>
      <c r="B46" s="76"/>
      <c r="C46" s="76"/>
      <c r="D46" s="76"/>
      <c r="E46" s="76"/>
      <c r="F46" s="386"/>
      <c r="G46" s="386"/>
      <c r="H46" s="386"/>
      <c r="I46" s="386"/>
      <c r="J46" s="386"/>
      <c r="K46" s="386"/>
    </row>
    <row r="47" spans="1:11" ht="13.5" thickBot="1">
      <c r="A47" s="429" t="s">
        <v>422</v>
      </c>
      <c r="B47" s="430"/>
      <c r="C47" s="430"/>
      <c r="D47" s="430"/>
      <c r="E47" s="381"/>
      <c r="F47" s="387">
        <f t="shared" ref="F47:K47" si="10">(F13*$D$13)+(F15*$D$15)+(F16*$D$16)+(F17*$D$17)+(F18*$D$18)+(F19*$D$19)+(F20*$D$20)+(F22*$D$22)+(F23*$D$23)+(F24*$D$24)+(F25*$D$25)+(F27*$D$27)+(F28*$D$28)+(F29*$D$29)+(F31*$D$31)+(F32*$D$32)+(F33*$D$33)+(F35*$D$35)+(F36*$D$36)+(F37*$D$37)+(F38*$D$38)+(F39*$D$39)+(F40*$D$40)+(F41*$D$41)+(F42*$D$42)</f>
        <v>0</v>
      </c>
      <c r="G47" s="387">
        <f t="shared" si="10"/>
        <v>0</v>
      </c>
      <c r="H47" s="387">
        <f t="shared" si="10"/>
        <v>0</v>
      </c>
      <c r="I47" s="387">
        <f t="shared" si="10"/>
        <v>0</v>
      </c>
      <c r="J47" s="387">
        <f t="shared" si="10"/>
        <v>0</v>
      </c>
      <c r="K47" s="387">
        <f t="shared" si="10"/>
        <v>0</v>
      </c>
    </row>
    <row r="48" spans="1:11" ht="13.5" thickTop="1">
      <c r="A48" s="76"/>
      <c r="B48" s="76"/>
      <c r="C48" s="76"/>
      <c r="D48" s="76"/>
      <c r="E48" s="76"/>
      <c r="F48" s="386"/>
      <c r="G48" s="386"/>
      <c r="H48" s="386"/>
      <c r="I48" s="386"/>
      <c r="J48" s="386"/>
      <c r="K48" s="386"/>
    </row>
    <row r="49" spans="1:11" ht="13.5" thickBot="1">
      <c r="A49" s="429" t="s">
        <v>423</v>
      </c>
      <c r="B49" s="430"/>
      <c r="C49" s="430"/>
      <c r="D49" s="430"/>
      <c r="E49" s="381"/>
      <c r="F49" s="387">
        <f t="shared" ref="F49:K49" si="11">F45+F47</f>
        <v>0</v>
      </c>
      <c r="G49" s="387">
        <f t="shared" si="11"/>
        <v>0</v>
      </c>
      <c r="H49" s="387">
        <f t="shared" si="11"/>
        <v>0</v>
      </c>
      <c r="I49" s="387">
        <f t="shared" si="11"/>
        <v>0</v>
      </c>
      <c r="J49" s="387">
        <f t="shared" si="11"/>
        <v>0</v>
      </c>
      <c r="K49" s="387">
        <f t="shared" si="11"/>
        <v>0</v>
      </c>
    </row>
    <row r="50" spans="1:11" ht="13.5" thickTop="1">
      <c r="A50" s="76"/>
      <c r="B50" s="76"/>
      <c r="C50" s="76"/>
      <c r="D50" s="76"/>
      <c r="E50" s="76"/>
      <c r="F50" s="386"/>
      <c r="G50" s="386"/>
      <c r="H50" s="386"/>
      <c r="I50" s="386"/>
      <c r="J50" s="386"/>
      <c r="K50" s="386"/>
    </row>
    <row r="51" spans="1:11" ht="13.5" thickBot="1">
      <c r="A51" s="435" t="s">
        <v>64</v>
      </c>
      <c r="B51" s="435"/>
      <c r="C51" s="435"/>
      <c r="D51" s="435"/>
      <c r="E51" s="435"/>
      <c r="F51" s="388">
        <f t="shared" ref="F51:K51" si="12">(F13*$B$13)+(F15*$B$15)+(F16*$B$16)+(F17*$B$17)+(F18*$B$18)+(F19*$B$19)+(F20*$B$20)+(F22*$B$22)+(F23*$B$23)+(F24*$B$24)+(F25*$B$25)+(F27*$B$27)+(F29*$B$29)+(F36*$B$36)+(F41*$B$41)</f>
        <v>0</v>
      </c>
      <c r="G51" s="388">
        <f t="shared" si="12"/>
        <v>0</v>
      </c>
      <c r="H51" s="388">
        <f t="shared" si="12"/>
        <v>0</v>
      </c>
      <c r="I51" s="388">
        <f t="shared" si="12"/>
        <v>0</v>
      </c>
      <c r="J51" s="388">
        <f t="shared" si="12"/>
        <v>0</v>
      </c>
      <c r="K51" s="388">
        <f t="shared" si="12"/>
        <v>0</v>
      </c>
    </row>
    <row r="52" spans="1:11" ht="13.5" thickTop="1">
      <c r="A52" s="76"/>
      <c r="B52" s="76"/>
      <c r="C52" s="76"/>
      <c r="D52" s="76"/>
      <c r="E52" s="76"/>
      <c r="F52" s="386"/>
      <c r="G52" s="386"/>
      <c r="H52" s="386"/>
      <c r="I52" s="386"/>
      <c r="J52" s="386"/>
      <c r="K52" s="386"/>
    </row>
    <row r="53" spans="1:11" ht="13.5" thickBot="1">
      <c r="A53" s="431" t="s">
        <v>62</v>
      </c>
      <c r="B53" s="431"/>
      <c r="C53" s="431"/>
      <c r="D53" s="431"/>
      <c r="E53" s="431"/>
      <c r="F53" s="389">
        <f t="shared" ref="F53:K53" si="13">F43+F51</f>
        <v>0</v>
      </c>
      <c r="G53" s="389">
        <f t="shared" si="13"/>
        <v>0</v>
      </c>
      <c r="H53" s="389">
        <f t="shared" si="13"/>
        <v>0</v>
      </c>
      <c r="I53" s="389">
        <f t="shared" si="13"/>
        <v>0</v>
      </c>
      <c r="J53" s="389">
        <f t="shared" si="13"/>
        <v>0</v>
      </c>
      <c r="K53" s="389">
        <f t="shared" si="13"/>
        <v>0</v>
      </c>
    </row>
    <row r="54" spans="1:11" ht="13.5" thickTop="1"/>
  </sheetData>
  <mergeCells count="7">
    <mergeCell ref="A49:D49"/>
    <mergeCell ref="A53:E53"/>
    <mergeCell ref="A4:K4"/>
    <mergeCell ref="A43:E43"/>
    <mergeCell ref="A51:E51"/>
    <mergeCell ref="A45:D45"/>
    <mergeCell ref="A47:D47"/>
  </mergeCells>
  <phoneticPr fontId="2" type="noConversion"/>
  <printOptions horizontalCentered="1"/>
  <pageMargins left="0.75" right="0.75" top="0.39370078740157483" bottom="0.39370078740157483" header="0.51181102362204722" footer="0.51181102362204722"/>
  <pageSetup paperSize="9" scale="80" orientation="portrait" r:id="rId1"/>
  <headerFooter alignWithMargins="0">
    <oddFooter>&amp;C&amp;"Arial,Normal"&amp;8IAPMEI&amp;R&amp;"Arial,Normal"&amp;8&amp;P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I90"/>
  <sheetViews>
    <sheetView showGridLines="0" showZeros="0" zoomScaleNormal="100" workbookViewId="0"/>
  </sheetViews>
  <sheetFormatPr defaultColWidth="8.7109375" defaultRowHeight="12.75"/>
  <cols>
    <col min="1" max="1" width="25.28515625" style="86" customWidth="1"/>
    <col min="2" max="2" width="5.28515625" style="86" customWidth="1"/>
    <col min="3" max="3" width="12.5703125" style="86" customWidth="1"/>
    <col min="4" max="13" width="11.42578125" style="86" customWidth="1"/>
    <col min="14" max="37" width="11.7109375" style="86" customWidth="1"/>
    <col min="38" max="16384" width="8.7109375" style="86"/>
  </cols>
  <sheetData>
    <row r="1" spans="1:9" ht="13.5">
      <c r="A1" s="76"/>
      <c r="B1" s="76"/>
      <c r="C1" s="66"/>
      <c r="D1" s="66"/>
      <c r="E1" s="66"/>
      <c r="F1" s="66"/>
      <c r="G1" s="66"/>
      <c r="H1" s="108" t="str">
        <f>+VN!G1</f>
        <v>Empresa:</v>
      </c>
      <c r="I1" s="68" t="str">
        <f>+Pressupostos!E1</f>
        <v>XPTO, Lda</v>
      </c>
    </row>
    <row r="2" spans="1:9">
      <c r="A2" s="119"/>
      <c r="B2" s="119"/>
      <c r="C2" s="66"/>
      <c r="D2" s="66"/>
      <c r="E2" s="66"/>
      <c r="F2" s="66"/>
      <c r="G2" s="66"/>
      <c r="H2" s="66"/>
      <c r="I2" s="71" t="str">
        <f>+Pressupostos!B9</f>
        <v>Euros</v>
      </c>
    </row>
    <row r="3" spans="1:9">
      <c r="A3" s="119"/>
      <c r="B3" s="119"/>
      <c r="C3" s="66"/>
      <c r="D3" s="66"/>
      <c r="E3" s="66"/>
      <c r="F3" s="66"/>
      <c r="G3" s="66"/>
      <c r="H3" s="66"/>
      <c r="I3" s="71"/>
    </row>
    <row r="4" spans="1:9" ht="15.75">
      <c r="A4" s="423" t="s">
        <v>282</v>
      </c>
      <c r="B4" s="423"/>
      <c r="C4" s="423"/>
      <c r="D4" s="423"/>
      <c r="E4" s="423"/>
      <c r="F4" s="423"/>
      <c r="G4" s="423"/>
      <c r="H4" s="423"/>
      <c r="I4" s="423"/>
    </row>
    <row r="5" spans="1:9">
      <c r="A5" s="72"/>
      <c r="B5" s="72"/>
      <c r="C5" s="72"/>
      <c r="D5" s="72"/>
      <c r="E5" s="72"/>
      <c r="F5" s="72"/>
      <c r="G5" s="72"/>
      <c r="H5" s="72"/>
      <c r="I5" s="72"/>
    </row>
    <row r="6" spans="1:9">
      <c r="A6" s="74"/>
      <c r="B6" s="110"/>
      <c r="C6" s="110"/>
      <c r="D6" s="73">
        <f>+VN!C8</f>
        <v>2010</v>
      </c>
      <c r="E6" s="73">
        <f>+VN!D8</f>
        <v>2011</v>
      </c>
      <c r="F6" s="73">
        <f>+VN!E8</f>
        <v>2012</v>
      </c>
      <c r="G6" s="73">
        <f>+VN!F8</f>
        <v>2013</v>
      </c>
      <c r="H6" s="73">
        <f>+VN!G8</f>
        <v>2014</v>
      </c>
      <c r="I6" s="73">
        <f>+VN!H8</f>
        <v>2015</v>
      </c>
    </row>
    <row r="7" spans="1:9">
      <c r="A7" s="111" t="s">
        <v>34</v>
      </c>
      <c r="B7" s="112"/>
      <c r="C7" s="113"/>
      <c r="D7" s="47">
        <v>14</v>
      </c>
      <c r="E7" s="156">
        <v>14</v>
      </c>
      <c r="F7" s="156">
        <v>14</v>
      </c>
      <c r="G7" s="156">
        <f>+F7</f>
        <v>14</v>
      </c>
      <c r="H7" s="156">
        <f>+G7</f>
        <v>14</v>
      </c>
      <c r="I7" s="156">
        <f>+H7</f>
        <v>14</v>
      </c>
    </row>
    <row r="8" spans="1:9">
      <c r="A8" s="111" t="s">
        <v>193</v>
      </c>
      <c r="B8" s="112"/>
      <c r="C8" s="113"/>
      <c r="D8" s="115">
        <v>0</v>
      </c>
      <c r="E8" s="43">
        <v>0.03</v>
      </c>
      <c r="F8" s="43">
        <v>0.03</v>
      </c>
      <c r="G8" s="43">
        <v>0.03</v>
      </c>
      <c r="H8" s="43">
        <v>0.03</v>
      </c>
      <c r="I8" s="43">
        <v>0.03</v>
      </c>
    </row>
    <row r="9" spans="1:9">
      <c r="A9" s="120"/>
      <c r="B9" s="120"/>
      <c r="C9" s="121"/>
      <c r="D9" s="76"/>
      <c r="E9" s="76"/>
      <c r="F9" s="76"/>
      <c r="G9" s="76"/>
      <c r="H9" s="76"/>
      <c r="I9" s="76"/>
    </row>
    <row r="10" spans="1:9">
      <c r="A10" s="120"/>
      <c r="B10" s="120"/>
      <c r="C10" s="121"/>
      <c r="D10" s="76"/>
      <c r="E10" s="76"/>
      <c r="F10" s="76"/>
      <c r="G10" s="76"/>
      <c r="H10" s="76"/>
      <c r="I10" s="76"/>
    </row>
    <row r="11" spans="1:9">
      <c r="A11" s="442" t="s">
        <v>229</v>
      </c>
      <c r="B11" s="443"/>
      <c r="C11" s="444"/>
      <c r="D11" s="73">
        <f t="shared" ref="D11:I11" si="0">+D6</f>
        <v>2010</v>
      </c>
      <c r="E11" s="73">
        <f t="shared" si="0"/>
        <v>2011</v>
      </c>
      <c r="F11" s="73">
        <f t="shared" si="0"/>
        <v>2012</v>
      </c>
      <c r="G11" s="73">
        <f t="shared" si="0"/>
        <v>2013</v>
      </c>
      <c r="H11" s="73">
        <f t="shared" si="0"/>
        <v>2014</v>
      </c>
      <c r="I11" s="73">
        <f t="shared" si="0"/>
        <v>2015</v>
      </c>
    </row>
    <row r="12" spans="1:9">
      <c r="A12" s="122" t="s">
        <v>230</v>
      </c>
      <c r="B12" s="112"/>
      <c r="C12" s="113"/>
      <c r="D12" s="52"/>
      <c r="E12" s="52"/>
      <c r="F12" s="52"/>
      <c r="G12" s="52"/>
      <c r="H12" s="52"/>
      <c r="I12" s="52"/>
    </row>
    <row r="13" spans="1:9">
      <c r="A13" s="55" t="s">
        <v>231</v>
      </c>
      <c r="B13" s="123"/>
      <c r="C13" s="124"/>
      <c r="D13" s="52"/>
      <c r="E13" s="52"/>
      <c r="F13" s="52"/>
      <c r="G13" s="52"/>
      <c r="H13" s="52"/>
      <c r="I13" s="52"/>
    </row>
    <row r="14" spans="1:9">
      <c r="A14" s="55" t="s">
        <v>232</v>
      </c>
      <c r="B14" s="123"/>
      <c r="C14" s="124"/>
      <c r="D14" s="52"/>
      <c r="E14" s="52"/>
      <c r="F14" s="52"/>
      <c r="G14" s="52"/>
      <c r="H14" s="52"/>
      <c r="I14" s="52"/>
    </row>
    <row r="15" spans="1:9">
      <c r="A15" s="55" t="s">
        <v>233</v>
      </c>
      <c r="B15" s="123"/>
      <c r="C15" s="124"/>
      <c r="D15" s="52"/>
      <c r="E15" s="52"/>
      <c r="F15" s="52"/>
      <c r="G15" s="52"/>
      <c r="H15" s="52"/>
      <c r="I15" s="52"/>
    </row>
    <row r="16" spans="1:9">
      <c r="A16" s="55" t="s">
        <v>234</v>
      </c>
      <c r="B16" s="123"/>
      <c r="C16" s="124"/>
      <c r="D16" s="52"/>
      <c r="E16" s="52"/>
      <c r="F16" s="52"/>
      <c r="G16" s="52"/>
      <c r="H16" s="52"/>
      <c r="I16" s="52"/>
    </row>
    <row r="17" spans="1:9">
      <c r="A17" s="55" t="s">
        <v>235</v>
      </c>
      <c r="B17" s="123"/>
      <c r="C17" s="124"/>
      <c r="D17" s="52"/>
      <c r="E17" s="52"/>
      <c r="F17" s="52"/>
      <c r="G17" s="52"/>
      <c r="H17" s="52"/>
      <c r="I17" s="52"/>
    </row>
    <row r="18" spans="1:9">
      <c r="A18" s="55" t="s">
        <v>236</v>
      </c>
      <c r="B18" s="123"/>
      <c r="C18" s="124"/>
      <c r="D18" s="52"/>
      <c r="E18" s="52"/>
      <c r="F18" s="52"/>
      <c r="G18" s="52"/>
      <c r="H18" s="52"/>
      <c r="I18" s="52"/>
    </row>
    <row r="19" spans="1:9">
      <c r="A19" s="55" t="s">
        <v>237</v>
      </c>
      <c r="B19" s="123"/>
      <c r="C19" s="124"/>
      <c r="D19" s="52"/>
      <c r="E19" s="52"/>
      <c r="F19" s="52"/>
      <c r="G19" s="52"/>
      <c r="H19" s="52"/>
      <c r="I19" s="52"/>
    </row>
    <row r="20" spans="1:9">
      <c r="A20" s="55" t="s">
        <v>238</v>
      </c>
      <c r="B20" s="123"/>
      <c r="C20" s="124"/>
      <c r="D20" s="52"/>
      <c r="E20" s="52"/>
      <c r="F20" s="52"/>
      <c r="G20" s="52"/>
      <c r="H20" s="52"/>
      <c r="I20" s="52"/>
    </row>
    <row r="21" spans="1:9">
      <c r="A21" s="56"/>
      <c r="B21" s="125"/>
      <c r="C21" s="126"/>
      <c r="D21" s="50"/>
      <c r="E21" s="50"/>
      <c r="F21" s="50"/>
      <c r="G21" s="50"/>
      <c r="H21" s="50"/>
      <c r="I21" s="50"/>
    </row>
    <row r="22" spans="1:9">
      <c r="A22" s="56"/>
      <c r="B22" s="125"/>
      <c r="C22" s="126"/>
      <c r="D22" s="50"/>
      <c r="E22" s="50"/>
      <c r="F22" s="50"/>
      <c r="G22" s="50"/>
      <c r="H22" s="50"/>
      <c r="I22" s="50"/>
    </row>
    <row r="23" spans="1:9" ht="13.5" thickBot="1">
      <c r="A23" s="432" t="s">
        <v>48</v>
      </c>
      <c r="B23" s="433"/>
      <c r="C23" s="434"/>
      <c r="D23" s="127">
        <f t="shared" ref="D23:I23" si="1">+SUM(D12:D22)</f>
        <v>0</v>
      </c>
      <c r="E23" s="127">
        <f t="shared" si="1"/>
        <v>0</v>
      </c>
      <c r="F23" s="127">
        <f t="shared" si="1"/>
        <v>0</v>
      </c>
      <c r="G23" s="127">
        <f t="shared" si="1"/>
        <v>0</v>
      </c>
      <c r="H23" s="127">
        <f t="shared" si="1"/>
        <v>0</v>
      </c>
      <c r="I23" s="127">
        <f t="shared" si="1"/>
        <v>0</v>
      </c>
    </row>
    <row r="24" spans="1:9" ht="13.5" thickTop="1">
      <c r="A24" s="120"/>
      <c r="B24" s="120"/>
      <c r="C24" s="121"/>
      <c r="D24" s="76"/>
      <c r="E24" s="76"/>
      <c r="F24" s="76"/>
      <c r="G24" s="76"/>
      <c r="H24" s="76"/>
      <c r="I24" s="76"/>
    </row>
    <row r="25" spans="1:9">
      <c r="A25" s="120"/>
      <c r="B25" s="120"/>
      <c r="C25" s="121"/>
      <c r="D25" s="76"/>
      <c r="E25" s="76"/>
      <c r="F25" s="76"/>
      <c r="G25" s="76"/>
      <c r="H25" s="76"/>
      <c r="I25" s="76"/>
    </row>
    <row r="26" spans="1:9">
      <c r="A26" s="442" t="s">
        <v>239</v>
      </c>
      <c r="B26" s="443"/>
      <c r="C26" s="444"/>
      <c r="D26" s="73">
        <f t="shared" ref="D26:I26" si="2">+D11</f>
        <v>2010</v>
      </c>
      <c r="E26" s="73">
        <f t="shared" si="2"/>
        <v>2011</v>
      </c>
      <c r="F26" s="73">
        <f t="shared" si="2"/>
        <v>2012</v>
      </c>
      <c r="G26" s="73">
        <f t="shared" si="2"/>
        <v>2013</v>
      </c>
      <c r="H26" s="73">
        <f t="shared" si="2"/>
        <v>2014</v>
      </c>
      <c r="I26" s="73">
        <f t="shared" si="2"/>
        <v>2015</v>
      </c>
    </row>
    <row r="27" spans="1:9">
      <c r="A27" s="122" t="str">
        <f>+A12</f>
        <v>Administração / Direcção</v>
      </c>
      <c r="B27" s="112"/>
      <c r="C27" s="113"/>
      <c r="D27" s="53"/>
      <c r="E27" s="53">
        <f>+ROUND(D27*(1+$E$8),2)</f>
        <v>0</v>
      </c>
      <c r="F27" s="53">
        <f>+ROUND(E27*(1+F8),2)</f>
        <v>0</v>
      </c>
      <c r="G27" s="53">
        <f>+ROUND(F27*(1+G8),2)</f>
        <v>0</v>
      </c>
      <c r="H27" s="53">
        <f>+ROUND(G27*(1+H8),2)</f>
        <v>0</v>
      </c>
      <c r="I27" s="53">
        <f>+ROUND(H27*(1+I8),2)</f>
        <v>0</v>
      </c>
    </row>
    <row r="28" spans="1:9">
      <c r="A28" s="122" t="str">
        <f t="shared" ref="A28:A37" si="3">+A13</f>
        <v>Administrativa Financeira</v>
      </c>
      <c r="B28" s="112"/>
      <c r="C28" s="113"/>
      <c r="D28" s="53"/>
      <c r="E28" s="53">
        <f>+ROUND(D28*(1+E8),2)</f>
        <v>0</v>
      </c>
      <c r="F28" s="53">
        <f>+ROUND(E28*(1+F8),2)</f>
        <v>0</v>
      </c>
      <c r="G28" s="53">
        <f>+ROUND(F28*(1+G8),2)</f>
        <v>0</v>
      </c>
      <c r="H28" s="53">
        <f>+ROUND(G28*(1+H8),2)</f>
        <v>0</v>
      </c>
      <c r="I28" s="53">
        <f>+ROUND(H28*(1+I8),2)</f>
        <v>0</v>
      </c>
    </row>
    <row r="29" spans="1:9">
      <c r="A29" s="122" t="str">
        <f t="shared" si="3"/>
        <v>Comercial / Marketing</v>
      </c>
      <c r="B29" s="112"/>
      <c r="C29" s="113"/>
      <c r="D29" s="53"/>
      <c r="E29" s="53">
        <f>+ROUND(D29*(1+E8),2)</f>
        <v>0</v>
      </c>
      <c r="F29" s="53">
        <f>+ROUND(E29*(1+F8),2)</f>
        <v>0</v>
      </c>
      <c r="G29" s="53">
        <f>+ROUND(F29*(1+G8),2)</f>
        <v>0</v>
      </c>
      <c r="H29" s="53">
        <f>+ROUND(G29*(1+H8),2)</f>
        <v>0</v>
      </c>
      <c r="I29" s="53">
        <f>+ROUND(H29*(1+I8),2)</f>
        <v>0</v>
      </c>
    </row>
    <row r="30" spans="1:9">
      <c r="A30" s="122" t="str">
        <f t="shared" si="3"/>
        <v>Produção / Operacional</v>
      </c>
      <c r="B30" s="112"/>
      <c r="C30" s="113"/>
      <c r="D30" s="53"/>
      <c r="E30" s="53">
        <f>+ROUND(D30*(1+E8),2)</f>
        <v>0</v>
      </c>
      <c r="F30" s="53">
        <f>+ROUND(E30*(1+F8),2)</f>
        <v>0</v>
      </c>
      <c r="G30" s="53">
        <f>+ROUND(F30*(1+G8),2)</f>
        <v>0</v>
      </c>
      <c r="H30" s="53">
        <f>+ROUND(G30*(1+H8),2)</f>
        <v>0</v>
      </c>
      <c r="I30" s="53">
        <f>+ROUND(H30*(1+I8),2)</f>
        <v>0</v>
      </c>
    </row>
    <row r="31" spans="1:9">
      <c r="A31" s="122" t="str">
        <f t="shared" si="3"/>
        <v>Qualidade</v>
      </c>
      <c r="B31" s="112"/>
      <c r="C31" s="113"/>
      <c r="D31" s="53"/>
      <c r="E31" s="53">
        <f>+ROUND(D31*(1+E8),2)</f>
        <v>0</v>
      </c>
      <c r="F31" s="53">
        <f>+ROUND(E31*(1+F8),2)</f>
        <v>0</v>
      </c>
      <c r="G31" s="53">
        <f>+ROUND(F31*(1+G8),2)</f>
        <v>0</v>
      </c>
      <c r="H31" s="53">
        <f>+ROUND(G31*(1+H8),2)</f>
        <v>0</v>
      </c>
      <c r="I31" s="53">
        <f>+ROUND(H31*(1+I8),2)</f>
        <v>0</v>
      </c>
    </row>
    <row r="32" spans="1:9">
      <c r="A32" s="122" t="str">
        <f t="shared" si="3"/>
        <v>Manutenção</v>
      </c>
      <c r="B32" s="112"/>
      <c r="C32" s="113"/>
      <c r="D32" s="53"/>
      <c r="E32" s="53">
        <f>+ROUND(D32*(1+E8),2)</f>
        <v>0</v>
      </c>
      <c r="F32" s="53">
        <f>+ROUND(E32*(1+F8),2)</f>
        <v>0</v>
      </c>
      <c r="G32" s="53">
        <f>+ROUND(F32*(1+G8),2)</f>
        <v>0</v>
      </c>
      <c r="H32" s="53">
        <f>+ROUND(G32*(1+H8),2)</f>
        <v>0</v>
      </c>
      <c r="I32" s="53">
        <f>+ROUND(H32*(1+I8),2)</f>
        <v>0</v>
      </c>
    </row>
    <row r="33" spans="1:9">
      <c r="A33" s="122" t="str">
        <f t="shared" si="3"/>
        <v>Aprovisionamento</v>
      </c>
      <c r="B33" s="112"/>
      <c r="C33" s="113"/>
      <c r="D33" s="53"/>
      <c r="E33" s="53">
        <f>+ROUND(D33*(1+E8),2)</f>
        <v>0</v>
      </c>
      <c r="F33" s="53">
        <f>+ROUND(E33*(1+F8),2)</f>
        <v>0</v>
      </c>
      <c r="G33" s="53">
        <f>+ROUND(F33*(1+G8),2)</f>
        <v>0</v>
      </c>
      <c r="H33" s="53">
        <f>+ROUND(G33*(1+H8),2)</f>
        <v>0</v>
      </c>
      <c r="I33" s="53">
        <f>+ROUND(H33*(1+I8),2)</f>
        <v>0</v>
      </c>
    </row>
    <row r="34" spans="1:9">
      <c r="A34" s="122" t="str">
        <f t="shared" si="3"/>
        <v>Investigação &amp; Desenvolvimento</v>
      </c>
      <c r="B34" s="112"/>
      <c r="C34" s="113"/>
      <c r="D34" s="53"/>
      <c r="E34" s="53">
        <f>+ROUND(D34*(1+E8),2)</f>
        <v>0</v>
      </c>
      <c r="F34" s="53">
        <f>+ROUND(E34*(1+F8),2)</f>
        <v>0</v>
      </c>
      <c r="G34" s="53">
        <f>+ROUND(F34*(1+G8),2)</f>
        <v>0</v>
      </c>
      <c r="H34" s="53">
        <f>+ROUND(G34*(1+H8),2)</f>
        <v>0</v>
      </c>
      <c r="I34" s="53">
        <f>+ROUND(H34*(1+I8),2)</f>
        <v>0</v>
      </c>
    </row>
    <row r="35" spans="1:9">
      <c r="A35" s="122" t="str">
        <f t="shared" si="3"/>
        <v>Outros</v>
      </c>
      <c r="B35" s="112"/>
      <c r="C35" s="113"/>
      <c r="D35" s="53"/>
      <c r="E35" s="53">
        <f>+ROUND(D35*(1+E8),2)</f>
        <v>0</v>
      </c>
      <c r="F35" s="53">
        <f>+ROUND(E35*(1+F8),2)</f>
        <v>0</v>
      </c>
      <c r="G35" s="53">
        <f>+ROUND(F35*(1+G8),2)</f>
        <v>0</v>
      </c>
      <c r="H35" s="53">
        <f>+ROUND(G35*(1+H8),2)</f>
        <v>0</v>
      </c>
      <c r="I35" s="53">
        <f>+ROUND(H35*(1+I8),2)</f>
        <v>0</v>
      </c>
    </row>
    <row r="36" spans="1:9">
      <c r="A36" s="122">
        <f t="shared" si="3"/>
        <v>0</v>
      </c>
      <c r="B36" s="129"/>
      <c r="C36" s="130"/>
      <c r="D36" s="54"/>
      <c r="E36" s="53">
        <f>+ROUND(D36*(1+E8),2)</f>
        <v>0</v>
      </c>
      <c r="F36" s="53">
        <f>+ROUND(E36*(1+F8),2)</f>
        <v>0</v>
      </c>
      <c r="G36" s="53">
        <f>+ROUND(F36*(1+G8),2)</f>
        <v>0</v>
      </c>
      <c r="H36" s="53">
        <f>+ROUND(G36*(1+H8),2)</f>
        <v>0</v>
      </c>
      <c r="I36" s="53">
        <f>+ROUND(H36*(1+I8),2)</f>
        <v>0</v>
      </c>
    </row>
    <row r="37" spans="1:9">
      <c r="A37" s="122">
        <f t="shared" si="3"/>
        <v>0</v>
      </c>
      <c r="B37" s="129"/>
      <c r="C37" s="130"/>
      <c r="D37" s="53"/>
      <c r="E37" s="53">
        <f>+ROUND(D37*(1+E8),2)</f>
        <v>0</v>
      </c>
      <c r="F37" s="53">
        <f>+ROUND(E37*(1+F8),2)</f>
        <v>0</v>
      </c>
      <c r="G37" s="53">
        <f>+ROUND(F37*(1+G8),2)</f>
        <v>0</v>
      </c>
      <c r="H37" s="53">
        <f>+ROUND(G37*(1+H8),2)</f>
        <v>0</v>
      </c>
      <c r="I37" s="53">
        <f>+ROUND(H37*(1+I8),2)</f>
        <v>0</v>
      </c>
    </row>
    <row r="38" spans="1:9">
      <c r="A38" s="131"/>
      <c r="B38" s="132"/>
      <c r="C38" s="133"/>
      <c r="D38" s="134"/>
      <c r="E38" s="134"/>
      <c r="F38" s="134"/>
      <c r="G38" s="134"/>
      <c r="H38" s="134"/>
      <c r="I38" s="134"/>
    </row>
    <row r="39" spans="1:9">
      <c r="A39" s="131"/>
      <c r="B39" s="132"/>
      <c r="C39" s="133"/>
      <c r="D39" s="134"/>
      <c r="E39" s="134"/>
      <c r="F39" s="134"/>
      <c r="G39" s="134"/>
      <c r="H39" s="134"/>
      <c r="I39" s="134"/>
    </row>
    <row r="40" spans="1:9">
      <c r="A40" s="442" t="s">
        <v>240</v>
      </c>
      <c r="B40" s="443"/>
      <c r="C40" s="444"/>
      <c r="D40" s="73">
        <f t="shared" ref="D40:I40" si="4">+D26</f>
        <v>2010</v>
      </c>
      <c r="E40" s="73">
        <f t="shared" si="4"/>
        <v>2011</v>
      </c>
      <c r="F40" s="73">
        <f t="shared" si="4"/>
        <v>2012</v>
      </c>
      <c r="G40" s="73">
        <f t="shared" si="4"/>
        <v>2013</v>
      </c>
      <c r="H40" s="73">
        <f t="shared" si="4"/>
        <v>2014</v>
      </c>
      <c r="I40" s="73">
        <f t="shared" si="4"/>
        <v>2015</v>
      </c>
    </row>
    <row r="41" spans="1:9">
      <c r="A41" s="122" t="str">
        <f>+A27</f>
        <v>Administração / Direcção</v>
      </c>
      <c r="B41" s="112"/>
      <c r="C41" s="113"/>
      <c r="D41" s="135">
        <f t="shared" ref="D41:I41" si="5">+D12*D27*D7</f>
        <v>0</v>
      </c>
      <c r="E41" s="135">
        <f t="shared" si="5"/>
        <v>0</v>
      </c>
      <c r="F41" s="135">
        <f t="shared" si="5"/>
        <v>0</v>
      </c>
      <c r="G41" s="135">
        <f t="shared" si="5"/>
        <v>0</v>
      </c>
      <c r="H41" s="135">
        <f t="shared" si="5"/>
        <v>0</v>
      </c>
      <c r="I41" s="135">
        <f t="shared" si="5"/>
        <v>0</v>
      </c>
    </row>
    <row r="42" spans="1:9">
      <c r="A42" s="122" t="str">
        <f t="shared" ref="A42:A51" si="6">+A28</f>
        <v>Administrativa Financeira</v>
      </c>
      <c r="B42" s="112"/>
      <c r="C42" s="113"/>
      <c r="D42" s="135">
        <f t="shared" ref="D42:I42" si="7">+D13*D28*D7</f>
        <v>0</v>
      </c>
      <c r="E42" s="135">
        <f t="shared" si="7"/>
        <v>0</v>
      </c>
      <c r="F42" s="135">
        <f t="shared" si="7"/>
        <v>0</v>
      </c>
      <c r="G42" s="135">
        <f t="shared" si="7"/>
        <v>0</v>
      </c>
      <c r="H42" s="135">
        <f t="shared" si="7"/>
        <v>0</v>
      </c>
      <c r="I42" s="135">
        <f t="shared" si="7"/>
        <v>0</v>
      </c>
    </row>
    <row r="43" spans="1:9">
      <c r="A43" s="122" t="str">
        <f t="shared" si="6"/>
        <v>Comercial / Marketing</v>
      </c>
      <c r="B43" s="112"/>
      <c r="C43" s="113"/>
      <c r="D43" s="135">
        <f t="shared" ref="D43:I43" si="8">+D14*D29*D7</f>
        <v>0</v>
      </c>
      <c r="E43" s="135">
        <f t="shared" si="8"/>
        <v>0</v>
      </c>
      <c r="F43" s="135">
        <f t="shared" si="8"/>
        <v>0</v>
      </c>
      <c r="G43" s="135">
        <f t="shared" si="8"/>
        <v>0</v>
      </c>
      <c r="H43" s="135">
        <f t="shared" si="8"/>
        <v>0</v>
      </c>
      <c r="I43" s="135">
        <f t="shared" si="8"/>
        <v>0</v>
      </c>
    </row>
    <row r="44" spans="1:9">
      <c r="A44" s="122" t="str">
        <f t="shared" si="6"/>
        <v>Produção / Operacional</v>
      </c>
      <c r="B44" s="112"/>
      <c r="C44" s="113"/>
      <c r="D44" s="135">
        <f t="shared" ref="D44:I44" si="9">+D15*D30*D7</f>
        <v>0</v>
      </c>
      <c r="E44" s="135">
        <f t="shared" si="9"/>
        <v>0</v>
      </c>
      <c r="F44" s="135">
        <f t="shared" si="9"/>
        <v>0</v>
      </c>
      <c r="G44" s="135">
        <f t="shared" si="9"/>
        <v>0</v>
      </c>
      <c r="H44" s="135">
        <f t="shared" si="9"/>
        <v>0</v>
      </c>
      <c r="I44" s="135">
        <f t="shared" si="9"/>
        <v>0</v>
      </c>
    </row>
    <row r="45" spans="1:9">
      <c r="A45" s="122" t="str">
        <f t="shared" si="6"/>
        <v>Qualidade</v>
      </c>
      <c r="B45" s="112"/>
      <c r="C45" s="113"/>
      <c r="D45" s="135">
        <f t="shared" ref="D45:I45" si="10">+D16*D31*D7</f>
        <v>0</v>
      </c>
      <c r="E45" s="135">
        <f t="shared" si="10"/>
        <v>0</v>
      </c>
      <c r="F45" s="135">
        <f t="shared" si="10"/>
        <v>0</v>
      </c>
      <c r="G45" s="135">
        <f t="shared" si="10"/>
        <v>0</v>
      </c>
      <c r="H45" s="135">
        <f t="shared" si="10"/>
        <v>0</v>
      </c>
      <c r="I45" s="135">
        <f t="shared" si="10"/>
        <v>0</v>
      </c>
    </row>
    <row r="46" spans="1:9">
      <c r="A46" s="122" t="str">
        <f t="shared" si="6"/>
        <v>Manutenção</v>
      </c>
      <c r="B46" s="112"/>
      <c r="C46" s="113"/>
      <c r="D46" s="135">
        <f t="shared" ref="D46:I46" si="11">+D17*D32*D7</f>
        <v>0</v>
      </c>
      <c r="E46" s="135">
        <f t="shared" si="11"/>
        <v>0</v>
      </c>
      <c r="F46" s="135">
        <f t="shared" si="11"/>
        <v>0</v>
      </c>
      <c r="G46" s="135">
        <f t="shared" si="11"/>
        <v>0</v>
      </c>
      <c r="H46" s="135">
        <f t="shared" si="11"/>
        <v>0</v>
      </c>
      <c r="I46" s="135">
        <f t="shared" si="11"/>
        <v>0</v>
      </c>
    </row>
    <row r="47" spans="1:9">
      <c r="A47" s="122" t="str">
        <f t="shared" si="6"/>
        <v>Aprovisionamento</v>
      </c>
      <c r="B47" s="112"/>
      <c r="C47" s="113"/>
      <c r="D47" s="135">
        <f t="shared" ref="D47:I47" si="12">+D18*D33*D7</f>
        <v>0</v>
      </c>
      <c r="E47" s="135">
        <f t="shared" si="12"/>
        <v>0</v>
      </c>
      <c r="F47" s="135">
        <f t="shared" si="12"/>
        <v>0</v>
      </c>
      <c r="G47" s="135">
        <f t="shared" si="12"/>
        <v>0</v>
      </c>
      <c r="H47" s="135">
        <f t="shared" si="12"/>
        <v>0</v>
      </c>
      <c r="I47" s="135">
        <f t="shared" si="12"/>
        <v>0</v>
      </c>
    </row>
    <row r="48" spans="1:9">
      <c r="A48" s="122" t="str">
        <f t="shared" si="6"/>
        <v>Investigação &amp; Desenvolvimento</v>
      </c>
      <c r="B48" s="112"/>
      <c r="C48" s="113"/>
      <c r="D48" s="135">
        <f t="shared" ref="D48:I48" si="13">+D19*D34*D7</f>
        <v>0</v>
      </c>
      <c r="E48" s="135">
        <f t="shared" si="13"/>
        <v>0</v>
      </c>
      <c r="F48" s="135">
        <f t="shared" si="13"/>
        <v>0</v>
      </c>
      <c r="G48" s="135">
        <f t="shared" si="13"/>
        <v>0</v>
      </c>
      <c r="H48" s="135">
        <f t="shared" si="13"/>
        <v>0</v>
      </c>
      <c r="I48" s="135">
        <f t="shared" si="13"/>
        <v>0</v>
      </c>
    </row>
    <row r="49" spans="1:9">
      <c r="A49" s="122" t="str">
        <f t="shared" si="6"/>
        <v>Outros</v>
      </c>
      <c r="B49" s="112"/>
      <c r="C49" s="113"/>
      <c r="D49" s="135">
        <f t="shared" ref="D49:I49" si="14">+D20*D35*D7</f>
        <v>0</v>
      </c>
      <c r="E49" s="135">
        <f t="shared" si="14"/>
        <v>0</v>
      </c>
      <c r="F49" s="135">
        <f t="shared" si="14"/>
        <v>0</v>
      </c>
      <c r="G49" s="135">
        <f t="shared" si="14"/>
        <v>0</v>
      </c>
      <c r="H49" s="135">
        <f t="shared" si="14"/>
        <v>0</v>
      </c>
      <c r="I49" s="135">
        <f t="shared" si="14"/>
        <v>0</v>
      </c>
    </row>
    <row r="50" spans="1:9">
      <c r="A50" s="122">
        <f t="shared" si="6"/>
        <v>0</v>
      </c>
      <c r="B50" s="129"/>
      <c r="C50" s="130"/>
      <c r="D50" s="135">
        <f t="shared" ref="D50:I50" si="15">+D21*D36*D7</f>
        <v>0</v>
      </c>
      <c r="E50" s="135">
        <f t="shared" si="15"/>
        <v>0</v>
      </c>
      <c r="F50" s="135">
        <f t="shared" si="15"/>
        <v>0</v>
      </c>
      <c r="G50" s="135">
        <f t="shared" si="15"/>
        <v>0</v>
      </c>
      <c r="H50" s="135">
        <f t="shared" si="15"/>
        <v>0</v>
      </c>
      <c r="I50" s="135">
        <f t="shared" si="15"/>
        <v>0</v>
      </c>
    </row>
    <row r="51" spans="1:9">
      <c r="A51" s="122">
        <f t="shared" si="6"/>
        <v>0</v>
      </c>
      <c r="B51" s="129"/>
      <c r="C51" s="130"/>
      <c r="D51" s="135">
        <f t="shared" ref="D51:I51" si="16">+D22*D37*D7</f>
        <v>0</v>
      </c>
      <c r="E51" s="135">
        <f t="shared" si="16"/>
        <v>0</v>
      </c>
      <c r="F51" s="135">
        <f t="shared" si="16"/>
        <v>0</v>
      </c>
      <c r="G51" s="135">
        <f t="shared" si="16"/>
        <v>0</v>
      </c>
      <c r="H51" s="135">
        <f t="shared" si="16"/>
        <v>0</v>
      </c>
      <c r="I51" s="135">
        <f t="shared" si="16"/>
        <v>0</v>
      </c>
    </row>
    <row r="52" spans="1:9" ht="13.5" thickBot="1">
      <c r="A52" s="432" t="s">
        <v>48</v>
      </c>
      <c r="B52" s="433"/>
      <c r="C52" s="434"/>
      <c r="D52" s="136">
        <f t="shared" ref="D52:I52" si="17">+SUM(D41:D51)</f>
        <v>0</v>
      </c>
      <c r="E52" s="136">
        <f t="shared" si="17"/>
        <v>0</v>
      </c>
      <c r="F52" s="136">
        <f t="shared" si="17"/>
        <v>0</v>
      </c>
      <c r="G52" s="136">
        <f t="shared" si="17"/>
        <v>0</v>
      </c>
      <c r="H52" s="136">
        <f t="shared" si="17"/>
        <v>0</v>
      </c>
      <c r="I52" s="136">
        <f t="shared" si="17"/>
        <v>0</v>
      </c>
    </row>
    <row r="53" spans="1:9" ht="13.5" thickTop="1">
      <c r="A53" s="131"/>
      <c r="B53" s="132"/>
      <c r="C53" s="133"/>
      <c r="D53" s="134"/>
      <c r="E53" s="134"/>
      <c r="F53" s="134"/>
      <c r="G53" s="134"/>
      <c r="H53" s="134"/>
      <c r="I53" s="134"/>
    </row>
    <row r="54" spans="1:9">
      <c r="A54" s="76"/>
      <c r="B54" s="76"/>
      <c r="C54" s="121"/>
      <c r="D54" s="137"/>
      <c r="E54" s="137"/>
      <c r="F54" s="137"/>
      <c r="G54" s="137"/>
      <c r="H54" s="137"/>
      <c r="I54" s="137"/>
    </row>
    <row r="55" spans="1:9">
      <c r="A55" s="439" t="s">
        <v>362</v>
      </c>
      <c r="B55" s="440"/>
      <c r="C55" s="441"/>
      <c r="D55" s="73">
        <f t="shared" ref="D55:I55" si="18">+D6</f>
        <v>2010</v>
      </c>
      <c r="E55" s="73">
        <f t="shared" si="18"/>
        <v>2011</v>
      </c>
      <c r="F55" s="73">
        <f t="shared" si="18"/>
        <v>2012</v>
      </c>
      <c r="G55" s="73">
        <f t="shared" si="18"/>
        <v>2013</v>
      </c>
      <c r="H55" s="73">
        <f t="shared" si="18"/>
        <v>2014</v>
      </c>
      <c r="I55" s="73">
        <f t="shared" si="18"/>
        <v>2015</v>
      </c>
    </row>
    <row r="56" spans="1:9">
      <c r="A56" s="138" t="s">
        <v>81</v>
      </c>
      <c r="B56" s="139"/>
      <c r="C56" s="95"/>
      <c r="D56" s="95"/>
      <c r="E56" s="95"/>
      <c r="F56" s="95"/>
      <c r="G56" s="95"/>
      <c r="H56" s="95"/>
      <c r="I56" s="95"/>
    </row>
    <row r="57" spans="1:9">
      <c r="A57" s="77" t="s">
        <v>357</v>
      </c>
      <c r="B57" s="140"/>
      <c r="C57" s="141">
        <f>+Pressupostos!B23</f>
        <v>0.21249999999999999</v>
      </c>
      <c r="D57" s="142">
        <f t="shared" ref="D57:I57" si="19">$C$57*(D41+D62)</f>
        <v>0</v>
      </c>
      <c r="E57" s="142">
        <f t="shared" si="19"/>
        <v>0</v>
      </c>
      <c r="F57" s="142">
        <f t="shared" si="19"/>
        <v>0</v>
      </c>
      <c r="G57" s="142">
        <f t="shared" si="19"/>
        <v>0</v>
      </c>
      <c r="H57" s="142">
        <f t="shared" si="19"/>
        <v>0</v>
      </c>
      <c r="I57" s="142">
        <f t="shared" si="19"/>
        <v>0</v>
      </c>
    </row>
    <row r="58" spans="1:9">
      <c r="A58" s="77" t="s">
        <v>33</v>
      </c>
      <c r="B58" s="140"/>
      <c r="C58" s="141">
        <f>+Pressupostos!B24</f>
        <v>0.23749999999999999</v>
      </c>
      <c r="D58" s="142">
        <f t="shared" ref="D58:I58" si="20">+$C$58*(SUM(D42:D51)+D63)</f>
        <v>0</v>
      </c>
      <c r="E58" s="142">
        <f t="shared" si="20"/>
        <v>0</v>
      </c>
      <c r="F58" s="142">
        <f t="shared" si="20"/>
        <v>0</v>
      </c>
      <c r="G58" s="142">
        <f t="shared" si="20"/>
        <v>0</v>
      </c>
      <c r="H58" s="142">
        <f t="shared" si="20"/>
        <v>0</v>
      </c>
      <c r="I58" s="142">
        <f t="shared" si="20"/>
        <v>0</v>
      </c>
    </row>
    <row r="59" spans="1:9">
      <c r="A59" s="143" t="s">
        <v>23</v>
      </c>
      <c r="B59" s="144"/>
      <c r="C59" s="51">
        <v>0.01</v>
      </c>
      <c r="D59" s="145">
        <f t="shared" ref="D59:I59" si="21">+$C$59*D52</f>
        <v>0</v>
      </c>
      <c r="E59" s="145">
        <f t="shared" si="21"/>
        <v>0</v>
      </c>
      <c r="F59" s="145">
        <f t="shared" si="21"/>
        <v>0</v>
      </c>
      <c r="G59" s="145">
        <f t="shared" si="21"/>
        <v>0</v>
      </c>
      <c r="H59" s="145">
        <f t="shared" si="21"/>
        <v>0</v>
      </c>
      <c r="I59" s="145">
        <f t="shared" si="21"/>
        <v>0</v>
      </c>
    </row>
    <row r="60" spans="1:9">
      <c r="A60" s="143" t="s">
        <v>205</v>
      </c>
      <c r="B60" s="144"/>
      <c r="C60" s="8">
        <f>5.93*22</f>
        <v>130.45999999999998</v>
      </c>
      <c r="D60" s="145">
        <f>+$C$60*11*D23</f>
        <v>0</v>
      </c>
      <c r="E60" s="145">
        <f>+C60*(1+E8)*11*E23</f>
        <v>0</v>
      </c>
      <c r="F60" s="145">
        <f>C60*(1+E8)*(1+F8)*11*F23</f>
        <v>0</v>
      </c>
      <c r="G60" s="145">
        <f>+C60*(1+E8)*(1+F8)*(1+G8)*11*G23</f>
        <v>0</v>
      </c>
      <c r="H60" s="145">
        <f>C60*(1+E8)*(1+F8)*(1+G8)*(1+H8)*11*H23</f>
        <v>0</v>
      </c>
      <c r="I60" s="145">
        <f>C60*(1+E8)*(1+F8)*(1+G8)*(1+H8)*(1+I8)*11*I23</f>
        <v>0</v>
      </c>
    </row>
    <row r="61" spans="1:9">
      <c r="A61" s="143" t="s">
        <v>370</v>
      </c>
      <c r="B61" s="144"/>
      <c r="C61" s="141"/>
      <c r="D61" s="142"/>
      <c r="E61" s="142"/>
      <c r="F61" s="142"/>
      <c r="G61" s="142"/>
      <c r="H61" s="142"/>
      <c r="I61" s="142"/>
    </row>
    <row r="62" spans="1:9">
      <c r="A62" s="77" t="s">
        <v>357</v>
      </c>
      <c r="B62" s="140"/>
      <c r="C62" s="51"/>
      <c r="D62" s="277"/>
      <c r="E62" s="277"/>
      <c r="F62" s="277"/>
      <c r="G62" s="277"/>
      <c r="H62" s="277"/>
      <c r="I62" s="277"/>
    </row>
    <row r="63" spans="1:9">
      <c r="A63" s="77" t="s">
        <v>33</v>
      </c>
      <c r="B63" s="140"/>
      <c r="C63" s="51"/>
      <c r="D63" s="277"/>
      <c r="E63" s="277"/>
      <c r="F63" s="277"/>
      <c r="G63" s="277"/>
      <c r="H63" s="277"/>
      <c r="I63" s="277"/>
    </row>
    <row r="64" spans="1:9">
      <c r="A64" s="146" t="s">
        <v>47</v>
      </c>
      <c r="B64" s="146"/>
      <c r="C64" s="147"/>
      <c r="D64" s="44"/>
      <c r="E64" s="44"/>
      <c r="F64" s="44"/>
      <c r="G64" s="44"/>
      <c r="H64" s="44"/>
      <c r="I64" s="44"/>
    </row>
    <row r="65" spans="1:9">
      <c r="A65" s="148" t="s">
        <v>83</v>
      </c>
      <c r="B65" s="130"/>
      <c r="C65" s="149"/>
      <c r="D65" s="46"/>
      <c r="E65" s="46"/>
      <c r="F65" s="46"/>
      <c r="G65" s="46"/>
      <c r="H65" s="46"/>
      <c r="I65" s="46"/>
    </row>
    <row r="66" spans="1:9" ht="14.25" customHeight="1" thickBot="1">
      <c r="A66" s="436" t="s">
        <v>363</v>
      </c>
      <c r="B66" s="437"/>
      <c r="C66" s="438"/>
      <c r="D66" s="49">
        <f t="shared" ref="D66:I66" si="22">+SUM(D57:D65)</f>
        <v>0</v>
      </c>
      <c r="E66" s="49">
        <f t="shared" si="22"/>
        <v>0</v>
      </c>
      <c r="F66" s="49">
        <f t="shared" si="22"/>
        <v>0</v>
      </c>
      <c r="G66" s="49">
        <f t="shared" si="22"/>
        <v>0</v>
      </c>
      <c r="H66" s="49">
        <f t="shared" si="22"/>
        <v>0</v>
      </c>
      <c r="I66" s="49">
        <f t="shared" si="22"/>
        <v>0</v>
      </c>
    </row>
    <row r="67" spans="1:9" ht="13.5" thickTop="1">
      <c r="A67" s="132"/>
      <c r="B67" s="132"/>
      <c r="C67" s="132"/>
      <c r="D67" s="76"/>
      <c r="E67" s="76"/>
      <c r="F67" s="76"/>
      <c r="G67" s="76"/>
      <c r="H67" s="76"/>
      <c r="I67" s="76"/>
    </row>
    <row r="68" spans="1:9" ht="13.5" thickBot="1">
      <c r="A68" s="436" t="s">
        <v>364</v>
      </c>
      <c r="B68" s="437"/>
      <c r="C68" s="438"/>
      <c r="D68" s="49">
        <f t="shared" ref="D68:I68" si="23">D52+D66</f>
        <v>0</v>
      </c>
      <c r="E68" s="49">
        <f t="shared" si="23"/>
        <v>0</v>
      </c>
      <c r="F68" s="49">
        <f t="shared" si="23"/>
        <v>0</v>
      </c>
      <c r="G68" s="49">
        <f t="shared" si="23"/>
        <v>0</v>
      </c>
      <c r="H68" s="49">
        <f t="shared" si="23"/>
        <v>0</v>
      </c>
      <c r="I68" s="49">
        <f t="shared" si="23"/>
        <v>0</v>
      </c>
    </row>
    <row r="69" spans="1:9" ht="13.5" thickTop="1">
      <c r="A69" s="132"/>
      <c r="B69" s="132"/>
      <c r="C69" s="132"/>
      <c r="D69" s="76"/>
      <c r="E69" s="76"/>
      <c r="F69" s="76"/>
      <c r="G69" s="76"/>
      <c r="H69" s="76"/>
      <c r="I69" s="76"/>
    </row>
    <row r="70" spans="1:9">
      <c r="A70" s="132"/>
      <c r="B70" s="132"/>
      <c r="C70" s="132"/>
      <c r="D70" s="76"/>
      <c r="E70" s="76"/>
      <c r="F70" s="76"/>
      <c r="G70" s="76"/>
      <c r="H70" s="76"/>
      <c r="I70" s="76"/>
    </row>
    <row r="71" spans="1:9">
      <c r="A71" s="439" t="s">
        <v>82</v>
      </c>
      <c r="B71" s="440"/>
      <c r="C71" s="441"/>
      <c r="D71" s="73">
        <f t="shared" ref="D71:I71" si="24">+D6</f>
        <v>2010</v>
      </c>
      <c r="E71" s="73">
        <f t="shared" si="24"/>
        <v>2011</v>
      </c>
      <c r="F71" s="73">
        <f t="shared" si="24"/>
        <v>2012</v>
      </c>
      <c r="G71" s="73">
        <f t="shared" si="24"/>
        <v>2013</v>
      </c>
      <c r="H71" s="73">
        <f t="shared" si="24"/>
        <v>2014</v>
      </c>
      <c r="I71" s="73">
        <f t="shared" si="24"/>
        <v>2015</v>
      </c>
    </row>
    <row r="72" spans="1:9">
      <c r="A72" s="122" t="s">
        <v>356</v>
      </c>
      <c r="B72" s="113"/>
      <c r="C72" s="149"/>
      <c r="D72" s="116"/>
      <c r="E72" s="116"/>
      <c r="F72" s="116"/>
      <c r="G72" s="116"/>
      <c r="H72" s="116"/>
      <c r="I72" s="116"/>
    </row>
    <row r="73" spans="1:9">
      <c r="A73" s="77" t="s">
        <v>357</v>
      </c>
      <c r="B73" s="150"/>
      <c r="C73" s="149"/>
      <c r="D73" s="142">
        <f t="shared" ref="D73:I73" si="25">D41+D62</f>
        <v>0</v>
      </c>
      <c r="E73" s="142">
        <f t="shared" si="25"/>
        <v>0</v>
      </c>
      <c r="F73" s="142">
        <f t="shared" si="25"/>
        <v>0</v>
      </c>
      <c r="G73" s="142">
        <f t="shared" si="25"/>
        <v>0</v>
      </c>
      <c r="H73" s="142">
        <f t="shared" si="25"/>
        <v>0</v>
      </c>
      <c r="I73" s="142">
        <f t="shared" si="25"/>
        <v>0</v>
      </c>
    </row>
    <row r="74" spans="1:9">
      <c r="A74" s="77" t="s">
        <v>33</v>
      </c>
      <c r="B74" s="150"/>
      <c r="C74" s="149"/>
      <c r="D74" s="142">
        <f t="shared" ref="D74:I74" si="26">+SUM(D42:D51)+D63</f>
        <v>0</v>
      </c>
      <c r="E74" s="142">
        <f t="shared" si="26"/>
        <v>0</v>
      </c>
      <c r="F74" s="142">
        <f t="shared" si="26"/>
        <v>0</v>
      </c>
      <c r="G74" s="142">
        <f t="shared" si="26"/>
        <v>0</v>
      </c>
      <c r="H74" s="142">
        <f t="shared" si="26"/>
        <v>0</v>
      </c>
      <c r="I74" s="142">
        <f t="shared" si="26"/>
        <v>0</v>
      </c>
    </row>
    <row r="75" spans="1:9">
      <c r="A75" s="122" t="s">
        <v>358</v>
      </c>
      <c r="B75" s="113"/>
      <c r="C75" s="149"/>
      <c r="D75" s="142">
        <f t="shared" ref="D75:I75" si="27">+D57+D58</f>
        <v>0</v>
      </c>
      <c r="E75" s="142">
        <f t="shared" si="27"/>
        <v>0</v>
      </c>
      <c r="F75" s="142">
        <f t="shared" si="27"/>
        <v>0</v>
      </c>
      <c r="G75" s="142">
        <f t="shared" si="27"/>
        <v>0</v>
      </c>
      <c r="H75" s="142">
        <f t="shared" si="27"/>
        <v>0</v>
      </c>
      <c r="I75" s="142">
        <f t="shared" si="27"/>
        <v>0</v>
      </c>
    </row>
    <row r="76" spans="1:9">
      <c r="A76" s="143" t="s">
        <v>359</v>
      </c>
      <c r="B76" s="113"/>
      <c r="C76" s="149"/>
      <c r="D76" s="142">
        <f t="shared" ref="D76:I77" si="28">+D59</f>
        <v>0</v>
      </c>
      <c r="E76" s="142">
        <f t="shared" si="28"/>
        <v>0</v>
      </c>
      <c r="F76" s="142">
        <f t="shared" si="28"/>
        <v>0</v>
      </c>
      <c r="G76" s="142">
        <f t="shared" si="28"/>
        <v>0</v>
      </c>
      <c r="H76" s="142">
        <f t="shared" si="28"/>
        <v>0</v>
      </c>
      <c r="I76" s="142">
        <f t="shared" si="28"/>
        <v>0</v>
      </c>
    </row>
    <row r="77" spans="1:9">
      <c r="A77" s="122" t="s">
        <v>360</v>
      </c>
      <c r="B77" s="113"/>
      <c r="C77" s="149"/>
      <c r="D77" s="142">
        <f t="shared" si="28"/>
        <v>0</v>
      </c>
      <c r="E77" s="142">
        <f t="shared" si="28"/>
        <v>0</v>
      </c>
      <c r="F77" s="142">
        <f t="shared" si="28"/>
        <v>0</v>
      </c>
      <c r="G77" s="142">
        <f t="shared" si="28"/>
        <v>0</v>
      </c>
      <c r="H77" s="142">
        <f t="shared" si="28"/>
        <v>0</v>
      </c>
      <c r="I77" s="142">
        <f t="shared" si="28"/>
        <v>0</v>
      </c>
    </row>
    <row r="78" spans="1:9">
      <c r="A78" s="148" t="s">
        <v>361</v>
      </c>
      <c r="B78" s="130"/>
      <c r="C78" s="151"/>
      <c r="D78" s="344">
        <f t="shared" ref="D78:I78" si="29">+D64+D65</f>
        <v>0</v>
      </c>
      <c r="E78" s="344">
        <f t="shared" si="29"/>
        <v>0</v>
      </c>
      <c r="F78" s="344">
        <f t="shared" si="29"/>
        <v>0</v>
      </c>
      <c r="G78" s="344">
        <f t="shared" si="29"/>
        <v>0</v>
      </c>
      <c r="H78" s="344">
        <f t="shared" si="29"/>
        <v>0</v>
      </c>
      <c r="I78" s="344">
        <f t="shared" si="29"/>
        <v>0</v>
      </c>
    </row>
    <row r="79" spans="1:9" ht="13.5" thickBot="1">
      <c r="A79" s="436" t="s">
        <v>364</v>
      </c>
      <c r="B79" s="437"/>
      <c r="C79" s="438"/>
      <c r="D79" s="49">
        <f t="shared" ref="D79:I79" si="30">SUM(D73:D78)</f>
        <v>0</v>
      </c>
      <c r="E79" s="49">
        <f t="shared" si="30"/>
        <v>0</v>
      </c>
      <c r="F79" s="49">
        <f t="shared" si="30"/>
        <v>0</v>
      </c>
      <c r="G79" s="49">
        <f t="shared" si="30"/>
        <v>0</v>
      </c>
      <c r="H79" s="49">
        <f t="shared" si="30"/>
        <v>0</v>
      </c>
      <c r="I79" s="49">
        <f t="shared" si="30"/>
        <v>0</v>
      </c>
    </row>
    <row r="80" spans="1:9" ht="13.5" thickTop="1">
      <c r="A80" s="152"/>
      <c r="B80" s="152"/>
      <c r="C80" s="152"/>
      <c r="D80" s="137"/>
      <c r="E80" s="137"/>
      <c r="F80" s="137"/>
      <c r="G80" s="137"/>
      <c r="H80" s="137"/>
      <c r="I80" s="137"/>
    </row>
    <row r="81" spans="1:9">
      <c r="A81" s="132"/>
      <c r="B81" s="132"/>
      <c r="C81" s="76"/>
      <c r="D81" s="76"/>
      <c r="E81" s="76"/>
      <c r="F81" s="76"/>
      <c r="G81" s="76"/>
      <c r="H81" s="76"/>
      <c r="I81" s="76"/>
    </row>
    <row r="82" spans="1:9">
      <c r="A82" s="439" t="s">
        <v>161</v>
      </c>
      <c r="B82" s="440"/>
      <c r="C82" s="441"/>
      <c r="D82" s="73">
        <f t="shared" ref="D82:I82" si="31">+D71</f>
        <v>2010</v>
      </c>
      <c r="E82" s="73">
        <f t="shared" si="31"/>
        <v>2011</v>
      </c>
      <c r="F82" s="73">
        <f t="shared" si="31"/>
        <v>2012</v>
      </c>
      <c r="G82" s="73">
        <f t="shared" si="31"/>
        <v>2013</v>
      </c>
      <c r="H82" s="73">
        <f t="shared" si="31"/>
        <v>2014</v>
      </c>
      <c r="I82" s="73">
        <f t="shared" si="31"/>
        <v>2015</v>
      </c>
    </row>
    <row r="83" spans="1:9">
      <c r="A83" s="122" t="s">
        <v>159</v>
      </c>
      <c r="B83" s="113"/>
      <c r="C83" s="141"/>
      <c r="D83" s="142"/>
      <c r="E83" s="142"/>
      <c r="F83" s="142"/>
      <c r="G83" s="142"/>
      <c r="H83" s="142"/>
      <c r="I83" s="142"/>
    </row>
    <row r="84" spans="1:9">
      <c r="A84" s="77" t="s">
        <v>204</v>
      </c>
      <c r="B84" s="140"/>
      <c r="C84" s="141">
        <f>+Pressupostos!B25</f>
        <v>0.1</v>
      </c>
      <c r="D84" s="142">
        <f t="shared" ref="D84:I84" si="32">+$C$84*D73</f>
        <v>0</v>
      </c>
      <c r="E84" s="142">
        <f t="shared" si="32"/>
        <v>0</v>
      </c>
      <c r="F84" s="142">
        <f t="shared" si="32"/>
        <v>0</v>
      </c>
      <c r="G84" s="142">
        <f t="shared" si="32"/>
        <v>0</v>
      </c>
      <c r="H84" s="142">
        <f t="shared" si="32"/>
        <v>0</v>
      </c>
      <c r="I84" s="142">
        <f t="shared" si="32"/>
        <v>0</v>
      </c>
    </row>
    <row r="85" spans="1:9">
      <c r="A85" s="77" t="s">
        <v>158</v>
      </c>
      <c r="B85" s="140"/>
      <c r="C85" s="141">
        <f>+Pressupostos!B26</f>
        <v>0.11</v>
      </c>
      <c r="D85" s="142">
        <f t="shared" ref="D85:I85" si="33">+$C$85*D74</f>
        <v>0</v>
      </c>
      <c r="E85" s="142">
        <f t="shared" si="33"/>
        <v>0</v>
      </c>
      <c r="F85" s="142">
        <f t="shared" si="33"/>
        <v>0</v>
      </c>
      <c r="G85" s="142">
        <f t="shared" si="33"/>
        <v>0</v>
      </c>
      <c r="H85" s="142">
        <f t="shared" si="33"/>
        <v>0</v>
      </c>
      <c r="I85" s="142">
        <f t="shared" si="33"/>
        <v>0</v>
      </c>
    </row>
    <row r="86" spans="1:9">
      <c r="A86" s="122" t="s">
        <v>160</v>
      </c>
      <c r="B86" s="113"/>
      <c r="C86" s="141">
        <f>+Pressupostos!B27</f>
        <v>0.15</v>
      </c>
      <c r="D86" s="142">
        <f t="shared" ref="D86:I86" si="34">+$C$86*(D73+D74)</f>
        <v>0</v>
      </c>
      <c r="E86" s="142">
        <f t="shared" si="34"/>
        <v>0</v>
      </c>
      <c r="F86" s="142">
        <f t="shared" si="34"/>
        <v>0</v>
      </c>
      <c r="G86" s="142">
        <f t="shared" si="34"/>
        <v>0</v>
      </c>
      <c r="H86" s="142">
        <f t="shared" si="34"/>
        <v>0</v>
      </c>
      <c r="I86" s="142">
        <f t="shared" si="34"/>
        <v>0</v>
      </c>
    </row>
    <row r="87" spans="1:9" ht="13.5" thickBot="1">
      <c r="A87" s="436" t="s">
        <v>162</v>
      </c>
      <c r="B87" s="437"/>
      <c r="C87" s="438"/>
      <c r="D87" s="49">
        <f t="shared" ref="D87:I87" si="35">SUM(D84:D86)</f>
        <v>0</v>
      </c>
      <c r="E87" s="49">
        <f t="shared" si="35"/>
        <v>0</v>
      </c>
      <c r="F87" s="49">
        <f t="shared" si="35"/>
        <v>0</v>
      </c>
      <c r="G87" s="49">
        <f t="shared" si="35"/>
        <v>0</v>
      </c>
      <c r="H87" s="49">
        <f t="shared" si="35"/>
        <v>0</v>
      </c>
      <c r="I87" s="49">
        <f t="shared" si="35"/>
        <v>0</v>
      </c>
    </row>
    <row r="88" spans="1:9" ht="13.5" thickTop="1">
      <c r="C88" s="153"/>
      <c r="D88" s="154"/>
      <c r="E88" s="154"/>
      <c r="F88" s="154"/>
      <c r="G88" s="154"/>
      <c r="H88" s="154"/>
      <c r="I88" s="154"/>
    </row>
    <row r="89" spans="1:9">
      <c r="C89" s="153"/>
    </row>
    <row r="90" spans="1:9">
      <c r="A90" s="155"/>
      <c r="B90" s="155"/>
      <c r="C90" s="153"/>
      <c r="D90" s="154"/>
      <c r="E90" s="154"/>
      <c r="F90" s="154"/>
      <c r="G90" s="154"/>
      <c r="H90" s="154"/>
      <c r="I90" s="154"/>
    </row>
  </sheetData>
  <mergeCells count="13">
    <mergeCell ref="A4:I4"/>
    <mergeCell ref="A87:C87"/>
    <mergeCell ref="A82:C82"/>
    <mergeCell ref="A79:C79"/>
    <mergeCell ref="A71:C71"/>
    <mergeCell ref="A66:C66"/>
    <mergeCell ref="A68:C68"/>
    <mergeCell ref="A11:C11"/>
    <mergeCell ref="A23:C23"/>
    <mergeCell ref="A26:C26"/>
    <mergeCell ref="A55:C55"/>
    <mergeCell ref="A40:C40"/>
    <mergeCell ref="A52:C52"/>
  </mergeCells>
  <phoneticPr fontId="2" type="noConversion"/>
  <printOptions horizontalCentered="1"/>
  <pageMargins left="0.75" right="0.75" top="0.39370078740157483" bottom="0.39370078740157483" header="0.51181102362204722" footer="0.39370078740157483"/>
  <pageSetup paperSize="9" scale="90" orientation="portrait" r:id="rId1"/>
  <headerFooter alignWithMargins="0">
    <oddFooter>&amp;C&amp;"Arial,Normal"&amp;8IAPMEI&amp;R&amp;"Arial,Normal"&amp;8&amp;P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pageSetUpPr fitToPage="1"/>
  </sheetPr>
  <dimension ref="A1:H37"/>
  <sheetViews>
    <sheetView showGridLines="0" showZeros="0" zoomScaleNormal="100" workbookViewId="0">
      <selection activeCell="H37" sqref="H37"/>
    </sheetView>
  </sheetViews>
  <sheetFormatPr defaultColWidth="8.7109375" defaultRowHeight="12.75"/>
  <cols>
    <col min="1" max="1" width="30.85546875" style="86" customWidth="1"/>
    <col min="2" max="2" width="7.5703125" style="86" customWidth="1"/>
    <col min="3" max="13" width="11.42578125" style="86" customWidth="1"/>
    <col min="14" max="16384" width="8.7109375" style="86"/>
  </cols>
  <sheetData>
    <row r="1" spans="1:8" ht="13.5">
      <c r="A1" s="76"/>
      <c r="B1" s="76"/>
      <c r="C1" s="66"/>
      <c r="D1" s="66"/>
      <c r="E1" s="66"/>
      <c r="F1" s="66"/>
      <c r="G1" s="67" t="s">
        <v>65</v>
      </c>
      <c r="H1" s="68" t="str">
        <f>+Pressupostos!E1</f>
        <v>XPTO, Lda</v>
      </c>
    </row>
    <row r="2" spans="1:8">
      <c r="A2" s="76"/>
      <c r="B2" s="76"/>
      <c r="C2" s="76"/>
      <c r="D2" s="76"/>
      <c r="E2" s="76"/>
      <c r="F2" s="76"/>
      <c r="G2" s="76"/>
      <c r="H2" s="71" t="str">
        <f>+Pressupostos!B9</f>
        <v>Euros</v>
      </c>
    </row>
    <row r="3" spans="1:8">
      <c r="A3" s="76"/>
      <c r="B3" s="76"/>
      <c r="C3" s="76"/>
      <c r="D3" s="76"/>
      <c r="E3" s="76"/>
      <c r="F3" s="76"/>
      <c r="G3" s="76"/>
      <c r="H3" s="71"/>
    </row>
    <row r="4" spans="1:8" ht="13.5" customHeight="1">
      <c r="A4" s="423" t="s">
        <v>181</v>
      </c>
      <c r="B4" s="423"/>
      <c r="C4" s="423"/>
      <c r="D4" s="423"/>
      <c r="E4" s="423"/>
      <c r="F4" s="423"/>
      <c r="G4" s="423"/>
      <c r="H4" s="423"/>
    </row>
    <row r="5" spans="1:8" ht="12.75" customHeight="1">
      <c r="A5" s="76"/>
      <c r="B5" s="76"/>
      <c r="C5" s="76"/>
      <c r="D5" s="76"/>
      <c r="E5" s="76"/>
      <c r="F5" s="76"/>
      <c r="G5" s="76"/>
      <c r="H5" s="76"/>
    </row>
    <row r="6" spans="1:8">
      <c r="A6" s="76"/>
      <c r="B6" s="132"/>
      <c r="C6" s="76"/>
      <c r="D6" s="76"/>
      <c r="E6" s="76"/>
      <c r="F6" s="76"/>
      <c r="G6" s="76"/>
      <c r="H6" s="76"/>
    </row>
    <row r="7" spans="1:8">
      <c r="A7" s="122"/>
      <c r="B7" s="144"/>
      <c r="C7" s="73">
        <f>+VN!C8</f>
        <v>2010</v>
      </c>
      <c r="D7" s="73">
        <f>+VN!D8</f>
        <v>2011</v>
      </c>
      <c r="E7" s="73">
        <f>+VN!E8</f>
        <v>2012</v>
      </c>
      <c r="F7" s="73">
        <f>+VN!F8</f>
        <v>2013</v>
      </c>
      <c r="G7" s="73">
        <f>+VN!G8</f>
        <v>2014</v>
      </c>
      <c r="H7" s="73">
        <f>+VN!H8</f>
        <v>2015</v>
      </c>
    </row>
    <row r="8" spans="1:8">
      <c r="A8" s="111" t="s">
        <v>84</v>
      </c>
      <c r="B8" s="157"/>
      <c r="C8" s="158"/>
      <c r="D8" s="116"/>
      <c r="E8" s="116"/>
      <c r="F8" s="116"/>
      <c r="G8" s="116"/>
      <c r="H8" s="116"/>
    </row>
    <row r="9" spans="1:8">
      <c r="A9" s="77" t="s">
        <v>87</v>
      </c>
      <c r="B9" s="157"/>
      <c r="C9" s="6"/>
      <c r="D9" s="128">
        <f>+C9</f>
        <v>0</v>
      </c>
      <c r="E9" s="128">
        <f>+D9</f>
        <v>0</v>
      </c>
      <c r="F9" s="128">
        <f>+E9</f>
        <v>0</v>
      </c>
      <c r="G9" s="128">
        <f>+F9</f>
        <v>0</v>
      </c>
      <c r="H9" s="128">
        <f>+G9</f>
        <v>0</v>
      </c>
    </row>
    <row r="10" spans="1:8">
      <c r="A10" s="77" t="s">
        <v>51</v>
      </c>
      <c r="B10" s="157"/>
      <c r="C10" s="128">
        <f>VN!C84*Pressupostos!$C$13/12</f>
        <v>0</v>
      </c>
      <c r="D10" s="128">
        <f>VN!D84*Pressupostos!$C$13/12</f>
        <v>0</v>
      </c>
      <c r="E10" s="128">
        <f>VN!E84*Pressupostos!$C$13/12</f>
        <v>0</v>
      </c>
      <c r="F10" s="128">
        <f>VN!F84*Pressupostos!$C$13/12</f>
        <v>0</v>
      </c>
      <c r="G10" s="128">
        <f>VN!G84*Pressupostos!$C$13/12</f>
        <v>0</v>
      </c>
      <c r="H10" s="128">
        <f>VN!H84*Pressupostos!$C$13/12</f>
        <v>0</v>
      </c>
    </row>
    <row r="11" spans="1:8">
      <c r="A11" s="77" t="s">
        <v>331</v>
      </c>
      <c r="B11" s="157"/>
      <c r="C11" s="128">
        <f>CMVMC!C16*Pressupostos!$C$15/12</f>
        <v>0</v>
      </c>
      <c r="D11" s="128">
        <f>CMVMC!D16*Pressupostos!$C$15/12</f>
        <v>0</v>
      </c>
      <c r="E11" s="128">
        <f>CMVMC!E16*Pressupostos!$C$15/12</f>
        <v>0</v>
      </c>
      <c r="F11" s="128">
        <f>CMVMC!F16*Pressupostos!$C$15/12</f>
        <v>0</v>
      </c>
      <c r="G11" s="128">
        <f>CMVMC!G16*Pressupostos!$C$15/12</f>
        <v>0</v>
      </c>
      <c r="H11" s="128">
        <f>CMVMC!H16*Pressupostos!$C$15/12</f>
        <v>0</v>
      </c>
    </row>
    <row r="12" spans="1:8">
      <c r="A12" s="77" t="s">
        <v>52</v>
      </c>
      <c r="B12" s="157"/>
      <c r="C12" s="128">
        <f t="shared" ref="C12:H12" si="0">IF(C29&lt;0,-C29,0)</f>
        <v>0</v>
      </c>
      <c r="D12" s="128">
        <f t="shared" si="0"/>
        <v>0</v>
      </c>
      <c r="E12" s="128">
        <f t="shared" si="0"/>
        <v>0</v>
      </c>
      <c r="F12" s="128">
        <f t="shared" si="0"/>
        <v>0</v>
      </c>
      <c r="G12" s="128">
        <f t="shared" si="0"/>
        <v>0</v>
      </c>
      <c r="H12" s="128">
        <f t="shared" si="0"/>
        <v>0</v>
      </c>
    </row>
    <row r="13" spans="1:8">
      <c r="A13" s="447" t="s">
        <v>163</v>
      </c>
      <c r="B13" s="448"/>
      <c r="C13" s="53"/>
      <c r="D13" s="53"/>
      <c r="E13" s="53"/>
      <c r="F13" s="53"/>
      <c r="G13" s="53"/>
      <c r="H13" s="53"/>
    </row>
    <row r="14" spans="1:8">
      <c r="A14" s="447" t="s">
        <v>163</v>
      </c>
      <c r="B14" s="448"/>
      <c r="C14" s="53"/>
      <c r="D14" s="53"/>
      <c r="E14" s="53"/>
      <c r="F14" s="53"/>
      <c r="G14" s="53"/>
      <c r="H14" s="53"/>
    </row>
    <row r="15" spans="1:8">
      <c r="A15" s="445" t="s">
        <v>48</v>
      </c>
      <c r="B15" s="446"/>
      <c r="C15" s="159">
        <f t="shared" ref="C15:H15" si="1">SUM(C9:C14)</f>
        <v>0</v>
      </c>
      <c r="D15" s="159">
        <f t="shared" si="1"/>
        <v>0</v>
      </c>
      <c r="E15" s="159">
        <f t="shared" si="1"/>
        <v>0</v>
      </c>
      <c r="F15" s="159">
        <f t="shared" si="1"/>
        <v>0</v>
      </c>
      <c r="G15" s="159">
        <f t="shared" si="1"/>
        <v>0</v>
      </c>
      <c r="H15" s="159">
        <f t="shared" si="1"/>
        <v>0</v>
      </c>
    </row>
    <row r="16" spans="1:8">
      <c r="A16" s="112" t="s">
        <v>85</v>
      </c>
      <c r="B16" s="157"/>
      <c r="C16" s="160"/>
      <c r="D16" s="161"/>
      <c r="E16" s="161"/>
      <c r="F16" s="161"/>
      <c r="G16" s="161"/>
      <c r="H16" s="161"/>
    </row>
    <row r="17" spans="1:8">
      <c r="A17" s="77" t="s">
        <v>18</v>
      </c>
      <c r="B17" s="157"/>
      <c r="C17" s="128">
        <f>(CMVMC!C20+FSE!F53)*Pressupostos!$C$14/12</f>
        <v>0</v>
      </c>
      <c r="D17" s="128">
        <f>(CMVMC!D20+FSE!G53)*Pressupostos!$C$14/12</f>
        <v>0</v>
      </c>
      <c r="E17" s="128">
        <f>(CMVMC!E20+FSE!H53)*Pressupostos!$C$14/12</f>
        <v>0</v>
      </c>
      <c r="F17" s="128">
        <f>(CMVMC!F20+FSE!I53)*Pressupostos!$C$14/12</f>
        <v>0</v>
      </c>
      <c r="G17" s="128">
        <f>(CMVMC!G20+FSE!J53)*Pressupostos!$C$14/12</f>
        <v>0</v>
      </c>
      <c r="H17" s="128">
        <f>(CMVMC!H20+FSE!K53)*Pressupostos!$C$14/12</f>
        <v>0</v>
      </c>
    </row>
    <row r="18" spans="1:8">
      <c r="A18" s="77" t="s">
        <v>52</v>
      </c>
      <c r="B18" s="157"/>
      <c r="C18" s="128">
        <f t="shared" ref="C18:H18" si="2">IF(C29&gt;0,C29,0)</f>
        <v>0</v>
      </c>
      <c r="D18" s="128">
        <f t="shared" si="2"/>
        <v>0</v>
      </c>
      <c r="E18" s="128">
        <f t="shared" si="2"/>
        <v>0</v>
      </c>
      <c r="F18" s="128">
        <f t="shared" si="2"/>
        <v>0</v>
      </c>
      <c r="G18" s="128">
        <f t="shared" si="2"/>
        <v>0</v>
      </c>
      <c r="H18" s="128">
        <f t="shared" si="2"/>
        <v>0</v>
      </c>
    </row>
    <row r="19" spans="1:8">
      <c r="A19" s="447" t="s">
        <v>163</v>
      </c>
      <c r="B19" s="448"/>
      <c r="C19" s="54"/>
      <c r="D19" s="54"/>
      <c r="E19" s="54"/>
      <c r="F19" s="54"/>
      <c r="G19" s="54"/>
      <c r="H19" s="54"/>
    </row>
    <row r="20" spans="1:8" ht="13.5" thickBot="1">
      <c r="A20" s="432" t="s">
        <v>48</v>
      </c>
      <c r="B20" s="433"/>
      <c r="C20" s="162">
        <f t="shared" ref="C20:H20" si="3">+SUM(C17:C19)</f>
        <v>0</v>
      </c>
      <c r="D20" s="162">
        <f t="shared" si="3"/>
        <v>0</v>
      </c>
      <c r="E20" s="162">
        <f t="shared" si="3"/>
        <v>0</v>
      </c>
      <c r="F20" s="162">
        <f t="shared" si="3"/>
        <v>0</v>
      </c>
      <c r="G20" s="162">
        <f t="shared" si="3"/>
        <v>0</v>
      </c>
      <c r="H20" s="162">
        <f t="shared" si="3"/>
        <v>0</v>
      </c>
    </row>
    <row r="21" spans="1:8" ht="13.5" thickTop="1">
      <c r="A21" s="105"/>
      <c r="B21" s="132"/>
      <c r="C21" s="163"/>
      <c r="D21" s="164"/>
      <c r="E21" s="164"/>
      <c r="F21" s="164"/>
      <c r="G21" s="164"/>
      <c r="H21" s="164"/>
    </row>
    <row r="22" spans="1:8" ht="13.5" thickBot="1">
      <c r="A22" s="165" t="s">
        <v>206</v>
      </c>
      <c r="B22" s="166"/>
      <c r="C22" s="162">
        <f t="shared" ref="C22:H22" si="4">+C15-C20</f>
        <v>0</v>
      </c>
      <c r="D22" s="162">
        <f t="shared" si="4"/>
        <v>0</v>
      </c>
      <c r="E22" s="162">
        <f t="shared" si="4"/>
        <v>0</v>
      </c>
      <c r="F22" s="162">
        <f t="shared" si="4"/>
        <v>0</v>
      </c>
      <c r="G22" s="162">
        <f t="shared" si="4"/>
        <v>0</v>
      </c>
      <c r="H22" s="162">
        <f t="shared" si="4"/>
        <v>0</v>
      </c>
    </row>
    <row r="23" spans="1:8" ht="13.5" thickTop="1">
      <c r="A23" s="167"/>
      <c r="B23" s="168"/>
      <c r="C23" s="163"/>
      <c r="D23" s="164"/>
      <c r="E23" s="164"/>
      <c r="F23" s="164"/>
      <c r="G23" s="164"/>
      <c r="H23" s="164"/>
    </row>
    <row r="24" spans="1:8" ht="13.5" thickBot="1">
      <c r="A24" s="165" t="s">
        <v>86</v>
      </c>
      <c r="B24" s="166"/>
      <c r="C24" s="162">
        <f>+C22</f>
        <v>0</v>
      </c>
      <c r="D24" s="162">
        <f>+D22-C22</f>
        <v>0</v>
      </c>
      <c r="E24" s="162">
        <f>+E22-D22</f>
        <v>0</v>
      </c>
      <c r="F24" s="162">
        <f>+F22-E22</f>
        <v>0</v>
      </c>
      <c r="G24" s="162">
        <f>+G22-F22</f>
        <v>0</v>
      </c>
      <c r="H24" s="162">
        <f>+H22-G22</f>
        <v>0</v>
      </c>
    </row>
    <row r="25" spans="1:8" ht="13.5" thickTop="1">
      <c r="A25" s="105"/>
      <c r="B25" s="132"/>
      <c r="C25" s="121"/>
      <c r="D25" s="76"/>
      <c r="E25" s="76"/>
      <c r="F25" s="76"/>
      <c r="G25" s="76"/>
      <c r="H25" s="76"/>
    </row>
    <row r="26" spans="1:8">
      <c r="A26" s="169" t="s">
        <v>207</v>
      </c>
      <c r="B26" s="132"/>
      <c r="C26" s="121"/>
      <c r="D26" s="76"/>
      <c r="E26" s="76"/>
      <c r="F26" s="76"/>
      <c r="G26" s="76"/>
      <c r="H26" s="76"/>
    </row>
    <row r="27" spans="1:8">
      <c r="A27" s="76"/>
      <c r="B27" s="76"/>
      <c r="C27" s="76"/>
      <c r="D27" s="76"/>
      <c r="E27" s="170"/>
      <c r="F27" s="76"/>
      <c r="G27" s="76"/>
      <c r="H27" s="76"/>
    </row>
    <row r="28" spans="1:8">
      <c r="C28" s="171"/>
      <c r="D28" s="171"/>
      <c r="E28" s="171"/>
      <c r="F28" s="171"/>
      <c r="G28" s="171"/>
      <c r="H28" s="171"/>
    </row>
    <row r="29" spans="1:8">
      <c r="A29" s="303" t="s">
        <v>267</v>
      </c>
      <c r="B29" s="305"/>
      <c r="C29" s="306">
        <f t="shared" ref="C29:H29" si="5">+SUM(C30:C32)</f>
        <v>0</v>
      </c>
      <c r="D29" s="306">
        <f t="shared" si="5"/>
        <v>0</v>
      </c>
      <c r="E29" s="306">
        <f t="shared" si="5"/>
        <v>0</v>
      </c>
      <c r="F29" s="306">
        <f t="shared" si="5"/>
        <v>0</v>
      </c>
      <c r="G29" s="306">
        <f t="shared" si="5"/>
        <v>0</v>
      </c>
      <c r="H29" s="306">
        <f t="shared" si="5"/>
        <v>0</v>
      </c>
    </row>
    <row r="30" spans="1:8">
      <c r="A30" s="304" t="s">
        <v>268</v>
      </c>
      <c r="B30" s="305"/>
      <c r="C30" s="309">
        <f>('Gastos com Pessoal'!D84+'Gastos com Pessoal'!D85+'Gastos com Pessoal'!D57+'Gastos com Pessoal'!D58)/FSE!F8</f>
        <v>0</v>
      </c>
      <c r="D30" s="309">
        <f>('Gastos com Pessoal'!E84+'Gastos com Pessoal'!E85+'Gastos com Pessoal'!E57+'Gastos com Pessoal'!E58)/FSE!G8</f>
        <v>0</v>
      </c>
      <c r="E30" s="309">
        <f>('Gastos com Pessoal'!F84+'Gastos com Pessoal'!F85+'Gastos com Pessoal'!F57+'Gastos com Pessoal'!F58)/FSE!H8</f>
        <v>0</v>
      </c>
      <c r="F30" s="309">
        <f>('Gastos com Pessoal'!G84+'Gastos com Pessoal'!G85+'Gastos com Pessoal'!G57+'Gastos com Pessoal'!G58)/FSE!I8</f>
        <v>0</v>
      </c>
      <c r="G30" s="309">
        <f>('Gastos com Pessoal'!H84+'Gastos com Pessoal'!H85+'Gastos com Pessoal'!H57+'Gastos com Pessoal'!H58)/FSE!J8</f>
        <v>0</v>
      </c>
      <c r="H30" s="309">
        <f>('Gastos com Pessoal'!I84+'Gastos com Pessoal'!I85+'Gastos com Pessoal'!I57+'Gastos com Pessoal'!I58)/FSE!K8</f>
        <v>0</v>
      </c>
    </row>
    <row r="31" spans="1:8">
      <c r="A31" s="304" t="s">
        <v>269</v>
      </c>
      <c r="B31" s="305"/>
      <c r="C31" s="309">
        <f>'Gastos com Pessoal'!D86/FSE!F8</f>
        <v>0</v>
      </c>
      <c r="D31" s="309">
        <f>'Gastos com Pessoal'!E86/FSE!G8</f>
        <v>0</v>
      </c>
      <c r="E31" s="309">
        <f>'Gastos com Pessoal'!F86/FSE!H8</f>
        <v>0</v>
      </c>
      <c r="F31" s="309">
        <f>'Gastos com Pessoal'!G86/FSE!I8</f>
        <v>0</v>
      </c>
      <c r="G31" s="309">
        <f>'Gastos com Pessoal'!H86/FSE!J8</f>
        <v>0</v>
      </c>
      <c r="H31" s="309">
        <f>'Gastos com Pessoal'!I86/FSE!K8</f>
        <v>0</v>
      </c>
    </row>
    <row r="32" spans="1:8">
      <c r="A32" s="304" t="s">
        <v>64</v>
      </c>
      <c r="B32" s="305"/>
      <c r="C32" s="309">
        <f>(VN!C82-CMVMC!C18-FSE!F51-Investimento!C31)/4</f>
        <v>0</v>
      </c>
      <c r="D32" s="309">
        <f>(VN!D82-CMVMC!D18-FSE!G51-Investimento!D31)/4</f>
        <v>0</v>
      </c>
      <c r="E32" s="309">
        <f>(VN!E82-CMVMC!E18-FSE!H51-Investimento!E31)/4</f>
        <v>0</v>
      </c>
      <c r="F32" s="309">
        <f>(VN!F82-CMVMC!F18-FSE!I51-Investimento!F31)/4</f>
        <v>0</v>
      </c>
      <c r="G32" s="309">
        <f>(VN!G82-CMVMC!G18-FSE!J51-Investimento!G31)/4</f>
        <v>0</v>
      </c>
      <c r="H32" s="309">
        <f>(VN!H82-CMVMC!H18-FSE!K51-Investimento!H31)/4</f>
        <v>0</v>
      </c>
    </row>
    <row r="33" spans="5:5">
      <c r="E33" s="171"/>
    </row>
    <row r="34" spans="5:5">
      <c r="E34" s="171"/>
    </row>
    <row r="35" spans="5:5">
      <c r="E35" s="171"/>
    </row>
    <row r="36" spans="5:5">
      <c r="E36" s="171"/>
    </row>
    <row r="37" spans="5:5">
      <c r="E37" s="171"/>
    </row>
  </sheetData>
  <mergeCells count="6">
    <mergeCell ref="A4:H4"/>
    <mergeCell ref="A15:B15"/>
    <mergeCell ref="A20:B20"/>
    <mergeCell ref="A19:B19"/>
    <mergeCell ref="A13:B13"/>
    <mergeCell ref="A14:B14"/>
  </mergeCells>
  <phoneticPr fontId="2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93" orientation="portrait" r:id="rId1"/>
  <headerFooter alignWithMargins="0">
    <oddFooter>&amp;C&amp;"Arial,Normal"&amp;8IAPMEI&amp;R&amp;"Arial,Normal"&amp;8&amp;P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lha3"/>
  <dimension ref="A1:H180"/>
  <sheetViews>
    <sheetView showGridLines="0" showZeros="0" zoomScaleNormal="100" workbookViewId="0"/>
  </sheetViews>
  <sheetFormatPr defaultColWidth="8.7109375" defaultRowHeight="12.75"/>
  <cols>
    <col min="1" max="1" width="35.7109375" style="173" customWidth="1"/>
    <col min="2" max="2" width="8.7109375" style="173" customWidth="1"/>
    <col min="3" max="8" width="9.7109375" style="173" customWidth="1"/>
    <col min="9" max="9" width="3.42578125" style="173" customWidth="1"/>
    <col min="10" max="10" width="2.7109375" style="173" customWidth="1"/>
    <col min="11" max="16384" width="8.7109375" style="173"/>
  </cols>
  <sheetData>
    <row r="1" spans="1:8" s="86" customFormat="1" ht="13.5">
      <c r="A1" s="76"/>
      <c r="B1" s="76"/>
      <c r="C1" s="66"/>
      <c r="D1" s="66"/>
      <c r="E1" s="66"/>
      <c r="F1" s="66"/>
      <c r="G1" s="108" t="s">
        <v>65</v>
      </c>
      <c r="H1" s="109" t="str">
        <f>+Pressupostos!E1</f>
        <v>XPTO, Lda</v>
      </c>
    </row>
    <row r="2" spans="1:8" s="86" customFormat="1">
      <c r="A2" s="70"/>
      <c r="B2" s="66"/>
      <c r="C2" s="66"/>
      <c r="D2" s="66"/>
      <c r="E2" s="66"/>
      <c r="F2" s="66"/>
      <c r="G2" s="76"/>
      <c r="H2" s="71" t="str">
        <f>+Pressupostos!B9</f>
        <v>Euros</v>
      </c>
    </row>
    <row r="3" spans="1:8" s="86" customFormat="1">
      <c r="A3" s="70"/>
      <c r="B3" s="66"/>
      <c r="C3" s="66"/>
      <c r="D3" s="66"/>
      <c r="E3" s="66"/>
      <c r="F3" s="66"/>
      <c r="G3" s="76"/>
      <c r="H3" s="71"/>
    </row>
    <row r="4" spans="1:8" s="86" customFormat="1" ht="15.75">
      <c r="A4" s="423" t="s">
        <v>57</v>
      </c>
      <c r="B4" s="423"/>
      <c r="C4" s="423"/>
      <c r="D4" s="423"/>
      <c r="E4" s="423"/>
      <c r="F4" s="423"/>
      <c r="G4" s="423"/>
      <c r="H4" s="423"/>
    </row>
    <row r="5" spans="1:8">
      <c r="A5" s="172"/>
      <c r="B5" s="172"/>
      <c r="C5" s="172"/>
      <c r="D5" s="172"/>
      <c r="E5" s="172"/>
      <c r="F5" s="172"/>
      <c r="G5" s="172"/>
      <c r="H5" s="172"/>
    </row>
    <row r="6" spans="1:8">
      <c r="A6" s="174"/>
      <c r="B6" s="174"/>
      <c r="C6" s="175"/>
      <c r="D6" s="175"/>
      <c r="E6" s="175"/>
      <c r="F6" s="175"/>
      <c r="G6" s="175"/>
      <c r="H6" s="175"/>
    </row>
    <row r="7" spans="1:8">
      <c r="A7" s="455" t="s">
        <v>241</v>
      </c>
      <c r="B7" s="455"/>
      <c r="C7" s="176">
        <f>+VN!C8</f>
        <v>2010</v>
      </c>
      <c r="D7" s="176">
        <f>+VN!D8</f>
        <v>2011</v>
      </c>
      <c r="E7" s="176">
        <f>+VN!E8</f>
        <v>2012</v>
      </c>
      <c r="F7" s="176">
        <f>+VN!F8</f>
        <v>2013</v>
      </c>
      <c r="G7" s="176">
        <f>+VN!G8</f>
        <v>2014</v>
      </c>
      <c r="H7" s="176">
        <f>+VN!H8</f>
        <v>2015</v>
      </c>
    </row>
    <row r="8" spans="1:8">
      <c r="A8" s="177" t="s">
        <v>274</v>
      </c>
      <c r="B8" s="191"/>
      <c r="C8" s="176"/>
      <c r="D8" s="176"/>
      <c r="E8" s="176"/>
      <c r="F8" s="176"/>
      <c r="G8" s="176"/>
      <c r="H8" s="176"/>
    </row>
    <row r="9" spans="1:8">
      <c r="A9" s="313" t="s">
        <v>275</v>
      </c>
      <c r="B9" s="191"/>
      <c r="C9" s="57"/>
      <c r="D9" s="57"/>
      <c r="E9" s="57"/>
      <c r="F9" s="57"/>
      <c r="G9" s="57"/>
      <c r="H9" s="57"/>
    </row>
    <row r="10" spans="1:8">
      <c r="A10" s="313" t="s">
        <v>276</v>
      </c>
      <c r="B10" s="191"/>
      <c r="C10" s="57"/>
      <c r="D10" s="57"/>
      <c r="E10" s="57"/>
      <c r="F10" s="57"/>
      <c r="G10" s="57"/>
      <c r="H10" s="57"/>
    </row>
    <row r="11" spans="1:8">
      <c r="A11" s="313" t="s">
        <v>277</v>
      </c>
      <c r="B11" s="191"/>
      <c r="C11" s="57"/>
      <c r="D11" s="57"/>
      <c r="E11" s="57"/>
      <c r="F11" s="57"/>
      <c r="G11" s="57"/>
      <c r="H11" s="57"/>
    </row>
    <row r="12" spans="1:8">
      <c r="A12" s="451" t="s">
        <v>278</v>
      </c>
      <c r="B12" s="452"/>
      <c r="C12" s="319">
        <f t="shared" ref="C12:H12" si="0">+SUM(C9:C11)</f>
        <v>0</v>
      </c>
      <c r="D12" s="319">
        <f t="shared" si="0"/>
        <v>0</v>
      </c>
      <c r="E12" s="319">
        <f t="shared" si="0"/>
        <v>0</v>
      </c>
      <c r="F12" s="319">
        <f t="shared" si="0"/>
        <v>0</v>
      </c>
      <c r="G12" s="319">
        <f t="shared" si="0"/>
        <v>0</v>
      </c>
      <c r="H12" s="319">
        <f t="shared" si="0"/>
        <v>0</v>
      </c>
    </row>
    <row r="13" spans="1:8">
      <c r="A13" s="177" t="s">
        <v>279</v>
      </c>
      <c r="B13" s="178"/>
      <c r="C13" s="180"/>
      <c r="D13" s="180"/>
      <c r="E13" s="180"/>
      <c r="F13" s="180"/>
      <c r="G13" s="180"/>
      <c r="H13" s="180"/>
    </row>
    <row r="14" spans="1:8">
      <c r="A14" s="313" t="s">
        <v>416</v>
      </c>
      <c r="B14" s="178"/>
      <c r="C14" s="57"/>
      <c r="D14" s="57"/>
      <c r="E14" s="57"/>
      <c r="F14" s="57"/>
      <c r="G14" s="57"/>
      <c r="H14" s="57"/>
    </row>
    <row r="15" spans="1:8">
      <c r="A15" s="313" t="s">
        <v>369</v>
      </c>
      <c r="B15" s="178"/>
      <c r="C15" s="57"/>
      <c r="D15" s="57"/>
      <c r="E15" s="57"/>
      <c r="F15" s="57"/>
      <c r="G15" s="57"/>
      <c r="H15" s="57"/>
    </row>
    <row r="16" spans="1:8">
      <c r="A16" s="313" t="s">
        <v>372</v>
      </c>
      <c r="B16" s="178"/>
      <c r="C16" s="57"/>
      <c r="D16" s="57"/>
      <c r="E16" s="57"/>
      <c r="F16" s="57"/>
      <c r="G16" s="57"/>
      <c r="H16" s="57"/>
    </row>
    <row r="17" spans="1:8">
      <c r="A17" s="313" t="s">
        <v>373</v>
      </c>
      <c r="B17" s="178"/>
      <c r="C17" s="57"/>
      <c r="D17" s="57"/>
      <c r="E17" s="57"/>
      <c r="F17" s="57"/>
      <c r="G17" s="57"/>
      <c r="H17" s="57"/>
    </row>
    <row r="18" spans="1:8">
      <c r="A18" s="313" t="s">
        <v>374</v>
      </c>
      <c r="B18" s="178"/>
      <c r="C18" s="57"/>
      <c r="D18" s="57"/>
      <c r="E18" s="57"/>
      <c r="F18" s="57"/>
      <c r="G18" s="57"/>
      <c r="H18" s="57"/>
    </row>
    <row r="19" spans="1:8">
      <c r="A19" s="313" t="s">
        <v>280</v>
      </c>
      <c r="B19" s="178"/>
      <c r="C19" s="57"/>
      <c r="D19" s="57"/>
      <c r="E19" s="57"/>
      <c r="F19" s="57"/>
      <c r="G19" s="57"/>
      <c r="H19" s="57"/>
    </row>
    <row r="20" spans="1:8">
      <c r="A20" s="313" t="s">
        <v>375</v>
      </c>
      <c r="B20" s="178"/>
      <c r="C20" s="57"/>
      <c r="D20" s="57"/>
      <c r="E20" s="57"/>
      <c r="F20" s="57"/>
      <c r="G20" s="57"/>
      <c r="H20" s="57"/>
    </row>
    <row r="21" spans="1:8">
      <c r="A21" s="449" t="s">
        <v>336</v>
      </c>
      <c r="B21" s="450"/>
      <c r="C21" s="181">
        <f t="shared" ref="C21:H21" si="1">+SUM(C14:C20)</f>
        <v>0</v>
      </c>
      <c r="D21" s="181">
        <f t="shared" si="1"/>
        <v>0</v>
      </c>
      <c r="E21" s="181">
        <f t="shared" si="1"/>
        <v>0</v>
      </c>
      <c r="F21" s="181">
        <f t="shared" si="1"/>
        <v>0</v>
      </c>
      <c r="G21" s="181">
        <f t="shared" si="1"/>
        <v>0</v>
      </c>
      <c r="H21" s="181">
        <f t="shared" si="1"/>
        <v>0</v>
      </c>
    </row>
    <row r="22" spans="1:8">
      <c r="A22" s="177" t="s">
        <v>328</v>
      </c>
      <c r="B22" s="178"/>
      <c r="C22" s="189"/>
      <c r="D22" s="189"/>
      <c r="E22" s="189"/>
      <c r="F22" s="189"/>
      <c r="G22" s="189"/>
      <c r="H22" s="189"/>
    </row>
    <row r="23" spans="1:8">
      <c r="A23" s="313" t="s">
        <v>337</v>
      </c>
      <c r="B23" s="178"/>
      <c r="C23" s="57"/>
      <c r="D23" s="57"/>
      <c r="E23" s="57"/>
      <c r="F23" s="57"/>
      <c r="G23" s="57"/>
      <c r="H23" s="57"/>
    </row>
    <row r="24" spans="1:8">
      <c r="A24" s="313" t="s">
        <v>338</v>
      </c>
      <c r="B24" s="178"/>
      <c r="C24" s="57"/>
      <c r="D24" s="57"/>
      <c r="E24" s="57"/>
      <c r="F24" s="57"/>
      <c r="G24" s="57"/>
      <c r="H24" s="57"/>
    </row>
    <row r="25" spans="1:8">
      <c r="A25" s="313" t="s">
        <v>339</v>
      </c>
      <c r="B25" s="178"/>
      <c r="C25" s="57"/>
      <c r="D25" s="57"/>
      <c r="E25" s="57"/>
      <c r="F25" s="57"/>
      <c r="G25" s="57"/>
      <c r="H25" s="57"/>
    </row>
    <row r="26" spans="1:8">
      <c r="A26" s="313" t="s">
        <v>340</v>
      </c>
      <c r="B26" s="178"/>
      <c r="C26" s="57"/>
      <c r="D26" s="57"/>
      <c r="E26" s="57"/>
      <c r="F26" s="57"/>
      <c r="G26" s="57"/>
      <c r="H26" s="57"/>
    </row>
    <row r="27" spans="1:8">
      <c r="A27" s="313" t="s">
        <v>341</v>
      </c>
      <c r="B27" s="178"/>
      <c r="C27" s="57"/>
      <c r="D27" s="57"/>
      <c r="E27" s="57"/>
      <c r="F27" s="57"/>
      <c r="G27" s="57"/>
      <c r="H27" s="57"/>
    </row>
    <row r="28" spans="1:8">
      <c r="A28" s="449" t="s">
        <v>335</v>
      </c>
      <c r="B28" s="450"/>
      <c r="C28" s="181">
        <f t="shared" ref="C28:H28" si="2">+SUM(C23:C27)</f>
        <v>0</v>
      </c>
      <c r="D28" s="181">
        <f t="shared" si="2"/>
        <v>0</v>
      </c>
      <c r="E28" s="181">
        <f t="shared" si="2"/>
        <v>0</v>
      </c>
      <c r="F28" s="181">
        <f t="shared" si="2"/>
        <v>0</v>
      </c>
      <c r="G28" s="181">
        <f t="shared" si="2"/>
        <v>0</v>
      </c>
      <c r="H28" s="181">
        <f t="shared" si="2"/>
        <v>0</v>
      </c>
    </row>
    <row r="29" spans="1:8" ht="13.5" thickBot="1">
      <c r="A29" s="459" t="s">
        <v>246</v>
      </c>
      <c r="B29" s="459"/>
      <c r="C29" s="182">
        <f t="shared" ref="C29:H29" si="3">+C12+C21+C28</f>
        <v>0</v>
      </c>
      <c r="D29" s="182">
        <f t="shared" si="3"/>
        <v>0</v>
      </c>
      <c r="E29" s="182">
        <f t="shared" si="3"/>
        <v>0</v>
      </c>
      <c r="F29" s="182">
        <f t="shared" si="3"/>
        <v>0</v>
      </c>
      <c r="G29" s="182">
        <f t="shared" si="3"/>
        <v>0</v>
      </c>
      <c r="H29" s="182">
        <f t="shared" si="3"/>
        <v>0</v>
      </c>
    </row>
    <row r="30" spans="1:8" ht="13.5" thickTop="1">
      <c r="A30" s="183"/>
      <c r="B30" s="183"/>
      <c r="C30" s="184"/>
      <c r="D30" s="184"/>
      <c r="E30" s="184"/>
      <c r="F30" s="184"/>
      <c r="G30" s="184"/>
      <c r="H30" s="184"/>
    </row>
    <row r="31" spans="1:8" ht="13.5" thickBot="1">
      <c r="A31" s="185" t="s">
        <v>64</v>
      </c>
      <c r="B31" s="295">
        <f>+Pressupostos!B21</f>
        <v>0.2</v>
      </c>
      <c r="C31" s="182">
        <f t="shared" ref="C31:H31" si="4">+$B$31*(C16+C18+C20)</f>
        <v>0</v>
      </c>
      <c r="D31" s="182">
        <f t="shared" si="4"/>
        <v>0</v>
      </c>
      <c r="E31" s="182">
        <f t="shared" si="4"/>
        <v>0</v>
      </c>
      <c r="F31" s="182">
        <f t="shared" si="4"/>
        <v>0</v>
      </c>
      <c r="G31" s="182">
        <f t="shared" si="4"/>
        <v>0</v>
      </c>
      <c r="H31" s="182">
        <f t="shared" si="4"/>
        <v>0</v>
      </c>
    </row>
    <row r="32" spans="1:8" ht="13.5" thickTop="1">
      <c r="A32" s="186"/>
      <c r="B32" s="187"/>
      <c r="C32" s="188"/>
      <c r="D32" s="188"/>
      <c r="E32" s="188"/>
      <c r="F32" s="188"/>
      <c r="G32" s="188"/>
      <c r="H32" s="188"/>
    </row>
    <row r="33" spans="1:8">
      <c r="A33" s="455" t="s">
        <v>382</v>
      </c>
      <c r="B33" s="455"/>
      <c r="C33" s="176">
        <f t="shared" ref="C33:H33" si="5">+C7</f>
        <v>2010</v>
      </c>
      <c r="D33" s="176">
        <f t="shared" si="5"/>
        <v>2011</v>
      </c>
      <c r="E33" s="176">
        <f t="shared" si="5"/>
        <v>2012</v>
      </c>
      <c r="F33" s="176">
        <f t="shared" si="5"/>
        <v>2013</v>
      </c>
      <c r="G33" s="176">
        <f t="shared" si="5"/>
        <v>2014</v>
      </c>
      <c r="H33" s="176">
        <f t="shared" si="5"/>
        <v>2015</v>
      </c>
    </row>
    <row r="34" spans="1:8">
      <c r="A34" s="177" t="s">
        <v>274</v>
      </c>
      <c r="B34" s="191"/>
      <c r="C34" s="320"/>
      <c r="D34" s="320"/>
      <c r="E34" s="320"/>
      <c r="F34" s="320"/>
      <c r="G34" s="320"/>
      <c r="H34" s="320"/>
    </row>
    <row r="35" spans="1:8">
      <c r="A35" s="313" t="s">
        <v>275</v>
      </c>
      <c r="B35" s="191"/>
      <c r="C35" s="317">
        <f>+C9</f>
        <v>0</v>
      </c>
      <c r="D35" s="317">
        <f>+C35+D9</f>
        <v>0</v>
      </c>
      <c r="E35" s="317">
        <f>+D35+E9</f>
        <v>0</v>
      </c>
      <c r="F35" s="317">
        <f>+E35+F9</f>
        <v>0</v>
      </c>
      <c r="G35" s="317">
        <f>+F35+G9</f>
        <v>0</v>
      </c>
      <c r="H35" s="317">
        <f>+G35+H9</f>
        <v>0</v>
      </c>
    </row>
    <row r="36" spans="1:8">
      <c r="A36" s="313" t="s">
        <v>276</v>
      </c>
      <c r="B36" s="191"/>
      <c r="C36" s="317">
        <f>+C10</f>
        <v>0</v>
      </c>
      <c r="D36" s="317">
        <f t="shared" ref="D36:H37" si="6">+C36+D10</f>
        <v>0</v>
      </c>
      <c r="E36" s="317">
        <f t="shared" si="6"/>
        <v>0</v>
      </c>
      <c r="F36" s="317">
        <f t="shared" si="6"/>
        <v>0</v>
      </c>
      <c r="G36" s="317">
        <f t="shared" si="6"/>
        <v>0</v>
      </c>
      <c r="H36" s="317">
        <f t="shared" si="6"/>
        <v>0</v>
      </c>
    </row>
    <row r="37" spans="1:8">
      <c r="A37" s="313" t="s">
        <v>277</v>
      </c>
      <c r="B37" s="191"/>
      <c r="C37" s="317">
        <f>+C11</f>
        <v>0</v>
      </c>
      <c r="D37" s="317">
        <f t="shared" si="6"/>
        <v>0</v>
      </c>
      <c r="E37" s="317">
        <f t="shared" si="6"/>
        <v>0</v>
      </c>
      <c r="F37" s="317">
        <f t="shared" si="6"/>
        <v>0</v>
      </c>
      <c r="G37" s="317">
        <f t="shared" si="6"/>
        <v>0</v>
      </c>
      <c r="H37" s="317">
        <f t="shared" si="6"/>
        <v>0</v>
      </c>
    </row>
    <row r="38" spans="1:8">
      <c r="A38" s="451" t="s">
        <v>278</v>
      </c>
      <c r="B38" s="452"/>
      <c r="C38" s="316">
        <f t="shared" ref="C38:H38" si="7">+SUM(C35:C37)</f>
        <v>0</v>
      </c>
      <c r="D38" s="316">
        <f t="shared" si="7"/>
        <v>0</v>
      </c>
      <c r="E38" s="316">
        <f t="shared" si="7"/>
        <v>0</v>
      </c>
      <c r="F38" s="316">
        <f t="shared" si="7"/>
        <v>0</v>
      </c>
      <c r="G38" s="316">
        <f t="shared" si="7"/>
        <v>0</v>
      </c>
      <c r="H38" s="316">
        <f t="shared" si="7"/>
        <v>0</v>
      </c>
    </row>
    <row r="39" spans="1:8">
      <c r="A39" s="177" t="s">
        <v>279</v>
      </c>
      <c r="B39" s="178"/>
      <c r="C39" s="316"/>
      <c r="D39" s="316"/>
      <c r="E39" s="316"/>
      <c r="F39" s="316"/>
      <c r="G39" s="316"/>
      <c r="H39" s="316"/>
    </row>
    <row r="40" spans="1:8">
      <c r="A40" s="179" t="s">
        <v>366</v>
      </c>
      <c r="B40" s="178"/>
      <c r="C40" s="316">
        <f>+C14</f>
        <v>0</v>
      </c>
      <c r="D40" s="316">
        <f t="shared" ref="D40:H44" si="8">+C40+D14</f>
        <v>0</v>
      </c>
      <c r="E40" s="316">
        <f t="shared" si="8"/>
        <v>0</v>
      </c>
      <c r="F40" s="316">
        <f t="shared" si="8"/>
        <v>0</v>
      </c>
      <c r="G40" s="316">
        <f t="shared" si="8"/>
        <v>0</v>
      </c>
      <c r="H40" s="316">
        <f t="shared" si="8"/>
        <v>0</v>
      </c>
    </row>
    <row r="41" spans="1:8">
      <c r="A41" s="179" t="s">
        <v>242</v>
      </c>
      <c r="B41" s="178"/>
      <c r="C41" s="317">
        <f t="shared" ref="C41:C46" si="9">+C15</f>
        <v>0</v>
      </c>
      <c r="D41" s="317">
        <f t="shared" si="8"/>
        <v>0</v>
      </c>
      <c r="E41" s="317">
        <f t="shared" si="8"/>
        <v>0</v>
      </c>
      <c r="F41" s="317">
        <f t="shared" si="8"/>
        <v>0</v>
      </c>
      <c r="G41" s="317">
        <f t="shared" si="8"/>
        <v>0</v>
      </c>
      <c r="H41" s="317">
        <f t="shared" si="8"/>
        <v>0</v>
      </c>
    </row>
    <row r="42" spans="1:8">
      <c r="A42" s="179" t="s">
        <v>243</v>
      </c>
      <c r="B42" s="178"/>
      <c r="C42" s="317">
        <f t="shared" si="9"/>
        <v>0</v>
      </c>
      <c r="D42" s="317">
        <f t="shared" si="8"/>
        <v>0</v>
      </c>
      <c r="E42" s="317">
        <f t="shared" si="8"/>
        <v>0</v>
      </c>
      <c r="F42" s="317">
        <f t="shared" si="8"/>
        <v>0</v>
      </c>
      <c r="G42" s="317">
        <f t="shared" si="8"/>
        <v>0</v>
      </c>
      <c r="H42" s="317">
        <f t="shared" si="8"/>
        <v>0</v>
      </c>
    </row>
    <row r="43" spans="1:8">
      <c r="A43" s="179" t="s">
        <v>244</v>
      </c>
      <c r="B43" s="178"/>
      <c r="C43" s="317">
        <f t="shared" si="9"/>
        <v>0</v>
      </c>
      <c r="D43" s="317">
        <f t="shared" si="8"/>
        <v>0</v>
      </c>
      <c r="E43" s="317">
        <f t="shared" si="8"/>
        <v>0</v>
      </c>
      <c r="F43" s="317">
        <f t="shared" si="8"/>
        <v>0</v>
      </c>
      <c r="G43" s="317">
        <f t="shared" si="8"/>
        <v>0</v>
      </c>
      <c r="H43" s="317">
        <f t="shared" si="8"/>
        <v>0</v>
      </c>
    </row>
    <row r="44" spans="1:8">
      <c r="A44" s="179" t="s">
        <v>245</v>
      </c>
      <c r="B44" s="178"/>
      <c r="C44" s="317">
        <f t="shared" si="9"/>
        <v>0</v>
      </c>
      <c r="D44" s="317">
        <f t="shared" si="8"/>
        <v>0</v>
      </c>
      <c r="E44" s="317">
        <f t="shared" si="8"/>
        <v>0</v>
      </c>
      <c r="F44" s="317">
        <f t="shared" si="8"/>
        <v>0</v>
      </c>
      <c r="G44" s="317">
        <f t="shared" si="8"/>
        <v>0</v>
      </c>
      <c r="H44" s="317">
        <f t="shared" si="8"/>
        <v>0</v>
      </c>
    </row>
    <row r="45" spans="1:8">
      <c r="A45" s="179" t="s">
        <v>417</v>
      </c>
      <c r="B45" s="178"/>
      <c r="C45" s="317">
        <f t="shared" si="9"/>
        <v>0</v>
      </c>
      <c r="D45" s="317">
        <f t="shared" ref="D45:H46" si="10">+C45+D19</f>
        <v>0</v>
      </c>
      <c r="E45" s="317">
        <f t="shared" si="10"/>
        <v>0</v>
      </c>
      <c r="F45" s="317">
        <f t="shared" si="10"/>
        <v>0</v>
      </c>
      <c r="G45" s="317">
        <f t="shared" si="10"/>
        <v>0</v>
      </c>
      <c r="H45" s="317">
        <f t="shared" si="10"/>
        <v>0</v>
      </c>
    </row>
    <row r="46" spans="1:8">
      <c r="A46" s="179" t="s">
        <v>281</v>
      </c>
      <c r="B46" s="178"/>
      <c r="C46" s="317">
        <f t="shared" si="9"/>
        <v>0</v>
      </c>
      <c r="D46" s="317">
        <f t="shared" si="10"/>
        <v>0</v>
      </c>
      <c r="E46" s="317">
        <f t="shared" si="10"/>
        <v>0</v>
      </c>
      <c r="F46" s="317">
        <f t="shared" si="10"/>
        <v>0</v>
      </c>
      <c r="G46" s="317">
        <f t="shared" si="10"/>
        <v>0</v>
      </c>
      <c r="H46" s="317">
        <f t="shared" si="10"/>
        <v>0</v>
      </c>
    </row>
    <row r="47" spans="1:8">
      <c r="A47" s="449" t="s">
        <v>336</v>
      </c>
      <c r="B47" s="450"/>
      <c r="C47" s="318">
        <f t="shared" ref="C47:H47" si="11">+SUM(C40:C46)</f>
        <v>0</v>
      </c>
      <c r="D47" s="318">
        <f t="shared" si="11"/>
        <v>0</v>
      </c>
      <c r="E47" s="318">
        <f t="shared" si="11"/>
        <v>0</v>
      </c>
      <c r="F47" s="318">
        <f t="shared" si="11"/>
        <v>0</v>
      </c>
      <c r="G47" s="318">
        <f t="shared" si="11"/>
        <v>0</v>
      </c>
      <c r="H47" s="318">
        <f t="shared" si="11"/>
        <v>0</v>
      </c>
    </row>
    <row r="48" spans="1:8">
      <c r="A48" s="177" t="s">
        <v>328</v>
      </c>
      <c r="B48" s="178"/>
      <c r="C48" s="318"/>
      <c r="D48" s="318"/>
      <c r="E48" s="318"/>
      <c r="F48" s="318"/>
      <c r="G48" s="318"/>
      <c r="H48" s="318"/>
    </row>
    <row r="49" spans="1:8">
      <c r="A49" s="313" t="s">
        <v>337</v>
      </c>
      <c r="B49" s="178"/>
      <c r="C49" s="189">
        <f>+C23</f>
        <v>0</v>
      </c>
      <c r="D49" s="189">
        <f t="shared" ref="D49:H51" si="12">+C49+D23</f>
        <v>0</v>
      </c>
      <c r="E49" s="189">
        <f t="shared" si="12"/>
        <v>0</v>
      </c>
      <c r="F49" s="189">
        <f t="shared" si="12"/>
        <v>0</v>
      </c>
      <c r="G49" s="189">
        <f t="shared" si="12"/>
        <v>0</v>
      </c>
      <c r="H49" s="189">
        <f t="shared" si="12"/>
        <v>0</v>
      </c>
    </row>
    <row r="50" spans="1:8">
      <c r="A50" s="313" t="s">
        <v>338</v>
      </c>
      <c r="B50" s="178"/>
      <c r="C50" s="189">
        <f>+C24</f>
        <v>0</v>
      </c>
      <c r="D50" s="189">
        <f t="shared" si="12"/>
        <v>0</v>
      </c>
      <c r="E50" s="189">
        <f t="shared" si="12"/>
        <v>0</v>
      </c>
      <c r="F50" s="189">
        <f t="shared" si="12"/>
        <v>0</v>
      </c>
      <c r="G50" s="189">
        <f t="shared" si="12"/>
        <v>0</v>
      </c>
      <c r="H50" s="189">
        <f t="shared" si="12"/>
        <v>0</v>
      </c>
    </row>
    <row r="51" spans="1:8">
      <c r="A51" s="313" t="s">
        <v>339</v>
      </c>
      <c r="B51" s="178"/>
      <c r="C51" s="189">
        <f>+C25</f>
        <v>0</v>
      </c>
      <c r="D51" s="189">
        <f t="shared" si="12"/>
        <v>0</v>
      </c>
      <c r="E51" s="189">
        <f t="shared" si="12"/>
        <v>0</v>
      </c>
      <c r="F51" s="189">
        <f t="shared" si="12"/>
        <v>0</v>
      </c>
      <c r="G51" s="189">
        <f t="shared" si="12"/>
        <v>0</v>
      </c>
      <c r="H51" s="189">
        <f t="shared" si="12"/>
        <v>0</v>
      </c>
    </row>
    <row r="52" spans="1:8">
      <c r="A52" s="313" t="s">
        <v>340</v>
      </c>
      <c r="B52" s="178"/>
      <c r="C52" s="189">
        <f>+C26</f>
        <v>0</v>
      </c>
      <c r="D52" s="189">
        <f t="shared" ref="D52:H53" si="13">+C52+D26</f>
        <v>0</v>
      </c>
      <c r="E52" s="189">
        <f t="shared" si="13"/>
        <v>0</v>
      </c>
      <c r="F52" s="189">
        <f t="shared" si="13"/>
        <v>0</v>
      </c>
      <c r="G52" s="189">
        <f t="shared" si="13"/>
        <v>0</v>
      </c>
      <c r="H52" s="189">
        <f t="shared" si="13"/>
        <v>0</v>
      </c>
    </row>
    <row r="53" spans="1:8">
      <c r="A53" s="313" t="s">
        <v>341</v>
      </c>
      <c r="B53" s="178"/>
      <c r="C53" s="189">
        <f>+C27</f>
        <v>0</v>
      </c>
      <c r="D53" s="189">
        <f t="shared" si="13"/>
        <v>0</v>
      </c>
      <c r="E53" s="189">
        <f t="shared" si="13"/>
        <v>0</v>
      </c>
      <c r="F53" s="189">
        <f t="shared" si="13"/>
        <v>0</v>
      </c>
      <c r="G53" s="189">
        <f t="shared" si="13"/>
        <v>0</v>
      </c>
      <c r="H53" s="189">
        <f t="shared" si="13"/>
        <v>0</v>
      </c>
    </row>
    <row r="54" spans="1:8">
      <c r="A54" s="449" t="s">
        <v>335</v>
      </c>
      <c r="B54" s="450"/>
      <c r="C54" s="318">
        <f t="shared" ref="C54:H54" si="14">+SUM(C49:C53)</f>
        <v>0</v>
      </c>
      <c r="D54" s="318">
        <f t="shared" si="14"/>
        <v>0</v>
      </c>
      <c r="E54" s="318">
        <f t="shared" si="14"/>
        <v>0</v>
      </c>
      <c r="F54" s="318">
        <f t="shared" si="14"/>
        <v>0</v>
      </c>
      <c r="G54" s="318">
        <f t="shared" si="14"/>
        <v>0</v>
      </c>
      <c r="H54" s="318">
        <f t="shared" si="14"/>
        <v>0</v>
      </c>
    </row>
    <row r="55" spans="1:8" ht="13.5" thickBot="1">
      <c r="A55" s="459" t="s">
        <v>365</v>
      </c>
      <c r="B55" s="459"/>
      <c r="C55" s="182">
        <f t="shared" ref="C55:H55" si="15">+C38+C47+C54</f>
        <v>0</v>
      </c>
      <c r="D55" s="182">
        <f t="shared" si="15"/>
        <v>0</v>
      </c>
      <c r="E55" s="182">
        <f t="shared" si="15"/>
        <v>0</v>
      </c>
      <c r="F55" s="182">
        <f t="shared" si="15"/>
        <v>0</v>
      </c>
      <c r="G55" s="182">
        <f t="shared" si="15"/>
        <v>0</v>
      </c>
      <c r="H55" s="182">
        <f t="shared" si="15"/>
        <v>0</v>
      </c>
    </row>
    <row r="56" spans="1:8" ht="13.5" thickTop="1">
      <c r="A56" s="187"/>
      <c r="B56" s="187"/>
      <c r="C56" s="188"/>
      <c r="D56" s="188"/>
      <c r="E56" s="188"/>
      <c r="F56" s="188"/>
      <c r="G56" s="188"/>
      <c r="H56" s="188"/>
    </row>
    <row r="57" spans="1:8">
      <c r="A57" s="187"/>
      <c r="B57" s="187"/>
      <c r="C57" s="188"/>
      <c r="D57" s="188"/>
      <c r="E57" s="188"/>
      <c r="F57" s="188"/>
      <c r="G57" s="188"/>
      <c r="H57" s="188"/>
    </row>
    <row r="58" spans="1:8">
      <c r="A58" s="456" t="s">
        <v>371</v>
      </c>
      <c r="B58" s="457"/>
      <c r="C58" s="458"/>
      <c r="D58" s="188"/>
      <c r="E58" s="188"/>
      <c r="F58" s="188"/>
      <c r="G58" s="188"/>
      <c r="H58" s="188"/>
    </row>
    <row r="59" spans="1:8">
      <c r="A59" s="322" t="s">
        <v>274</v>
      </c>
      <c r="B59" s="323"/>
      <c r="C59" s="324"/>
      <c r="D59" s="188"/>
      <c r="E59" s="188"/>
      <c r="F59" s="188"/>
      <c r="G59" s="188"/>
      <c r="H59" s="188"/>
    </row>
    <row r="60" spans="1:8">
      <c r="A60" s="313" t="s">
        <v>276</v>
      </c>
      <c r="B60" s="178"/>
      <c r="C60" s="325">
        <v>0.02</v>
      </c>
      <c r="D60" s="188"/>
      <c r="E60" s="188"/>
      <c r="F60" s="188"/>
      <c r="G60" s="188"/>
      <c r="H60" s="188"/>
    </row>
    <row r="61" spans="1:8">
      <c r="A61" s="313" t="s">
        <v>277</v>
      </c>
      <c r="B61" s="178"/>
      <c r="C61" s="325">
        <v>0.1</v>
      </c>
      <c r="D61" s="188"/>
      <c r="E61" s="188"/>
      <c r="F61" s="188"/>
      <c r="G61" s="188"/>
      <c r="H61" s="188"/>
    </row>
    <row r="62" spans="1:8">
      <c r="A62" s="177" t="s">
        <v>279</v>
      </c>
      <c r="B62" s="178"/>
      <c r="C62" s="326"/>
      <c r="D62" s="188"/>
      <c r="E62" s="188"/>
      <c r="F62" s="188"/>
      <c r="G62" s="188"/>
      <c r="H62" s="188"/>
    </row>
    <row r="63" spans="1:8">
      <c r="A63" s="313" t="s">
        <v>369</v>
      </c>
      <c r="B63" s="178"/>
      <c r="C63" s="325">
        <v>0.02</v>
      </c>
      <c r="D63" s="188"/>
      <c r="E63" s="188"/>
      <c r="F63" s="188"/>
      <c r="G63" s="188"/>
      <c r="H63" s="188"/>
    </row>
    <row r="64" spans="1:8">
      <c r="A64" s="313" t="s">
        <v>372</v>
      </c>
      <c r="B64" s="178"/>
      <c r="C64" s="325">
        <v>0.2</v>
      </c>
      <c r="D64" s="188"/>
      <c r="E64" s="188"/>
      <c r="F64" s="188"/>
      <c r="G64" s="188"/>
      <c r="H64" s="188"/>
    </row>
    <row r="65" spans="1:8">
      <c r="A65" s="313" t="s">
        <v>373</v>
      </c>
      <c r="B65" s="178"/>
      <c r="C65" s="325">
        <v>0.25</v>
      </c>
      <c r="D65" s="188"/>
      <c r="E65" s="188"/>
      <c r="F65" s="188"/>
      <c r="G65" s="188"/>
      <c r="H65" s="188"/>
    </row>
    <row r="66" spans="1:8">
      <c r="A66" s="313" t="s">
        <v>374</v>
      </c>
      <c r="B66" s="178"/>
      <c r="C66" s="325">
        <v>0.25</v>
      </c>
      <c r="D66" s="188"/>
      <c r="E66" s="188"/>
      <c r="F66" s="188"/>
      <c r="G66" s="188"/>
      <c r="H66" s="188"/>
    </row>
    <row r="67" spans="1:8">
      <c r="A67" s="313" t="s">
        <v>280</v>
      </c>
      <c r="B67" s="178"/>
      <c r="C67" s="325">
        <v>0.25</v>
      </c>
      <c r="D67" s="188"/>
      <c r="E67" s="188"/>
      <c r="F67" s="188"/>
      <c r="G67" s="188"/>
      <c r="H67" s="188"/>
    </row>
    <row r="68" spans="1:8">
      <c r="A68" s="313" t="s">
        <v>375</v>
      </c>
      <c r="B68" s="178"/>
      <c r="C68" s="325">
        <v>0.25</v>
      </c>
      <c r="D68" s="188"/>
      <c r="E68" s="188"/>
      <c r="F68" s="188"/>
      <c r="G68" s="188"/>
      <c r="H68" s="188"/>
    </row>
    <row r="69" spans="1:8">
      <c r="A69" s="177" t="s">
        <v>328</v>
      </c>
      <c r="B69" s="178"/>
      <c r="C69" s="326"/>
      <c r="D69" s="188"/>
      <c r="E69" s="188"/>
      <c r="F69" s="188"/>
      <c r="G69" s="188"/>
      <c r="H69" s="188"/>
    </row>
    <row r="70" spans="1:8">
      <c r="A70" s="313" t="s">
        <v>338</v>
      </c>
      <c r="B70" s="178"/>
      <c r="C70" s="327">
        <v>0.33333000000000002</v>
      </c>
      <c r="D70" s="328" t="s">
        <v>381</v>
      </c>
      <c r="E70" s="188"/>
      <c r="F70" s="188"/>
      <c r="G70" s="188"/>
      <c r="H70" s="188"/>
    </row>
    <row r="71" spans="1:8">
      <c r="A71" s="313" t="s">
        <v>339</v>
      </c>
      <c r="B71" s="178"/>
      <c r="C71" s="327">
        <f>100%/3</f>
        <v>0.33333333333333331</v>
      </c>
      <c r="D71" s="188"/>
      <c r="E71" s="188"/>
      <c r="F71" s="188"/>
      <c r="G71" s="188"/>
      <c r="H71" s="188"/>
    </row>
    <row r="72" spans="1:8">
      <c r="A72" s="313" t="s">
        <v>340</v>
      </c>
      <c r="B72" s="178"/>
      <c r="C72" s="327">
        <f>100%/3</f>
        <v>0.33333333333333331</v>
      </c>
      <c r="D72" s="188"/>
      <c r="E72" s="188"/>
      <c r="F72" s="188"/>
      <c r="G72" s="188"/>
      <c r="H72" s="188"/>
    </row>
    <row r="73" spans="1:8">
      <c r="A73" s="313" t="s">
        <v>341</v>
      </c>
      <c r="B73" s="178"/>
      <c r="C73" s="327">
        <f>100%/3</f>
        <v>0.33333333333333331</v>
      </c>
      <c r="D73" s="188"/>
      <c r="E73" s="188"/>
      <c r="F73" s="188"/>
      <c r="G73" s="188"/>
      <c r="H73" s="188"/>
    </row>
    <row r="74" spans="1:8">
      <c r="A74" s="187"/>
      <c r="B74" s="187"/>
      <c r="C74" s="188"/>
      <c r="D74" s="188"/>
      <c r="E74" s="188"/>
      <c r="F74" s="188"/>
      <c r="G74" s="188"/>
      <c r="H74" s="188"/>
    </row>
    <row r="75" spans="1:8">
      <c r="A75" s="190" t="s">
        <v>368</v>
      </c>
      <c r="B75" s="191"/>
      <c r="C75" s="176">
        <f>+C7</f>
        <v>2010</v>
      </c>
      <c r="D75" s="176">
        <f>+C75+1</f>
        <v>2011</v>
      </c>
      <c r="E75" s="176">
        <f>+D75+1</f>
        <v>2012</v>
      </c>
      <c r="F75" s="176">
        <f>+E75+1</f>
        <v>2013</v>
      </c>
      <c r="G75" s="176">
        <f>+F75+1</f>
        <v>2014</v>
      </c>
      <c r="H75" s="176">
        <f>+G75+1</f>
        <v>2015</v>
      </c>
    </row>
    <row r="76" spans="1:8" hidden="1">
      <c r="A76" s="339" t="s">
        <v>274</v>
      </c>
      <c r="B76" s="178"/>
      <c r="C76" s="329"/>
      <c r="D76" s="329"/>
      <c r="E76" s="329"/>
      <c r="F76" s="329"/>
      <c r="G76" s="329"/>
      <c r="H76" s="329"/>
    </row>
    <row r="77" spans="1:8" hidden="1">
      <c r="A77" s="330" t="s">
        <v>276</v>
      </c>
      <c r="B77" s="331">
        <f>+C60</f>
        <v>0.02</v>
      </c>
      <c r="C77" s="332">
        <f t="shared" ref="C77:H77" si="16">SUM(C78:C83)</f>
        <v>0</v>
      </c>
      <c r="D77" s="332">
        <f t="shared" si="16"/>
        <v>0</v>
      </c>
      <c r="E77" s="332">
        <f t="shared" si="16"/>
        <v>0</v>
      </c>
      <c r="F77" s="332">
        <f t="shared" si="16"/>
        <v>0</v>
      </c>
      <c r="G77" s="332">
        <f t="shared" si="16"/>
        <v>0</v>
      </c>
      <c r="H77" s="332">
        <f t="shared" si="16"/>
        <v>0</v>
      </c>
    </row>
    <row r="78" spans="1:8" hidden="1">
      <c r="A78" s="333">
        <f>C75</f>
        <v>2010</v>
      </c>
      <c r="B78" s="331"/>
      <c r="C78" s="332">
        <f>+IF(C$10&lt;0,0,C$10*$B$77)</f>
        <v>0</v>
      </c>
      <c r="D78" s="332">
        <f>+IF(C78=0,0,+IF(ROUNDUP(SUM($C78:C78),0)&lt;$C$10,$C$10*$B$77,0))</f>
        <v>0</v>
      </c>
      <c r="E78" s="332">
        <f>+IF(D78=0,0,+IF(ROUNDUP(SUM($C78:D78),0)&lt;$C$10,$C$10*$B$77,0))</f>
        <v>0</v>
      </c>
      <c r="F78" s="332">
        <f>+IF(E78=0,0,+IF(ROUNDUP(SUM($C78:E78),0)&lt;$C$10,$C$10*$B$77,0))</f>
        <v>0</v>
      </c>
      <c r="G78" s="332">
        <f>+IF(F78=0,0,+IF(ROUNDUP(SUM($C78:F78),0)&lt;$C$10,$C$10*$B$77,0))</f>
        <v>0</v>
      </c>
      <c r="H78" s="332">
        <f>+IF(G78=0,0,+IF(ROUNDUP(SUM($C78:G78),0)&lt;$C$10,$C$10*$B$77,0))</f>
        <v>0</v>
      </c>
    </row>
    <row r="79" spans="1:8" hidden="1">
      <c r="A79" s="333">
        <f>A78+1</f>
        <v>2011</v>
      </c>
      <c r="B79" s="331"/>
      <c r="C79" s="332"/>
      <c r="D79" s="332">
        <f>+IF(D$10&lt;0,0,D$10*$B$77)</f>
        <v>0</v>
      </c>
      <c r="E79" s="332">
        <f>+IF(D79=0,0,+IF(ROUNDUP(SUM($D79:D79),0)&lt;$D$10,$D$10*$B$77,0))</f>
        <v>0</v>
      </c>
      <c r="F79" s="332">
        <f>+IF(E79=0,0,+IF(ROUNDUP(SUM($D79:E79),0)&lt;$D$10,$D$10*$B$77,0))</f>
        <v>0</v>
      </c>
      <c r="G79" s="332">
        <f>+IF(F79=0,0,+IF(ROUNDUP(SUM($D79:F79),0)&lt;$D$10,$D$10*$B$77,0))</f>
        <v>0</v>
      </c>
      <c r="H79" s="332">
        <f>+IF(G79=0,0,+IF(ROUNDUP(SUM($D79:G79),0)&lt;$D$10,$D$10*$B$77,0))</f>
        <v>0</v>
      </c>
    </row>
    <row r="80" spans="1:8" hidden="1">
      <c r="A80" s="333">
        <f>A79+1</f>
        <v>2012</v>
      </c>
      <c r="B80" s="331"/>
      <c r="C80" s="332"/>
      <c r="D80" s="332"/>
      <c r="E80" s="332">
        <f>+IF(E$10&lt;0,0,E$10*$B$77)</f>
        <v>0</v>
      </c>
      <c r="F80" s="332">
        <f>+IF(E80=0,0,+IF(ROUNDUP(SUM($E80:E80),0)&lt;$E$10,$E$10*$B$77,0))</f>
        <v>0</v>
      </c>
      <c r="G80" s="332">
        <f>+IF(F80=0,0,+IF(ROUNDUP(SUM($E80:F80),0)&lt;$E$10,$E$10*$B$77,0))</f>
        <v>0</v>
      </c>
      <c r="H80" s="332">
        <f>+IF(G80=0,0,+IF(ROUNDUP(SUM($E80:G80),0)&lt;$E$10,$E$10*$B$77,0))</f>
        <v>0</v>
      </c>
    </row>
    <row r="81" spans="1:8" hidden="1">
      <c r="A81" s="333">
        <f>A80+1</f>
        <v>2013</v>
      </c>
      <c r="B81" s="331"/>
      <c r="C81" s="332"/>
      <c r="D81" s="332"/>
      <c r="E81" s="332"/>
      <c r="F81" s="332">
        <f>+IF(F$10&lt;0,0,F$10*$B$77)</f>
        <v>0</v>
      </c>
      <c r="G81" s="332">
        <f>+IF(F81=0,0,+IF(ROUNDUP(SUM($F81:F81),0)&lt;$F$10,$F$10*$B$77,0))</f>
        <v>0</v>
      </c>
      <c r="H81" s="332">
        <f>+IF(G81=0,0,+IF(ROUNDUP(SUM($F81:G81),0)&lt;$F$10,$F$10*$B$77,0))</f>
        <v>0</v>
      </c>
    </row>
    <row r="82" spans="1:8" hidden="1">
      <c r="A82" s="333">
        <f>A81+1</f>
        <v>2014</v>
      </c>
      <c r="B82" s="331"/>
      <c r="C82" s="332"/>
      <c r="D82" s="332"/>
      <c r="E82" s="332"/>
      <c r="F82" s="332"/>
      <c r="G82" s="332">
        <f>+IF(G$10&lt;0,0,G$10*$B$77)</f>
        <v>0</v>
      </c>
      <c r="H82" s="332">
        <f>+IF(G82=0,0,+IF(ROUNDUP(SUM($G82:G82),0)&lt;$G$10,$G$10*$B$77,0))</f>
        <v>0</v>
      </c>
    </row>
    <row r="83" spans="1:8" hidden="1">
      <c r="A83" s="333">
        <f>A82+1</f>
        <v>2015</v>
      </c>
      <c r="B83" s="331"/>
      <c r="C83" s="332"/>
      <c r="D83" s="332"/>
      <c r="E83" s="332"/>
      <c r="F83" s="332"/>
      <c r="G83" s="332"/>
      <c r="H83" s="332">
        <f>+IF(H$10&lt;0,0,H$10*$B$77)</f>
        <v>0</v>
      </c>
    </row>
    <row r="84" spans="1:8" hidden="1">
      <c r="A84" s="330" t="s">
        <v>277</v>
      </c>
      <c r="B84" s="331">
        <f>+C61</f>
        <v>0.1</v>
      </c>
      <c r="C84" s="332">
        <f t="shared" ref="C84:H84" si="17">SUM(C85:C90)</f>
        <v>0</v>
      </c>
      <c r="D84" s="332">
        <f t="shared" si="17"/>
        <v>0</v>
      </c>
      <c r="E84" s="332">
        <f t="shared" si="17"/>
        <v>0</v>
      </c>
      <c r="F84" s="332">
        <f t="shared" si="17"/>
        <v>0</v>
      </c>
      <c r="G84" s="332">
        <f t="shared" si="17"/>
        <v>0</v>
      </c>
      <c r="H84" s="332">
        <f t="shared" si="17"/>
        <v>0</v>
      </c>
    </row>
    <row r="85" spans="1:8" hidden="1">
      <c r="A85" s="333">
        <f t="shared" ref="A85:A90" si="18">A78</f>
        <v>2010</v>
      </c>
      <c r="B85" s="331"/>
      <c r="C85" s="332">
        <f>+IF(C$11&lt;0,0,C$11*$B$84)</f>
        <v>0</v>
      </c>
      <c r="D85" s="332">
        <f>+IF(C85=0,0,+IF(ROUNDUP(SUM($C85:C85),0)&lt;$C$11,$C$11*$B$84,0))</f>
        <v>0</v>
      </c>
      <c r="E85" s="332">
        <f>+IF(D85=0,0,+IF(ROUNDUP(SUM($C85:D85),0)&lt;$C$11,$C$11*$B$84,0))</f>
        <v>0</v>
      </c>
      <c r="F85" s="332">
        <f>+IF(E85=0,0,+IF(ROUNDUP(SUM($C85:E85),0)&lt;$C$11,$C$11*$B$84,0))</f>
        <v>0</v>
      </c>
      <c r="G85" s="332">
        <f>+IF(F85=0,0,+IF(ROUNDUP(SUM($C85:F85),0)&lt;$C$11,$C$11*$B$84,0))</f>
        <v>0</v>
      </c>
      <c r="H85" s="332">
        <f>+IF(G85=0,0,+IF(ROUNDUP(SUM($C85:G85),0)&lt;$C$11,$C$11*$B$84,0))</f>
        <v>0</v>
      </c>
    </row>
    <row r="86" spans="1:8" hidden="1">
      <c r="A86" s="333">
        <f t="shared" si="18"/>
        <v>2011</v>
      </c>
      <c r="B86" s="331"/>
      <c r="C86" s="332"/>
      <c r="D86" s="332">
        <f>+IF(D$11&lt;0,0,D$11*$B$84)</f>
        <v>0</v>
      </c>
      <c r="E86" s="332">
        <f>+IF(D86=0,0,+IF(ROUNDUP(SUM($D86:D86),0)&lt;$D$11,$D$11*$B$84,0))</f>
        <v>0</v>
      </c>
      <c r="F86" s="332">
        <f>+IF(E86=0,0,+IF(ROUNDUP(SUM($D86:E86),0)&lt;$D$11,$D$11*$B$84,0))</f>
        <v>0</v>
      </c>
      <c r="G86" s="332">
        <f>+IF(F86=0,0,+IF(ROUNDUP(SUM($D86:F86),0)&lt;$D$11,$D$11*$B$84,0))</f>
        <v>0</v>
      </c>
      <c r="H86" s="332">
        <f>+IF(G86=0,0,+IF(ROUNDUP(SUM($D86:G86),0)&lt;$D$11,$D$11*$B$84,0))</f>
        <v>0</v>
      </c>
    </row>
    <row r="87" spans="1:8" hidden="1">
      <c r="A87" s="333">
        <f t="shared" si="18"/>
        <v>2012</v>
      </c>
      <c r="B87" s="331"/>
      <c r="C87" s="332"/>
      <c r="D87" s="332"/>
      <c r="E87" s="332">
        <f>+IF(E$11&lt;0,0,E$11*$B$84)</f>
        <v>0</v>
      </c>
      <c r="F87" s="332">
        <f>+IF(E87=0,0,+IF(ROUNDUP(SUM($E87:E87),0)&lt;$E$11,$E$11*$B$84,0))</f>
        <v>0</v>
      </c>
      <c r="G87" s="332">
        <f>+IF(F87=0,0,+IF(ROUNDUP(SUM($E87:F87),0)&lt;$E$11,$E$11*$B$84,0))</f>
        <v>0</v>
      </c>
      <c r="H87" s="332">
        <f>+IF(G87=0,0,+IF(ROUNDUP(SUM($E87:G87),0)&lt;$E$11,$E$11*$B$84,0))</f>
        <v>0</v>
      </c>
    </row>
    <row r="88" spans="1:8" hidden="1">
      <c r="A88" s="333">
        <f t="shared" si="18"/>
        <v>2013</v>
      </c>
      <c r="B88" s="331"/>
      <c r="C88" s="332"/>
      <c r="D88" s="332"/>
      <c r="E88" s="332"/>
      <c r="F88" s="332">
        <f>+IF(F$11&lt;0,0,F$11*$B$84)</f>
        <v>0</v>
      </c>
      <c r="G88" s="332">
        <f>+IF(F88=0,0,+IF(ROUNDUP(SUM($F88:F88),0)&lt;$F$11,$F$11*$B$84,0))</f>
        <v>0</v>
      </c>
      <c r="H88" s="332">
        <f>+IF(G88=0,0,+IF(ROUNDUP(SUM($F88:G88),0)&lt;$F$11,$F$11*$B$84,0))</f>
        <v>0</v>
      </c>
    </row>
    <row r="89" spans="1:8" hidden="1">
      <c r="A89" s="333">
        <f t="shared" si="18"/>
        <v>2014</v>
      </c>
      <c r="B89" s="331"/>
      <c r="C89" s="332"/>
      <c r="D89" s="332"/>
      <c r="E89" s="332"/>
      <c r="F89" s="332"/>
      <c r="G89" s="332">
        <f>+IF(G$11&lt;0,0,G$11*$B$84)</f>
        <v>0</v>
      </c>
      <c r="H89" s="332">
        <f>+IF(G89=0,0,+IF(ROUNDUP(SUM($G89:G89),0)&lt;$G$11,$G$11*$B$84,0))</f>
        <v>0</v>
      </c>
    </row>
    <row r="90" spans="1:8" hidden="1">
      <c r="A90" s="333">
        <f t="shared" si="18"/>
        <v>2015</v>
      </c>
      <c r="B90" s="331"/>
      <c r="C90" s="332"/>
      <c r="D90" s="332"/>
      <c r="E90" s="332"/>
      <c r="F90" s="332"/>
      <c r="G90" s="332"/>
      <c r="H90" s="332">
        <f>+IF(H$11&lt;0,0,H$11*$B$84)</f>
        <v>0</v>
      </c>
    </row>
    <row r="91" spans="1:8" hidden="1">
      <c r="A91" s="453" t="s">
        <v>48</v>
      </c>
      <c r="B91" s="454"/>
      <c r="C91" s="342">
        <f t="shared" ref="C91:H91" si="19">+C77+C84</f>
        <v>0</v>
      </c>
      <c r="D91" s="342">
        <f t="shared" si="19"/>
        <v>0</v>
      </c>
      <c r="E91" s="342">
        <f t="shared" si="19"/>
        <v>0</v>
      </c>
      <c r="F91" s="342">
        <f t="shared" si="19"/>
        <v>0</v>
      </c>
      <c r="G91" s="342">
        <f t="shared" si="19"/>
        <v>0</v>
      </c>
      <c r="H91" s="342">
        <f t="shared" si="19"/>
        <v>0</v>
      </c>
    </row>
    <row r="92" spans="1:8" hidden="1">
      <c r="A92" s="339" t="s">
        <v>279</v>
      </c>
      <c r="B92" s="178"/>
      <c r="C92" s="329"/>
      <c r="D92" s="329"/>
      <c r="E92" s="329"/>
      <c r="F92" s="329"/>
      <c r="G92" s="329"/>
      <c r="H92" s="329"/>
    </row>
    <row r="93" spans="1:8" hidden="1">
      <c r="A93" s="330" t="s">
        <v>369</v>
      </c>
      <c r="B93" s="331">
        <f>+C63</f>
        <v>0.02</v>
      </c>
      <c r="C93" s="332">
        <f t="shared" ref="C93:H93" si="20">SUM(C94:C99)</f>
        <v>0</v>
      </c>
      <c r="D93" s="332">
        <f t="shared" si="20"/>
        <v>0</v>
      </c>
      <c r="E93" s="332">
        <f t="shared" si="20"/>
        <v>0</v>
      </c>
      <c r="F93" s="332">
        <f t="shared" si="20"/>
        <v>0</v>
      </c>
      <c r="G93" s="332">
        <f t="shared" si="20"/>
        <v>0</v>
      </c>
      <c r="H93" s="332">
        <f t="shared" si="20"/>
        <v>0</v>
      </c>
    </row>
    <row r="94" spans="1:8" hidden="1">
      <c r="A94" s="333">
        <f t="shared" ref="A94:A99" si="21">A85</f>
        <v>2010</v>
      </c>
      <c r="B94" s="331"/>
      <c r="C94" s="332">
        <f>+IF(C$15&lt;0,0,C$15*$B$93)</f>
        <v>0</v>
      </c>
      <c r="D94" s="332">
        <f>+IF(C94=0,0,+IF(ROUNDUP(SUM($C94:C94),0)&lt;$C$15,$C$15*$B$93,0))</f>
        <v>0</v>
      </c>
      <c r="E94" s="332">
        <f>+IF(D94=0,0,+IF(ROUNDUP(SUM($C94:D94),0)&lt;$C$15,$C$15*$B$93,0))</f>
        <v>0</v>
      </c>
      <c r="F94" s="332">
        <f>+IF(E94=0,0,+IF(ROUNDUP(SUM($C94:E94),0)&lt;$C$15,$C$15*$B$93,0))</f>
        <v>0</v>
      </c>
      <c r="G94" s="332">
        <f>+IF(F94=0,0,+IF(ROUNDUP(SUM($C94:F94),0)&lt;$C$15,$C$15*$B$93,0))</f>
        <v>0</v>
      </c>
      <c r="H94" s="332">
        <f>+IF(G94=0,0,+IF(ROUNDUP(SUM($C94:G94),0)&lt;$C$15,$C$15*$B$93,0))</f>
        <v>0</v>
      </c>
    </row>
    <row r="95" spans="1:8" hidden="1">
      <c r="A95" s="333">
        <f t="shared" si="21"/>
        <v>2011</v>
      </c>
      <c r="B95" s="331"/>
      <c r="C95" s="332"/>
      <c r="D95" s="332">
        <f>+IF(D$15&lt;0,0,D$15*$B$93)</f>
        <v>0</v>
      </c>
      <c r="E95" s="332">
        <f>+IF(D95=0,0,+IF(ROUNDUP(SUM($D95:D95),0)&lt;$D$15,$D$15*$B$93,0))</f>
        <v>0</v>
      </c>
      <c r="F95" s="332">
        <f>+IF(E95=0,0,+IF(ROUNDUP(SUM($D95:E95),0)&lt;$D$15,$D$15*$B$93,0))</f>
        <v>0</v>
      </c>
      <c r="G95" s="332">
        <f>+IF(F95=0,0,+IF(ROUNDUP(SUM($D95:F95),0)&lt;$D$15,$D$15*$B$93,0))</f>
        <v>0</v>
      </c>
      <c r="H95" s="332">
        <f>+IF(G95=0,0,+IF(ROUNDUP(SUM($D95:G95),0)&lt;$D$15,$D$15*$B$93,0))</f>
        <v>0</v>
      </c>
    </row>
    <row r="96" spans="1:8" hidden="1">
      <c r="A96" s="333">
        <f t="shared" si="21"/>
        <v>2012</v>
      </c>
      <c r="B96" s="331"/>
      <c r="C96" s="332"/>
      <c r="D96" s="332"/>
      <c r="E96" s="332">
        <f>+IF(E$15&lt;0,0,E$15*$B$93)</f>
        <v>0</v>
      </c>
      <c r="F96" s="332">
        <f>+IF(E96=0,0,+IF(ROUNDUP(SUM($E96:E96),0)&lt;$E$15,$E$15*$B$93,0))</f>
        <v>0</v>
      </c>
      <c r="G96" s="332">
        <f>+IF(F96=0,0,+IF(ROUNDUP(SUM($E96:F96),0)&lt;$E$15,$E$15*$B$93,0))</f>
        <v>0</v>
      </c>
      <c r="H96" s="332">
        <f>+IF(G96=0,0,+IF(ROUNDUP(SUM($E96:G96),0)&lt;$E$15,$E$15*$B$93,0))</f>
        <v>0</v>
      </c>
    </row>
    <row r="97" spans="1:8" hidden="1">
      <c r="A97" s="333">
        <f t="shared" si="21"/>
        <v>2013</v>
      </c>
      <c r="B97" s="331"/>
      <c r="C97" s="332"/>
      <c r="D97" s="332"/>
      <c r="E97" s="332"/>
      <c r="F97" s="332">
        <f>+IF(F$15&lt;0,0,F$15*$B$93)</f>
        <v>0</v>
      </c>
      <c r="G97" s="332">
        <f>+IF(F97=0,0,+IF(ROUNDUP(SUM($F97:F97),0)&lt;$F$15,$F$15*$B$93,0))</f>
        <v>0</v>
      </c>
      <c r="H97" s="332">
        <f>+IF(G97=0,0,+IF(ROUNDUP(SUM($F97:G97),0)&lt;$F$15,$F$15*$B$93,0))</f>
        <v>0</v>
      </c>
    </row>
    <row r="98" spans="1:8" hidden="1">
      <c r="A98" s="333">
        <f t="shared" si="21"/>
        <v>2014</v>
      </c>
      <c r="B98" s="331"/>
      <c r="C98" s="332"/>
      <c r="D98" s="332"/>
      <c r="E98" s="332"/>
      <c r="F98" s="332"/>
      <c r="G98" s="332">
        <f>+IF(G$15&lt;0,0,G$15*$B$93)</f>
        <v>0</v>
      </c>
      <c r="H98" s="332">
        <f>+IF(G98=0,0,+IF(ROUNDUP(SUM($G98:G98),0)&lt;$G$15,$G$15*$B$93,0))</f>
        <v>0</v>
      </c>
    </row>
    <row r="99" spans="1:8" hidden="1">
      <c r="A99" s="333">
        <f t="shared" si="21"/>
        <v>2015</v>
      </c>
      <c r="B99" s="331"/>
      <c r="C99" s="332"/>
      <c r="D99" s="332"/>
      <c r="E99" s="332"/>
      <c r="F99" s="332"/>
      <c r="G99" s="332"/>
      <c r="H99" s="332">
        <f>+IF(H$15&lt;0,0,H$15*$B$93)</f>
        <v>0</v>
      </c>
    </row>
    <row r="100" spans="1:8" hidden="1">
      <c r="A100" s="330" t="s">
        <v>376</v>
      </c>
      <c r="B100" s="331">
        <f>+C64</f>
        <v>0.2</v>
      </c>
      <c r="C100" s="332">
        <f t="shared" ref="C100:H100" si="22">SUM(C101:C106)</f>
        <v>0</v>
      </c>
      <c r="D100" s="332">
        <f t="shared" si="22"/>
        <v>0</v>
      </c>
      <c r="E100" s="332">
        <f t="shared" si="22"/>
        <v>0</v>
      </c>
      <c r="F100" s="332">
        <f t="shared" si="22"/>
        <v>0</v>
      </c>
      <c r="G100" s="332">
        <f t="shared" si="22"/>
        <v>0</v>
      </c>
      <c r="H100" s="332">
        <f t="shared" si="22"/>
        <v>0</v>
      </c>
    </row>
    <row r="101" spans="1:8" hidden="1">
      <c r="A101" s="333">
        <f t="shared" ref="A101:A134" si="23">A94</f>
        <v>2010</v>
      </c>
      <c r="B101" s="331"/>
      <c r="C101" s="332">
        <f>+IF(C$16&lt;0,0,C$16*$B$100)</f>
        <v>0</v>
      </c>
      <c r="D101" s="332">
        <f>+IF(C101=0,0,+IF(ROUNDUP(SUM($C101:C101),0)&lt;$C$16,$C$16*$B$100,0))</f>
        <v>0</v>
      </c>
      <c r="E101" s="332">
        <f>+IF(D101=0,0,+IF(ROUNDUP(SUM($C101:D101),0)&lt;$C$16,$C$16*$B$100,0))</f>
        <v>0</v>
      </c>
      <c r="F101" s="332">
        <f>+IF(E101=0,0,+IF(ROUNDUP(SUM($C101:E101),0)&lt;$C$16,$C$16*$B$100,0))</f>
        <v>0</v>
      </c>
      <c r="G101" s="332">
        <f>+IF(F101=0,0,+IF(ROUNDUP(SUM($C101:F101),0)&lt;$C$16,$C$16*$B$100,0))</f>
        <v>0</v>
      </c>
      <c r="H101" s="332">
        <f>+IF(G101=0,0,+IF(ROUNDUP(SUM($C101:G101),0)&lt;$C$16,$C$16*$B$100,0))</f>
        <v>0</v>
      </c>
    </row>
    <row r="102" spans="1:8" hidden="1">
      <c r="A102" s="333">
        <f t="shared" si="23"/>
        <v>2011</v>
      </c>
      <c r="B102" s="331"/>
      <c r="C102" s="332"/>
      <c r="D102" s="332">
        <f>+IF(D$16&lt;0,0,D$16*$B$100)</f>
        <v>0</v>
      </c>
      <c r="E102" s="332">
        <f>+IF(D102=0,0,+IF(ROUNDUP(SUM($D102:D102),0)&lt;$D$16,$D$16*$B$100,0))</f>
        <v>0</v>
      </c>
      <c r="F102" s="332">
        <f>+IF(E102=0,0,+IF(ROUNDUP(SUM($D102:E102),0)&lt;$D$16,$D$16*$B$100,0))</f>
        <v>0</v>
      </c>
      <c r="G102" s="332">
        <f>+IF(F102=0,0,+IF(ROUNDUP(SUM($D102:F102),0)&lt;$D$16,$D$16*$B$100,0))</f>
        <v>0</v>
      </c>
      <c r="H102" s="332">
        <f>+IF(G102=0,0,+IF(ROUNDUP(SUM($D102:G102),0)&lt;$D$16,$D$16*$B$100,0))</f>
        <v>0</v>
      </c>
    </row>
    <row r="103" spans="1:8" hidden="1">
      <c r="A103" s="333">
        <f t="shared" si="23"/>
        <v>2012</v>
      </c>
      <c r="B103" s="331"/>
      <c r="C103" s="332"/>
      <c r="D103" s="332"/>
      <c r="E103" s="332">
        <f>+IF(E$16&lt;0,0,E$16*$B$100)</f>
        <v>0</v>
      </c>
      <c r="F103" s="332">
        <f>+IF(E103=0,0,+IF(ROUNDUP(SUM($E103:E103),0)&lt;$E$16,$E$16*$B$100,0))</f>
        <v>0</v>
      </c>
      <c r="G103" s="332">
        <f>+IF(F103=0,0,+IF(ROUNDUP(SUM($E103:F103),0)&lt;$E$16,$E$16*$B$100,0))</f>
        <v>0</v>
      </c>
      <c r="H103" s="332">
        <f>+IF(G103=0,0,+IF(ROUNDUP(SUM($E103:G103),0)&lt;$E$16,$E$16*$B$100,0))</f>
        <v>0</v>
      </c>
    </row>
    <row r="104" spans="1:8" hidden="1">
      <c r="A104" s="333">
        <f t="shared" si="23"/>
        <v>2013</v>
      </c>
      <c r="B104" s="331"/>
      <c r="C104" s="332"/>
      <c r="D104" s="332"/>
      <c r="E104" s="332"/>
      <c r="F104" s="332">
        <f>+IF(F$16&lt;0,0,F$16*$B$100)</f>
        <v>0</v>
      </c>
      <c r="G104" s="332">
        <f>+IF(F104=0,0,+IF(ROUNDUP(SUM($F104:F104),0)&lt;$F$16,$F$16*$B$100,0))</f>
        <v>0</v>
      </c>
      <c r="H104" s="332">
        <f>+IF(G104=0,0,+IF(ROUNDUP(SUM($F104:G104),0)&lt;$F$16,$F$16*$B$100,0))</f>
        <v>0</v>
      </c>
    </row>
    <row r="105" spans="1:8" hidden="1">
      <c r="A105" s="333">
        <f t="shared" si="23"/>
        <v>2014</v>
      </c>
      <c r="B105" s="331"/>
      <c r="C105" s="332"/>
      <c r="D105" s="332"/>
      <c r="E105" s="332"/>
      <c r="F105" s="332"/>
      <c r="G105" s="332">
        <f>+IF(G$16&lt;0,0,G$16*$B$100)</f>
        <v>0</v>
      </c>
      <c r="H105" s="332">
        <f>+IF(G105=0,0,+IF(ROUNDUP(SUM($G105:G105),0)&lt;$G$16,$G$16*$B$100,0))</f>
        <v>0</v>
      </c>
    </row>
    <row r="106" spans="1:8" hidden="1">
      <c r="A106" s="333">
        <f t="shared" si="23"/>
        <v>2015</v>
      </c>
      <c r="B106" s="331"/>
      <c r="C106" s="332"/>
      <c r="D106" s="332"/>
      <c r="E106" s="332"/>
      <c r="F106" s="332"/>
      <c r="G106" s="332"/>
      <c r="H106" s="332">
        <f>+IF(H$16&lt;0,0,H$16*$B$100)</f>
        <v>0</v>
      </c>
    </row>
    <row r="107" spans="1:8" hidden="1">
      <c r="A107" s="330" t="s">
        <v>377</v>
      </c>
      <c r="B107" s="331">
        <f>+C65</f>
        <v>0.25</v>
      </c>
      <c r="C107" s="334">
        <f t="shared" ref="C107:H107" si="24">SUM(C108:C113)</f>
        <v>0</v>
      </c>
      <c r="D107" s="332">
        <f t="shared" si="24"/>
        <v>0</v>
      </c>
      <c r="E107" s="332">
        <f t="shared" si="24"/>
        <v>0</v>
      </c>
      <c r="F107" s="332">
        <f t="shared" si="24"/>
        <v>0</v>
      </c>
      <c r="G107" s="332">
        <f t="shared" si="24"/>
        <v>0</v>
      </c>
      <c r="H107" s="332">
        <f t="shared" si="24"/>
        <v>0</v>
      </c>
    </row>
    <row r="108" spans="1:8" hidden="1">
      <c r="A108" s="333">
        <f t="shared" si="23"/>
        <v>2010</v>
      </c>
      <c r="B108" s="331"/>
      <c r="C108" s="332">
        <f>+IF(C$17&lt;0,0,C$17*$B$107)</f>
        <v>0</v>
      </c>
      <c r="D108" s="332">
        <f>+IF(C108=0,0,+IF(ROUNDUP(SUM($C108:C108),0)&lt;$C$17,$C$17*$B$107,0))</f>
        <v>0</v>
      </c>
      <c r="E108" s="332">
        <f>+IF(D108=0,0,+IF(ROUNDUP(SUM($C108:D108),0)&lt;$C$17,$C$17*$B$107,0))</f>
        <v>0</v>
      </c>
      <c r="F108" s="332">
        <f>+IF(E108=0,0,+IF(ROUNDUP(SUM($C108:E108),0)&lt;$C$17,$C$17*$B$107,0))</f>
        <v>0</v>
      </c>
      <c r="G108" s="332">
        <f>+IF(F108=0,0,+IF(ROUNDUP(SUM($C108:F108),0)&lt;$C$17,$C$17*$B$107,0))</f>
        <v>0</v>
      </c>
      <c r="H108" s="332">
        <f>+IF(G108=0,0,+IF(ROUNDUP(SUM($C108:G108),0)&lt;$C$17,$C$17*$B$107,0))</f>
        <v>0</v>
      </c>
    </row>
    <row r="109" spans="1:8" hidden="1">
      <c r="A109" s="333">
        <f t="shared" si="23"/>
        <v>2011</v>
      </c>
      <c r="B109" s="331"/>
      <c r="C109" s="332"/>
      <c r="D109" s="332">
        <f>+IF(D$17&lt;0,0,D$17*$B$107)</f>
        <v>0</v>
      </c>
      <c r="E109" s="332">
        <f>+IF(D109=0,0,+IF(ROUNDUP(SUM($D109:D109),0)&lt;$D$17,$D$17*$B$107,0))</f>
        <v>0</v>
      </c>
      <c r="F109" s="332">
        <f>+IF(E109=0,0,+IF(ROUNDUP(SUM($D109:E109),0)&lt;$D$17,$D$17*$B$107,0))</f>
        <v>0</v>
      </c>
      <c r="G109" s="332">
        <f>+IF(F109=0,0,+IF(ROUNDUP(SUM($D109:F109),0)&lt;$D$17,$D$17*$B$107,0))</f>
        <v>0</v>
      </c>
      <c r="H109" s="332">
        <f>+IF(G109=0,0,+IF(ROUNDUP(SUM($D109:G109),0)&lt;$D$17,$D$17*$B$107,0))</f>
        <v>0</v>
      </c>
    </row>
    <row r="110" spans="1:8" hidden="1">
      <c r="A110" s="333">
        <f t="shared" si="23"/>
        <v>2012</v>
      </c>
      <c r="B110" s="331"/>
      <c r="C110" s="332"/>
      <c r="D110" s="332"/>
      <c r="E110" s="332">
        <f>+IF(E$17&lt;0,0,E$17*$B$107)</f>
        <v>0</v>
      </c>
      <c r="F110" s="332">
        <f>+IF(E110=0,0,+IF(ROUNDUP(SUM($E110:E110),0)&lt;$E$17,$E$17*$B$107,0))</f>
        <v>0</v>
      </c>
      <c r="G110" s="332">
        <f>+IF(F110=0,0,+IF(ROUNDUP(SUM($E110:F110),0)&lt;$E$17,$E$17*$B$107,0))</f>
        <v>0</v>
      </c>
      <c r="H110" s="332">
        <f>+IF(G110=0,0,+IF(ROUNDUP(SUM($E110:G110),0)&lt;$E$17,$E$17*$B$107,0))</f>
        <v>0</v>
      </c>
    </row>
    <row r="111" spans="1:8" hidden="1">
      <c r="A111" s="333">
        <f t="shared" si="23"/>
        <v>2013</v>
      </c>
      <c r="B111" s="331"/>
      <c r="C111" s="332"/>
      <c r="D111" s="332"/>
      <c r="E111" s="332"/>
      <c r="F111" s="332">
        <f>+IF(F$17&lt;0,0,F$17*$B$107)</f>
        <v>0</v>
      </c>
      <c r="G111" s="332">
        <f>+IF(F111=0,0,+IF(ROUNDUP(SUM($F111:F111),0)&lt;$F$17,$F$17*$B$107,0))</f>
        <v>0</v>
      </c>
      <c r="H111" s="332">
        <f>+IF(G111=0,0,+IF(ROUNDUP(SUM($F111:G111),0)&lt;$F$17,$F$17*$B$107,0))</f>
        <v>0</v>
      </c>
    </row>
    <row r="112" spans="1:8" hidden="1">
      <c r="A112" s="333">
        <f t="shared" si="23"/>
        <v>2014</v>
      </c>
      <c r="B112" s="331"/>
      <c r="C112" s="332"/>
      <c r="D112" s="332"/>
      <c r="E112" s="332"/>
      <c r="F112" s="332"/>
      <c r="G112" s="332">
        <f>+IF(G$17&lt;0,0,G$17*$B$107)</f>
        <v>0</v>
      </c>
      <c r="H112" s="332">
        <f>+IF(G112=0,0,+IF(ROUNDUP(SUM($G112:G112),0)&lt;$G$17,$G$17*$B$107,0))</f>
        <v>0</v>
      </c>
    </row>
    <row r="113" spans="1:8" hidden="1">
      <c r="A113" s="333">
        <f t="shared" si="23"/>
        <v>2015</v>
      </c>
      <c r="B113" s="335"/>
      <c r="C113" s="332"/>
      <c r="D113" s="332"/>
      <c r="E113" s="332"/>
      <c r="F113" s="332"/>
      <c r="G113" s="332"/>
      <c r="H113" s="332">
        <f>+IF(H$17&lt;0,0,H$17*$B$107)</f>
        <v>0</v>
      </c>
    </row>
    <row r="114" spans="1:8" hidden="1">
      <c r="A114" s="330" t="s">
        <v>378</v>
      </c>
      <c r="B114" s="331">
        <f>+C66</f>
        <v>0.25</v>
      </c>
      <c r="C114" s="334">
        <f t="shared" ref="C114:H114" si="25">SUM(C115:C120)</f>
        <v>0</v>
      </c>
      <c r="D114" s="332">
        <f t="shared" si="25"/>
        <v>0</v>
      </c>
      <c r="E114" s="332">
        <f t="shared" si="25"/>
        <v>0</v>
      </c>
      <c r="F114" s="332">
        <f t="shared" si="25"/>
        <v>0</v>
      </c>
      <c r="G114" s="332">
        <f t="shared" si="25"/>
        <v>0</v>
      </c>
      <c r="H114" s="332">
        <f t="shared" si="25"/>
        <v>0</v>
      </c>
    </row>
    <row r="115" spans="1:8" hidden="1">
      <c r="A115" s="333">
        <f t="shared" si="23"/>
        <v>2010</v>
      </c>
      <c r="B115" s="331"/>
      <c r="C115" s="332">
        <f>+IF(C$18&lt;0,0,C$18*$B$114)</f>
        <v>0</v>
      </c>
      <c r="D115" s="332">
        <f>+IF(C115=0,0,+IF(ROUNDUP(SUM($C115:C115),0)&lt;$C$18,$C$18*$B$114,0))</f>
        <v>0</v>
      </c>
      <c r="E115" s="332">
        <f>+IF(D115=0,0,+IF(ROUNDUP(SUM($C115:D115),0)&lt;$C$18,$C$18*$B$114,0))</f>
        <v>0</v>
      </c>
      <c r="F115" s="332">
        <f>+IF(E115=0,0,+IF(ROUNDUP(SUM($C115:E115),0)&lt;$C$18,$C$18*$B$114,0))</f>
        <v>0</v>
      </c>
      <c r="G115" s="332">
        <f>+IF(F115=0,0,+IF(ROUNDUP(SUM($C115:F115),0)&lt;$C$18,$C$18*$B$114,0))</f>
        <v>0</v>
      </c>
      <c r="H115" s="332">
        <f>+IF(G115=0,0,+IF(ROUNDUP(SUM($C115:G115),0)&lt;$C$18,$C$18*$B$114,0))</f>
        <v>0</v>
      </c>
    </row>
    <row r="116" spans="1:8" hidden="1">
      <c r="A116" s="333">
        <f t="shared" si="23"/>
        <v>2011</v>
      </c>
      <c r="B116" s="331"/>
      <c r="C116" s="332"/>
      <c r="D116" s="332">
        <f>+IF(D$18&lt;0,0,D$18*$B$114)</f>
        <v>0</v>
      </c>
      <c r="E116" s="332">
        <f>+IF(D116=0,0,+IF(ROUNDUP(SUM($D116:D116),0)&lt;$D$18,$D$18*$B$114,0))</f>
        <v>0</v>
      </c>
      <c r="F116" s="332">
        <f>+IF(E116=0,0,+IF(ROUNDUP(SUM($D116:E116),0)&lt;$D$18,$D$18*$B$114,0))</f>
        <v>0</v>
      </c>
      <c r="G116" s="332">
        <f>+IF(F116=0,0,+IF(ROUNDUP(SUM($D116:F116),0)&lt;$D$18,$D$18*$B$114,0))</f>
        <v>0</v>
      </c>
      <c r="H116" s="332">
        <f>+IF(G116=0,0,+IF(ROUNDUP(SUM($D116:G116),0)&lt;$D$18,$D$18*$B$114,0))</f>
        <v>0</v>
      </c>
    </row>
    <row r="117" spans="1:8" hidden="1">
      <c r="A117" s="333">
        <f t="shared" si="23"/>
        <v>2012</v>
      </c>
      <c r="B117" s="331"/>
      <c r="C117" s="332"/>
      <c r="D117" s="332"/>
      <c r="E117" s="332">
        <f>+IF(E$18&lt;0,0,E$18*$B$114)</f>
        <v>0</v>
      </c>
      <c r="F117" s="332">
        <f>+IF(E117=0,0,+IF(ROUNDUP(SUM($E117:E117),0)&lt;$E$18,$E$18*$B$114,0))</f>
        <v>0</v>
      </c>
      <c r="G117" s="332">
        <f>+IF(F117=0,0,+IF(ROUNDUP(SUM($E117:F117),0)&lt;$E$18,$E$18*$B$114,0))</f>
        <v>0</v>
      </c>
      <c r="H117" s="332">
        <f>+IF(G117=0,0,+IF(ROUNDUP(SUM($E117:G117),0)&lt;$E$18,$E$18*$B$114,0))</f>
        <v>0</v>
      </c>
    </row>
    <row r="118" spans="1:8" hidden="1">
      <c r="A118" s="333">
        <f t="shared" si="23"/>
        <v>2013</v>
      </c>
      <c r="B118" s="331"/>
      <c r="C118" s="332"/>
      <c r="D118" s="332"/>
      <c r="E118" s="332"/>
      <c r="F118" s="332">
        <f>+IF(F$18&lt;0,0,F$18*$B$114)</f>
        <v>0</v>
      </c>
      <c r="G118" s="332">
        <f>+IF(F118=0,0,+IF(ROUNDUP(SUM($F118:F118),0)&lt;$F$18,$F$18*$B$114,0))</f>
        <v>0</v>
      </c>
      <c r="H118" s="332">
        <f>+IF(G118=0,0,+IF(ROUNDUP(SUM($F118:G118),0)&lt;$F$18,$F$18*$B$114,0))</f>
        <v>0</v>
      </c>
    </row>
    <row r="119" spans="1:8" hidden="1">
      <c r="A119" s="333">
        <f t="shared" si="23"/>
        <v>2014</v>
      </c>
      <c r="B119" s="331"/>
      <c r="C119" s="332"/>
      <c r="D119" s="332"/>
      <c r="E119" s="332"/>
      <c r="F119" s="332"/>
      <c r="G119" s="332">
        <f>+IF(G$18&lt;0,0,G$18*$B$114)</f>
        <v>0</v>
      </c>
      <c r="H119" s="332">
        <f>+IF(G119=0,0,+IF(ROUNDUP(SUM($G119:G119),0)&lt;$G$18,$G$18*$B$114,0))</f>
        <v>0</v>
      </c>
    </row>
    <row r="120" spans="1:8" hidden="1">
      <c r="A120" s="333">
        <f t="shared" si="23"/>
        <v>2015</v>
      </c>
      <c r="B120" s="335"/>
      <c r="C120" s="332"/>
      <c r="D120" s="332"/>
      <c r="E120" s="332"/>
      <c r="F120" s="332"/>
      <c r="G120" s="332"/>
      <c r="H120" s="332">
        <f>+IF(H$18&lt;0,0,H$18*$B$114)</f>
        <v>0</v>
      </c>
    </row>
    <row r="121" spans="1:8" hidden="1">
      <c r="A121" s="330" t="s">
        <v>379</v>
      </c>
      <c r="B121" s="331">
        <f>+C67</f>
        <v>0.25</v>
      </c>
      <c r="C121" s="334">
        <f t="shared" ref="C121:H121" si="26">SUM(C122:C127)</f>
        <v>0</v>
      </c>
      <c r="D121" s="332">
        <f t="shared" si="26"/>
        <v>0</v>
      </c>
      <c r="E121" s="332">
        <f t="shared" si="26"/>
        <v>0</v>
      </c>
      <c r="F121" s="332">
        <f t="shared" si="26"/>
        <v>0</v>
      </c>
      <c r="G121" s="332">
        <f t="shared" si="26"/>
        <v>0</v>
      </c>
      <c r="H121" s="332">
        <f t="shared" si="26"/>
        <v>0</v>
      </c>
    </row>
    <row r="122" spans="1:8" hidden="1">
      <c r="A122" s="333">
        <f t="shared" si="23"/>
        <v>2010</v>
      </c>
      <c r="B122" s="331"/>
      <c r="C122" s="332">
        <f>+IF(C$19&lt;0,0,C$19*$B$121)</f>
        <v>0</v>
      </c>
      <c r="D122" s="332">
        <f>+IF(C122=0,0,+IF(ROUNDUP(SUM($C122:C122),0)&lt;$C$19,$C$19*$B$121,0))</f>
        <v>0</v>
      </c>
      <c r="E122" s="332">
        <f>+IF(D122=0,0,+IF(ROUNDUP(SUM($C122:D122),0)&lt;$C$19,$C$19*$B$121,0))</f>
        <v>0</v>
      </c>
      <c r="F122" s="332">
        <f>+IF(E122=0,0,+IF(ROUNDUP(SUM($C122:E122),0)&lt;$C$19,$C$19*$B$121,0))</f>
        <v>0</v>
      </c>
      <c r="G122" s="332">
        <f>+IF(F122=0,0,+IF(ROUNDUP(SUM($C122:F122),0)&lt;$C$19,$C$19*$B$121,0))</f>
        <v>0</v>
      </c>
      <c r="H122" s="332">
        <f>+IF(G122=0,0,+IF(ROUNDUP(SUM($C122:G122),0)&lt;$C$19,$C$19*$B$121,0))</f>
        <v>0</v>
      </c>
    </row>
    <row r="123" spans="1:8" hidden="1">
      <c r="A123" s="333">
        <f t="shared" si="23"/>
        <v>2011</v>
      </c>
      <c r="B123" s="331"/>
      <c r="C123" s="332"/>
      <c r="D123" s="332">
        <f>+IF(D$19&lt;0,0,D$19*$B$121)</f>
        <v>0</v>
      </c>
      <c r="E123" s="332">
        <f>+IF(D123=0,0,+IF(ROUNDUP(SUM($D123:D123),0)&lt;$D$19,$D$19*$B$121,0))</f>
        <v>0</v>
      </c>
      <c r="F123" s="332">
        <f>+IF(E123=0,0,+IF(ROUNDUP(SUM($D123:E123),0)&lt;$D$19,$D$19*$B$121,0))</f>
        <v>0</v>
      </c>
      <c r="G123" s="332">
        <f>+IF(F123=0,0,+IF(ROUNDUP(SUM($D123:F123),0)&lt;$D$19,$D$19*$B$121,0))</f>
        <v>0</v>
      </c>
      <c r="H123" s="332">
        <f>+IF(G123=0,0,+IF(ROUNDUP(SUM($D123:G123),0)&lt;$D$19,$D$19*$B$121,0))</f>
        <v>0</v>
      </c>
    </row>
    <row r="124" spans="1:8" hidden="1">
      <c r="A124" s="333">
        <f t="shared" si="23"/>
        <v>2012</v>
      </c>
      <c r="B124" s="331"/>
      <c r="C124" s="332"/>
      <c r="D124" s="332"/>
      <c r="E124" s="332">
        <f>+IF(E$19&lt;0,0,E$19*$B$121)</f>
        <v>0</v>
      </c>
      <c r="F124" s="332">
        <f>+IF(E124=0,0,+IF(ROUNDUP(SUM($E124:E124),0)&lt;$E$19,$E$19*$B$121,0))</f>
        <v>0</v>
      </c>
      <c r="G124" s="332">
        <f>+IF(F124=0,0,+IF(ROUNDUP(SUM($E124:F124),0)&lt;$E$19,$E$19*$B$121,0))</f>
        <v>0</v>
      </c>
      <c r="H124" s="332">
        <f>+IF(G124=0,0,+IF(ROUNDUP(SUM($E124:G124),0)&lt;$E$19,$E$19*$B$121,0))</f>
        <v>0</v>
      </c>
    </row>
    <row r="125" spans="1:8" hidden="1">
      <c r="A125" s="333">
        <f t="shared" si="23"/>
        <v>2013</v>
      </c>
      <c r="B125" s="331"/>
      <c r="C125" s="332"/>
      <c r="D125" s="332"/>
      <c r="E125" s="332"/>
      <c r="F125" s="332">
        <f>+IF(F$19&lt;0,0,F$19*$B$121)</f>
        <v>0</v>
      </c>
      <c r="G125" s="332">
        <f>+IF(F125=0,0,+IF(ROUNDUP(SUM($F125:F125),0)&lt;$F$19,$F$19*$B$121,0))</f>
        <v>0</v>
      </c>
      <c r="H125" s="332">
        <f>+IF(G125=0,0,+IF(ROUNDUP(SUM($F125:G125),0)&lt;$F$19,$F$19*$B$121,0))</f>
        <v>0</v>
      </c>
    </row>
    <row r="126" spans="1:8" hidden="1">
      <c r="A126" s="333">
        <f t="shared" si="23"/>
        <v>2014</v>
      </c>
      <c r="B126" s="331"/>
      <c r="C126" s="332"/>
      <c r="D126" s="332"/>
      <c r="E126" s="332"/>
      <c r="F126" s="332"/>
      <c r="G126" s="332">
        <f>+IF(G$19&lt;0,0,G$19*$B$121)</f>
        <v>0</v>
      </c>
      <c r="H126" s="332">
        <f>+IF(G126=0,0,+IF(ROUNDUP(SUM($G126:G126),0)&lt;$G$19,$G$19*$B$121,0))</f>
        <v>0</v>
      </c>
    </row>
    <row r="127" spans="1:8" hidden="1">
      <c r="A127" s="333">
        <f t="shared" si="23"/>
        <v>2015</v>
      </c>
      <c r="B127" s="335"/>
      <c r="C127" s="332"/>
      <c r="D127" s="332"/>
      <c r="E127" s="332"/>
      <c r="F127" s="332"/>
      <c r="G127" s="332"/>
      <c r="H127" s="332">
        <f>+IF(H$19&lt;0,0,H$19*$B$121)</f>
        <v>0</v>
      </c>
    </row>
    <row r="128" spans="1:8" hidden="1">
      <c r="A128" s="330" t="s">
        <v>375</v>
      </c>
      <c r="B128" s="331">
        <f>+C68</f>
        <v>0.25</v>
      </c>
      <c r="C128" s="334">
        <f t="shared" ref="C128:H128" si="27">SUM(C129:C134)</f>
        <v>0</v>
      </c>
      <c r="D128" s="332">
        <f t="shared" si="27"/>
        <v>0</v>
      </c>
      <c r="E128" s="332">
        <f t="shared" si="27"/>
        <v>0</v>
      </c>
      <c r="F128" s="332">
        <f t="shared" si="27"/>
        <v>0</v>
      </c>
      <c r="G128" s="332">
        <f t="shared" si="27"/>
        <v>0</v>
      </c>
      <c r="H128" s="332">
        <f t="shared" si="27"/>
        <v>0</v>
      </c>
    </row>
    <row r="129" spans="1:8" hidden="1">
      <c r="A129" s="333">
        <f t="shared" si="23"/>
        <v>2010</v>
      </c>
      <c r="B129" s="331"/>
      <c r="C129" s="332">
        <f>+IF(C$20&lt;0,0,C$20*$B$128)</f>
        <v>0</v>
      </c>
      <c r="D129" s="332">
        <f>+IF(C129=0,0,+IF(ROUNDUP(SUM($C129:C129),0)&lt;$C$20,$C$20*$B$128,0))</f>
        <v>0</v>
      </c>
      <c r="E129" s="332">
        <f>+IF(D129=0,0,+IF(ROUNDUP(SUM($C129:D129),0)&lt;$C$20,$C$20*$B$128,0))</f>
        <v>0</v>
      </c>
      <c r="F129" s="332">
        <f>+IF(E129=0,0,+IF(ROUNDUP(SUM($C129:E129),0)&lt;$C$20,$C$20*$B$128,0))</f>
        <v>0</v>
      </c>
      <c r="G129" s="332">
        <f>+IF(F129=0,0,+IF(ROUNDUP(SUM($C129:F129),0)&lt;$C$20,$C$20*$B$128,0))</f>
        <v>0</v>
      </c>
      <c r="H129" s="332">
        <f>+IF(G129=0,0,+IF(ROUNDUP(SUM($C129:G129),0)&lt;$C$20,$C$20*$B$128,0))</f>
        <v>0</v>
      </c>
    </row>
    <row r="130" spans="1:8" hidden="1">
      <c r="A130" s="333">
        <f t="shared" si="23"/>
        <v>2011</v>
      </c>
      <c r="B130" s="331"/>
      <c r="C130" s="332"/>
      <c r="D130" s="332">
        <f>+IF(D$20&lt;0,0,D$20*$B$128)</f>
        <v>0</v>
      </c>
      <c r="E130" s="332">
        <f>+IF(D130=0,0,+IF(ROUNDUP(SUM($D130:D130),0)&lt;$D$20,$D$20*$B$128,0))</f>
        <v>0</v>
      </c>
      <c r="F130" s="332">
        <f>+IF(E130=0,0,+IF(ROUNDUP(SUM($D130:E130),0)&lt;$D$20,$D$20*$B$128,0))</f>
        <v>0</v>
      </c>
      <c r="G130" s="332">
        <f>+IF(F130=0,0,+IF(ROUNDUP(SUM($D130:F130),0)&lt;$D$20,$D$20*$B$128,0))</f>
        <v>0</v>
      </c>
      <c r="H130" s="332">
        <f>+IF(G130=0,0,+IF(ROUNDUP(SUM($D130:G130),0)&lt;$D$20,$D$20*$B$128,0))</f>
        <v>0</v>
      </c>
    </row>
    <row r="131" spans="1:8" hidden="1">
      <c r="A131" s="333">
        <f t="shared" si="23"/>
        <v>2012</v>
      </c>
      <c r="B131" s="331"/>
      <c r="C131" s="332"/>
      <c r="D131" s="332"/>
      <c r="E131" s="332">
        <f>+IF(E$20&lt;0,0,E$20*$B$128)</f>
        <v>0</v>
      </c>
      <c r="F131" s="332">
        <f>+IF(E131=0,0,+IF(ROUNDUP(SUM($E131:E131),0)&lt;$E$20,$E$20*$B$128,0))</f>
        <v>0</v>
      </c>
      <c r="G131" s="332">
        <f>+IF(F131=0,0,+IF(ROUNDUP(SUM($E131:F131),0)&lt;$E$20,$E$20*$B$128,0))</f>
        <v>0</v>
      </c>
      <c r="H131" s="332">
        <f>+IF(G131=0,0,+IF(ROUNDUP(SUM($E131:G131),0)&lt;$E$20,$E$20*$B$128,0))</f>
        <v>0</v>
      </c>
    </row>
    <row r="132" spans="1:8" hidden="1">
      <c r="A132" s="333">
        <f t="shared" si="23"/>
        <v>2013</v>
      </c>
      <c r="B132" s="331"/>
      <c r="C132" s="332"/>
      <c r="D132" s="332"/>
      <c r="E132" s="332"/>
      <c r="F132" s="332">
        <f>+IF(F$20&lt;0,0,F$20*$B$128)</f>
        <v>0</v>
      </c>
      <c r="G132" s="332">
        <f>+IF(F132=0,0,+IF(ROUNDUP(SUM($F132:F132),0)&lt;$F$20,$F$20*$B$128,0))</f>
        <v>0</v>
      </c>
      <c r="H132" s="332">
        <f>+IF(G132=0,0,+IF(ROUNDUP(SUM($F132:G132),0)&lt;$F$20,$F$20*$B$128,0))</f>
        <v>0</v>
      </c>
    </row>
    <row r="133" spans="1:8" hidden="1">
      <c r="A133" s="333">
        <f t="shared" si="23"/>
        <v>2014</v>
      </c>
      <c r="B133" s="331"/>
      <c r="C133" s="332"/>
      <c r="D133" s="332"/>
      <c r="E133" s="332"/>
      <c r="F133" s="332"/>
      <c r="G133" s="332">
        <f>+IF(G$20&lt;0,0,G$20*$B$128)</f>
        <v>0</v>
      </c>
      <c r="H133" s="332">
        <f>+IF(G133=0,0,+IF(ROUNDUP(SUM($G133:G133),0)&lt;$G$20,$G$20*$B$128,0))</f>
        <v>0</v>
      </c>
    </row>
    <row r="134" spans="1:8" hidden="1">
      <c r="A134" s="333">
        <f t="shared" si="23"/>
        <v>2015</v>
      </c>
      <c r="B134" s="335"/>
      <c r="C134" s="332"/>
      <c r="D134" s="332"/>
      <c r="E134" s="332"/>
      <c r="F134" s="332"/>
      <c r="G134" s="332"/>
      <c r="H134" s="332">
        <f>+IF(H$20&lt;0,0,H$20*$B$128)</f>
        <v>0</v>
      </c>
    </row>
    <row r="135" spans="1:8" hidden="1">
      <c r="A135" s="453" t="s">
        <v>48</v>
      </c>
      <c r="B135" s="454"/>
      <c r="C135" s="342">
        <f t="shared" ref="C135:H135" si="28">+C93+C100+C107+C114+C121+C128</f>
        <v>0</v>
      </c>
      <c r="D135" s="342">
        <f t="shared" si="28"/>
        <v>0</v>
      </c>
      <c r="E135" s="342">
        <f t="shared" si="28"/>
        <v>0</v>
      </c>
      <c r="F135" s="342">
        <f t="shared" si="28"/>
        <v>0</v>
      </c>
      <c r="G135" s="342">
        <f t="shared" si="28"/>
        <v>0</v>
      </c>
      <c r="H135" s="342">
        <f t="shared" si="28"/>
        <v>0</v>
      </c>
    </row>
    <row r="136" spans="1:8" hidden="1">
      <c r="A136" s="338" t="s">
        <v>328</v>
      </c>
      <c r="B136" s="178"/>
      <c r="C136" s="336"/>
      <c r="D136" s="336"/>
      <c r="E136" s="336"/>
      <c r="F136" s="336"/>
      <c r="G136" s="336"/>
      <c r="H136" s="336"/>
    </row>
    <row r="137" spans="1:8" hidden="1">
      <c r="A137" s="330" t="s">
        <v>338</v>
      </c>
      <c r="B137" s="331">
        <f>+C70</f>
        <v>0.33333000000000002</v>
      </c>
      <c r="C137" s="332">
        <f t="shared" ref="C137:H137" si="29">SUM(C138:C143)</f>
        <v>0</v>
      </c>
      <c r="D137" s="332">
        <f t="shared" si="29"/>
        <v>0</v>
      </c>
      <c r="E137" s="332">
        <f t="shared" si="29"/>
        <v>0</v>
      </c>
      <c r="F137" s="332">
        <f t="shared" si="29"/>
        <v>0</v>
      </c>
      <c r="G137" s="332">
        <f t="shared" si="29"/>
        <v>0</v>
      </c>
      <c r="H137" s="332">
        <f t="shared" si="29"/>
        <v>0</v>
      </c>
    </row>
    <row r="138" spans="1:8" hidden="1">
      <c r="A138" s="333">
        <f t="shared" ref="A138:A143" si="30">A101</f>
        <v>2010</v>
      </c>
      <c r="B138" s="331"/>
      <c r="C138" s="332">
        <f>+IF(C$24&lt;0,0,C$24*$B$137)</f>
        <v>0</v>
      </c>
      <c r="D138" s="332">
        <f>+IF(C138=0,0,+IF(ROUNDUP(SUM($C138:C138),0)&lt;$C$24,$C$24*$B$137,0))</f>
        <v>0</v>
      </c>
      <c r="E138" s="332">
        <f>+IF(D138=0,0,+IF(ROUNDUP(SUM($C138:D138),0)&lt;$C$24,$C$24*$B$137,0))</f>
        <v>0</v>
      </c>
      <c r="F138" s="332">
        <f>+IF(E138=0,0,+IF(ROUNDUP(SUM($C138:E138),0)&lt;$C$24,$C$24*$B$137,0))</f>
        <v>0</v>
      </c>
      <c r="G138" s="332">
        <f>+IF(F138=0,0,+IF(ROUNDUP(SUM($C138:F138),0)&lt;$C$24,$C$24*$B$137,0))</f>
        <v>0</v>
      </c>
      <c r="H138" s="332">
        <f>+IF(G138=0,0,+IF(ROUNDUP(SUM($C138:G138),0)&lt;$C$24,$C$24*$B$137,0))</f>
        <v>0</v>
      </c>
    </row>
    <row r="139" spans="1:8" hidden="1">
      <c r="A139" s="333">
        <f t="shared" si="30"/>
        <v>2011</v>
      </c>
      <c r="B139" s="331"/>
      <c r="C139" s="332"/>
      <c r="D139" s="332">
        <f>+IF(D$24&lt;0,0,D$24*$B$137)</f>
        <v>0</v>
      </c>
      <c r="E139" s="332">
        <f>+IF(D139=0,0,+IF(ROUNDUP(SUM($D139:D139),0)&lt;$D$24,$D$24*$B$137,0))</f>
        <v>0</v>
      </c>
      <c r="F139" s="332">
        <f>+IF(E139=0,0,+IF(ROUNDUP(SUM($D139:E139),0)&lt;$D$24,$D$24*$B$137,0))</f>
        <v>0</v>
      </c>
      <c r="G139" s="332">
        <f>+IF(F139=0,0,+IF(ROUNDUP(SUM($D139:F139),0)&lt;$D$24,$D$24*$B$137,0))</f>
        <v>0</v>
      </c>
      <c r="H139" s="332">
        <f>+IF(G139=0,0,+IF(ROUNDUP(SUM($D139:G139),0)&lt;$D$24,$D$24*$B$137,0))</f>
        <v>0</v>
      </c>
    </row>
    <row r="140" spans="1:8" hidden="1">
      <c r="A140" s="333">
        <f t="shared" si="30"/>
        <v>2012</v>
      </c>
      <c r="B140" s="331"/>
      <c r="C140" s="332"/>
      <c r="D140" s="332"/>
      <c r="E140" s="332">
        <f>+IF(E$24&lt;0,0,E$24*$B$137)</f>
        <v>0</v>
      </c>
      <c r="F140" s="332">
        <f>+IF(E140=0,0,+IF(ROUNDUP(SUM($E140:E140),0)&lt;$E$24,$E$24*$B$137,0))</f>
        <v>0</v>
      </c>
      <c r="G140" s="332">
        <f>+IF(F140=0,0,+IF(ROUNDUP(SUM($E140:F140),0)&lt;$E$24,$E$24*$B$137,0))</f>
        <v>0</v>
      </c>
      <c r="H140" s="332">
        <f>+IF(G140=0,0,+IF(ROUNDUP(SUM($E140:G140),0)&lt;$E$24,$E$24*$B$137,0))</f>
        <v>0</v>
      </c>
    </row>
    <row r="141" spans="1:8" hidden="1">
      <c r="A141" s="333">
        <f t="shared" si="30"/>
        <v>2013</v>
      </c>
      <c r="B141" s="331"/>
      <c r="C141" s="332"/>
      <c r="D141" s="332"/>
      <c r="E141" s="332"/>
      <c r="F141" s="332">
        <f>+IF(F$24&lt;0,0,F$24*$B$137)</f>
        <v>0</v>
      </c>
      <c r="G141" s="332">
        <f>+IF(F141=0,0,+IF(ROUNDUP(SUM($F141:F141),0)&lt;$F$24,$F$24*$B$137,0))</f>
        <v>0</v>
      </c>
      <c r="H141" s="332">
        <f>+IF(G141=0,0,+IF(ROUNDUP(SUM($F141:G141),0)&lt;$F$24,$F$24*$B$137,0))</f>
        <v>0</v>
      </c>
    </row>
    <row r="142" spans="1:8" hidden="1">
      <c r="A142" s="333">
        <f t="shared" si="30"/>
        <v>2014</v>
      </c>
      <c r="B142" s="331"/>
      <c r="C142" s="332"/>
      <c r="D142" s="332"/>
      <c r="E142" s="332"/>
      <c r="F142" s="332"/>
      <c r="G142" s="332">
        <f>+IF(G$24&lt;0,0,G$24*$B$137)</f>
        <v>0</v>
      </c>
      <c r="H142" s="332">
        <f>+IF(G142=0,0,+IF(ROUNDUP(SUM($G142:G142),0)&lt;$G$24,$G$24*$B$137,0))</f>
        <v>0</v>
      </c>
    </row>
    <row r="143" spans="1:8" hidden="1">
      <c r="A143" s="333">
        <f t="shared" si="30"/>
        <v>2015</v>
      </c>
      <c r="B143" s="331"/>
      <c r="C143" s="332"/>
      <c r="D143" s="332"/>
      <c r="E143" s="332"/>
      <c r="F143" s="332"/>
      <c r="G143" s="332"/>
      <c r="H143" s="332">
        <f>+IF(H$24&lt;0,0,H$24*$B$137)</f>
        <v>0</v>
      </c>
    </row>
    <row r="144" spans="1:8" hidden="1">
      <c r="A144" s="330" t="s">
        <v>339</v>
      </c>
      <c r="B144" s="331">
        <f>+C71</f>
        <v>0.33333333333333331</v>
      </c>
      <c r="C144" s="332">
        <f t="shared" ref="C144:H144" si="31">SUM(C145:C150)</f>
        <v>0</v>
      </c>
      <c r="D144" s="332">
        <f t="shared" si="31"/>
        <v>0</v>
      </c>
      <c r="E144" s="332">
        <f t="shared" si="31"/>
        <v>0</v>
      </c>
      <c r="F144" s="332">
        <f t="shared" si="31"/>
        <v>0</v>
      </c>
      <c r="G144" s="332">
        <f t="shared" si="31"/>
        <v>0</v>
      </c>
      <c r="H144" s="332">
        <f t="shared" si="31"/>
        <v>0</v>
      </c>
    </row>
    <row r="145" spans="1:8" hidden="1">
      <c r="A145" s="333">
        <f t="shared" ref="A145:A150" si="32">A138</f>
        <v>2010</v>
      </c>
      <c r="B145" s="331"/>
      <c r="C145" s="332">
        <f>+IF(C$25&lt;0,0,C$25*$B$144)</f>
        <v>0</v>
      </c>
      <c r="D145" s="332">
        <f>+IF(C145=0,0,+IF(ROUNDUP(SUM($C145:C145),0)&lt;$C$25,$C$25*$B$144,0))</f>
        <v>0</v>
      </c>
      <c r="E145" s="332">
        <f>+IF(D145=0,0,+IF(ROUNDUP(SUM($C145:D145),0)&lt;$C$25,$C$25*$B$144,0))</f>
        <v>0</v>
      </c>
      <c r="F145" s="332">
        <f>+IF(E145=0,0,+IF(ROUNDUP(SUM($C145:E145),0)&lt;$C$25,$C$25*$B$144,0))</f>
        <v>0</v>
      </c>
      <c r="G145" s="332">
        <f>+IF(F145=0,0,+IF(ROUNDUP(SUM($C145:F145),0)&lt;$C$25,$C$25*$B$144,0))</f>
        <v>0</v>
      </c>
      <c r="H145" s="332">
        <f>+IF(G145=0,0,+IF(ROUNDUP(SUM($C145:G145),0)&lt;$C$25,$C$25*$B$144,0))</f>
        <v>0</v>
      </c>
    </row>
    <row r="146" spans="1:8" hidden="1">
      <c r="A146" s="333">
        <f t="shared" si="32"/>
        <v>2011</v>
      </c>
      <c r="B146" s="331"/>
      <c r="C146" s="332"/>
      <c r="D146" s="332">
        <f>+IF(D$25&lt;0,0,D$25*$B$144)</f>
        <v>0</v>
      </c>
      <c r="E146" s="332">
        <f>+IF(D146=0,0,+IF(ROUNDUP(SUM($D146:D146),0)&lt;$D$25,$D$25*$B$144,0))</f>
        <v>0</v>
      </c>
      <c r="F146" s="332">
        <f>+IF(E146=0,0,+IF(ROUNDUP(SUM($D146:E146),0)&lt;$D$25,$D$25*$B$144,0))</f>
        <v>0</v>
      </c>
      <c r="G146" s="332">
        <f>+IF(F146=0,0,+IF(ROUNDUP(SUM($D146:F146),0)&lt;$D$25,$D$25*$B$144,0))</f>
        <v>0</v>
      </c>
      <c r="H146" s="332">
        <f>+IF(G146=0,0,+IF(ROUNDUP(SUM($D146:G146),0)&lt;$D$25,$D$25*$B$144,0))</f>
        <v>0</v>
      </c>
    </row>
    <row r="147" spans="1:8" hidden="1">
      <c r="A147" s="333">
        <f t="shared" si="32"/>
        <v>2012</v>
      </c>
      <c r="B147" s="331"/>
      <c r="C147" s="332"/>
      <c r="D147" s="332"/>
      <c r="E147" s="332">
        <f>+IF(E$25&lt;0,0,E$25*$B$144)</f>
        <v>0</v>
      </c>
      <c r="F147" s="332">
        <f>+IF(E147=0,0,+IF(ROUNDUP(SUM($E147:E147),0)&lt;$E$25,$E$25*$B$144,0))</f>
        <v>0</v>
      </c>
      <c r="G147" s="332">
        <f>+IF(F147=0,0,+IF(ROUNDUP(SUM($E147:F147),0)&lt;$E$25,$E$25*$B$144,0))</f>
        <v>0</v>
      </c>
      <c r="H147" s="332">
        <f>+IF(G147=0,0,+IF(ROUNDUP(SUM($E147:G147),0)&lt;$E$25,$E$25*$B$144,0))</f>
        <v>0</v>
      </c>
    </row>
    <row r="148" spans="1:8" hidden="1">
      <c r="A148" s="333">
        <f t="shared" si="32"/>
        <v>2013</v>
      </c>
      <c r="B148" s="331"/>
      <c r="C148" s="332"/>
      <c r="D148" s="332"/>
      <c r="E148" s="332"/>
      <c r="F148" s="332">
        <f>+IF(F$25&lt;0,0,F$25*$B$144)</f>
        <v>0</v>
      </c>
      <c r="G148" s="332">
        <f>+IF(F148=0,0,+IF(ROUNDUP(SUM($F148:F148),0)&lt;$F$25,$F$25*$B$144,0))</f>
        <v>0</v>
      </c>
      <c r="H148" s="332">
        <f>+IF(G148=0,0,+IF(ROUNDUP(SUM($F148:G148),0)&lt;$F$25,$F$25*$B$144,0))</f>
        <v>0</v>
      </c>
    </row>
    <row r="149" spans="1:8" hidden="1">
      <c r="A149" s="333">
        <f t="shared" si="32"/>
        <v>2014</v>
      </c>
      <c r="B149" s="331"/>
      <c r="C149" s="332"/>
      <c r="D149" s="332"/>
      <c r="E149" s="332"/>
      <c r="F149" s="332"/>
      <c r="G149" s="332">
        <f>+IF(G$25&lt;0,0,G$25*$B$144)</f>
        <v>0</v>
      </c>
      <c r="H149" s="332">
        <f>+IF(G149=0,0,+IF(ROUNDUP(SUM($G149:G149),0)&lt;$G$25,$G$25*$B$144,0))</f>
        <v>0</v>
      </c>
    </row>
    <row r="150" spans="1:8" hidden="1">
      <c r="A150" s="333">
        <f t="shared" si="32"/>
        <v>2015</v>
      </c>
      <c r="B150" s="331"/>
      <c r="C150" s="332"/>
      <c r="D150" s="332"/>
      <c r="E150" s="332"/>
      <c r="F150" s="332"/>
      <c r="G150" s="332"/>
      <c r="H150" s="332">
        <f>+IF(H$25&lt;0,0,H$25*$B$144)</f>
        <v>0</v>
      </c>
    </row>
    <row r="151" spans="1:8" hidden="1">
      <c r="A151" s="330" t="s">
        <v>340</v>
      </c>
      <c r="B151" s="331">
        <f>+C72</f>
        <v>0.33333333333333331</v>
      </c>
      <c r="C151" s="332">
        <f t="shared" ref="C151:H151" si="33">SUM(C152:C157)</f>
        <v>0</v>
      </c>
      <c r="D151" s="332">
        <f t="shared" si="33"/>
        <v>0</v>
      </c>
      <c r="E151" s="332">
        <f t="shared" si="33"/>
        <v>0</v>
      </c>
      <c r="F151" s="332">
        <f t="shared" si="33"/>
        <v>0</v>
      </c>
      <c r="G151" s="332">
        <f t="shared" si="33"/>
        <v>0</v>
      </c>
      <c r="H151" s="332">
        <f t="shared" si="33"/>
        <v>0</v>
      </c>
    </row>
    <row r="152" spans="1:8" hidden="1">
      <c r="A152" s="333">
        <f t="shared" ref="A152:A164" si="34">A145</f>
        <v>2010</v>
      </c>
      <c r="B152" s="331"/>
      <c r="C152" s="332">
        <f>+IF(C$26&lt;0,0,C$26*$B$151)</f>
        <v>0</v>
      </c>
      <c r="D152" s="332">
        <f>+IF(C152=0,0,+IF(ROUNDUP(SUM($C152:C152),0)&lt;$C$26,$C$26*$B$151,0))</f>
        <v>0</v>
      </c>
      <c r="E152" s="332">
        <f>+IF(D152=0,0,+IF(ROUNDUP(SUM($C152:D152),0)&lt;$C$26,$C$26*$B$151,0))</f>
        <v>0</v>
      </c>
      <c r="F152" s="332">
        <f>+IF(E152=0,0,+IF(ROUNDUP(SUM($C152:E152),0)&lt;$C$26,$C$26*$B$151,0))</f>
        <v>0</v>
      </c>
      <c r="G152" s="332">
        <f>+IF(F152=0,0,+IF(ROUNDUP(SUM($C152:F152),0)&lt;$C$26,$C$26*$B$151,0))</f>
        <v>0</v>
      </c>
      <c r="H152" s="332">
        <f>+IF(G152=0,0,+IF(ROUNDUP(SUM($C152:G152),0)&lt;$C$26,$C$26*$B$151,0))</f>
        <v>0</v>
      </c>
    </row>
    <row r="153" spans="1:8" hidden="1">
      <c r="A153" s="333">
        <f t="shared" si="34"/>
        <v>2011</v>
      </c>
      <c r="B153" s="331"/>
      <c r="C153" s="332"/>
      <c r="D153" s="332">
        <f>+IF(D$26&lt;0,0,D$26*$B$151)</f>
        <v>0</v>
      </c>
      <c r="E153" s="332">
        <f>+IF(D153=0,0,+IF(ROUNDUP(SUM($D153:D153),0)&lt;$D$26,$D$26*$B$151,0))</f>
        <v>0</v>
      </c>
      <c r="F153" s="332">
        <f>+IF(E153=0,0,+IF(ROUNDUP(SUM($D153:E153),0)&lt;$D$26,$D$26*$B$151,0))</f>
        <v>0</v>
      </c>
      <c r="G153" s="332">
        <f>+IF(F153=0,0,+IF(ROUNDUP(SUM($D153:F153),0)&lt;$D$26,$D$26*$B$151,0))</f>
        <v>0</v>
      </c>
      <c r="H153" s="332">
        <f>+IF(G153=0,0,+IF(ROUNDUP(SUM($D153:G153),0)&lt;$D$26,$D$26*$B$151,0))</f>
        <v>0</v>
      </c>
    </row>
    <row r="154" spans="1:8" hidden="1">
      <c r="A154" s="333">
        <f t="shared" si="34"/>
        <v>2012</v>
      </c>
      <c r="B154" s="331"/>
      <c r="C154" s="332"/>
      <c r="D154" s="332"/>
      <c r="E154" s="332">
        <f>+IF(E$26&lt;0,0,E$26*$B$151)</f>
        <v>0</v>
      </c>
      <c r="F154" s="332">
        <f>+IF(E154=0,0,+IF(ROUNDUP(SUM($E154:E154),0)&lt;$E$26,$E$26*$B$151,0))</f>
        <v>0</v>
      </c>
      <c r="G154" s="332">
        <f>+IF(F154=0,0,+IF(ROUNDUP(SUM($E154:F154),0)&lt;$E$26,$E$26*$B$151,0))</f>
        <v>0</v>
      </c>
      <c r="H154" s="332">
        <f>+IF(G154=0,0,+IF(ROUNDUP(SUM($E154:G154),0)&lt;$E$26,$E$26*$B$151,0))</f>
        <v>0</v>
      </c>
    </row>
    <row r="155" spans="1:8" hidden="1">
      <c r="A155" s="333">
        <f t="shared" si="34"/>
        <v>2013</v>
      </c>
      <c r="B155" s="331"/>
      <c r="C155" s="332"/>
      <c r="D155" s="332"/>
      <c r="E155" s="332"/>
      <c r="F155" s="332">
        <f>+IF(F$26&lt;0,0,F$26*$B$151)</f>
        <v>0</v>
      </c>
      <c r="G155" s="332">
        <f>+IF(F155=0,0,+IF(ROUNDUP(SUM($F155:F155),0)&lt;$F$26,$F$26*$B$151,0))</f>
        <v>0</v>
      </c>
      <c r="H155" s="332">
        <f>+IF(G155=0,0,+IF(ROUNDUP(SUM($F155:G155),0)&lt;$F$26,$F$26*$B$151,0))</f>
        <v>0</v>
      </c>
    </row>
    <row r="156" spans="1:8" hidden="1">
      <c r="A156" s="333">
        <f t="shared" si="34"/>
        <v>2014</v>
      </c>
      <c r="B156" s="331"/>
      <c r="C156" s="332"/>
      <c r="D156" s="332"/>
      <c r="E156" s="332"/>
      <c r="F156" s="332"/>
      <c r="G156" s="332">
        <f>+IF(G$26&lt;0,0,G$26*$B$151)</f>
        <v>0</v>
      </c>
      <c r="H156" s="332">
        <f>+IF(G156=0,0,+IF(ROUNDUP(SUM($G156:G156),0)&lt;$G$26,$G$26*$B$151,0))</f>
        <v>0</v>
      </c>
    </row>
    <row r="157" spans="1:8" hidden="1">
      <c r="A157" s="333">
        <f t="shared" si="34"/>
        <v>2015</v>
      </c>
      <c r="B157" s="331"/>
      <c r="C157" s="332"/>
      <c r="D157" s="332"/>
      <c r="E157" s="332"/>
      <c r="F157" s="332"/>
      <c r="G157" s="332"/>
      <c r="H157" s="332">
        <f>+IF(H$26&lt;0,0,H$26*$B$151)</f>
        <v>0</v>
      </c>
    </row>
    <row r="158" spans="1:8" hidden="1">
      <c r="A158" s="330" t="s">
        <v>341</v>
      </c>
      <c r="B158" s="331">
        <f>+C73</f>
        <v>0.33333333333333331</v>
      </c>
      <c r="C158" s="332">
        <f t="shared" ref="C158:H158" si="35">SUM(C159:C164)</f>
        <v>0</v>
      </c>
      <c r="D158" s="332">
        <f t="shared" si="35"/>
        <v>0</v>
      </c>
      <c r="E158" s="332">
        <f t="shared" si="35"/>
        <v>0</v>
      </c>
      <c r="F158" s="332">
        <f t="shared" si="35"/>
        <v>0</v>
      </c>
      <c r="G158" s="332">
        <f t="shared" si="35"/>
        <v>0</v>
      </c>
      <c r="H158" s="332">
        <f t="shared" si="35"/>
        <v>0</v>
      </c>
    </row>
    <row r="159" spans="1:8" hidden="1">
      <c r="A159" s="333">
        <f t="shared" si="34"/>
        <v>2010</v>
      </c>
      <c r="B159" s="331"/>
      <c r="C159" s="332">
        <f>+IF(C$27&lt;0,0,C$27*$B$158)</f>
        <v>0</v>
      </c>
      <c r="D159" s="332">
        <f>+IF(C159=0,0,+IF(ROUNDUP(SUM($C159:C159),0)&lt;$C$27,$C$27*$B$158,0))</f>
        <v>0</v>
      </c>
      <c r="E159" s="332">
        <f>+IF(D159=0,0,+IF(ROUNDUP(SUM($C159:D159),0)&lt;$C$27,$C$27*$B$158,0))</f>
        <v>0</v>
      </c>
      <c r="F159" s="332">
        <f>+IF(E159=0,0,+IF(ROUNDUP(SUM($C159:E159),0)&lt;$C$27,$C$27*$B$158,0))</f>
        <v>0</v>
      </c>
      <c r="G159" s="332">
        <f>+IF(F159=0,0,+IF(ROUNDUP(SUM($C159:F159),0)&lt;$C$27,$C$27*$B$158,0))</f>
        <v>0</v>
      </c>
      <c r="H159" s="332">
        <f>+IF(G159=0,0,+IF(ROUNDUP(SUM($C159:G159),0)&lt;$C$27,$C$27*$B$158,0))</f>
        <v>0</v>
      </c>
    </row>
    <row r="160" spans="1:8" hidden="1">
      <c r="A160" s="333">
        <f t="shared" si="34"/>
        <v>2011</v>
      </c>
      <c r="B160" s="331"/>
      <c r="C160" s="332"/>
      <c r="D160" s="332">
        <f>+IF(D$27&lt;0,0,D$27*$B$158)</f>
        <v>0</v>
      </c>
      <c r="E160" s="332">
        <f>+IF(D160=0,0,+IF(ROUNDUP(SUM($D160:D160),0)&lt;$D$27,$D$27*$B$158,0))</f>
        <v>0</v>
      </c>
      <c r="F160" s="332">
        <f>+IF(E160=0,0,+IF(ROUNDUP(SUM($D160:E160),0)&lt;$D$27,$D$27*$B$158,0))</f>
        <v>0</v>
      </c>
      <c r="G160" s="332">
        <f>+IF(F160=0,0,+IF(ROUNDUP(SUM($D160:F160),0)&lt;$D$27,$D$27*$B$158,0))</f>
        <v>0</v>
      </c>
      <c r="H160" s="332">
        <f>+IF(G160=0,0,+IF(ROUNDUP(SUM($D160:G160),0)&lt;$D$27,$D$27*$B$158,0))</f>
        <v>0</v>
      </c>
    </row>
    <row r="161" spans="1:8" hidden="1">
      <c r="A161" s="333">
        <f t="shared" si="34"/>
        <v>2012</v>
      </c>
      <c r="B161" s="331"/>
      <c r="C161" s="332"/>
      <c r="D161" s="332"/>
      <c r="E161" s="332">
        <f>+IF(E$27&lt;0,0,E$27*$B$158)</f>
        <v>0</v>
      </c>
      <c r="F161" s="332">
        <f>+IF(E161=0,0,+IF(ROUNDUP(SUM($E161:E161),0)&lt;$E$27,$E$27*$B$158,0))</f>
        <v>0</v>
      </c>
      <c r="G161" s="332">
        <f>+IF(F161=0,0,+IF(ROUNDUP(SUM($E161:F161),0)&lt;$E$27,$E$27*$B$158,0))</f>
        <v>0</v>
      </c>
      <c r="H161" s="332">
        <f>+IF(G161=0,0,+IF(ROUNDUP(SUM($E161:G161),0)&lt;$E$27,$E$27*$B$158,0))</f>
        <v>0</v>
      </c>
    </row>
    <row r="162" spans="1:8" hidden="1">
      <c r="A162" s="333">
        <f t="shared" si="34"/>
        <v>2013</v>
      </c>
      <c r="B162" s="331"/>
      <c r="C162" s="332"/>
      <c r="D162" s="332"/>
      <c r="E162" s="332"/>
      <c r="F162" s="332">
        <f>+IF(F$27&lt;0,0,F$27*$B$158)</f>
        <v>0</v>
      </c>
      <c r="G162" s="332">
        <f>+IF(F162=0,0,+IF(ROUNDUP(SUM($F162:F162),0)&lt;$F$27,$F$27*$B$158,0))</f>
        <v>0</v>
      </c>
      <c r="H162" s="332">
        <f>+IF(G162=0,0,+IF(ROUNDUP(SUM($F162:G162),0)&lt;$F$27,$F$27*$B$158,0))</f>
        <v>0</v>
      </c>
    </row>
    <row r="163" spans="1:8" hidden="1">
      <c r="A163" s="333">
        <f t="shared" si="34"/>
        <v>2014</v>
      </c>
      <c r="B163" s="331"/>
      <c r="C163" s="332"/>
      <c r="D163" s="332"/>
      <c r="E163" s="332"/>
      <c r="F163" s="332"/>
      <c r="G163" s="332">
        <f>+IF(G$27&lt;0,0,G$27*$B$158)</f>
        <v>0</v>
      </c>
      <c r="H163" s="332">
        <f>+IF(G163=0,0,+IF(ROUNDUP(SUM($G163:G163),0)&lt;$G$27,$G$27*$B$158,0))</f>
        <v>0</v>
      </c>
    </row>
    <row r="164" spans="1:8" hidden="1">
      <c r="A164" s="333">
        <f t="shared" si="34"/>
        <v>2015</v>
      </c>
      <c r="B164" s="331"/>
      <c r="C164" s="332"/>
      <c r="D164" s="332"/>
      <c r="E164" s="332"/>
      <c r="F164" s="332"/>
      <c r="G164" s="332"/>
      <c r="H164" s="332">
        <f>+IF(H$27&lt;0,0,H$27*$B$158)</f>
        <v>0</v>
      </c>
    </row>
    <row r="165" spans="1:8" hidden="1">
      <c r="A165" s="453" t="s">
        <v>48</v>
      </c>
      <c r="B165" s="454"/>
      <c r="C165" s="342">
        <f t="shared" ref="C165:H165" si="36">+C137+C144+C151+C158</f>
        <v>0</v>
      </c>
      <c r="D165" s="342">
        <f t="shared" si="36"/>
        <v>0</v>
      </c>
      <c r="E165" s="342">
        <f t="shared" si="36"/>
        <v>0</v>
      </c>
      <c r="F165" s="342">
        <f t="shared" si="36"/>
        <v>0</v>
      </c>
      <c r="G165" s="342">
        <f t="shared" si="36"/>
        <v>0</v>
      </c>
      <c r="H165" s="342">
        <f t="shared" si="36"/>
        <v>0</v>
      </c>
    </row>
    <row r="166" spans="1:8">
      <c r="A166" s="453" t="s">
        <v>380</v>
      </c>
      <c r="B166" s="454"/>
      <c r="C166" s="337">
        <f t="shared" ref="C166:H166" si="37">+C91+C135+C165</f>
        <v>0</v>
      </c>
      <c r="D166" s="337">
        <f t="shared" si="37"/>
        <v>0</v>
      </c>
      <c r="E166" s="337">
        <f t="shared" si="37"/>
        <v>0</v>
      </c>
      <c r="F166" s="337">
        <f t="shared" si="37"/>
        <v>0</v>
      </c>
      <c r="G166" s="337">
        <f t="shared" si="37"/>
        <v>0</v>
      </c>
      <c r="H166" s="337">
        <f t="shared" si="37"/>
        <v>0</v>
      </c>
    </row>
    <row r="167" spans="1:8">
      <c r="A167" s="183"/>
      <c r="B167" s="183"/>
      <c r="C167" s="340"/>
      <c r="D167" s="340"/>
      <c r="E167" s="340"/>
      <c r="F167" s="340"/>
      <c r="G167" s="340"/>
      <c r="H167" s="340"/>
    </row>
    <row r="168" spans="1:8">
      <c r="A168" s="183"/>
      <c r="B168" s="183"/>
      <c r="C168" s="340"/>
      <c r="D168" s="340"/>
      <c r="E168" s="340"/>
      <c r="F168" s="340"/>
      <c r="G168" s="340"/>
      <c r="H168" s="340"/>
    </row>
    <row r="169" spans="1:8">
      <c r="A169" s="190" t="s">
        <v>384</v>
      </c>
      <c r="B169" s="191"/>
      <c r="C169" s="176">
        <f>+C7</f>
        <v>2010</v>
      </c>
      <c r="D169" s="176">
        <f>+C169+1</f>
        <v>2011</v>
      </c>
      <c r="E169" s="176">
        <f>+D169+1</f>
        <v>2012</v>
      </c>
      <c r="F169" s="176">
        <f>+E169+1</f>
        <v>2013</v>
      </c>
      <c r="G169" s="176">
        <f>+F169+1</f>
        <v>2014</v>
      </c>
      <c r="H169" s="176">
        <f>+G169+1</f>
        <v>2015</v>
      </c>
    </row>
    <row r="170" spans="1:8">
      <c r="A170" s="339" t="s">
        <v>274</v>
      </c>
      <c r="B170" s="178"/>
      <c r="C170" s="341">
        <f>+C91</f>
        <v>0</v>
      </c>
      <c r="D170" s="341">
        <f>+SUM(C91:D91)</f>
        <v>0</v>
      </c>
      <c r="E170" s="341">
        <f>+SUM(C91:E91)</f>
        <v>0</v>
      </c>
      <c r="F170" s="341">
        <f>+SUM(C91:F91)</f>
        <v>0</v>
      </c>
      <c r="G170" s="341">
        <f>+SUM(C91:G91)</f>
        <v>0</v>
      </c>
      <c r="H170" s="341">
        <f>+SUM(C91:H91)</f>
        <v>0</v>
      </c>
    </row>
    <row r="171" spans="1:8">
      <c r="A171" s="339" t="s">
        <v>279</v>
      </c>
      <c r="B171" s="178"/>
      <c r="C171" s="341">
        <f>+C135</f>
        <v>0</v>
      </c>
      <c r="D171" s="341">
        <f>+SUM(C135:D135)</f>
        <v>0</v>
      </c>
      <c r="E171" s="341">
        <f>+SUM(C135:E135)</f>
        <v>0</v>
      </c>
      <c r="F171" s="341">
        <f>+SUM(C135:F135)</f>
        <v>0</v>
      </c>
      <c r="G171" s="341">
        <f>+SUM(C135:G135)</f>
        <v>0</v>
      </c>
      <c r="H171" s="341">
        <f>+SUM(C135:H135)</f>
        <v>0</v>
      </c>
    </row>
    <row r="172" spans="1:8">
      <c r="A172" s="338" t="s">
        <v>328</v>
      </c>
      <c r="B172" s="178"/>
      <c r="C172" s="332">
        <f>+C165</f>
        <v>0</v>
      </c>
      <c r="D172" s="332">
        <f>+SUM(C165:D165)</f>
        <v>0</v>
      </c>
      <c r="E172" s="332">
        <f>+SUM(C165:E165)</f>
        <v>0</v>
      </c>
      <c r="F172" s="332">
        <f>+SUM(C165:F165)</f>
        <v>0</v>
      </c>
      <c r="G172" s="332">
        <f>+SUM(C165:G165)</f>
        <v>0</v>
      </c>
      <c r="H172" s="332">
        <f>+SUM(C165:H165)</f>
        <v>0</v>
      </c>
    </row>
    <row r="173" spans="1:8">
      <c r="A173" s="453" t="s">
        <v>48</v>
      </c>
      <c r="B173" s="454"/>
      <c r="C173" s="181">
        <f t="shared" ref="C173:H173" si="38">+C170+C171+C172</f>
        <v>0</v>
      </c>
      <c r="D173" s="181">
        <f t="shared" si="38"/>
        <v>0</v>
      </c>
      <c r="E173" s="181">
        <f t="shared" si="38"/>
        <v>0</v>
      </c>
      <c r="F173" s="181">
        <f t="shared" si="38"/>
        <v>0</v>
      </c>
      <c r="G173" s="181">
        <f t="shared" si="38"/>
        <v>0</v>
      </c>
      <c r="H173" s="181">
        <f t="shared" si="38"/>
        <v>0</v>
      </c>
    </row>
    <row r="174" spans="1:8">
      <c r="A174" s="183"/>
      <c r="B174" s="183"/>
      <c r="C174" s="340"/>
      <c r="D174" s="340"/>
      <c r="E174" s="340"/>
      <c r="F174" s="340"/>
      <c r="G174" s="340"/>
      <c r="H174" s="340"/>
    </row>
    <row r="175" spans="1:8">
      <c r="A175" s="183"/>
      <c r="B175" s="183"/>
      <c r="C175" s="340"/>
      <c r="D175" s="340"/>
      <c r="E175" s="340"/>
      <c r="F175" s="340"/>
      <c r="G175" s="340"/>
      <c r="H175" s="340"/>
    </row>
    <row r="176" spans="1:8">
      <c r="A176" s="190" t="s">
        <v>383</v>
      </c>
      <c r="B176" s="191"/>
      <c r="C176" s="176">
        <f>+C7</f>
        <v>2010</v>
      </c>
      <c r="D176" s="176">
        <f>+C176+1</f>
        <v>2011</v>
      </c>
      <c r="E176" s="176">
        <f>+D176+1</f>
        <v>2012</v>
      </c>
      <c r="F176" s="176">
        <f>+E176+1</f>
        <v>2013</v>
      </c>
      <c r="G176" s="176">
        <f>+F176+1</f>
        <v>2014</v>
      </c>
      <c r="H176" s="176">
        <f>+G176+1</f>
        <v>2015</v>
      </c>
    </row>
    <row r="177" spans="1:8">
      <c r="A177" s="339" t="s">
        <v>274</v>
      </c>
      <c r="B177" s="178"/>
      <c r="C177" s="341">
        <f t="shared" ref="C177:H177" si="39">+C38-C170</f>
        <v>0</v>
      </c>
      <c r="D177" s="341">
        <f t="shared" si="39"/>
        <v>0</v>
      </c>
      <c r="E177" s="341">
        <f t="shared" si="39"/>
        <v>0</v>
      </c>
      <c r="F177" s="341">
        <f t="shared" si="39"/>
        <v>0</v>
      </c>
      <c r="G177" s="341">
        <f t="shared" si="39"/>
        <v>0</v>
      </c>
      <c r="H177" s="341">
        <f t="shared" si="39"/>
        <v>0</v>
      </c>
    </row>
    <row r="178" spans="1:8">
      <c r="A178" s="339" t="s">
        <v>279</v>
      </c>
      <c r="B178" s="178"/>
      <c r="C178" s="341">
        <f t="shared" ref="C178:H178" si="40">+C47-C171</f>
        <v>0</v>
      </c>
      <c r="D178" s="341">
        <f t="shared" si="40"/>
        <v>0</v>
      </c>
      <c r="E178" s="341">
        <f t="shared" si="40"/>
        <v>0</v>
      </c>
      <c r="F178" s="341">
        <f t="shared" si="40"/>
        <v>0</v>
      </c>
      <c r="G178" s="341">
        <f t="shared" si="40"/>
        <v>0</v>
      </c>
      <c r="H178" s="341">
        <f t="shared" si="40"/>
        <v>0</v>
      </c>
    </row>
    <row r="179" spans="1:8">
      <c r="A179" s="338" t="s">
        <v>328</v>
      </c>
      <c r="B179" s="178"/>
      <c r="C179" s="332">
        <f t="shared" ref="C179:H179" si="41">+C54-C172</f>
        <v>0</v>
      </c>
      <c r="D179" s="332">
        <f t="shared" si="41"/>
        <v>0</v>
      </c>
      <c r="E179" s="332">
        <f t="shared" si="41"/>
        <v>0</v>
      </c>
      <c r="F179" s="332">
        <f t="shared" si="41"/>
        <v>0</v>
      </c>
      <c r="G179" s="332">
        <f t="shared" si="41"/>
        <v>0</v>
      </c>
      <c r="H179" s="332">
        <f t="shared" si="41"/>
        <v>0</v>
      </c>
    </row>
    <row r="180" spans="1:8">
      <c r="A180" s="453" t="s">
        <v>48</v>
      </c>
      <c r="B180" s="454"/>
      <c r="C180" s="181">
        <f t="shared" ref="C180:H180" si="42">+C177+C178+C179</f>
        <v>0</v>
      </c>
      <c r="D180" s="181">
        <f t="shared" si="42"/>
        <v>0</v>
      </c>
      <c r="E180" s="181">
        <f t="shared" si="42"/>
        <v>0</v>
      </c>
      <c r="F180" s="181">
        <f t="shared" si="42"/>
        <v>0</v>
      </c>
      <c r="G180" s="181">
        <f t="shared" si="42"/>
        <v>0</v>
      </c>
      <c r="H180" s="181">
        <f t="shared" si="42"/>
        <v>0</v>
      </c>
    </row>
  </sheetData>
  <mergeCells count="18">
    <mergeCell ref="A165:B165"/>
    <mergeCell ref="A180:B180"/>
    <mergeCell ref="A173:B173"/>
    <mergeCell ref="A166:B166"/>
    <mergeCell ref="A29:B29"/>
    <mergeCell ref="A55:B55"/>
    <mergeCell ref="A135:B135"/>
    <mergeCell ref="A38:B38"/>
    <mergeCell ref="A47:B47"/>
    <mergeCell ref="A54:B54"/>
    <mergeCell ref="A4:H4"/>
    <mergeCell ref="A28:B28"/>
    <mergeCell ref="A21:B21"/>
    <mergeCell ref="A12:B12"/>
    <mergeCell ref="A91:B91"/>
    <mergeCell ref="A7:B7"/>
    <mergeCell ref="A33:B33"/>
    <mergeCell ref="A58:C58"/>
  </mergeCells>
  <phoneticPr fontId="2" type="noConversion"/>
  <printOptions horizontalCentered="1"/>
  <pageMargins left="0.75" right="0.75" top="0.39370078740157483" bottom="0.39370078740157483" header="0.51181102362204722" footer="0.51181102362204722"/>
  <pageSetup paperSize="9" scale="90" orientation="portrait" r:id="rId1"/>
  <headerFooter alignWithMargins="0">
    <oddFooter>&amp;C&amp;"Arial,Normal"&amp;8IAPMEI&amp;R&amp;"Arial,Normal"&amp;8&amp;P</oddFooter>
  </headerFooter>
  <ignoredErrors>
    <ignoredError sqref="C71:C73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H100"/>
  <sheetViews>
    <sheetView showGridLines="0" showZeros="0" zoomScaleNormal="100" workbookViewId="0"/>
  </sheetViews>
  <sheetFormatPr defaultColWidth="8.7109375" defaultRowHeight="12.75"/>
  <cols>
    <col min="1" max="1" width="30.5703125" style="86" customWidth="1"/>
    <col min="2" max="2" width="8.7109375" style="86" customWidth="1"/>
    <col min="3" max="3" width="13.5703125" style="86" customWidth="1"/>
    <col min="4" max="4" width="12.140625" style="86" customWidth="1"/>
    <col min="5" max="8" width="11.7109375" style="86" customWidth="1"/>
    <col min="9" max="16384" width="8.7109375" style="86"/>
  </cols>
  <sheetData>
    <row r="1" spans="1:8" ht="13.5">
      <c r="A1" s="76"/>
      <c r="B1" s="76"/>
      <c r="C1" s="66"/>
      <c r="D1" s="66"/>
      <c r="E1" s="66"/>
      <c r="F1" s="66"/>
      <c r="G1" s="67" t="s">
        <v>65</v>
      </c>
      <c r="H1" s="68" t="str">
        <f>+Pressupostos!E1</f>
        <v>XPTO, Lda</v>
      </c>
    </row>
    <row r="2" spans="1:8">
      <c r="A2" s="76"/>
      <c r="B2" s="76"/>
      <c r="C2" s="76"/>
      <c r="D2" s="76"/>
      <c r="E2" s="76"/>
      <c r="F2" s="76"/>
      <c r="G2" s="76"/>
      <c r="H2" s="71" t="str">
        <f>+Pressupostos!B9</f>
        <v>Euros</v>
      </c>
    </row>
    <row r="3" spans="1:8">
      <c r="A3" s="76"/>
      <c r="B3" s="76"/>
      <c r="C3" s="76"/>
      <c r="D3" s="76"/>
      <c r="E3" s="76"/>
      <c r="F3" s="76"/>
      <c r="G3" s="76"/>
      <c r="H3" s="71"/>
    </row>
    <row r="4" spans="1:8" ht="15.75">
      <c r="A4" s="423" t="s">
        <v>15</v>
      </c>
      <c r="B4" s="423"/>
      <c r="C4" s="423"/>
      <c r="D4" s="423"/>
      <c r="E4" s="423"/>
      <c r="F4" s="423"/>
      <c r="G4" s="423"/>
      <c r="H4" s="423"/>
    </row>
    <row r="5" spans="1:8">
      <c r="A5" s="76"/>
      <c r="B5" s="76"/>
      <c r="C5" s="76"/>
      <c r="D5" s="76"/>
      <c r="E5" s="76"/>
      <c r="F5" s="76"/>
      <c r="G5" s="76"/>
      <c r="H5" s="76"/>
    </row>
    <row r="6" spans="1:8">
      <c r="A6" s="76"/>
      <c r="B6" s="76"/>
      <c r="C6" s="76"/>
      <c r="D6" s="76"/>
      <c r="E6" s="76"/>
      <c r="F6" s="76"/>
      <c r="G6" s="76"/>
      <c r="H6" s="76"/>
    </row>
    <row r="7" spans="1:8">
      <c r="A7" s="74"/>
      <c r="B7" s="95"/>
      <c r="C7" s="73">
        <f>+VN!C8</f>
        <v>2010</v>
      </c>
      <c r="D7" s="73">
        <f>+VN!D8</f>
        <v>2011</v>
      </c>
      <c r="E7" s="73">
        <f>+VN!E8</f>
        <v>2012</v>
      </c>
      <c r="F7" s="73">
        <f>+VN!F8</f>
        <v>2013</v>
      </c>
      <c r="G7" s="73">
        <f>+VN!G8</f>
        <v>2014</v>
      </c>
      <c r="H7" s="73">
        <f>+VN!H8</f>
        <v>2015</v>
      </c>
    </row>
    <row r="8" spans="1:8">
      <c r="A8" s="111" t="s">
        <v>392</v>
      </c>
      <c r="B8" s="114"/>
      <c r="C8" s="128">
        <f>Investimento!C29+FundoManeio!C24</f>
        <v>0</v>
      </c>
      <c r="D8" s="128">
        <f>Investimento!D29+FundoManeio!D24</f>
        <v>0</v>
      </c>
      <c r="E8" s="128">
        <f>Investimento!E29+FundoManeio!E24</f>
        <v>0</v>
      </c>
      <c r="F8" s="128">
        <f>Investimento!F29+FundoManeio!F24</f>
        <v>0</v>
      </c>
      <c r="G8" s="128">
        <f>Investimento!G29+FundoManeio!G24</f>
        <v>0</v>
      </c>
      <c r="H8" s="128">
        <f>Investimento!H29+FundoManeio!H24</f>
        <v>0</v>
      </c>
    </row>
    <row r="9" spans="1:8">
      <c r="A9" s="122" t="s">
        <v>94</v>
      </c>
      <c r="B9" s="114"/>
      <c r="C9" s="59">
        <v>0.02</v>
      </c>
      <c r="D9" s="59">
        <v>0.02</v>
      </c>
      <c r="E9" s="59">
        <v>0.02</v>
      </c>
      <c r="F9" s="59">
        <v>0.02</v>
      </c>
      <c r="G9" s="59">
        <v>0.02</v>
      </c>
      <c r="H9" s="59">
        <v>0.02</v>
      </c>
    </row>
    <row r="10" spans="1:8" ht="13.5" thickBot="1">
      <c r="A10" s="192" t="s">
        <v>95</v>
      </c>
      <c r="B10" s="193"/>
      <c r="C10" s="162">
        <f t="shared" ref="C10:H10" si="0">+ROUND(C8*(1+C9),-2)</f>
        <v>0</v>
      </c>
      <c r="D10" s="162">
        <f t="shared" si="0"/>
        <v>0</v>
      </c>
      <c r="E10" s="162">
        <f t="shared" si="0"/>
        <v>0</v>
      </c>
      <c r="F10" s="162">
        <f t="shared" si="0"/>
        <v>0</v>
      </c>
      <c r="G10" s="162">
        <f t="shared" si="0"/>
        <v>0</v>
      </c>
      <c r="H10" s="162">
        <f t="shared" si="0"/>
        <v>0</v>
      </c>
    </row>
    <row r="11" spans="1:8" ht="13.5" thickTop="1">
      <c r="A11" s="76"/>
      <c r="B11" s="76"/>
      <c r="C11" s="194"/>
      <c r="D11" s="194"/>
      <c r="E11" s="194"/>
      <c r="F11" s="194"/>
      <c r="G11" s="194"/>
      <c r="H11" s="194"/>
    </row>
    <row r="12" spans="1:8">
      <c r="A12" s="76"/>
      <c r="B12" s="76"/>
      <c r="C12" s="194"/>
      <c r="D12" s="194"/>
      <c r="E12" s="194"/>
      <c r="F12" s="194"/>
      <c r="G12" s="194"/>
      <c r="H12" s="194"/>
    </row>
    <row r="13" spans="1:8">
      <c r="A13" s="111" t="s">
        <v>167</v>
      </c>
      <c r="B13" s="114"/>
      <c r="C13" s="73">
        <f t="shared" ref="C13:H13" si="1">+C7</f>
        <v>2010</v>
      </c>
      <c r="D13" s="73">
        <f t="shared" si="1"/>
        <v>2011</v>
      </c>
      <c r="E13" s="73">
        <f t="shared" si="1"/>
        <v>2012</v>
      </c>
      <c r="F13" s="73">
        <f t="shared" si="1"/>
        <v>2013</v>
      </c>
      <c r="G13" s="73">
        <f t="shared" si="1"/>
        <v>2014</v>
      </c>
      <c r="H13" s="73">
        <f t="shared" si="1"/>
        <v>2015</v>
      </c>
    </row>
    <row r="14" spans="1:8">
      <c r="A14" s="77" t="s">
        <v>113</v>
      </c>
      <c r="B14" s="114"/>
      <c r="C14" s="161">
        <f>IF(+'Cash Flow'!C12&gt;0,'Cash Flow'!C12,0)</f>
        <v>0</v>
      </c>
      <c r="D14" s="161">
        <f>IF(+'Cash Flow'!D12&gt;0,'Cash Flow'!D12,0)</f>
        <v>0</v>
      </c>
      <c r="E14" s="161">
        <f>IF(+'Cash Flow'!E12&gt;0,'Cash Flow'!E12,0)</f>
        <v>0</v>
      </c>
      <c r="F14" s="161">
        <f>IF(+'Cash Flow'!F12&gt;0,'Cash Flow'!F12,0)</f>
        <v>0</v>
      </c>
      <c r="G14" s="161">
        <f>IF(+'Cash Flow'!G12&gt;0,'Cash Flow'!G12,0)</f>
        <v>0</v>
      </c>
      <c r="H14" s="161">
        <f>IF(+'Cash Flow'!H12&gt;0,'Cash Flow'!H12,0)</f>
        <v>0</v>
      </c>
    </row>
    <row r="15" spans="1:8">
      <c r="A15" s="77" t="s">
        <v>367</v>
      </c>
      <c r="B15" s="114"/>
      <c r="C15" s="63"/>
      <c r="D15" s="63"/>
      <c r="E15" s="63"/>
      <c r="F15" s="63"/>
      <c r="G15" s="63"/>
      <c r="H15" s="63"/>
    </row>
    <row r="16" spans="1:8">
      <c r="A16" s="77" t="s">
        <v>391</v>
      </c>
      <c r="B16" s="114"/>
      <c r="C16" s="63"/>
      <c r="D16" s="63"/>
      <c r="E16" s="63"/>
      <c r="F16" s="63"/>
      <c r="G16" s="63"/>
      <c r="H16" s="63"/>
    </row>
    <row r="17" spans="1:8">
      <c r="A17" s="77" t="s">
        <v>393</v>
      </c>
      <c r="B17" s="114"/>
      <c r="C17" s="63"/>
      <c r="D17" s="63"/>
      <c r="E17" s="63"/>
      <c r="F17" s="63"/>
      <c r="G17" s="63"/>
      <c r="H17" s="63"/>
    </row>
    <row r="18" spans="1:8">
      <c r="A18" s="77" t="s">
        <v>208</v>
      </c>
      <c r="B18" s="95"/>
      <c r="C18" s="53"/>
      <c r="D18" s="53"/>
      <c r="E18" s="53"/>
      <c r="F18" s="53"/>
      <c r="G18" s="53"/>
      <c r="H18" s="53"/>
    </row>
    <row r="19" spans="1:8">
      <c r="A19" s="343" t="s">
        <v>386</v>
      </c>
      <c r="B19" s="294"/>
      <c r="C19" s="54"/>
      <c r="D19" s="54"/>
      <c r="E19" s="54"/>
      <c r="F19" s="54"/>
      <c r="G19" s="54"/>
      <c r="H19" s="54"/>
    </row>
    <row r="20" spans="1:8" ht="14.25" customHeight="1" thickBot="1">
      <c r="A20" s="432" t="s">
        <v>96</v>
      </c>
      <c r="B20" s="434"/>
      <c r="C20" s="162">
        <f t="shared" ref="C20:H20" si="2">SUM(C14:C19)</f>
        <v>0</v>
      </c>
      <c r="D20" s="162">
        <f t="shared" si="2"/>
        <v>0</v>
      </c>
      <c r="E20" s="162">
        <f t="shared" si="2"/>
        <v>0</v>
      </c>
      <c r="F20" s="162">
        <f t="shared" si="2"/>
        <v>0</v>
      </c>
      <c r="G20" s="162">
        <f t="shared" si="2"/>
        <v>0</v>
      </c>
      <c r="H20" s="162">
        <f t="shared" si="2"/>
        <v>0</v>
      </c>
    </row>
    <row r="21" spans="1:8" ht="13.5" thickTop="1">
      <c r="A21" s="76"/>
      <c r="B21" s="76"/>
      <c r="C21" s="195"/>
      <c r="D21" s="195"/>
      <c r="E21" s="195"/>
      <c r="F21" s="195"/>
      <c r="G21" s="195"/>
      <c r="H21" s="195"/>
    </row>
    <row r="22" spans="1:8">
      <c r="A22" s="76" t="s">
        <v>270</v>
      </c>
      <c r="B22" s="307">
        <v>4</v>
      </c>
      <c r="C22" s="196"/>
      <c r="D22" s="196"/>
      <c r="E22" s="196"/>
      <c r="F22" s="196"/>
      <c r="G22" s="196"/>
      <c r="H22" s="196"/>
    </row>
    <row r="23" spans="1:8">
      <c r="A23" s="76" t="s">
        <v>271</v>
      </c>
      <c r="B23" s="308">
        <f>Pressupostos!$B$32</f>
        <v>6.6000000000000003E-2</v>
      </c>
      <c r="C23" s="196"/>
      <c r="D23" s="196"/>
      <c r="E23" s="196"/>
      <c r="F23" s="196"/>
      <c r="G23" s="196"/>
      <c r="H23" s="196"/>
    </row>
    <row r="24" spans="1:8">
      <c r="A24" s="76"/>
      <c r="B24" s="76"/>
      <c r="C24" s="76"/>
      <c r="D24" s="76"/>
      <c r="E24" s="76"/>
      <c r="F24" s="76"/>
      <c r="G24" s="76"/>
      <c r="H24" s="76"/>
    </row>
    <row r="25" spans="1:8">
      <c r="A25" s="210">
        <f>+C13</f>
        <v>2010</v>
      </c>
      <c r="B25" s="76"/>
      <c r="C25" s="76"/>
      <c r="D25" s="76"/>
      <c r="E25" s="76"/>
      <c r="F25" s="76"/>
      <c r="G25" s="76"/>
      <c r="H25" s="76"/>
    </row>
    <row r="26" spans="1:8">
      <c r="A26" s="77" t="s">
        <v>209</v>
      </c>
      <c r="B26" s="95"/>
      <c r="C26" s="198">
        <f>+C18</f>
        <v>0</v>
      </c>
      <c r="D26" s="161">
        <f>+C32</f>
        <v>0</v>
      </c>
      <c r="E26" s="161">
        <f>+D32</f>
        <v>0</v>
      </c>
      <c r="F26" s="161">
        <f>+E32</f>
        <v>0</v>
      </c>
      <c r="G26" s="161">
        <f>+F32</f>
        <v>0</v>
      </c>
      <c r="H26" s="161">
        <f>+G32</f>
        <v>0</v>
      </c>
    </row>
    <row r="27" spans="1:8">
      <c r="A27" s="77" t="s">
        <v>12</v>
      </c>
      <c r="B27" s="95"/>
      <c r="C27" s="200">
        <f t="shared" ref="C27:H27" si="3">$B$23</f>
        <v>6.6000000000000003E-2</v>
      </c>
      <c r="D27" s="200">
        <f t="shared" si="3"/>
        <v>6.6000000000000003E-2</v>
      </c>
      <c r="E27" s="200">
        <f t="shared" si="3"/>
        <v>6.6000000000000003E-2</v>
      </c>
      <c r="F27" s="200">
        <f t="shared" si="3"/>
        <v>6.6000000000000003E-2</v>
      </c>
      <c r="G27" s="200">
        <f t="shared" si="3"/>
        <v>6.6000000000000003E-2</v>
      </c>
      <c r="H27" s="200">
        <f t="shared" si="3"/>
        <v>6.6000000000000003E-2</v>
      </c>
    </row>
    <row r="28" spans="1:8">
      <c r="A28" s="77" t="s">
        <v>13</v>
      </c>
      <c r="B28" s="95"/>
      <c r="C28" s="161">
        <f>+C26*C27*FSE!F8/12</f>
        <v>0</v>
      </c>
      <c r="D28" s="161">
        <f>+D26*D27</f>
        <v>0</v>
      </c>
      <c r="E28" s="161">
        <f>+E26*E27</f>
        <v>0</v>
      </c>
      <c r="F28" s="161">
        <f>+F26*F27</f>
        <v>0</v>
      </c>
      <c r="G28" s="161">
        <f>+G26*G27</f>
        <v>0</v>
      </c>
      <c r="H28" s="161">
        <f>+H26*H27</f>
        <v>0</v>
      </c>
    </row>
    <row r="29" spans="1:8">
      <c r="A29" s="77" t="s">
        <v>14</v>
      </c>
      <c r="B29" s="95"/>
      <c r="C29" s="211"/>
      <c r="D29" s="161">
        <f>IF(C26=0,0,+$C$26/$B$22)</f>
        <v>0</v>
      </c>
      <c r="E29" s="161">
        <f>IF(D32&lt;=0,0,+$C$26/$B$22)</f>
        <v>0</v>
      </c>
      <c r="F29" s="161">
        <f>IF(E32&lt;=0,0,+$C$26/$B$22)</f>
        <v>0</v>
      </c>
      <c r="G29" s="161">
        <f>IF(F32&lt;=0,0,+$C$26/$B$22)</f>
        <v>0</v>
      </c>
      <c r="H29" s="161">
        <f>IF(G32&lt;=0,0,+$C$26/$B$22)</f>
        <v>0</v>
      </c>
    </row>
    <row r="30" spans="1:8">
      <c r="A30" s="77" t="s">
        <v>173</v>
      </c>
      <c r="B30" s="95"/>
      <c r="C30" s="161">
        <f t="shared" ref="C30:H30" si="4">+C28*0.004</f>
        <v>0</v>
      </c>
      <c r="D30" s="161">
        <f t="shared" si="4"/>
        <v>0</v>
      </c>
      <c r="E30" s="161">
        <f t="shared" si="4"/>
        <v>0</v>
      </c>
      <c r="F30" s="161">
        <f t="shared" si="4"/>
        <v>0</v>
      </c>
      <c r="G30" s="161">
        <f t="shared" si="4"/>
        <v>0</v>
      </c>
      <c r="H30" s="161">
        <f t="shared" si="4"/>
        <v>0</v>
      </c>
    </row>
    <row r="31" spans="1:8">
      <c r="A31" s="77" t="s">
        <v>211</v>
      </c>
      <c r="B31" s="95"/>
      <c r="C31" s="161">
        <f t="shared" ref="C31:H31" si="5">+C28+C29+C30</f>
        <v>0</v>
      </c>
      <c r="D31" s="161">
        <f t="shared" si="5"/>
        <v>0</v>
      </c>
      <c r="E31" s="161">
        <f t="shared" si="5"/>
        <v>0</v>
      </c>
      <c r="F31" s="161">
        <f t="shared" si="5"/>
        <v>0</v>
      </c>
      <c r="G31" s="161">
        <f t="shared" si="5"/>
        <v>0</v>
      </c>
      <c r="H31" s="161">
        <f t="shared" si="5"/>
        <v>0</v>
      </c>
    </row>
    <row r="32" spans="1:8">
      <c r="A32" s="77" t="s">
        <v>210</v>
      </c>
      <c r="B32" s="95"/>
      <c r="C32" s="202">
        <f t="shared" ref="C32:H32" si="6">+C26-C29</f>
        <v>0</v>
      </c>
      <c r="D32" s="161">
        <f t="shared" si="6"/>
        <v>0</v>
      </c>
      <c r="E32" s="161">
        <f t="shared" si="6"/>
        <v>0</v>
      </c>
      <c r="F32" s="161">
        <f t="shared" si="6"/>
        <v>0</v>
      </c>
      <c r="G32" s="161">
        <f t="shared" si="6"/>
        <v>0</v>
      </c>
      <c r="H32" s="161">
        <f t="shared" si="6"/>
        <v>0</v>
      </c>
    </row>
    <row r="33" spans="1:8">
      <c r="A33" s="76"/>
      <c r="B33" s="76"/>
      <c r="C33" s="76"/>
      <c r="D33" s="76"/>
      <c r="E33" s="76"/>
      <c r="F33" s="76"/>
      <c r="G33" s="76"/>
      <c r="H33" s="76"/>
    </row>
    <row r="34" spans="1:8">
      <c r="A34" s="76" t="s">
        <v>270</v>
      </c>
      <c r="B34" s="307"/>
      <c r="C34" s="76"/>
      <c r="D34" s="76"/>
      <c r="E34" s="76"/>
      <c r="F34" s="76"/>
      <c r="G34" s="76"/>
      <c r="H34" s="76"/>
    </row>
    <row r="35" spans="1:8">
      <c r="A35" s="76" t="s">
        <v>271</v>
      </c>
      <c r="B35" s="308">
        <f>Pressupostos!$B$32</f>
        <v>6.6000000000000003E-2</v>
      </c>
      <c r="C35" s="76"/>
      <c r="D35" s="76"/>
      <c r="E35" s="76"/>
      <c r="F35" s="76"/>
      <c r="G35" s="76"/>
      <c r="H35" s="76"/>
    </row>
    <row r="36" spans="1:8">
      <c r="A36" s="76"/>
      <c r="B36" s="76"/>
      <c r="C36" s="76"/>
      <c r="D36" s="76"/>
      <c r="E36" s="76"/>
      <c r="F36" s="76"/>
      <c r="G36" s="76"/>
      <c r="H36" s="76"/>
    </row>
    <row r="37" spans="1:8">
      <c r="A37" s="210">
        <f>+D13</f>
        <v>2011</v>
      </c>
      <c r="B37" s="76"/>
      <c r="C37" s="76"/>
      <c r="D37" s="76"/>
      <c r="E37" s="76"/>
      <c r="F37" s="76"/>
      <c r="G37" s="76"/>
      <c r="H37" s="76"/>
    </row>
    <row r="38" spans="1:8">
      <c r="A38" s="77" t="s">
        <v>209</v>
      </c>
      <c r="B38" s="95"/>
      <c r="C38" s="198">
        <f>+C28</f>
        <v>0</v>
      </c>
      <c r="D38" s="161">
        <f>+D18</f>
        <v>0</v>
      </c>
      <c r="E38" s="161">
        <f>+D44</f>
        <v>0</v>
      </c>
      <c r="F38" s="161">
        <f>+E44</f>
        <v>0</v>
      </c>
      <c r="G38" s="161">
        <f>+F44</f>
        <v>0</v>
      </c>
      <c r="H38" s="161">
        <f>+G44</f>
        <v>0</v>
      </c>
    </row>
    <row r="39" spans="1:8">
      <c r="A39" s="77" t="s">
        <v>12</v>
      </c>
      <c r="B39" s="95"/>
      <c r="C39" s="199"/>
      <c r="D39" s="200">
        <f>$B$35</f>
        <v>6.6000000000000003E-2</v>
      </c>
      <c r="E39" s="200">
        <f>$B$35</f>
        <v>6.6000000000000003E-2</v>
      </c>
      <c r="F39" s="200">
        <f>$B$35</f>
        <v>6.6000000000000003E-2</v>
      </c>
      <c r="G39" s="200">
        <f>$B$35</f>
        <v>6.6000000000000003E-2</v>
      </c>
      <c r="H39" s="200">
        <f>$B$35</f>
        <v>6.6000000000000003E-2</v>
      </c>
    </row>
    <row r="40" spans="1:8">
      <c r="A40" s="77" t="s">
        <v>13</v>
      </c>
      <c r="B40" s="95"/>
      <c r="C40" s="201"/>
      <c r="D40" s="161">
        <f>+D38*D39</f>
        <v>0</v>
      </c>
      <c r="E40" s="161">
        <f>+E38*E39</f>
        <v>0</v>
      </c>
      <c r="F40" s="161">
        <f>+F38*F39</f>
        <v>0</v>
      </c>
      <c r="G40" s="161">
        <f>+G38*G39</f>
        <v>0</v>
      </c>
      <c r="H40" s="161">
        <f>+H38*H39</f>
        <v>0</v>
      </c>
    </row>
    <row r="41" spans="1:8">
      <c r="A41" s="77" t="s">
        <v>14</v>
      </c>
      <c r="B41" s="95"/>
      <c r="C41" s="201"/>
      <c r="D41" s="161">
        <f>IF(D38=0,0,+$D$38/B34)</f>
        <v>0</v>
      </c>
      <c r="E41" s="161">
        <f>IF(D44&lt;=0,0,+$D$38/$B$34)</f>
        <v>0</v>
      </c>
      <c r="F41" s="161">
        <f>IF(E44&lt;=0,0,+$D$38/$B$34)</f>
        <v>0</v>
      </c>
      <c r="G41" s="161">
        <f>IF(F44&lt;=0,0,+$D$38/$B$34)</f>
        <v>0</v>
      </c>
      <c r="H41" s="161">
        <f>IF(G44&lt;=0,0,+$D$38/$B$34)</f>
        <v>0</v>
      </c>
    </row>
    <row r="42" spans="1:8">
      <c r="A42" s="77" t="s">
        <v>173</v>
      </c>
      <c r="B42" s="95"/>
      <c r="C42" s="201"/>
      <c r="D42" s="161">
        <f>0.004*D40</f>
        <v>0</v>
      </c>
      <c r="E42" s="161">
        <f>0.004*E40</f>
        <v>0</v>
      </c>
      <c r="F42" s="161">
        <f>0.004*F40</f>
        <v>0</v>
      </c>
      <c r="G42" s="161">
        <f>0.004*G40</f>
        <v>0</v>
      </c>
      <c r="H42" s="161">
        <f>0.004*H40</f>
        <v>0</v>
      </c>
    </row>
    <row r="43" spans="1:8">
      <c r="A43" s="77" t="s">
        <v>211</v>
      </c>
      <c r="B43" s="95"/>
      <c r="C43" s="201"/>
      <c r="D43" s="161">
        <f>+D40+D41+D42</f>
        <v>0</v>
      </c>
      <c r="E43" s="161">
        <f>+E40+E41+E42</f>
        <v>0</v>
      </c>
      <c r="F43" s="161">
        <f>+F40+F41+F42</f>
        <v>0</v>
      </c>
      <c r="G43" s="161">
        <f>+G40+G41+G42</f>
        <v>0</v>
      </c>
      <c r="H43" s="161">
        <f>+H40+H41+H42</f>
        <v>0</v>
      </c>
    </row>
    <row r="44" spans="1:8">
      <c r="A44" s="77" t="s">
        <v>210</v>
      </c>
      <c r="B44" s="95"/>
      <c r="C44" s="146"/>
      <c r="D44" s="161">
        <f>+D38-D41</f>
        <v>0</v>
      </c>
      <c r="E44" s="161">
        <f>+E38-E41</f>
        <v>0</v>
      </c>
      <c r="F44" s="161">
        <f>+F38-F41</f>
        <v>0</v>
      </c>
      <c r="G44" s="161">
        <f>+G38-G41</f>
        <v>0</v>
      </c>
      <c r="H44" s="161">
        <f>+H38-H41</f>
        <v>0</v>
      </c>
    </row>
    <row r="45" spans="1:8">
      <c r="A45" s="76"/>
      <c r="B45" s="76"/>
      <c r="C45" s="76"/>
      <c r="D45" s="76"/>
      <c r="E45" s="76"/>
      <c r="F45" s="76"/>
      <c r="G45" s="76"/>
      <c r="H45" s="76"/>
    </row>
    <row r="46" spans="1:8">
      <c r="A46" s="76" t="s">
        <v>270</v>
      </c>
      <c r="B46" s="307"/>
      <c r="C46" s="76"/>
      <c r="D46" s="76"/>
      <c r="E46" s="76"/>
      <c r="F46" s="76"/>
      <c r="G46" s="76"/>
      <c r="H46" s="76"/>
    </row>
    <row r="47" spans="1:8">
      <c r="A47" s="76" t="s">
        <v>271</v>
      </c>
      <c r="B47" s="308">
        <f>Pressupostos!$B$32</f>
        <v>6.6000000000000003E-2</v>
      </c>
      <c r="C47" s="76"/>
      <c r="D47" s="76"/>
      <c r="E47" s="76"/>
      <c r="F47" s="76"/>
      <c r="G47" s="76"/>
      <c r="H47" s="76"/>
    </row>
    <row r="48" spans="1:8">
      <c r="A48" s="76"/>
      <c r="B48" s="76"/>
      <c r="C48" s="76"/>
      <c r="D48" s="76"/>
      <c r="E48" s="76"/>
      <c r="F48" s="76"/>
      <c r="G48" s="76"/>
      <c r="H48" s="76"/>
    </row>
    <row r="49" spans="1:8">
      <c r="A49" s="210">
        <f>+E13</f>
        <v>2012</v>
      </c>
      <c r="B49" s="76"/>
      <c r="C49" s="76"/>
      <c r="D49" s="76"/>
      <c r="E49" s="76"/>
      <c r="F49" s="76"/>
      <c r="G49" s="76"/>
      <c r="H49" s="76"/>
    </row>
    <row r="50" spans="1:8">
      <c r="A50" s="77" t="s">
        <v>209</v>
      </c>
      <c r="B50" s="95"/>
      <c r="C50" s="203">
        <f>+C40</f>
        <v>0</v>
      </c>
      <c r="D50" s="209"/>
      <c r="E50" s="161">
        <f>+E18</f>
        <v>0</v>
      </c>
      <c r="F50" s="161">
        <f>+E56</f>
        <v>0</v>
      </c>
      <c r="G50" s="161">
        <f>+F56</f>
        <v>0</v>
      </c>
      <c r="H50" s="161">
        <f>+G56</f>
        <v>0</v>
      </c>
    </row>
    <row r="51" spans="1:8">
      <c r="A51" s="77" t="s">
        <v>12</v>
      </c>
      <c r="B51" s="95"/>
      <c r="C51" s="205"/>
      <c r="D51" s="206"/>
      <c r="E51" s="200">
        <f>$B$47</f>
        <v>6.6000000000000003E-2</v>
      </c>
      <c r="F51" s="200">
        <f>$B$47</f>
        <v>6.6000000000000003E-2</v>
      </c>
      <c r="G51" s="200">
        <f>$B$47</f>
        <v>6.6000000000000003E-2</v>
      </c>
      <c r="H51" s="200">
        <f>$B$47</f>
        <v>6.6000000000000003E-2</v>
      </c>
    </row>
    <row r="52" spans="1:8">
      <c r="A52" s="77" t="s">
        <v>13</v>
      </c>
      <c r="B52" s="95"/>
      <c r="C52" s="207"/>
      <c r="D52" s="208"/>
      <c r="E52" s="161">
        <f>+E50*E51</f>
        <v>0</v>
      </c>
      <c r="F52" s="202">
        <f>+F50*F51</f>
        <v>0</v>
      </c>
      <c r="G52" s="202">
        <f>+G50*G51</f>
        <v>0</v>
      </c>
      <c r="H52" s="202">
        <f>+H50*H51</f>
        <v>0</v>
      </c>
    </row>
    <row r="53" spans="1:8">
      <c r="A53" s="77" t="s">
        <v>14</v>
      </c>
      <c r="B53" s="95"/>
      <c r="C53" s="207"/>
      <c r="D53" s="208"/>
      <c r="E53" s="161">
        <f>+IF(E50=0,0,$E$50/$B$46)</f>
        <v>0</v>
      </c>
      <c r="F53" s="161">
        <f>IF(E56&lt;=9,0,$E$50/$B$46)</f>
        <v>0</v>
      </c>
      <c r="G53" s="161">
        <f>IF(F56&lt;=9,0,$E$50/$B$46)</f>
        <v>0</v>
      </c>
      <c r="H53" s="161">
        <f>IF(G56&lt;=9,0,$E$50/$B$46)</f>
        <v>0</v>
      </c>
    </row>
    <row r="54" spans="1:8">
      <c r="A54" s="77" t="s">
        <v>173</v>
      </c>
      <c r="B54" s="95"/>
      <c r="C54" s="207"/>
      <c r="D54" s="208"/>
      <c r="E54" s="161">
        <f>0.004*E52</f>
        <v>0</v>
      </c>
      <c r="F54" s="202">
        <f>0.004*F52</f>
        <v>0</v>
      </c>
      <c r="G54" s="202">
        <f>0.004*G52</f>
        <v>0</v>
      </c>
      <c r="H54" s="202">
        <f>0.004*H52</f>
        <v>0</v>
      </c>
    </row>
    <row r="55" spans="1:8">
      <c r="A55" s="77" t="s">
        <v>211</v>
      </c>
      <c r="B55" s="95"/>
      <c r="C55" s="207"/>
      <c r="D55" s="208"/>
      <c r="E55" s="161">
        <f>+E52+E53+E54</f>
        <v>0</v>
      </c>
      <c r="F55" s="202">
        <f>+F52+F53+F54</f>
        <v>0</v>
      </c>
      <c r="G55" s="202">
        <f>+G52+G53+G54</f>
        <v>0</v>
      </c>
      <c r="H55" s="202">
        <f>+H52+H53+H54</f>
        <v>0</v>
      </c>
    </row>
    <row r="56" spans="1:8">
      <c r="A56" s="77" t="s">
        <v>63</v>
      </c>
      <c r="B56" s="95"/>
      <c r="C56" s="146"/>
      <c r="D56" s="208"/>
      <c r="E56" s="161">
        <f>+E50-E53</f>
        <v>0</v>
      </c>
      <c r="F56" s="202">
        <f>+F50-F53</f>
        <v>0</v>
      </c>
      <c r="G56" s="202">
        <f>+G50-G53</f>
        <v>0</v>
      </c>
      <c r="H56" s="202">
        <f>+H50-H53</f>
        <v>0</v>
      </c>
    </row>
    <row r="57" spans="1:8">
      <c r="A57" s="76"/>
      <c r="B57" s="76"/>
      <c r="C57" s="76"/>
      <c r="D57" s="76"/>
      <c r="E57" s="76"/>
      <c r="F57" s="76"/>
      <c r="G57" s="76"/>
      <c r="H57" s="76"/>
    </row>
    <row r="58" spans="1:8">
      <c r="A58" s="76" t="s">
        <v>270</v>
      </c>
      <c r="B58" s="307"/>
      <c r="C58" s="76"/>
      <c r="D58" s="76"/>
      <c r="E58" s="76"/>
      <c r="F58" s="76"/>
      <c r="G58" s="76"/>
      <c r="H58" s="76"/>
    </row>
    <row r="59" spans="1:8">
      <c r="A59" s="76" t="s">
        <v>271</v>
      </c>
      <c r="B59" s="308">
        <f>Pressupostos!$B$32</f>
        <v>6.6000000000000003E-2</v>
      </c>
      <c r="C59" s="76"/>
      <c r="D59" s="76"/>
      <c r="E59" s="76"/>
      <c r="F59" s="76"/>
      <c r="G59" s="76"/>
      <c r="H59" s="76"/>
    </row>
    <row r="60" spans="1:8">
      <c r="A60" s="76"/>
      <c r="B60" s="76"/>
      <c r="C60" s="76"/>
      <c r="D60" s="76"/>
      <c r="E60" s="76"/>
      <c r="F60" s="76"/>
      <c r="G60" s="76"/>
      <c r="H60" s="76"/>
    </row>
    <row r="61" spans="1:8">
      <c r="A61" s="210">
        <f>+F13</f>
        <v>2013</v>
      </c>
      <c r="B61" s="76"/>
      <c r="C61" s="76"/>
      <c r="D61" s="76"/>
      <c r="E61" s="76"/>
      <c r="F61" s="76"/>
      <c r="G61" s="76"/>
      <c r="H61" s="76"/>
    </row>
    <row r="62" spans="1:8">
      <c r="A62" s="77" t="s">
        <v>209</v>
      </c>
      <c r="B62" s="95"/>
      <c r="C62" s="203">
        <f>+C52</f>
        <v>0</v>
      </c>
      <c r="D62" s="209"/>
      <c r="E62" s="204"/>
      <c r="F62" s="161">
        <f>+F18</f>
        <v>0</v>
      </c>
      <c r="G62" s="161">
        <f>+F68</f>
        <v>0</v>
      </c>
      <c r="H62" s="161">
        <f>+G68</f>
        <v>0</v>
      </c>
    </row>
    <row r="63" spans="1:8">
      <c r="A63" s="77" t="s">
        <v>12</v>
      </c>
      <c r="B63" s="95"/>
      <c r="C63" s="205"/>
      <c r="D63" s="206"/>
      <c r="E63" s="206"/>
      <c r="F63" s="200">
        <f>$B$59</f>
        <v>6.6000000000000003E-2</v>
      </c>
      <c r="G63" s="200">
        <f>$B$59</f>
        <v>6.6000000000000003E-2</v>
      </c>
      <c r="H63" s="200">
        <f>$B$59</f>
        <v>6.6000000000000003E-2</v>
      </c>
    </row>
    <row r="64" spans="1:8">
      <c r="A64" s="77" t="s">
        <v>13</v>
      </c>
      <c r="B64" s="95"/>
      <c r="C64" s="207"/>
      <c r="D64" s="208"/>
      <c r="E64" s="208"/>
      <c r="F64" s="161">
        <f>+F62*F63</f>
        <v>0</v>
      </c>
      <c r="G64" s="202">
        <f>+G62*G63</f>
        <v>0</v>
      </c>
      <c r="H64" s="202">
        <f>+H62*H63</f>
        <v>0</v>
      </c>
    </row>
    <row r="65" spans="1:8">
      <c r="A65" s="77" t="s">
        <v>14</v>
      </c>
      <c r="B65" s="95"/>
      <c r="C65" s="207"/>
      <c r="D65" s="208"/>
      <c r="E65" s="208"/>
      <c r="F65" s="161">
        <f>IF(F62=0,0,$F$62/B58)</f>
        <v>0</v>
      </c>
      <c r="G65" s="202">
        <f>IF(F68&lt;=0,0,$F$62/$B$58)</f>
        <v>0</v>
      </c>
      <c r="H65" s="202">
        <f>IF(G68&lt;=0,0,$F$62/$B$58)</f>
        <v>0</v>
      </c>
    </row>
    <row r="66" spans="1:8">
      <c r="A66" s="77" t="s">
        <v>173</v>
      </c>
      <c r="B66" s="95"/>
      <c r="C66" s="207"/>
      <c r="D66" s="208"/>
      <c r="E66" s="208"/>
      <c r="F66" s="161">
        <f>+F64*0.004</f>
        <v>0</v>
      </c>
      <c r="G66" s="202">
        <f>+G64*0.004</f>
        <v>0</v>
      </c>
      <c r="H66" s="202">
        <f>+H64*0.004</f>
        <v>0</v>
      </c>
    </row>
    <row r="67" spans="1:8">
      <c r="A67" s="77" t="s">
        <v>211</v>
      </c>
      <c r="B67" s="95"/>
      <c r="C67" s="207"/>
      <c r="D67" s="208"/>
      <c r="E67" s="208"/>
      <c r="F67" s="161">
        <f>+F64+F65+F66</f>
        <v>0</v>
      </c>
      <c r="G67" s="202">
        <f>+G64+G65+G66</f>
        <v>0</v>
      </c>
      <c r="H67" s="202">
        <f>+H64+H65+H66</f>
        <v>0</v>
      </c>
    </row>
    <row r="68" spans="1:8">
      <c r="A68" s="77" t="s">
        <v>210</v>
      </c>
      <c r="B68" s="95"/>
      <c r="C68" s="146"/>
      <c r="D68" s="208"/>
      <c r="E68" s="208"/>
      <c r="F68" s="161">
        <f>+F62-F65</f>
        <v>0</v>
      </c>
      <c r="G68" s="202">
        <f>+G62-G65</f>
        <v>0</v>
      </c>
      <c r="H68" s="202">
        <f>+H62-H65</f>
        <v>0</v>
      </c>
    </row>
    <row r="69" spans="1:8">
      <c r="A69" s="76"/>
      <c r="B69" s="76"/>
      <c r="C69" s="76"/>
      <c r="D69" s="76"/>
      <c r="E69" s="76"/>
      <c r="F69" s="76"/>
      <c r="G69" s="76"/>
      <c r="H69" s="76"/>
    </row>
    <row r="70" spans="1:8">
      <c r="A70" s="76" t="s">
        <v>270</v>
      </c>
      <c r="B70" s="307"/>
      <c r="C70" s="76"/>
      <c r="D70" s="76"/>
      <c r="E70" s="76"/>
      <c r="F70" s="76"/>
      <c r="G70" s="76"/>
      <c r="H70" s="76"/>
    </row>
    <row r="71" spans="1:8">
      <c r="A71" s="76" t="s">
        <v>271</v>
      </c>
      <c r="B71" s="308">
        <f>Pressupostos!$B$32</f>
        <v>6.6000000000000003E-2</v>
      </c>
      <c r="C71" s="76"/>
      <c r="D71" s="76"/>
      <c r="E71" s="76"/>
      <c r="F71" s="76"/>
      <c r="G71" s="76"/>
      <c r="H71" s="76"/>
    </row>
    <row r="72" spans="1:8">
      <c r="A72" s="76"/>
      <c r="B72" s="76"/>
      <c r="C72" s="76"/>
      <c r="D72" s="76"/>
      <c r="E72" s="76"/>
      <c r="F72" s="76"/>
      <c r="G72" s="76"/>
      <c r="H72" s="76"/>
    </row>
    <row r="73" spans="1:8">
      <c r="A73" s="210">
        <f>+G13</f>
        <v>2014</v>
      </c>
      <c r="B73" s="76"/>
      <c r="C73" s="76"/>
      <c r="D73" s="76"/>
      <c r="E73" s="76"/>
      <c r="F73" s="76"/>
      <c r="G73" s="76"/>
      <c r="H73" s="76"/>
    </row>
    <row r="74" spans="1:8">
      <c r="A74" s="77" t="s">
        <v>209</v>
      </c>
      <c r="B74" s="95"/>
      <c r="C74" s="203">
        <f>+C64</f>
        <v>0</v>
      </c>
      <c r="D74" s="209"/>
      <c r="E74" s="208"/>
      <c r="F74" s="209"/>
      <c r="G74" s="161">
        <f>+G18</f>
        <v>0</v>
      </c>
      <c r="H74" s="161">
        <f>+G80</f>
        <v>0</v>
      </c>
    </row>
    <row r="75" spans="1:8">
      <c r="A75" s="77" t="s">
        <v>12</v>
      </c>
      <c r="B75" s="95"/>
      <c r="C75" s="205"/>
      <c r="D75" s="206"/>
      <c r="E75" s="206"/>
      <c r="F75" s="206"/>
      <c r="G75" s="200">
        <f>B71</f>
        <v>6.6000000000000003E-2</v>
      </c>
      <c r="H75" s="200">
        <f>B71</f>
        <v>6.6000000000000003E-2</v>
      </c>
    </row>
    <row r="76" spans="1:8">
      <c r="A76" s="77" t="s">
        <v>13</v>
      </c>
      <c r="B76" s="95"/>
      <c r="C76" s="207"/>
      <c r="D76" s="208"/>
      <c r="E76" s="208"/>
      <c r="F76" s="208"/>
      <c r="G76" s="161">
        <f>+G74*G75</f>
        <v>0</v>
      </c>
      <c r="H76" s="202">
        <f>+H74*H75</f>
        <v>0</v>
      </c>
    </row>
    <row r="77" spans="1:8">
      <c r="A77" s="77" t="s">
        <v>14</v>
      </c>
      <c r="B77" s="95"/>
      <c r="C77" s="207"/>
      <c r="D77" s="208"/>
      <c r="E77" s="208"/>
      <c r="F77" s="208"/>
      <c r="G77" s="161">
        <f>IF(G74=0,0,$G$74/B70)</f>
        <v>0</v>
      </c>
      <c r="H77" s="202">
        <f>IF(G80&lt;=0,0,$G$74/B70)</f>
        <v>0</v>
      </c>
    </row>
    <row r="78" spans="1:8">
      <c r="A78" s="77" t="s">
        <v>173</v>
      </c>
      <c r="B78" s="95"/>
      <c r="C78" s="207"/>
      <c r="D78" s="208"/>
      <c r="E78" s="208"/>
      <c r="F78" s="208"/>
      <c r="G78" s="161">
        <f>+G76*0.004</f>
        <v>0</v>
      </c>
      <c r="H78" s="202">
        <f>+H76*0.004</f>
        <v>0</v>
      </c>
    </row>
    <row r="79" spans="1:8">
      <c r="A79" s="77" t="s">
        <v>211</v>
      </c>
      <c r="B79" s="95"/>
      <c r="C79" s="207"/>
      <c r="D79" s="208"/>
      <c r="E79" s="208"/>
      <c r="F79" s="208"/>
      <c r="G79" s="161">
        <f>+G76+G77+G78</f>
        <v>0</v>
      </c>
      <c r="H79" s="202">
        <f>+H76+H77+H78</f>
        <v>0</v>
      </c>
    </row>
    <row r="80" spans="1:8">
      <c r="A80" s="77" t="s">
        <v>210</v>
      </c>
      <c r="B80" s="95"/>
      <c r="C80" s="146"/>
      <c r="D80" s="208"/>
      <c r="E80" s="208"/>
      <c r="F80" s="208"/>
      <c r="G80" s="161">
        <f>+G74-G77</f>
        <v>0</v>
      </c>
      <c r="H80" s="161">
        <f>+H74-H77</f>
        <v>0</v>
      </c>
    </row>
    <row r="81" spans="1:8">
      <c r="A81" s="76"/>
      <c r="B81" s="76"/>
      <c r="C81" s="76"/>
      <c r="D81" s="76"/>
      <c r="E81" s="76"/>
      <c r="F81" s="76"/>
      <c r="G81" s="76"/>
      <c r="H81" s="76"/>
    </row>
    <row r="82" spans="1:8">
      <c r="A82" s="76" t="s">
        <v>270</v>
      </c>
      <c r="B82" s="307"/>
      <c r="C82" s="76"/>
      <c r="D82" s="76"/>
      <c r="E82" s="76"/>
      <c r="F82" s="76"/>
      <c r="G82" s="76"/>
      <c r="H82" s="76"/>
    </row>
    <row r="83" spans="1:8">
      <c r="A83" s="76" t="s">
        <v>271</v>
      </c>
      <c r="B83" s="308">
        <f>Pressupostos!$B$32</f>
        <v>6.6000000000000003E-2</v>
      </c>
      <c r="C83" s="76"/>
      <c r="D83" s="76"/>
      <c r="E83" s="76"/>
      <c r="F83" s="76"/>
      <c r="G83" s="76"/>
      <c r="H83" s="76"/>
    </row>
    <row r="84" spans="1:8">
      <c r="A84" s="76"/>
      <c r="B84" s="76"/>
      <c r="C84" s="76"/>
      <c r="D84" s="76"/>
      <c r="E84" s="76"/>
      <c r="F84" s="76"/>
      <c r="G84" s="76"/>
      <c r="H84" s="76"/>
    </row>
    <row r="85" spans="1:8">
      <c r="A85" s="210">
        <f>+H13</f>
        <v>2015</v>
      </c>
      <c r="B85" s="76"/>
      <c r="C85" s="76"/>
      <c r="D85" s="76"/>
      <c r="E85" s="76"/>
      <c r="F85" s="76"/>
      <c r="G85" s="76"/>
      <c r="H85" s="76"/>
    </row>
    <row r="86" spans="1:8">
      <c r="A86" s="77" t="s">
        <v>209</v>
      </c>
      <c r="B86" s="95"/>
      <c r="C86" s="203">
        <f>+C76</f>
        <v>0</v>
      </c>
      <c r="D86" s="209"/>
      <c r="E86" s="209"/>
      <c r="F86" s="209"/>
      <c r="G86" s="209"/>
      <c r="H86" s="161">
        <f>+H18</f>
        <v>0</v>
      </c>
    </row>
    <row r="87" spans="1:8">
      <c r="A87" s="77" t="s">
        <v>12</v>
      </c>
      <c r="B87" s="95"/>
      <c r="C87" s="205"/>
      <c r="D87" s="206"/>
      <c r="E87" s="206"/>
      <c r="F87" s="206"/>
      <c r="G87" s="206"/>
      <c r="H87" s="200">
        <f>B83</f>
        <v>6.6000000000000003E-2</v>
      </c>
    </row>
    <row r="88" spans="1:8">
      <c r="A88" s="77" t="s">
        <v>13</v>
      </c>
      <c r="B88" s="95"/>
      <c r="C88" s="207"/>
      <c r="D88" s="208"/>
      <c r="E88" s="208"/>
      <c r="F88" s="208"/>
      <c r="G88" s="208"/>
      <c r="H88" s="161">
        <f>+H86*H87</f>
        <v>0</v>
      </c>
    </row>
    <row r="89" spans="1:8">
      <c r="A89" s="77" t="s">
        <v>14</v>
      </c>
      <c r="B89" s="95"/>
      <c r="C89" s="207"/>
      <c r="D89" s="208"/>
      <c r="E89" s="208"/>
      <c r="F89" s="208"/>
      <c r="G89" s="208"/>
      <c r="H89" s="161">
        <f>IF(H86=0,0,$H$86/B82)</f>
        <v>0</v>
      </c>
    </row>
    <row r="90" spans="1:8">
      <c r="A90" s="77" t="s">
        <v>173</v>
      </c>
      <c r="B90" s="95"/>
      <c r="C90" s="207"/>
      <c r="D90" s="208"/>
      <c r="E90" s="208"/>
      <c r="F90" s="208"/>
      <c r="G90" s="208"/>
      <c r="H90" s="161">
        <f>0.004*H88</f>
        <v>0</v>
      </c>
    </row>
    <row r="91" spans="1:8">
      <c r="A91" s="77" t="s">
        <v>211</v>
      </c>
      <c r="B91" s="95"/>
      <c r="C91" s="207"/>
      <c r="D91" s="208"/>
      <c r="E91" s="208"/>
      <c r="F91" s="208"/>
      <c r="G91" s="208"/>
      <c r="H91" s="161">
        <f>+H88+H89+H90</f>
        <v>0</v>
      </c>
    </row>
    <row r="92" spans="1:8">
      <c r="A92" s="77" t="s">
        <v>210</v>
      </c>
      <c r="B92" s="95"/>
      <c r="C92" s="146"/>
      <c r="D92" s="208"/>
      <c r="E92" s="208"/>
      <c r="F92" s="208"/>
      <c r="G92" s="208"/>
      <c r="H92" s="161">
        <f>+H86-H89</f>
        <v>0</v>
      </c>
    </row>
    <row r="93" spans="1:8">
      <c r="A93" s="76"/>
      <c r="B93" s="76"/>
      <c r="C93" s="76"/>
      <c r="D93" s="76"/>
      <c r="E93" s="76"/>
      <c r="F93" s="76"/>
      <c r="G93" s="76"/>
      <c r="H93" s="76"/>
    </row>
    <row r="94" spans="1:8">
      <c r="A94" s="76"/>
      <c r="B94" s="76"/>
      <c r="C94" s="76"/>
      <c r="D94" s="170"/>
      <c r="E94" s="76"/>
      <c r="F94" s="76"/>
      <c r="G94" s="76"/>
      <c r="H94" s="76"/>
    </row>
    <row r="95" spans="1:8">
      <c r="A95" s="111" t="s">
        <v>212</v>
      </c>
      <c r="B95" s="114"/>
      <c r="C95" s="128">
        <f t="shared" ref="C95:H95" si="7">+C32+C44+C56+C68+C80+C92</f>
        <v>0</v>
      </c>
      <c r="D95" s="128">
        <f t="shared" si="7"/>
        <v>0</v>
      </c>
      <c r="E95" s="128">
        <f t="shared" si="7"/>
        <v>0</v>
      </c>
      <c r="F95" s="128">
        <f t="shared" si="7"/>
        <v>0</v>
      </c>
      <c r="G95" s="128">
        <f t="shared" si="7"/>
        <v>0</v>
      </c>
      <c r="H95" s="128">
        <f t="shared" si="7"/>
        <v>0</v>
      </c>
    </row>
    <row r="96" spans="1:8">
      <c r="A96" s="76"/>
      <c r="B96" s="76"/>
      <c r="C96" s="76"/>
      <c r="D96" s="76"/>
      <c r="E96" s="76"/>
      <c r="F96" s="76"/>
      <c r="G96" s="76"/>
      <c r="H96" s="76"/>
    </row>
    <row r="97" spans="1:8">
      <c r="A97" s="111" t="s">
        <v>213</v>
      </c>
      <c r="B97" s="114"/>
      <c r="C97" s="128">
        <f t="shared" ref="C97:H97" si="8">+C28+C40+C52+C64+C76+C88+C30+C42+C54+C66+C78+C90</f>
        <v>0</v>
      </c>
      <c r="D97" s="128">
        <f t="shared" si="8"/>
        <v>0</v>
      </c>
      <c r="E97" s="128">
        <f t="shared" si="8"/>
        <v>0</v>
      </c>
      <c r="F97" s="128">
        <f t="shared" si="8"/>
        <v>0</v>
      </c>
      <c r="G97" s="128">
        <f t="shared" si="8"/>
        <v>0</v>
      </c>
      <c r="H97" s="128">
        <f t="shared" si="8"/>
        <v>0</v>
      </c>
    </row>
    <row r="98" spans="1:8">
      <c r="A98" s="111" t="s">
        <v>117</v>
      </c>
      <c r="B98" s="114"/>
      <c r="C98" s="128">
        <f t="shared" ref="C98:H98" si="9">+C29+C41+C53+C65+C77+C89</f>
        <v>0</v>
      </c>
      <c r="D98" s="128">
        <f t="shared" si="9"/>
        <v>0</v>
      </c>
      <c r="E98" s="128">
        <f t="shared" si="9"/>
        <v>0</v>
      </c>
      <c r="F98" s="128">
        <f t="shared" si="9"/>
        <v>0</v>
      </c>
      <c r="G98" s="128">
        <f t="shared" si="9"/>
        <v>0</v>
      </c>
      <c r="H98" s="128">
        <f t="shared" si="9"/>
        <v>0</v>
      </c>
    </row>
    <row r="100" spans="1:8">
      <c r="E100" s="171"/>
      <c r="F100" s="171"/>
      <c r="G100" s="171"/>
      <c r="H100" s="171"/>
    </row>
  </sheetData>
  <mergeCells count="2">
    <mergeCell ref="A4:H4"/>
    <mergeCell ref="A20:B20"/>
  </mergeCells>
  <phoneticPr fontId="2" type="noConversion"/>
  <printOptions horizontalCentered="1"/>
  <pageMargins left="0.15748031496062992" right="0.15748031496062992" top="0.39370078740157483" bottom="0.39370078740157483" header="0.31496062992125984" footer="0.19685039370078741"/>
  <pageSetup paperSize="9" scale="75" orientation="portrait" r:id="rId1"/>
  <headerFooter alignWithMargins="0">
    <oddFooter>&amp;C&amp;"Arial,Normal"&amp;8IAPMEI&amp;R&amp;"Arial,Normal"&amp;8&amp;P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17</vt:i4>
      </vt:variant>
      <vt:variant>
        <vt:lpstr>Intervalos com Nome</vt:lpstr>
      </vt:variant>
      <vt:variant>
        <vt:i4>20</vt:i4>
      </vt:variant>
    </vt:vector>
  </HeadingPairs>
  <TitlesOfParts>
    <vt:vector size="37" baseType="lpstr">
      <vt:lpstr>Regras de Utilização</vt:lpstr>
      <vt:lpstr>Pressupostos</vt:lpstr>
      <vt:lpstr>VN</vt:lpstr>
      <vt:lpstr>CMVMC</vt:lpstr>
      <vt:lpstr>FSE</vt:lpstr>
      <vt:lpstr>Gastos com Pessoal</vt:lpstr>
      <vt:lpstr>FundoManeio</vt:lpstr>
      <vt:lpstr>Investimento</vt:lpstr>
      <vt:lpstr>Financiamento</vt:lpstr>
      <vt:lpstr>Ponto Crítico</vt:lpstr>
      <vt:lpstr>DR</vt:lpstr>
      <vt:lpstr>Cash Flow</vt:lpstr>
      <vt:lpstr>PlanoFinanceiro</vt:lpstr>
      <vt:lpstr>Balanço</vt:lpstr>
      <vt:lpstr>Indicadores</vt:lpstr>
      <vt:lpstr>Avaliação</vt:lpstr>
      <vt:lpstr>Calculos Auxiliares</vt:lpstr>
      <vt:lpstr>Avaliação!Área_de_Impressão</vt:lpstr>
      <vt:lpstr>Balanço!Área_de_Impressão</vt:lpstr>
      <vt:lpstr>'Calculos Auxiliares'!Área_de_Impressão</vt:lpstr>
      <vt:lpstr>'Cash Flow'!Área_de_Impressão</vt:lpstr>
      <vt:lpstr>CMVMC!Área_de_Impressão</vt:lpstr>
      <vt:lpstr>DR!Área_de_Impressão</vt:lpstr>
      <vt:lpstr>Financiamento!Área_de_Impressão</vt:lpstr>
      <vt:lpstr>FSE!Área_de_Impressão</vt:lpstr>
      <vt:lpstr>FundoManeio!Área_de_Impressão</vt:lpstr>
      <vt:lpstr>'Gastos com Pessoal'!Área_de_Impressão</vt:lpstr>
      <vt:lpstr>Indicadores!Área_de_Impressão</vt:lpstr>
      <vt:lpstr>Investimento!Área_de_Impressão</vt:lpstr>
      <vt:lpstr>PlanoFinanceiro!Área_de_Impressão</vt:lpstr>
      <vt:lpstr>'Ponto Crítico'!Área_de_Impressão</vt:lpstr>
      <vt:lpstr>Pressupostos!Área_de_Impressão</vt:lpstr>
      <vt:lpstr>'Regras de Utilização'!Área_de_Impressão</vt:lpstr>
      <vt:lpstr>VN!Área_de_Impressão</vt:lpstr>
      <vt:lpstr>Financiamento!Títulos_de_Impressão</vt:lpstr>
      <vt:lpstr>'Gastos com Pessoal'!Títulos_de_Impressão</vt:lpstr>
      <vt:lpstr>VN!Títulos_de_Impressão</vt:lpstr>
    </vt:vector>
  </TitlesOfParts>
  <Company>SBI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 Consulting</dc:creator>
  <cp:lastModifiedBy>Miguel Magalhães</cp:lastModifiedBy>
  <cp:lastPrinted>2010-02-23T17:34:21Z</cp:lastPrinted>
  <dcterms:created xsi:type="dcterms:W3CDTF">2004-06-30T10:12:30Z</dcterms:created>
  <dcterms:modified xsi:type="dcterms:W3CDTF">2024-01-23T14:28:39Z</dcterms:modified>
</cp:coreProperties>
</file>