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OneDrive\Escritorio\Uni\Informatica\Asignaturas\Fundamentos de Videojuegos\"/>
    </mc:Choice>
  </mc:AlternateContent>
  <xr:revisionPtr revIDLastSave="0" documentId="13_ncr:1_{E8BE72F5-AF75-4CAA-A8A5-7AC0B976F481}" xr6:coauthVersionLast="47" xr6:coauthVersionMax="47" xr10:uidLastSave="{00000000-0000-0000-0000-000000000000}"/>
  <bookViews>
    <workbookView xWindow="-108" yWindow="-108" windowWidth="23256" windowHeight="12456" xr2:uid="{1B3535A6-1ED6-8F4A-B46A-D0C9D3BD4C34}"/>
  </bookViews>
  <sheets>
    <sheet name="Flujo Acumulado" sheetId="4" r:id="rId1"/>
    <sheet name="Ejempl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4" l="1"/>
  <c r="G61" i="4"/>
  <c r="H61" i="4"/>
  <c r="F60" i="4"/>
  <c r="G60" i="4"/>
  <c r="H60" i="4"/>
  <c r="F58" i="4"/>
  <c r="F59" i="4"/>
  <c r="G58" i="4"/>
  <c r="G59" i="4"/>
  <c r="H58" i="4"/>
  <c r="H59" i="4"/>
  <c r="F57" i="4"/>
  <c r="G57" i="4"/>
  <c r="H57" i="4"/>
  <c r="F56" i="4"/>
  <c r="G56" i="4"/>
  <c r="H56" i="4"/>
  <c r="F55" i="4"/>
  <c r="G55" i="4"/>
  <c r="H55" i="4"/>
  <c r="F54" i="4"/>
  <c r="G54" i="4"/>
  <c r="H54" i="4"/>
  <c r="F52" i="4"/>
  <c r="F53" i="4"/>
  <c r="G52" i="4"/>
  <c r="G53" i="4"/>
  <c r="H52" i="4"/>
  <c r="H53" i="4"/>
  <c r="F51" i="4"/>
  <c r="G51" i="4"/>
  <c r="H51" i="4"/>
  <c r="F49" i="4"/>
  <c r="F50" i="4"/>
  <c r="G49" i="4"/>
  <c r="G50" i="4"/>
  <c r="H49" i="4"/>
  <c r="H50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AA29" i="3"/>
  <c r="AA28" i="3"/>
  <c r="W29" i="3"/>
  <c r="W28" i="3"/>
  <c r="T29" i="3"/>
  <c r="T28" i="3"/>
  <c r="J6" i="4"/>
  <c r="K6" i="4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H6" i="4"/>
  <c r="H7" i="4"/>
  <c r="H8" i="4"/>
  <c r="H9" i="4"/>
  <c r="H10" i="4"/>
  <c r="G6" i="4"/>
  <c r="G7" i="4"/>
  <c r="G8" i="4"/>
  <c r="G9" i="4"/>
  <c r="G10" i="4"/>
  <c r="T53" i="4" l="1"/>
  <c r="T54" i="4"/>
  <c r="M6" i="4"/>
  <c r="J7" i="3"/>
  <c r="J8" i="3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6" i="3"/>
  <c r="F10" i="4"/>
  <c r="F9" i="4"/>
  <c r="F8" i="4"/>
  <c r="F7" i="4"/>
  <c r="F6" i="4"/>
  <c r="AB29" i="3"/>
  <c r="AB28" i="3"/>
  <c r="X28" i="3"/>
  <c r="F26" i="3"/>
  <c r="F27" i="3"/>
  <c r="F22" i="3"/>
  <c r="F23" i="3"/>
  <c r="F24" i="3"/>
  <c r="F25" i="3"/>
  <c r="F15" i="3"/>
  <c r="F16" i="3"/>
  <c r="F17" i="3"/>
  <c r="F18" i="3"/>
  <c r="F19" i="3"/>
  <c r="F20" i="3"/>
  <c r="F21" i="3"/>
  <c r="F6" i="3"/>
  <c r="F7" i="3"/>
  <c r="F8" i="3"/>
  <c r="F9" i="3"/>
  <c r="F10" i="3"/>
  <c r="F11" i="3"/>
  <c r="F12" i="3"/>
  <c r="F13" i="3"/>
  <c r="F14" i="3"/>
  <c r="N6" i="4" l="1"/>
  <c r="J7" i="4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N6" i="3"/>
  <c r="N7" i="3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X29" i="3"/>
  <c r="X53" i="4"/>
  <c r="W53" i="4" s="1"/>
  <c r="AB53" i="4"/>
  <c r="AA53" i="4" s="1"/>
  <c r="X54" i="4"/>
  <c r="W54" i="4" s="1"/>
  <c r="AB54" i="4"/>
  <c r="AA54" i="4" s="1"/>
  <c r="L6" i="4"/>
  <c r="K6" i="3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L6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K7" i="4" l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M7" i="4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N7" i="4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Q6" i="4"/>
  <c r="L7" i="4"/>
  <c r="L7" i="3"/>
  <c r="Q6" i="3"/>
  <c r="Q7" i="4" l="1"/>
  <c r="L8" i="4"/>
  <c r="L8" i="3"/>
  <c r="Q7" i="3"/>
  <c r="Q8" i="4" l="1"/>
  <c r="L9" i="4"/>
  <c r="L9" i="3"/>
  <c r="Q8" i="3"/>
  <c r="Q9" i="4" l="1"/>
  <c r="L10" i="4"/>
  <c r="L11" i="4" s="1"/>
  <c r="L10" i="3"/>
  <c r="Q9" i="3"/>
  <c r="Q11" i="4" l="1"/>
  <c r="L12" i="4"/>
  <c r="Q10" i="4"/>
  <c r="L11" i="3"/>
  <c r="Q10" i="3"/>
  <c r="Q12" i="4" l="1"/>
  <c r="L13" i="4"/>
  <c r="L12" i="3"/>
  <c r="Q11" i="3"/>
  <c r="Q13" i="4" l="1"/>
  <c r="L14" i="4"/>
  <c r="L13" i="3"/>
  <c r="Q12" i="3"/>
  <c r="Q14" i="4" l="1"/>
  <c r="L15" i="4"/>
  <c r="L14" i="3"/>
  <c r="Q13" i="3"/>
  <c r="Q15" i="4" l="1"/>
  <c r="L16" i="4"/>
  <c r="L15" i="3"/>
  <c r="Q14" i="3"/>
  <c r="L17" i="4" l="1"/>
  <c r="Q16" i="4"/>
  <c r="L16" i="3"/>
  <c r="Q15" i="3"/>
  <c r="L18" i="4" l="1"/>
  <c r="Q17" i="4"/>
  <c r="L17" i="3"/>
  <c r="Q16" i="3"/>
  <c r="Q18" i="4" l="1"/>
  <c r="L19" i="4"/>
  <c r="L18" i="3"/>
  <c r="Q17" i="3"/>
  <c r="Q19" i="4" l="1"/>
  <c r="L20" i="4"/>
  <c r="L19" i="3"/>
  <c r="Q18" i="3"/>
  <c r="Q20" i="4" l="1"/>
  <c r="L21" i="4"/>
  <c r="L20" i="3"/>
  <c r="Q19" i="3"/>
  <c r="Q21" i="4" l="1"/>
  <c r="L22" i="4"/>
  <c r="L21" i="3"/>
  <c r="Q20" i="3"/>
  <c r="Q22" i="4" l="1"/>
  <c r="L23" i="4"/>
  <c r="L22" i="3"/>
  <c r="Q21" i="3"/>
  <c r="Q23" i="4" l="1"/>
  <c r="L24" i="4"/>
  <c r="L23" i="3"/>
  <c r="Q22" i="3"/>
  <c r="L25" i="4" l="1"/>
  <c r="Q24" i="4"/>
  <c r="L24" i="3"/>
  <c r="Q23" i="3"/>
  <c r="L26" i="4" l="1"/>
  <c r="Q25" i="4"/>
  <c r="L25" i="3"/>
  <c r="Q24" i="3"/>
  <c r="Q26" i="4" l="1"/>
  <c r="L27" i="4"/>
  <c r="L26" i="3"/>
  <c r="Q25" i="3"/>
  <c r="Q27" i="4" l="1"/>
  <c r="L28" i="4"/>
  <c r="L27" i="3"/>
  <c r="Q26" i="3"/>
  <c r="Q28" i="4" l="1"/>
  <c r="L29" i="4"/>
  <c r="L28" i="3"/>
  <c r="Q27" i="3"/>
  <c r="Q29" i="4" l="1"/>
  <c r="L30" i="4"/>
  <c r="L29" i="3"/>
  <c r="Q28" i="3"/>
  <c r="Q30" i="4" l="1"/>
  <c r="L31" i="4"/>
  <c r="L30" i="3"/>
  <c r="Q29" i="3"/>
  <c r="Q31" i="4" l="1"/>
  <c r="L32" i="4"/>
  <c r="L31" i="3"/>
  <c r="Q30" i="3"/>
  <c r="L33" i="4" l="1"/>
  <c r="Q32" i="4"/>
  <c r="L32" i="3"/>
  <c r="Q32" i="3" s="1"/>
  <c r="Q31" i="3"/>
  <c r="L34" i="4" l="1"/>
  <c r="Q33" i="4"/>
  <c r="X30" i="3"/>
  <c r="W30" i="3" s="1"/>
  <c r="AB30" i="3"/>
  <c r="AA30" i="3" s="1"/>
  <c r="T30" i="3"/>
  <c r="Q34" i="4" l="1"/>
  <c r="L35" i="4"/>
  <c r="Q35" i="4" l="1"/>
  <c r="L36" i="4"/>
  <c r="Q36" i="4" l="1"/>
  <c r="L37" i="4"/>
  <c r="Q37" i="4" l="1"/>
  <c r="L38" i="4"/>
  <c r="Q38" i="4" l="1"/>
  <c r="L39" i="4"/>
  <c r="Q39" i="4" l="1"/>
  <c r="L40" i="4"/>
  <c r="L41" i="4" l="1"/>
  <c r="Q40" i="4"/>
  <c r="L42" i="4" l="1"/>
  <c r="Q41" i="4"/>
  <c r="Q42" i="4" l="1"/>
  <c r="L43" i="4"/>
  <c r="Q43" i="4" l="1"/>
  <c r="L44" i="4"/>
  <c r="Q44" i="4" l="1"/>
  <c r="L45" i="4"/>
  <c r="Q45" i="4" l="1"/>
  <c r="L46" i="4"/>
  <c r="Q46" i="4" l="1"/>
  <c r="L47" i="4"/>
  <c r="Q47" i="4" l="1"/>
  <c r="L48" i="4"/>
  <c r="L49" i="4" l="1"/>
  <c r="Q48" i="4"/>
  <c r="L50" i="4" l="1"/>
  <c r="Q49" i="4"/>
  <c r="Q50" i="4" l="1"/>
  <c r="L51" i="4"/>
  <c r="Q51" i="4" l="1"/>
  <c r="L52" i="4"/>
  <c r="Q52" i="4" l="1"/>
  <c r="L53" i="4"/>
  <c r="Q53" i="4" l="1"/>
  <c r="L54" i="4"/>
  <c r="Q54" i="4" l="1"/>
  <c r="L55" i="4"/>
  <c r="Q55" i="4" l="1"/>
  <c r="L56" i="4"/>
  <c r="L57" i="4" l="1"/>
  <c r="Q56" i="4"/>
  <c r="L58" i="4" l="1"/>
  <c r="Q57" i="4"/>
  <c r="Q58" i="4" l="1"/>
  <c r="L59" i="4"/>
  <c r="Q59" i="4" l="1"/>
  <c r="L60" i="4"/>
  <c r="Q60" i="4" l="1"/>
  <c r="L61" i="4"/>
  <c r="Q61" i="4" l="1"/>
  <c r="L62" i="4"/>
  <c r="Q62" i="4" l="1"/>
  <c r="L63" i="4"/>
  <c r="Q63" i="4" l="1"/>
  <c r="L64" i="4"/>
  <c r="L65" i="4" l="1"/>
  <c r="Q64" i="4"/>
  <c r="L66" i="4" l="1"/>
  <c r="Q65" i="4"/>
  <c r="Q66" i="4" l="1"/>
  <c r="L67" i="4"/>
  <c r="L68" i="4" l="1"/>
  <c r="Q67" i="4"/>
  <c r="L69" i="4" l="1"/>
  <c r="Q68" i="4"/>
  <c r="L70" i="4" l="1"/>
  <c r="Q69" i="4"/>
  <c r="L71" i="4" l="1"/>
  <c r="Q70" i="4"/>
  <c r="L72" i="4" l="1"/>
  <c r="Q71" i="4"/>
  <c r="L73" i="4" l="1"/>
  <c r="Q72" i="4"/>
  <c r="L74" i="4" l="1"/>
  <c r="Q73" i="4"/>
  <c r="L75" i="4" l="1"/>
  <c r="Q74" i="4"/>
  <c r="L76" i="4" l="1"/>
  <c r="Q75" i="4"/>
  <c r="L77" i="4" l="1"/>
  <c r="Q76" i="4"/>
  <c r="L78" i="4" l="1"/>
  <c r="Q77" i="4"/>
  <c r="L79" i="4" l="1"/>
  <c r="Q78" i="4"/>
  <c r="L80" i="4" l="1"/>
  <c r="Q79" i="4"/>
  <c r="L81" i="4" l="1"/>
  <c r="Q80" i="4"/>
  <c r="L82" i="4" l="1"/>
  <c r="Q81" i="4"/>
  <c r="L83" i="4" l="1"/>
  <c r="Q82" i="4"/>
  <c r="L84" i="4" l="1"/>
  <c r="Q83" i="4"/>
  <c r="L85" i="4" l="1"/>
  <c r="Q84" i="4"/>
  <c r="L86" i="4" l="1"/>
  <c r="Q85" i="4"/>
  <c r="L87" i="4" l="1"/>
  <c r="Q86" i="4"/>
  <c r="L88" i="4" l="1"/>
  <c r="Q87" i="4"/>
  <c r="L89" i="4" l="1"/>
  <c r="Q88" i="4"/>
  <c r="L90" i="4" l="1"/>
  <c r="Q89" i="4"/>
  <c r="L91" i="4" l="1"/>
  <c r="Q90" i="4"/>
  <c r="L92" i="4" l="1"/>
  <c r="Q91" i="4"/>
  <c r="L93" i="4" l="1"/>
  <c r="Q92" i="4"/>
  <c r="L94" i="4" l="1"/>
  <c r="Q93" i="4"/>
  <c r="L95" i="4" l="1"/>
  <c r="Q94" i="4"/>
  <c r="L96" i="4" l="1"/>
  <c r="Q95" i="4"/>
  <c r="L97" i="4" l="1"/>
  <c r="Q96" i="4"/>
  <c r="L98" i="4" l="1"/>
  <c r="Q97" i="4"/>
  <c r="L99" i="4" l="1"/>
  <c r="Q98" i="4"/>
  <c r="L100" i="4" l="1"/>
  <c r="Q99" i="4"/>
  <c r="L101" i="4" l="1"/>
  <c r="Q100" i="4"/>
  <c r="L102" i="4" l="1"/>
  <c r="Q101" i="4"/>
  <c r="L103" i="4" l="1"/>
  <c r="Q102" i="4"/>
  <c r="L104" i="4" l="1"/>
  <c r="Q103" i="4"/>
  <c r="L105" i="4" l="1"/>
  <c r="Q104" i="4"/>
  <c r="L106" i="4" l="1"/>
  <c r="Q105" i="4"/>
  <c r="L107" i="4" l="1"/>
  <c r="Q106" i="4"/>
  <c r="L108" i="4" l="1"/>
  <c r="Q107" i="4"/>
  <c r="L109" i="4" l="1"/>
  <c r="Q108" i="4"/>
  <c r="L110" i="4" l="1"/>
  <c r="Q109" i="4"/>
  <c r="L111" i="4" l="1"/>
  <c r="Q110" i="4"/>
  <c r="L112" i="4" l="1"/>
  <c r="Q111" i="4"/>
  <c r="L113" i="4" l="1"/>
  <c r="Q112" i="4"/>
  <c r="L114" i="4" l="1"/>
  <c r="Q113" i="4"/>
  <c r="L115" i="4" l="1"/>
  <c r="Q114" i="4"/>
  <c r="L116" i="4" l="1"/>
  <c r="Q115" i="4"/>
  <c r="L117" i="4" l="1"/>
  <c r="Q116" i="4"/>
  <c r="L118" i="4" l="1"/>
  <c r="Q117" i="4"/>
  <c r="L119" i="4" l="1"/>
  <c r="Q118" i="4"/>
  <c r="L120" i="4" l="1"/>
  <c r="Q119" i="4"/>
  <c r="L121" i="4" l="1"/>
  <c r="Q120" i="4"/>
  <c r="L122" i="4" l="1"/>
  <c r="Q121" i="4"/>
  <c r="L123" i="4" l="1"/>
  <c r="Q122" i="4"/>
  <c r="L124" i="4" l="1"/>
  <c r="Q123" i="4"/>
  <c r="L125" i="4" l="1"/>
  <c r="Q124" i="4"/>
  <c r="L126" i="4" l="1"/>
  <c r="Q125" i="4"/>
  <c r="L127" i="4" l="1"/>
  <c r="Q126" i="4"/>
  <c r="L128" i="4" l="1"/>
  <c r="Q127" i="4"/>
  <c r="L129" i="4" l="1"/>
  <c r="Q128" i="4"/>
  <c r="L130" i="4" l="1"/>
  <c r="Q129" i="4"/>
  <c r="Q130" i="4" l="1"/>
  <c r="AB55" i="4" l="1"/>
  <c r="AA55" i="4" s="1"/>
  <c r="T55" i="4"/>
  <c r="X55" i="4"/>
  <c r="W55" i="4" s="1"/>
</calcChain>
</file>

<file path=xl/sharedStrings.xml><?xml version="1.0" encoding="utf-8"?>
<sst xmlns="http://schemas.openxmlformats.org/spreadsheetml/2006/main" count="146" uniqueCount="80">
  <si>
    <t>Tareas en el kanban</t>
  </si>
  <si>
    <t>Por hacer</t>
  </si>
  <si>
    <t>En proceso</t>
  </si>
  <si>
    <t>En revisión</t>
  </si>
  <si>
    <t>Hecho</t>
  </si>
  <si>
    <t>WIP</t>
  </si>
  <si>
    <t>Código Tarea</t>
  </si>
  <si>
    <t>Fecha</t>
  </si>
  <si>
    <t>#001</t>
  </si>
  <si>
    <t>#002</t>
  </si>
  <si>
    <t>#003</t>
  </si>
  <si>
    <t>#004</t>
  </si>
  <si>
    <t>#005</t>
  </si>
  <si>
    <t>#006</t>
  </si>
  <si>
    <t>#007</t>
  </si>
  <si>
    <t>Estado</t>
  </si>
  <si>
    <t>#008</t>
  </si>
  <si>
    <t>#009</t>
  </si>
  <si>
    <t>#010</t>
  </si>
  <si>
    <t>#011</t>
  </si>
  <si>
    <t>#012</t>
  </si>
  <si>
    <t>#013</t>
  </si>
  <si>
    <t>#014</t>
  </si>
  <si>
    <t>#015</t>
  </si>
  <si>
    <t>#016</t>
  </si>
  <si>
    <t>#017</t>
  </si>
  <si>
    <t>#018</t>
  </si>
  <si>
    <t>#019</t>
  </si>
  <si>
    <t>#020</t>
  </si>
  <si>
    <t>#021</t>
  </si>
  <si>
    <t>#022</t>
  </si>
  <si>
    <t>Registro de actividad</t>
  </si>
  <si>
    <t>Fundamentos de Videojuegos - ETSIINF</t>
  </si>
  <si>
    <t>Tiempo de Entrega</t>
  </si>
  <si>
    <t>Tiempo de Ciclo</t>
  </si>
  <si>
    <t>Límite WIP - Proceso</t>
  </si>
  <si>
    <t>Límite WIP - Revisión</t>
  </si>
  <si>
    <t>Diagrama de Flujo Acumulado</t>
  </si>
  <si>
    <t>Métricas</t>
  </si>
  <si>
    <t>días</t>
  </si>
  <si>
    <t>tareas</t>
  </si>
  <si>
    <t>Tiempo de Entrega promedio:</t>
  </si>
  <si>
    <t>Tiempo de Ciclo promedio:</t>
  </si>
  <si>
    <t>WIP promedio:</t>
  </si>
  <si>
    <t>Ejemplo</t>
  </si>
  <si>
    <t>Registro para el proyecto</t>
  </si>
  <si>
    <t>#023</t>
  </si>
  <si>
    <t>#024</t>
  </si>
  <si>
    <t>#025</t>
  </si>
  <si>
    <t>#026</t>
  </si>
  <si>
    <t>#027</t>
  </si>
  <si>
    <t>#028</t>
  </si>
  <si>
    <t>#029</t>
  </si>
  <si>
    <t>#030</t>
  </si>
  <si>
    <t>#031</t>
  </si>
  <si>
    <t>#032</t>
  </si>
  <si>
    <t>#033</t>
  </si>
  <si>
    <t>#034</t>
  </si>
  <si>
    <t>#035</t>
  </si>
  <si>
    <t>#036</t>
  </si>
  <si>
    <t>#037</t>
  </si>
  <si>
    <t>#038</t>
  </si>
  <si>
    <t>#039</t>
  </si>
  <si>
    <t>#040</t>
  </si>
  <si>
    <t>#041</t>
  </si>
  <si>
    <t>#042</t>
  </si>
  <si>
    <t>#043</t>
  </si>
  <si>
    <t>#044</t>
  </si>
  <si>
    <t>#045</t>
  </si>
  <si>
    <t>#046</t>
  </si>
  <si>
    <t>#047</t>
  </si>
  <si>
    <t>#048</t>
  </si>
  <si>
    <t>#049</t>
  </si>
  <si>
    <t>#050</t>
  </si>
  <si>
    <t>#051</t>
  </si>
  <si>
    <t>#052</t>
  </si>
  <si>
    <t>#053</t>
  </si>
  <si>
    <t>#054</t>
  </si>
  <si>
    <t>#055</t>
  </si>
  <si>
    <t>#056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</si>
</sst>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22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5" fontId="0" fillId="0" borderId="0" xfId="0" applyNumberFormat="1"/>
    <xf numFmtId="14" fontId="0" fillId="2" borderId="1" xfId="0" applyNumberFormat="1" applyFill="1" applyBorder="1" applyAlignment="1">
      <alignment horizontal="right" wrapText="1"/>
    </xf>
    <xf numFmtId="14" fontId="0" fillId="3" borderId="1" xfId="0" applyNumberFormat="1" applyFill="1" applyBorder="1" applyAlignment="1">
      <alignment horizontal="right" wrapText="1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"/>
    </dxf>
    <dxf>
      <alignment horizontal="general" vertical="bottom" textRotation="0" wrapText="1" indent="0" justifyLastLine="0" shrinkToFit="0" readingOrder="0"/>
    </dxf>
    <dxf>
      <numFmt numFmtId="1" formatCode="0"/>
    </dxf>
    <dxf>
      <numFmt numFmtId="1" formatCode="0"/>
    </dxf>
    <dxf>
      <numFmt numFmtId="0" formatCode="General"/>
    </dxf>
    <dxf>
      <numFmt numFmtId="165" formatCode="d/m/yy"/>
    </dxf>
    <dxf>
      <numFmt numFmtId="165" formatCode="d/m/yy"/>
    </dxf>
    <dxf>
      <numFmt numFmtId="165" formatCode="d/m/yy"/>
    </dxf>
    <dxf>
      <numFmt numFmtId="165" formatCode="d/m/yy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"/>
    </dxf>
    <dxf>
      <alignment horizontal="general" vertical="bottom" textRotation="0" wrapText="1" indent="0" justifyLastLine="0" shrinkToFit="0" readingOrder="0"/>
    </dxf>
    <dxf>
      <numFmt numFmtId="1" formatCode="0"/>
    </dxf>
    <dxf>
      <numFmt numFmtId="1" formatCode="0"/>
    </dxf>
    <dxf>
      <numFmt numFmtId="0" formatCode="General"/>
    </dxf>
    <dxf>
      <numFmt numFmtId="165" formatCode="d/m/yy"/>
    </dxf>
    <dxf>
      <numFmt numFmtId="165" formatCode="d/m/yy"/>
    </dxf>
    <dxf>
      <numFmt numFmtId="165" formatCode="d/m/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Diagrama de Flujo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'Flujo Acumulado'!$N$5</c:f>
              <c:strCache>
                <c:ptCount val="1"/>
                <c:pt idx="0">
                  <c:v>Hecho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'Flujo Acumulado'!$J$6:$J$130</c:f>
              <c:numCache>
                <c:formatCode>m/d/yyyy</c:formatCode>
                <c:ptCount val="125"/>
                <c:pt idx="0">
                  <c:v>45198</c:v>
                </c:pt>
                <c:pt idx="1">
                  <c:v>45199</c:v>
                </c:pt>
                <c:pt idx="2">
                  <c:v>45200</c:v>
                </c:pt>
                <c:pt idx="3">
                  <c:v>45201</c:v>
                </c:pt>
                <c:pt idx="4">
                  <c:v>45202</c:v>
                </c:pt>
                <c:pt idx="5" formatCode="d/m/yy">
                  <c:v>45203</c:v>
                </c:pt>
                <c:pt idx="6" formatCode="d/m/yy">
                  <c:v>45204</c:v>
                </c:pt>
                <c:pt idx="7" formatCode="d/m/yy">
                  <c:v>45205</c:v>
                </c:pt>
                <c:pt idx="8" formatCode="d/m/yy">
                  <c:v>45206</c:v>
                </c:pt>
                <c:pt idx="9" formatCode="d/m/yy">
                  <c:v>45207</c:v>
                </c:pt>
                <c:pt idx="10" formatCode="d/m/yy">
                  <c:v>45208</c:v>
                </c:pt>
                <c:pt idx="11" formatCode="d/m/yy">
                  <c:v>45209</c:v>
                </c:pt>
                <c:pt idx="12" formatCode="d/m/yy">
                  <c:v>45210</c:v>
                </c:pt>
                <c:pt idx="13" formatCode="d/m/yy">
                  <c:v>45211</c:v>
                </c:pt>
                <c:pt idx="14" formatCode="d/m/yy">
                  <c:v>45212</c:v>
                </c:pt>
                <c:pt idx="15" formatCode="d/m/yy">
                  <c:v>45213</c:v>
                </c:pt>
                <c:pt idx="16" formatCode="d/m/yy">
                  <c:v>45214</c:v>
                </c:pt>
                <c:pt idx="17" formatCode="d/m/yy">
                  <c:v>45215</c:v>
                </c:pt>
                <c:pt idx="18" formatCode="d/m/yy">
                  <c:v>45216</c:v>
                </c:pt>
                <c:pt idx="19" formatCode="d/m/yy">
                  <c:v>45217</c:v>
                </c:pt>
                <c:pt idx="20" formatCode="d/m/yy">
                  <c:v>45218</c:v>
                </c:pt>
                <c:pt idx="21" formatCode="d/m/yy">
                  <c:v>45219</c:v>
                </c:pt>
                <c:pt idx="22" formatCode="d/m/yy">
                  <c:v>45220</c:v>
                </c:pt>
                <c:pt idx="23" formatCode="d/m/yy">
                  <c:v>45221</c:v>
                </c:pt>
                <c:pt idx="24" formatCode="d/m/yy">
                  <c:v>45222</c:v>
                </c:pt>
                <c:pt idx="25" formatCode="d/m/yy">
                  <c:v>45223</c:v>
                </c:pt>
                <c:pt idx="26" formatCode="d/m/yy">
                  <c:v>45224</c:v>
                </c:pt>
                <c:pt idx="27" formatCode="d/m/yy">
                  <c:v>45225</c:v>
                </c:pt>
                <c:pt idx="28" formatCode="d/m/yy">
                  <c:v>45226</c:v>
                </c:pt>
                <c:pt idx="29" formatCode="d/m/yy">
                  <c:v>45227</c:v>
                </c:pt>
                <c:pt idx="30" formatCode="d/m/yy">
                  <c:v>45228</c:v>
                </c:pt>
                <c:pt idx="31" formatCode="d/m/yy">
                  <c:v>45229</c:v>
                </c:pt>
                <c:pt idx="32" formatCode="d/m/yy">
                  <c:v>45230</c:v>
                </c:pt>
                <c:pt idx="33" formatCode="d/m/yy">
                  <c:v>45231</c:v>
                </c:pt>
                <c:pt idx="34" formatCode="d/m/yy">
                  <c:v>45232</c:v>
                </c:pt>
                <c:pt idx="35" formatCode="d/m/yy">
                  <c:v>45233</c:v>
                </c:pt>
                <c:pt idx="36" formatCode="d/m/yy">
                  <c:v>45234</c:v>
                </c:pt>
                <c:pt idx="37" formatCode="d/m/yy">
                  <c:v>45235</c:v>
                </c:pt>
                <c:pt idx="38" formatCode="d/m/yy">
                  <c:v>45236</c:v>
                </c:pt>
                <c:pt idx="39" formatCode="d/m/yy">
                  <c:v>45237</c:v>
                </c:pt>
                <c:pt idx="40" formatCode="d/m/yy">
                  <c:v>45238</c:v>
                </c:pt>
                <c:pt idx="41" formatCode="d/m/yy">
                  <c:v>45239</c:v>
                </c:pt>
                <c:pt idx="42" formatCode="d/m/yy">
                  <c:v>45240</c:v>
                </c:pt>
                <c:pt idx="43" formatCode="d/m/yy">
                  <c:v>45241</c:v>
                </c:pt>
                <c:pt idx="44" formatCode="d/m/yy">
                  <c:v>45242</c:v>
                </c:pt>
                <c:pt idx="45" formatCode="d/m/yy">
                  <c:v>45243</c:v>
                </c:pt>
                <c:pt idx="46" formatCode="d/m/yy">
                  <c:v>45244</c:v>
                </c:pt>
                <c:pt idx="47" formatCode="d/m/yy">
                  <c:v>45245</c:v>
                </c:pt>
                <c:pt idx="48" formatCode="d/m/yy">
                  <c:v>45246</c:v>
                </c:pt>
                <c:pt idx="49" formatCode="d/m/yy">
                  <c:v>45247</c:v>
                </c:pt>
                <c:pt idx="50" formatCode="d/m/yy">
                  <c:v>45248</c:v>
                </c:pt>
                <c:pt idx="51" formatCode="d/m/yy">
                  <c:v>45249</c:v>
                </c:pt>
                <c:pt idx="52" formatCode="d/m/yy">
                  <c:v>45250</c:v>
                </c:pt>
                <c:pt idx="53" formatCode="d/m/yy">
                  <c:v>45251</c:v>
                </c:pt>
                <c:pt idx="54" formatCode="d/m/yy">
                  <c:v>45252</c:v>
                </c:pt>
                <c:pt idx="55" formatCode="d/m/yy">
                  <c:v>45253</c:v>
                </c:pt>
                <c:pt idx="56" formatCode="d/m/yy">
                  <c:v>45254</c:v>
                </c:pt>
                <c:pt idx="57" formatCode="d/m/yy">
                  <c:v>45255</c:v>
                </c:pt>
                <c:pt idx="58" formatCode="d/m/yy">
                  <c:v>45256</c:v>
                </c:pt>
                <c:pt idx="59" formatCode="d/m/yy">
                  <c:v>45257</c:v>
                </c:pt>
                <c:pt idx="60" formatCode="d/m/yy">
                  <c:v>45258</c:v>
                </c:pt>
                <c:pt idx="61" formatCode="d/m/yy">
                  <c:v>45259</c:v>
                </c:pt>
                <c:pt idx="62" formatCode="d/m/yy">
                  <c:v>45260</c:v>
                </c:pt>
                <c:pt idx="63" formatCode="d/m/yy">
                  <c:v>45261</c:v>
                </c:pt>
                <c:pt idx="64" formatCode="d/m/yy">
                  <c:v>45262</c:v>
                </c:pt>
                <c:pt idx="65" formatCode="d/m/yy">
                  <c:v>45263</c:v>
                </c:pt>
                <c:pt idx="66" formatCode="d/m/yy">
                  <c:v>45264</c:v>
                </c:pt>
                <c:pt idx="67" formatCode="d/m/yy">
                  <c:v>45265</c:v>
                </c:pt>
                <c:pt idx="68" formatCode="d/m/yy">
                  <c:v>45266</c:v>
                </c:pt>
                <c:pt idx="69" formatCode="d/m/yy">
                  <c:v>45267</c:v>
                </c:pt>
                <c:pt idx="70" formatCode="d/m/yy">
                  <c:v>45268</c:v>
                </c:pt>
                <c:pt idx="71" formatCode="d/m/yy">
                  <c:v>45269</c:v>
                </c:pt>
                <c:pt idx="72" formatCode="d/m/yy">
                  <c:v>45270</c:v>
                </c:pt>
                <c:pt idx="73" formatCode="d/m/yy">
                  <c:v>45271</c:v>
                </c:pt>
                <c:pt idx="74" formatCode="d/m/yy">
                  <c:v>45272</c:v>
                </c:pt>
                <c:pt idx="75" formatCode="d/m/yy">
                  <c:v>45273</c:v>
                </c:pt>
                <c:pt idx="76" formatCode="d/m/yy">
                  <c:v>45274</c:v>
                </c:pt>
                <c:pt idx="77" formatCode="d/m/yy">
                  <c:v>45275</c:v>
                </c:pt>
                <c:pt idx="78" formatCode="d/m/yy">
                  <c:v>45276</c:v>
                </c:pt>
                <c:pt idx="79" formatCode="d/m/yy">
                  <c:v>45277</c:v>
                </c:pt>
                <c:pt idx="80" formatCode="d/m/yy">
                  <c:v>45278</c:v>
                </c:pt>
                <c:pt idx="81" formatCode="d/m/yy">
                  <c:v>45279</c:v>
                </c:pt>
                <c:pt idx="82" formatCode="d/m/yy">
                  <c:v>45280</c:v>
                </c:pt>
                <c:pt idx="83" formatCode="d/m/yy">
                  <c:v>45281</c:v>
                </c:pt>
                <c:pt idx="84" formatCode="d/m/yy">
                  <c:v>45282</c:v>
                </c:pt>
                <c:pt idx="85" formatCode="d/m/yy">
                  <c:v>45283</c:v>
                </c:pt>
                <c:pt idx="86" formatCode="d/m/yy">
                  <c:v>45284</c:v>
                </c:pt>
                <c:pt idx="87" formatCode="d/m/yy">
                  <c:v>45285</c:v>
                </c:pt>
                <c:pt idx="88" formatCode="d/m/yy">
                  <c:v>45286</c:v>
                </c:pt>
                <c:pt idx="89" formatCode="d/m/yy">
                  <c:v>45287</c:v>
                </c:pt>
                <c:pt idx="90" formatCode="d/m/yy">
                  <c:v>45288</c:v>
                </c:pt>
                <c:pt idx="91" formatCode="d/m/yy">
                  <c:v>45289</c:v>
                </c:pt>
                <c:pt idx="92" formatCode="d/m/yy">
                  <c:v>45290</c:v>
                </c:pt>
                <c:pt idx="93" formatCode="d/m/yy">
                  <c:v>45291</c:v>
                </c:pt>
                <c:pt idx="94" formatCode="d/m/yy">
                  <c:v>45292</c:v>
                </c:pt>
                <c:pt idx="95" formatCode="d/m/yy">
                  <c:v>45293</c:v>
                </c:pt>
                <c:pt idx="96" formatCode="d/m/yy">
                  <c:v>45294</c:v>
                </c:pt>
                <c:pt idx="97" formatCode="d/m/yy">
                  <c:v>45295</c:v>
                </c:pt>
                <c:pt idx="98" formatCode="d/m/yy">
                  <c:v>45296</c:v>
                </c:pt>
                <c:pt idx="99" formatCode="d/m/yy">
                  <c:v>45297</c:v>
                </c:pt>
                <c:pt idx="100" formatCode="d/m/yy">
                  <c:v>45298</c:v>
                </c:pt>
                <c:pt idx="101" formatCode="d/m/yy">
                  <c:v>45299</c:v>
                </c:pt>
                <c:pt idx="102" formatCode="d/m/yy">
                  <c:v>45300</c:v>
                </c:pt>
                <c:pt idx="103" formatCode="d/m/yy">
                  <c:v>45301</c:v>
                </c:pt>
                <c:pt idx="104" formatCode="d/m/yy">
                  <c:v>45302</c:v>
                </c:pt>
                <c:pt idx="105" formatCode="d/m/yy">
                  <c:v>45303</c:v>
                </c:pt>
                <c:pt idx="106" formatCode="d/m/yy">
                  <c:v>45304</c:v>
                </c:pt>
                <c:pt idx="107" formatCode="d/m/yy">
                  <c:v>45305</c:v>
                </c:pt>
                <c:pt idx="108" formatCode="d/m/yy">
                  <c:v>45306</c:v>
                </c:pt>
                <c:pt idx="109" formatCode="d/m/yy">
                  <c:v>45307</c:v>
                </c:pt>
                <c:pt idx="110" formatCode="d/m/yy">
                  <c:v>45308</c:v>
                </c:pt>
                <c:pt idx="111" formatCode="d/m/yy">
                  <c:v>45309</c:v>
                </c:pt>
                <c:pt idx="112" formatCode="d/m/yy">
                  <c:v>45310</c:v>
                </c:pt>
                <c:pt idx="113" formatCode="d/m/yy">
                  <c:v>45311</c:v>
                </c:pt>
                <c:pt idx="114" formatCode="d/m/yy">
                  <c:v>45312</c:v>
                </c:pt>
                <c:pt idx="115" formatCode="d/m/yy">
                  <c:v>45313</c:v>
                </c:pt>
                <c:pt idx="116" formatCode="d/m/yy">
                  <c:v>45314</c:v>
                </c:pt>
                <c:pt idx="117" formatCode="d/m/yy">
                  <c:v>45315</c:v>
                </c:pt>
                <c:pt idx="118" formatCode="d/m/yy">
                  <c:v>45316</c:v>
                </c:pt>
                <c:pt idx="119" formatCode="d/m/yy">
                  <c:v>45317</c:v>
                </c:pt>
                <c:pt idx="120" formatCode="d/m/yy">
                  <c:v>45318</c:v>
                </c:pt>
                <c:pt idx="121" formatCode="d/m/yy">
                  <c:v>45319</c:v>
                </c:pt>
                <c:pt idx="122" formatCode="d/m/yy">
                  <c:v>45320</c:v>
                </c:pt>
                <c:pt idx="123" formatCode="d/m/yy">
                  <c:v>45321</c:v>
                </c:pt>
                <c:pt idx="124" formatCode="d/m/yy">
                  <c:v>45322</c:v>
                </c:pt>
              </c:numCache>
            </c:numRef>
          </c:cat>
          <c:val>
            <c:numRef>
              <c:f>'Flujo Acumulado'!$N$6:$N$130</c:f>
              <c:numCache>
                <c:formatCode>0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13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38</c:v>
                </c:pt>
                <c:pt idx="56">
                  <c:v>40</c:v>
                </c:pt>
                <c:pt idx="57">
                  <c:v>40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55</c:v>
                </c:pt>
                <c:pt idx="97">
                  <c:v>55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7-474D-82A9-57D7D9DBDDC5}"/>
            </c:ext>
          </c:extLst>
        </c:ser>
        <c:ser>
          <c:idx val="2"/>
          <c:order val="1"/>
          <c:tx>
            <c:strRef>
              <c:f>'Flujo Acumulado'!$M$5</c:f>
              <c:strCache>
                <c:ptCount val="1"/>
                <c:pt idx="0">
                  <c:v>En revisión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'Flujo Acumulado'!$J$6:$J$130</c:f>
              <c:numCache>
                <c:formatCode>m/d/yyyy</c:formatCode>
                <c:ptCount val="125"/>
                <c:pt idx="0">
                  <c:v>45198</c:v>
                </c:pt>
                <c:pt idx="1">
                  <c:v>45199</c:v>
                </c:pt>
                <c:pt idx="2">
                  <c:v>45200</c:v>
                </c:pt>
                <c:pt idx="3">
                  <c:v>45201</c:v>
                </c:pt>
                <c:pt idx="4">
                  <c:v>45202</c:v>
                </c:pt>
                <c:pt idx="5" formatCode="d/m/yy">
                  <c:v>45203</c:v>
                </c:pt>
                <c:pt idx="6" formatCode="d/m/yy">
                  <c:v>45204</c:v>
                </c:pt>
                <c:pt idx="7" formatCode="d/m/yy">
                  <c:v>45205</c:v>
                </c:pt>
                <c:pt idx="8" formatCode="d/m/yy">
                  <c:v>45206</c:v>
                </c:pt>
                <c:pt idx="9" formatCode="d/m/yy">
                  <c:v>45207</c:v>
                </c:pt>
                <c:pt idx="10" formatCode="d/m/yy">
                  <c:v>45208</c:v>
                </c:pt>
                <c:pt idx="11" formatCode="d/m/yy">
                  <c:v>45209</c:v>
                </c:pt>
                <c:pt idx="12" formatCode="d/m/yy">
                  <c:v>45210</c:v>
                </c:pt>
                <c:pt idx="13" formatCode="d/m/yy">
                  <c:v>45211</c:v>
                </c:pt>
                <c:pt idx="14" formatCode="d/m/yy">
                  <c:v>45212</c:v>
                </c:pt>
                <c:pt idx="15" formatCode="d/m/yy">
                  <c:v>45213</c:v>
                </c:pt>
                <c:pt idx="16" formatCode="d/m/yy">
                  <c:v>45214</c:v>
                </c:pt>
                <c:pt idx="17" formatCode="d/m/yy">
                  <c:v>45215</c:v>
                </c:pt>
                <c:pt idx="18" formatCode="d/m/yy">
                  <c:v>45216</c:v>
                </c:pt>
                <c:pt idx="19" formatCode="d/m/yy">
                  <c:v>45217</c:v>
                </c:pt>
                <c:pt idx="20" formatCode="d/m/yy">
                  <c:v>45218</c:v>
                </c:pt>
                <c:pt idx="21" formatCode="d/m/yy">
                  <c:v>45219</c:v>
                </c:pt>
                <c:pt idx="22" formatCode="d/m/yy">
                  <c:v>45220</c:v>
                </c:pt>
                <c:pt idx="23" formatCode="d/m/yy">
                  <c:v>45221</c:v>
                </c:pt>
                <c:pt idx="24" formatCode="d/m/yy">
                  <c:v>45222</c:v>
                </c:pt>
                <c:pt idx="25" formatCode="d/m/yy">
                  <c:v>45223</c:v>
                </c:pt>
                <c:pt idx="26" formatCode="d/m/yy">
                  <c:v>45224</c:v>
                </c:pt>
                <c:pt idx="27" formatCode="d/m/yy">
                  <c:v>45225</c:v>
                </c:pt>
                <c:pt idx="28" formatCode="d/m/yy">
                  <c:v>45226</c:v>
                </c:pt>
                <c:pt idx="29" formatCode="d/m/yy">
                  <c:v>45227</c:v>
                </c:pt>
                <c:pt idx="30" formatCode="d/m/yy">
                  <c:v>45228</c:v>
                </c:pt>
                <c:pt idx="31" formatCode="d/m/yy">
                  <c:v>45229</c:v>
                </c:pt>
                <c:pt idx="32" formatCode="d/m/yy">
                  <c:v>45230</c:v>
                </c:pt>
                <c:pt idx="33" formatCode="d/m/yy">
                  <c:v>45231</c:v>
                </c:pt>
                <c:pt idx="34" formatCode="d/m/yy">
                  <c:v>45232</c:v>
                </c:pt>
                <c:pt idx="35" formatCode="d/m/yy">
                  <c:v>45233</c:v>
                </c:pt>
                <c:pt idx="36" formatCode="d/m/yy">
                  <c:v>45234</c:v>
                </c:pt>
                <c:pt idx="37" formatCode="d/m/yy">
                  <c:v>45235</c:v>
                </c:pt>
                <c:pt idx="38" formatCode="d/m/yy">
                  <c:v>45236</c:v>
                </c:pt>
                <c:pt idx="39" formatCode="d/m/yy">
                  <c:v>45237</c:v>
                </c:pt>
                <c:pt idx="40" formatCode="d/m/yy">
                  <c:v>45238</c:v>
                </c:pt>
                <c:pt idx="41" formatCode="d/m/yy">
                  <c:v>45239</c:v>
                </c:pt>
                <c:pt idx="42" formatCode="d/m/yy">
                  <c:v>45240</c:v>
                </c:pt>
                <c:pt idx="43" formatCode="d/m/yy">
                  <c:v>45241</c:v>
                </c:pt>
                <c:pt idx="44" formatCode="d/m/yy">
                  <c:v>45242</c:v>
                </c:pt>
                <c:pt idx="45" formatCode="d/m/yy">
                  <c:v>45243</c:v>
                </c:pt>
                <c:pt idx="46" formatCode="d/m/yy">
                  <c:v>45244</c:v>
                </c:pt>
                <c:pt idx="47" formatCode="d/m/yy">
                  <c:v>45245</c:v>
                </c:pt>
                <c:pt idx="48" formatCode="d/m/yy">
                  <c:v>45246</c:v>
                </c:pt>
                <c:pt idx="49" formatCode="d/m/yy">
                  <c:v>45247</c:v>
                </c:pt>
                <c:pt idx="50" formatCode="d/m/yy">
                  <c:v>45248</c:v>
                </c:pt>
                <c:pt idx="51" formatCode="d/m/yy">
                  <c:v>45249</c:v>
                </c:pt>
                <c:pt idx="52" formatCode="d/m/yy">
                  <c:v>45250</c:v>
                </c:pt>
                <c:pt idx="53" formatCode="d/m/yy">
                  <c:v>45251</c:v>
                </c:pt>
                <c:pt idx="54" formatCode="d/m/yy">
                  <c:v>45252</c:v>
                </c:pt>
                <c:pt idx="55" formatCode="d/m/yy">
                  <c:v>45253</c:v>
                </c:pt>
                <c:pt idx="56" formatCode="d/m/yy">
                  <c:v>45254</c:v>
                </c:pt>
                <c:pt idx="57" formatCode="d/m/yy">
                  <c:v>45255</c:v>
                </c:pt>
                <c:pt idx="58" formatCode="d/m/yy">
                  <c:v>45256</c:v>
                </c:pt>
                <c:pt idx="59" formatCode="d/m/yy">
                  <c:v>45257</c:v>
                </c:pt>
                <c:pt idx="60" formatCode="d/m/yy">
                  <c:v>45258</c:v>
                </c:pt>
                <c:pt idx="61" formatCode="d/m/yy">
                  <c:v>45259</c:v>
                </c:pt>
                <c:pt idx="62" formatCode="d/m/yy">
                  <c:v>45260</c:v>
                </c:pt>
                <c:pt idx="63" formatCode="d/m/yy">
                  <c:v>45261</c:v>
                </c:pt>
                <c:pt idx="64" formatCode="d/m/yy">
                  <c:v>45262</c:v>
                </c:pt>
                <c:pt idx="65" formatCode="d/m/yy">
                  <c:v>45263</c:v>
                </c:pt>
                <c:pt idx="66" formatCode="d/m/yy">
                  <c:v>45264</c:v>
                </c:pt>
                <c:pt idx="67" formatCode="d/m/yy">
                  <c:v>45265</c:v>
                </c:pt>
                <c:pt idx="68" formatCode="d/m/yy">
                  <c:v>45266</c:v>
                </c:pt>
                <c:pt idx="69" formatCode="d/m/yy">
                  <c:v>45267</c:v>
                </c:pt>
                <c:pt idx="70" formatCode="d/m/yy">
                  <c:v>45268</c:v>
                </c:pt>
                <c:pt idx="71" formatCode="d/m/yy">
                  <c:v>45269</c:v>
                </c:pt>
                <c:pt idx="72" formatCode="d/m/yy">
                  <c:v>45270</c:v>
                </c:pt>
                <c:pt idx="73" formatCode="d/m/yy">
                  <c:v>45271</c:v>
                </c:pt>
                <c:pt idx="74" formatCode="d/m/yy">
                  <c:v>45272</c:v>
                </c:pt>
                <c:pt idx="75" formatCode="d/m/yy">
                  <c:v>45273</c:v>
                </c:pt>
                <c:pt idx="76" formatCode="d/m/yy">
                  <c:v>45274</c:v>
                </c:pt>
                <c:pt idx="77" formatCode="d/m/yy">
                  <c:v>45275</c:v>
                </c:pt>
                <c:pt idx="78" formatCode="d/m/yy">
                  <c:v>45276</c:v>
                </c:pt>
                <c:pt idx="79" formatCode="d/m/yy">
                  <c:v>45277</c:v>
                </c:pt>
                <c:pt idx="80" formatCode="d/m/yy">
                  <c:v>45278</c:v>
                </c:pt>
                <c:pt idx="81" formatCode="d/m/yy">
                  <c:v>45279</c:v>
                </c:pt>
                <c:pt idx="82" formatCode="d/m/yy">
                  <c:v>45280</c:v>
                </c:pt>
                <c:pt idx="83" formatCode="d/m/yy">
                  <c:v>45281</c:v>
                </c:pt>
                <c:pt idx="84" formatCode="d/m/yy">
                  <c:v>45282</c:v>
                </c:pt>
                <c:pt idx="85" formatCode="d/m/yy">
                  <c:v>45283</c:v>
                </c:pt>
                <c:pt idx="86" formatCode="d/m/yy">
                  <c:v>45284</c:v>
                </c:pt>
                <c:pt idx="87" formatCode="d/m/yy">
                  <c:v>45285</c:v>
                </c:pt>
                <c:pt idx="88" formatCode="d/m/yy">
                  <c:v>45286</c:v>
                </c:pt>
                <c:pt idx="89" formatCode="d/m/yy">
                  <c:v>45287</c:v>
                </c:pt>
                <c:pt idx="90" formatCode="d/m/yy">
                  <c:v>45288</c:v>
                </c:pt>
                <c:pt idx="91" formatCode="d/m/yy">
                  <c:v>45289</c:v>
                </c:pt>
                <c:pt idx="92" formatCode="d/m/yy">
                  <c:v>45290</c:v>
                </c:pt>
                <c:pt idx="93" formatCode="d/m/yy">
                  <c:v>45291</c:v>
                </c:pt>
                <c:pt idx="94" formatCode="d/m/yy">
                  <c:v>45292</c:v>
                </c:pt>
                <c:pt idx="95" formatCode="d/m/yy">
                  <c:v>45293</c:v>
                </c:pt>
                <c:pt idx="96" formatCode="d/m/yy">
                  <c:v>45294</c:v>
                </c:pt>
                <c:pt idx="97" formatCode="d/m/yy">
                  <c:v>45295</c:v>
                </c:pt>
                <c:pt idx="98" formatCode="d/m/yy">
                  <c:v>45296</c:v>
                </c:pt>
                <c:pt idx="99" formatCode="d/m/yy">
                  <c:v>45297</c:v>
                </c:pt>
                <c:pt idx="100" formatCode="d/m/yy">
                  <c:v>45298</c:v>
                </c:pt>
                <c:pt idx="101" formatCode="d/m/yy">
                  <c:v>45299</c:v>
                </c:pt>
                <c:pt idx="102" formatCode="d/m/yy">
                  <c:v>45300</c:v>
                </c:pt>
                <c:pt idx="103" formatCode="d/m/yy">
                  <c:v>45301</c:v>
                </c:pt>
                <c:pt idx="104" formatCode="d/m/yy">
                  <c:v>45302</c:v>
                </c:pt>
                <c:pt idx="105" formatCode="d/m/yy">
                  <c:v>45303</c:v>
                </c:pt>
                <c:pt idx="106" formatCode="d/m/yy">
                  <c:v>45304</c:v>
                </c:pt>
                <c:pt idx="107" formatCode="d/m/yy">
                  <c:v>45305</c:v>
                </c:pt>
                <c:pt idx="108" formatCode="d/m/yy">
                  <c:v>45306</c:v>
                </c:pt>
                <c:pt idx="109" formatCode="d/m/yy">
                  <c:v>45307</c:v>
                </c:pt>
                <c:pt idx="110" formatCode="d/m/yy">
                  <c:v>45308</c:v>
                </c:pt>
                <c:pt idx="111" formatCode="d/m/yy">
                  <c:v>45309</c:v>
                </c:pt>
                <c:pt idx="112" formatCode="d/m/yy">
                  <c:v>45310</c:v>
                </c:pt>
                <c:pt idx="113" formatCode="d/m/yy">
                  <c:v>45311</c:v>
                </c:pt>
                <c:pt idx="114" formatCode="d/m/yy">
                  <c:v>45312</c:v>
                </c:pt>
                <c:pt idx="115" formatCode="d/m/yy">
                  <c:v>45313</c:v>
                </c:pt>
                <c:pt idx="116" formatCode="d/m/yy">
                  <c:v>45314</c:v>
                </c:pt>
                <c:pt idx="117" formatCode="d/m/yy">
                  <c:v>45315</c:v>
                </c:pt>
                <c:pt idx="118" formatCode="d/m/yy">
                  <c:v>45316</c:v>
                </c:pt>
                <c:pt idx="119" formatCode="d/m/yy">
                  <c:v>45317</c:v>
                </c:pt>
                <c:pt idx="120" formatCode="d/m/yy">
                  <c:v>45318</c:v>
                </c:pt>
                <c:pt idx="121" formatCode="d/m/yy">
                  <c:v>45319</c:v>
                </c:pt>
                <c:pt idx="122" formatCode="d/m/yy">
                  <c:v>45320</c:v>
                </c:pt>
                <c:pt idx="123" formatCode="d/m/yy">
                  <c:v>45321</c:v>
                </c:pt>
                <c:pt idx="124" formatCode="d/m/yy">
                  <c:v>45322</c:v>
                </c:pt>
              </c:numCache>
            </c:numRef>
          </c:cat>
          <c:val>
            <c:numRef>
              <c:f>'Flujo Acumulado'!$M$6:$M$130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7-474D-82A9-57D7D9DBDDC5}"/>
            </c:ext>
          </c:extLst>
        </c:ser>
        <c:ser>
          <c:idx val="1"/>
          <c:order val="2"/>
          <c:tx>
            <c:strRef>
              <c:f>'Flujo Acumulado'!$L$5</c:f>
              <c:strCache>
                <c:ptCount val="1"/>
                <c:pt idx="0">
                  <c:v>En proceso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'Flujo Acumulado'!$J$6:$J$130</c:f>
              <c:numCache>
                <c:formatCode>m/d/yyyy</c:formatCode>
                <c:ptCount val="125"/>
                <c:pt idx="0">
                  <c:v>45198</c:v>
                </c:pt>
                <c:pt idx="1">
                  <c:v>45199</c:v>
                </c:pt>
                <c:pt idx="2">
                  <c:v>45200</c:v>
                </c:pt>
                <c:pt idx="3">
                  <c:v>45201</c:v>
                </c:pt>
                <c:pt idx="4">
                  <c:v>45202</c:v>
                </c:pt>
                <c:pt idx="5" formatCode="d/m/yy">
                  <c:v>45203</c:v>
                </c:pt>
                <c:pt idx="6" formatCode="d/m/yy">
                  <c:v>45204</c:v>
                </c:pt>
                <c:pt idx="7" formatCode="d/m/yy">
                  <c:v>45205</c:v>
                </c:pt>
                <c:pt idx="8" formatCode="d/m/yy">
                  <c:v>45206</c:v>
                </c:pt>
                <c:pt idx="9" formatCode="d/m/yy">
                  <c:v>45207</c:v>
                </c:pt>
                <c:pt idx="10" formatCode="d/m/yy">
                  <c:v>45208</c:v>
                </c:pt>
                <c:pt idx="11" formatCode="d/m/yy">
                  <c:v>45209</c:v>
                </c:pt>
                <c:pt idx="12" formatCode="d/m/yy">
                  <c:v>45210</c:v>
                </c:pt>
                <c:pt idx="13" formatCode="d/m/yy">
                  <c:v>45211</c:v>
                </c:pt>
                <c:pt idx="14" formatCode="d/m/yy">
                  <c:v>45212</c:v>
                </c:pt>
                <c:pt idx="15" formatCode="d/m/yy">
                  <c:v>45213</c:v>
                </c:pt>
                <c:pt idx="16" formatCode="d/m/yy">
                  <c:v>45214</c:v>
                </c:pt>
                <c:pt idx="17" formatCode="d/m/yy">
                  <c:v>45215</c:v>
                </c:pt>
                <c:pt idx="18" formatCode="d/m/yy">
                  <c:v>45216</c:v>
                </c:pt>
                <c:pt idx="19" formatCode="d/m/yy">
                  <c:v>45217</c:v>
                </c:pt>
                <c:pt idx="20" formatCode="d/m/yy">
                  <c:v>45218</c:v>
                </c:pt>
                <c:pt idx="21" formatCode="d/m/yy">
                  <c:v>45219</c:v>
                </c:pt>
                <c:pt idx="22" formatCode="d/m/yy">
                  <c:v>45220</c:v>
                </c:pt>
                <c:pt idx="23" formatCode="d/m/yy">
                  <c:v>45221</c:v>
                </c:pt>
                <c:pt idx="24" formatCode="d/m/yy">
                  <c:v>45222</c:v>
                </c:pt>
                <c:pt idx="25" formatCode="d/m/yy">
                  <c:v>45223</c:v>
                </c:pt>
                <c:pt idx="26" formatCode="d/m/yy">
                  <c:v>45224</c:v>
                </c:pt>
                <c:pt idx="27" formatCode="d/m/yy">
                  <c:v>45225</c:v>
                </c:pt>
                <c:pt idx="28" formatCode="d/m/yy">
                  <c:v>45226</c:v>
                </c:pt>
                <c:pt idx="29" formatCode="d/m/yy">
                  <c:v>45227</c:v>
                </c:pt>
                <c:pt idx="30" formatCode="d/m/yy">
                  <c:v>45228</c:v>
                </c:pt>
                <c:pt idx="31" formatCode="d/m/yy">
                  <c:v>45229</c:v>
                </c:pt>
                <c:pt idx="32" formatCode="d/m/yy">
                  <c:v>45230</c:v>
                </c:pt>
                <c:pt idx="33" formatCode="d/m/yy">
                  <c:v>45231</c:v>
                </c:pt>
                <c:pt idx="34" formatCode="d/m/yy">
                  <c:v>45232</c:v>
                </c:pt>
                <c:pt idx="35" formatCode="d/m/yy">
                  <c:v>45233</c:v>
                </c:pt>
                <c:pt idx="36" formatCode="d/m/yy">
                  <c:v>45234</c:v>
                </c:pt>
                <c:pt idx="37" formatCode="d/m/yy">
                  <c:v>45235</c:v>
                </c:pt>
                <c:pt idx="38" formatCode="d/m/yy">
                  <c:v>45236</c:v>
                </c:pt>
                <c:pt idx="39" formatCode="d/m/yy">
                  <c:v>45237</c:v>
                </c:pt>
                <c:pt idx="40" formatCode="d/m/yy">
                  <c:v>45238</c:v>
                </c:pt>
                <c:pt idx="41" formatCode="d/m/yy">
                  <c:v>45239</c:v>
                </c:pt>
                <c:pt idx="42" formatCode="d/m/yy">
                  <c:v>45240</c:v>
                </c:pt>
                <c:pt idx="43" formatCode="d/m/yy">
                  <c:v>45241</c:v>
                </c:pt>
                <c:pt idx="44" formatCode="d/m/yy">
                  <c:v>45242</c:v>
                </c:pt>
                <c:pt idx="45" formatCode="d/m/yy">
                  <c:v>45243</c:v>
                </c:pt>
                <c:pt idx="46" formatCode="d/m/yy">
                  <c:v>45244</c:v>
                </c:pt>
                <c:pt idx="47" formatCode="d/m/yy">
                  <c:v>45245</c:v>
                </c:pt>
                <c:pt idx="48" formatCode="d/m/yy">
                  <c:v>45246</c:v>
                </c:pt>
                <c:pt idx="49" formatCode="d/m/yy">
                  <c:v>45247</c:v>
                </c:pt>
                <c:pt idx="50" formatCode="d/m/yy">
                  <c:v>45248</c:v>
                </c:pt>
                <c:pt idx="51" formatCode="d/m/yy">
                  <c:v>45249</c:v>
                </c:pt>
                <c:pt idx="52" formatCode="d/m/yy">
                  <c:v>45250</c:v>
                </c:pt>
                <c:pt idx="53" formatCode="d/m/yy">
                  <c:v>45251</c:v>
                </c:pt>
                <c:pt idx="54" formatCode="d/m/yy">
                  <c:v>45252</c:v>
                </c:pt>
                <c:pt idx="55" formatCode="d/m/yy">
                  <c:v>45253</c:v>
                </c:pt>
                <c:pt idx="56" formatCode="d/m/yy">
                  <c:v>45254</c:v>
                </c:pt>
                <c:pt idx="57" formatCode="d/m/yy">
                  <c:v>45255</c:v>
                </c:pt>
                <c:pt idx="58" formatCode="d/m/yy">
                  <c:v>45256</c:v>
                </c:pt>
                <c:pt idx="59" formatCode="d/m/yy">
                  <c:v>45257</c:v>
                </c:pt>
                <c:pt idx="60" formatCode="d/m/yy">
                  <c:v>45258</c:v>
                </c:pt>
                <c:pt idx="61" formatCode="d/m/yy">
                  <c:v>45259</c:v>
                </c:pt>
                <c:pt idx="62" formatCode="d/m/yy">
                  <c:v>45260</c:v>
                </c:pt>
                <c:pt idx="63" formatCode="d/m/yy">
                  <c:v>45261</c:v>
                </c:pt>
                <c:pt idx="64" formatCode="d/m/yy">
                  <c:v>45262</c:v>
                </c:pt>
                <c:pt idx="65" formatCode="d/m/yy">
                  <c:v>45263</c:v>
                </c:pt>
                <c:pt idx="66" formatCode="d/m/yy">
                  <c:v>45264</c:v>
                </c:pt>
                <c:pt idx="67" formatCode="d/m/yy">
                  <c:v>45265</c:v>
                </c:pt>
                <c:pt idx="68" formatCode="d/m/yy">
                  <c:v>45266</c:v>
                </c:pt>
                <c:pt idx="69" formatCode="d/m/yy">
                  <c:v>45267</c:v>
                </c:pt>
                <c:pt idx="70" formatCode="d/m/yy">
                  <c:v>45268</c:v>
                </c:pt>
                <c:pt idx="71" formatCode="d/m/yy">
                  <c:v>45269</c:v>
                </c:pt>
                <c:pt idx="72" formatCode="d/m/yy">
                  <c:v>45270</c:v>
                </c:pt>
                <c:pt idx="73" formatCode="d/m/yy">
                  <c:v>45271</c:v>
                </c:pt>
                <c:pt idx="74" formatCode="d/m/yy">
                  <c:v>45272</c:v>
                </c:pt>
                <c:pt idx="75" formatCode="d/m/yy">
                  <c:v>45273</c:v>
                </c:pt>
                <c:pt idx="76" formatCode="d/m/yy">
                  <c:v>45274</c:v>
                </c:pt>
                <c:pt idx="77" formatCode="d/m/yy">
                  <c:v>45275</c:v>
                </c:pt>
                <c:pt idx="78" formatCode="d/m/yy">
                  <c:v>45276</c:v>
                </c:pt>
                <c:pt idx="79" formatCode="d/m/yy">
                  <c:v>45277</c:v>
                </c:pt>
                <c:pt idx="80" formatCode="d/m/yy">
                  <c:v>45278</c:v>
                </c:pt>
                <c:pt idx="81" formatCode="d/m/yy">
                  <c:v>45279</c:v>
                </c:pt>
                <c:pt idx="82" formatCode="d/m/yy">
                  <c:v>45280</c:v>
                </c:pt>
                <c:pt idx="83" formatCode="d/m/yy">
                  <c:v>45281</c:v>
                </c:pt>
                <c:pt idx="84" formatCode="d/m/yy">
                  <c:v>45282</c:v>
                </c:pt>
                <c:pt idx="85" formatCode="d/m/yy">
                  <c:v>45283</c:v>
                </c:pt>
                <c:pt idx="86" formatCode="d/m/yy">
                  <c:v>45284</c:v>
                </c:pt>
                <c:pt idx="87" formatCode="d/m/yy">
                  <c:v>45285</c:v>
                </c:pt>
                <c:pt idx="88" formatCode="d/m/yy">
                  <c:v>45286</c:v>
                </c:pt>
                <c:pt idx="89" formatCode="d/m/yy">
                  <c:v>45287</c:v>
                </c:pt>
                <c:pt idx="90" formatCode="d/m/yy">
                  <c:v>45288</c:v>
                </c:pt>
                <c:pt idx="91" formatCode="d/m/yy">
                  <c:v>45289</c:v>
                </c:pt>
                <c:pt idx="92" formatCode="d/m/yy">
                  <c:v>45290</c:v>
                </c:pt>
                <c:pt idx="93" formatCode="d/m/yy">
                  <c:v>45291</c:v>
                </c:pt>
                <c:pt idx="94" formatCode="d/m/yy">
                  <c:v>45292</c:v>
                </c:pt>
                <c:pt idx="95" formatCode="d/m/yy">
                  <c:v>45293</c:v>
                </c:pt>
                <c:pt idx="96" formatCode="d/m/yy">
                  <c:v>45294</c:v>
                </c:pt>
                <c:pt idx="97" formatCode="d/m/yy">
                  <c:v>45295</c:v>
                </c:pt>
                <c:pt idx="98" formatCode="d/m/yy">
                  <c:v>45296</c:v>
                </c:pt>
                <c:pt idx="99" formatCode="d/m/yy">
                  <c:v>45297</c:v>
                </c:pt>
                <c:pt idx="100" formatCode="d/m/yy">
                  <c:v>45298</c:v>
                </c:pt>
                <c:pt idx="101" formatCode="d/m/yy">
                  <c:v>45299</c:v>
                </c:pt>
                <c:pt idx="102" formatCode="d/m/yy">
                  <c:v>45300</c:v>
                </c:pt>
                <c:pt idx="103" formatCode="d/m/yy">
                  <c:v>45301</c:v>
                </c:pt>
                <c:pt idx="104" formatCode="d/m/yy">
                  <c:v>45302</c:v>
                </c:pt>
                <c:pt idx="105" formatCode="d/m/yy">
                  <c:v>45303</c:v>
                </c:pt>
                <c:pt idx="106" formatCode="d/m/yy">
                  <c:v>45304</c:v>
                </c:pt>
                <c:pt idx="107" formatCode="d/m/yy">
                  <c:v>45305</c:v>
                </c:pt>
                <c:pt idx="108" formatCode="d/m/yy">
                  <c:v>45306</c:v>
                </c:pt>
                <c:pt idx="109" formatCode="d/m/yy">
                  <c:v>45307</c:v>
                </c:pt>
                <c:pt idx="110" formatCode="d/m/yy">
                  <c:v>45308</c:v>
                </c:pt>
                <c:pt idx="111" formatCode="d/m/yy">
                  <c:v>45309</c:v>
                </c:pt>
                <c:pt idx="112" formatCode="d/m/yy">
                  <c:v>45310</c:v>
                </c:pt>
                <c:pt idx="113" formatCode="d/m/yy">
                  <c:v>45311</c:v>
                </c:pt>
                <c:pt idx="114" formatCode="d/m/yy">
                  <c:v>45312</c:v>
                </c:pt>
                <c:pt idx="115" formatCode="d/m/yy">
                  <c:v>45313</c:v>
                </c:pt>
                <c:pt idx="116" formatCode="d/m/yy">
                  <c:v>45314</c:v>
                </c:pt>
                <c:pt idx="117" formatCode="d/m/yy">
                  <c:v>45315</c:v>
                </c:pt>
                <c:pt idx="118" formatCode="d/m/yy">
                  <c:v>45316</c:v>
                </c:pt>
                <c:pt idx="119" formatCode="d/m/yy">
                  <c:v>45317</c:v>
                </c:pt>
                <c:pt idx="120" formatCode="d/m/yy">
                  <c:v>45318</c:v>
                </c:pt>
                <c:pt idx="121" formatCode="d/m/yy">
                  <c:v>45319</c:v>
                </c:pt>
                <c:pt idx="122" formatCode="d/m/yy">
                  <c:v>45320</c:v>
                </c:pt>
                <c:pt idx="123" formatCode="d/m/yy">
                  <c:v>45321</c:v>
                </c:pt>
                <c:pt idx="124" formatCode="d/m/yy">
                  <c:v>45322</c:v>
                </c:pt>
              </c:numCache>
            </c:numRef>
          </c:cat>
          <c:val>
            <c:numRef>
              <c:f>'Flujo Acumulado'!$L$6:$L$130</c:f>
              <c:numCache>
                <c:formatCode>General</c:formatCode>
                <c:ptCount val="1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87-474D-82A9-57D7D9DBDDC5}"/>
            </c:ext>
          </c:extLst>
        </c:ser>
        <c:ser>
          <c:idx val="0"/>
          <c:order val="3"/>
          <c:tx>
            <c:strRef>
              <c:f>'Flujo Acumulado'!$K$5</c:f>
              <c:strCache>
                <c:ptCount val="1"/>
                <c:pt idx="0">
                  <c:v>Por hacer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'Flujo Acumulado'!$J$6:$J$130</c:f>
              <c:numCache>
                <c:formatCode>m/d/yyyy</c:formatCode>
                <c:ptCount val="125"/>
                <c:pt idx="0">
                  <c:v>45198</c:v>
                </c:pt>
                <c:pt idx="1">
                  <c:v>45199</c:v>
                </c:pt>
                <c:pt idx="2">
                  <c:v>45200</c:v>
                </c:pt>
                <c:pt idx="3">
                  <c:v>45201</c:v>
                </c:pt>
                <c:pt idx="4">
                  <c:v>45202</c:v>
                </c:pt>
                <c:pt idx="5" formatCode="d/m/yy">
                  <c:v>45203</c:v>
                </c:pt>
                <c:pt idx="6" formatCode="d/m/yy">
                  <c:v>45204</c:v>
                </c:pt>
                <c:pt idx="7" formatCode="d/m/yy">
                  <c:v>45205</c:v>
                </c:pt>
                <c:pt idx="8" formatCode="d/m/yy">
                  <c:v>45206</c:v>
                </c:pt>
                <c:pt idx="9" formatCode="d/m/yy">
                  <c:v>45207</c:v>
                </c:pt>
                <c:pt idx="10" formatCode="d/m/yy">
                  <c:v>45208</c:v>
                </c:pt>
                <c:pt idx="11" formatCode="d/m/yy">
                  <c:v>45209</c:v>
                </c:pt>
                <c:pt idx="12" formatCode="d/m/yy">
                  <c:v>45210</c:v>
                </c:pt>
                <c:pt idx="13" formatCode="d/m/yy">
                  <c:v>45211</c:v>
                </c:pt>
                <c:pt idx="14" formatCode="d/m/yy">
                  <c:v>45212</c:v>
                </c:pt>
                <c:pt idx="15" formatCode="d/m/yy">
                  <c:v>45213</c:v>
                </c:pt>
                <c:pt idx="16" formatCode="d/m/yy">
                  <c:v>45214</c:v>
                </c:pt>
                <c:pt idx="17" formatCode="d/m/yy">
                  <c:v>45215</c:v>
                </c:pt>
                <c:pt idx="18" formatCode="d/m/yy">
                  <c:v>45216</c:v>
                </c:pt>
                <c:pt idx="19" formatCode="d/m/yy">
                  <c:v>45217</c:v>
                </c:pt>
                <c:pt idx="20" formatCode="d/m/yy">
                  <c:v>45218</c:v>
                </c:pt>
                <c:pt idx="21" formatCode="d/m/yy">
                  <c:v>45219</c:v>
                </c:pt>
                <c:pt idx="22" formatCode="d/m/yy">
                  <c:v>45220</c:v>
                </c:pt>
                <c:pt idx="23" formatCode="d/m/yy">
                  <c:v>45221</c:v>
                </c:pt>
                <c:pt idx="24" formatCode="d/m/yy">
                  <c:v>45222</c:v>
                </c:pt>
                <c:pt idx="25" formatCode="d/m/yy">
                  <c:v>45223</c:v>
                </c:pt>
                <c:pt idx="26" formatCode="d/m/yy">
                  <c:v>45224</c:v>
                </c:pt>
                <c:pt idx="27" formatCode="d/m/yy">
                  <c:v>45225</c:v>
                </c:pt>
                <c:pt idx="28" formatCode="d/m/yy">
                  <c:v>45226</c:v>
                </c:pt>
                <c:pt idx="29" formatCode="d/m/yy">
                  <c:v>45227</c:v>
                </c:pt>
                <c:pt idx="30" formatCode="d/m/yy">
                  <c:v>45228</c:v>
                </c:pt>
                <c:pt idx="31" formatCode="d/m/yy">
                  <c:v>45229</c:v>
                </c:pt>
                <c:pt idx="32" formatCode="d/m/yy">
                  <c:v>45230</c:v>
                </c:pt>
                <c:pt idx="33" formatCode="d/m/yy">
                  <c:v>45231</c:v>
                </c:pt>
                <c:pt idx="34" formatCode="d/m/yy">
                  <c:v>45232</c:v>
                </c:pt>
                <c:pt idx="35" formatCode="d/m/yy">
                  <c:v>45233</c:v>
                </c:pt>
                <c:pt idx="36" formatCode="d/m/yy">
                  <c:v>45234</c:v>
                </c:pt>
                <c:pt idx="37" formatCode="d/m/yy">
                  <c:v>45235</c:v>
                </c:pt>
                <c:pt idx="38" formatCode="d/m/yy">
                  <c:v>45236</c:v>
                </c:pt>
                <c:pt idx="39" formatCode="d/m/yy">
                  <c:v>45237</c:v>
                </c:pt>
                <c:pt idx="40" formatCode="d/m/yy">
                  <c:v>45238</c:v>
                </c:pt>
                <c:pt idx="41" formatCode="d/m/yy">
                  <c:v>45239</c:v>
                </c:pt>
                <c:pt idx="42" formatCode="d/m/yy">
                  <c:v>45240</c:v>
                </c:pt>
                <c:pt idx="43" formatCode="d/m/yy">
                  <c:v>45241</c:v>
                </c:pt>
                <c:pt idx="44" formatCode="d/m/yy">
                  <c:v>45242</c:v>
                </c:pt>
                <c:pt idx="45" formatCode="d/m/yy">
                  <c:v>45243</c:v>
                </c:pt>
                <c:pt idx="46" formatCode="d/m/yy">
                  <c:v>45244</c:v>
                </c:pt>
                <c:pt idx="47" formatCode="d/m/yy">
                  <c:v>45245</c:v>
                </c:pt>
                <c:pt idx="48" formatCode="d/m/yy">
                  <c:v>45246</c:v>
                </c:pt>
                <c:pt idx="49" formatCode="d/m/yy">
                  <c:v>45247</c:v>
                </c:pt>
                <c:pt idx="50" formatCode="d/m/yy">
                  <c:v>45248</c:v>
                </c:pt>
                <c:pt idx="51" formatCode="d/m/yy">
                  <c:v>45249</c:v>
                </c:pt>
                <c:pt idx="52" formatCode="d/m/yy">
                  <c:v>45250</c:v>
                </c:pt>
                <c:pt idx="53" formatCode="d/m/yy">
                  <c:v>45251</c:v>
                </c:pt>
                <c:pt idx="54" formatCode="d/m/yy">
                  <c:v>45252</c:v>
                </c:pt>
                <c:pt idx="55" formatCode="d/m/yy">
                  <c:v>45253</c:v>
                </c:pt>
                <c:pt idx="56" formatCode="d/m/yy">
                  <c:v>45254</c:v>
                </c:pt>
                <c:pt idx="57" formatCode="d/m/yy">
                  <c:v>45255</c:v>
                </c:pt>
                <c:pt idx="58" formatCode="d/m/yy">
                  <c:v>45256</c:v>
                </c:pt>
                <c:pt idx="59" formatCode="d/m/yy">
                  <c:v>45257</c:v>
                </c:pt>
                <c:pt idx="60" formatCode="d/m/yy">
                  <c:v>45258</c:v>
                </c:pt>
                <c:pt idx="61" formatCode="d/m/yy">
                  <c:v>45259</c:v>
                </c:pt>
                <c:pt idx="62" formatCode="d/m/yy">
                  <c:v>45260</c:v>
                </c:pt>
                <c:pt idx="63" formatCode="d/m/yy">
                  <c:v>45261</c:v>
                </c:pt>
                <c:pt idx="64" formatCode="d/m/yy">
                  <c:v>45262</c:v>
                </c:pt>
                <c:pt idx="65" formatCode="d/m/yy">
                  <c:v>45263</c:v>
                </c:pt>
                <c:pt idx="66" formatCode="d/m/yy">
                  <c:v>45264</c:v>
                </c:pt>
                <c:pt idx="67" formatCode="d/m/yy">
                  <c:v>45265</c:v>
                </c:pt>
                <c:pt idx="68" formatCode="d/m/yy">
                  <c:v>45266</c:v>
                </c:pt>
                <c:pt idx="69" formatCode="d/m/yy">
                  <c:v>45267</c:v>
                </c:pt>
                <c:pt idx="70" formatCode="d/m/yy">
                  <c:v>45268</c:v>
                </c:pt>
                <c:pt idx="71" formatCode="d/m/yy">
                  <c:v>45269</c:v>
                </c:pt>
                <c:pt idx="72" formatCode="d/m/yy">
                  <c:v>45270</c:v>
                </c:pt>
                <c:pt idx="73" formatCode="d/m/yy">
                  <c:v>45271</c:v>
                </c:pt>
                <c:pt idx="74" formatCode="d/m/yy">
                  <c:v>45272</c:v>
                </c:pt>
                <c:pt idx="75" formatCode="d/m/yy">
                  <c:v>45273</c:v>
                </c:pt>
                <c:pt idx="76" formatCode="d/m/yy">
                  <c:v>45274</c:v>
                </c:pt>
                <c:pt idx="77" formatCode="d/m/yy">
                  <c:v>45275</c:v>
                </c:pt>
                <c:pt idx="78" formatCode="d/m/yy">
                  <c:v>45276</c:v>
                </c:pt>
                <c:pt idx="79" formatCode="d/m/yy">
                  <c:v>45277</c:v>
                </c:pt>
                <c:pt idx="80" formatCode="d/m/yy">
                  <c:v>45278</c:v>
                </c:pt>
                <c:pt idx="81" formatCode="d/m/yy">
                  <c:v>45279</c:v>
                </c:pt>
                <c:pt idx="82" formatCode="d/m/yy">
                  <c:v>45280</c:v>
                </c:pt>
                <c:pt idx="83" formatCode="d/m/yy">
                  <c:v>45281</c:v>
                </c:pt>
                <c:pt idx="84" formatCode="d/m/yy">
                  <c:v>45282</c:v>
                </c:pt>
                <c:pt idx="85" formatCode="d/m/yy">
                  <c:v>45283</c:v>
                </c:pt>
                <c:pt idx="86" formatCode="d/m/yy">
                  <c:v>45284</c:v>
                </c:pt>
                <c:pt idx="87" formatCode="d/m/yy">
                  <c:v>45285</c:v>
                </c:pt>
                <c:pt idx="88" formatCode="d/m/yy">
                  <c:v>45286</c:v>
                </c:pt>
                <c:pt idx="89" formatCode="d/m/yy">
                  <c:v>45287</c:v>
                </c:pt>
                <c:pt idx="90" formatCode="d/m/yy">
                  <c:v>45288</c:v>
                </c:pt>
                <c:pt idx="91" formatCode="d/m/yy">
                  <c:v>45289</c:v>
                </c:pt>
                <c:pt idx="92" formatCode="d/m/yy">
                  <c:v>45290</c:v>
                </c:pt>
                <c:pt idx="93" formatCode="d/m/yy">
                  <c:v>45291</c:v>
                </c:pt>
                <c:pt idx="94" formatCode="d/m/yy">
                  <c:v>45292</c:v>
                </c:pt>
                <c:pt idx="95" formatCode="d/m/yy">
                  <c:v>45293</c:v>
                </c:pt>
                <c:pt idx="96" formatCode="d/m/yy">
                  <c:v>45294</c:v>
                </c:pt>
                <c:pt idx="97" formatCode="d/m/yy">
                  <c:v>45295</c:v>
                </c:pt>
                <c:pt idx="98" formatCode="d/m/yy">
                  <c:v>45296</c:v>
                </c:pt>
                <c:pt idx="99" formatCode="d/m/yy">
                  <c:v>45297</c:v>
                </c:pt>
                <c:pt idx="100" formatCode="d/m/yy">
                  <c:v>45298</c:v>
                </c:pt>
                <c:pt idx="101" formatCode="d/m/yy">
                  <c:v>45299</c:v>
                </c:pt>
                <c:pt idx="102" formatCode="d/m/yy">
                  <c:v>45300</c:v>
                </c:pt>
                <c:pt idx="103" formatCode="d/m/yy">
                  <c:v>45301</c:v>
                </c:pt>
                <c:pt idx="104" formatCode="d/m/yy">
                  <c:v>45302</c:v>
                </c:pt>
                <c:pt idx="105" formatCode="d/m/yy">
                  <c:v>45303</c:v>
                </c:pt>
                <c:pt idx="106" formatCode="d/m/yy">
                  <c:v>45304</c:v>
                </c:pt>
                <c:pt idx="107" formatCode="d/m/yy">
                  <c:v>45305</c:v>
                </c:pt>
                <c:pt idx="108" formatCode="d/m/yy">
                  <c:v>45306</c:v>
                </c:pt>
                <c:pt idx="109" formatCode="d/m/yy">
                  <c:v>45307</c:v>
                </c:pt>
                <c:pt idx="110" formatCode="d/m/yy">
                  <c:v>45308</c:v>
                </c:pt>
                <c:pt idx="111" formatCode="d/m/yy">
                  <c:v>45309</c:v>
                </c:pt>
                <c:pt idx="112" formatCode="d/m/yy">
                  <c:v>45310</c:v>
                </c:pt>
                <c:pt idx="113" formatCode="d/m/yy">
                  <c:v>45311</c:v>
                </c:pt>
                <c:pt idx="114" formatCode="d/m/yy">
                  <c:v>45312</c:v>
                </c:pt>
                <c:pt idx="115" formatCode="d/m/yy">
                  <c:v>45313</c:v>
                </c:pt>
                <c:pt idx="116" formatCode="d/m/yy">
                  <c:v>45314</c:v>
                </c:pt>
                <c:pt idx="117" formatCode="d/m/yy">
                  <c:v>45315</c:v>
                </c:pt>
                <c:pt idx="118" formatCode="d/m/yy">
                  <c:v>45316</c:v>
                </c:pt>
                <c:pt idx="119" formatCode="d/m/yy">
                  <c:v>45317</c:v>
                </c:pt>
                <c:pt idx="120" formatCode="d/m/yy">
                  <c:v>45318</c:v>
                </c:pt>
                <c:pt idx="121" formatCode="d/m/yy">
                  <c:v>45319</c:v>
                </c:pt>
                <c:pt idx="122" formatCode="d/m/yy">
                  <c:v>45320</c:v>
                </c:pt>
                <c:pt idx="123" formatCode="d/m/yy">
                  <c:v>45321</c:v>
                </c:pt>
                <c:pt idx="124" formatCode="d/m/yy">
                  <c:v>45322</c:v>
                </c:pt>
              </c:numCache>
            </c:numRef>
          </c:cat>
          <c:val>
            <c:numRef>
              <c:f>'Flujo Acumulado'!$K$6:$K$130</c:f>
              <c:numCache>
                <c:formatCode>General</c:formatCode>
                <c:ptCount val="1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2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87-474D-82A9-57D7D9DBD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370639"/>
        <c:axId val="1553593471"/>
      </c:areaChart>
      <c:dateAx>
        <c:axId val="1553370639"/>
        <c:scaling>
          <c:orientation val="minMax"/>
          <c:max val="4532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593471"/>
        <c:crosses val="autoZero"/>
        <c:auto val="1"/>
        <c:lblOffset val="100"/>
        <c:baseTimeUnit val="days"/>
      </c:dateAx>
      <c:valAx>
        <c:axId val="155359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37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Diagrama de Flujo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Ejemplo!$N$5</c:f>
              <c:strCache>
                <c:ptCount val="1"/>
                <c:pt idx="0">
                  <c:v>Hecho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Ejemplo!$J$6:$J$32</c:f>
              <c:numCache>
                <c:formatCode>m/d/yyyy</c:formatCode>
                <c:ptCount val="27"/>
                <c:pt idx="0">
                  <c:v>45187</c:v>
                </c:pt>
                <c:pt idx="1">
                  <c:v>45188</c:v>
                </c:pt>
                <c:pt idx="2">
                  <c:v>45189</c:v>
                </c:pt>
                <c:pt idx="3">
                  <c:v>45190</c:v>
                </c:pt>
                <c:pt idx="4">
                  <c:v>45191</c:v>
                </c:pt>
                <c:pt idx="5">
                  <c:v>45192</c:v>
                </c:pt>
                <c:pt idx="6">
                  <c:v>45193</c:v>
                </c:pt>
                <c:pt idx="7">
                  <c:v>45194</c:v>
                </c:pt>
                <c:pt idx="8">
                  <c:v>45195</c:v>
                </c:pt>
                <c:pt idx="9">
                  <c:v>45196</c:v>
                </c:pt>
                <c:pt idx="10">
                  <c:v>45197</c:v>
                </c:pt>
                <c:pt idx="11">
                  <c:v>45198</c:v>
                </c:pt>
                <c:pt idx="12">
                  <c:v>45199</c:v>
                </c:pt>
                <c:pt idx="13">
                  <c:v>45200</c:v>
                </c:pt>
                <c:pt idx="14">
                  <c:v>45201</c:v>
                </c:pt>
                <c:pt idx="15">
                  <c:v>45202</c:v>
                </c:pt>
                <c:pt idx="16">
                  <c:v>45203</c:v>
                </c:pt>
                <c:pt idx="17">
                  <c:v>45204</c:v>
                </c:pt>
                <c:pt idx="18">
                  <c:v>45205</c:v>
                </c:pt>
                <c:pt idx="19">
                  <c:v>45206</c:v>
                </c:pt>
                <c:pt idx="20">
                  <c:v>45207</c:v>
                </c:pt>
                <c:pt idx="21">
                  <c:v>45208</c:v>
                </c:pt>
                <c:pt idx="22">
                  <c:v>45209</c:v>
                </c:pt>
                <c:pt idx="23">
                  <c:v>45210</c:v>
                </c:pt>
                <c:pt idx="24">
                  <c:v>45211</c:v>
                </c:pt>
                <c:pt idx="25">
                  <c:v>45212</c:v>
                </c:pt>
                <c:pt idx="26">
                  <c:v>45213</c:v>
                </c:pt>
              </c:numCache>
            </c:numRef>
          </c:cat>
          <c:val>
            <c:numRef>
              <c:f>Ejemplo!$N$6:$N$32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E-0D43-8520-EC857C1E3653}"/>
            </c:ext>
          </c:extLst>
        </c:ser>
        <c:ser>
          <c:idx val="2"/>
          <c:order val="1"/>
          <c:tx>
            <c:strRef>
              <c:f>Ejemplo!$M$5</c:f>
              <c:strCache>
                <c:ptCount val="1"/>
                <c:pt idx="0">
                  <c:v>En revisión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Ejemplo!$J$6:$J$32</c:f>
              <c:numCache>
                <c:formatCode>m/d/yyyy</c:formatCode>
                <c:ptCount val="27"/>
                <c:pt idx="0">
                  <c:v>45187</c:v>
                </c:pt>
                <c:pt idx="1">
                  <c:v>45188</c:v>
                </c:pt>
                <c:pt idx="2">
                  <c:v>45189</c:v>
                </c:pt>
                <c:pt idx="3">
                  <c:v>45190</c:v>
                </c:pt>
                <c:pt idx="4">
                  <c:v>45191</c:v>
                </c:pt>
                <c:pt idx="5">
                  <c:v>45192</c:v>
                </c:pt>
                <c:pt idx="6">
                  <c:v>45193</c:v>
                </c:pt>
                <c:pt idx="7">
                  <c:v>45194</c:v>
                </c:pt>
                <c:pt idx="8">
                  <c:v>45195</c:v>
                </c:pt>
                <c:pt idx="9">
                  <c:v>45196</c:v>
                </c:pt>
                <c:pt idx="10">
                  <c:v>45197</c:v>
                </c:pt>
                <c:pt idx="11">
                  <c:v>45198</c:v>
                </c:pt>
                <c:pt idx="12">
                  <c:v>45199</c:v>
                </c:pt>
                <c:pt idx="13">
                  <c:v>45200</c:v>
                </c:pt>
                <c:pt idx="14">
                  <c:v>45201</c:v>
                </c:pt>
                <c:pt idx="15">
                  <c:v>45202</c:v>
                </c:pt>
                <c:pt idx="16">
                  <c:v>45203</c:v>
                </c:pt>
                <c:pt idx="17">
                  <c:v>45204</c:v>
                </c:pt>
                <c:pt idx="18">
                  <c:v>45205</c:v>
                </c:pt>
                <c:pt idx="19">
                  <c:v>45206</c:v>
                </c:pt>
                <c:pt idx="20">
                  <c:v>45207</c:v>
                </c:pt>
                <c:pt idx="21">
                  <c:v>45208</c:v>
                </c:pt>
                <c:pt idx="22">
                  <c:v>45209</c:v>
                </c:pt>
                <c:pt idx="23">
                  <c:v>45210</c:v>
                </c:pt>
                <c:pt idx="24">
                  <c:v>45211</c:v>
                </c:pt>
                <c:pt idx="25">
                  <c:v>45212</c:v>
                </c:pt>
                <c:pt idx="26">
                  <c:v>45213</c:v>
                </c:pt>
              </c:numCache>
            </c:numRef>
          </c:cat>
          <c:val>
            <c:numRef>
              <c:f>Ejemplo!$M$6:$M$32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E-0D43-8520-EC857C1E3653}"/>
            </c:ext>
          </c:extLst>
        </c:ser>
        <c:ser>
          <c:idx val="1"/>
          <c:order val="2"/>
          <c:tx>
            <c:strRef>
              <c:f>Ejemplo!$L$5</c:f>
              <c:strCache>
                <c:ptCount val="1"/>
                <c:pt idx="0">
                  <c:v>En proceso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Ejemplo!$J$6:$J$32</c:f>
              <c:numCache>
                <c:formatCode>m/d/yyyy</c:formatCode>
                <c:ptCount val="27"/>
                <c:pt idx="0">
                  <c:v>45187</c:v>
                </c:pt>
                <c:pt idx="1">
                  <c:v>45188</c:v>
                </c:pt>
                <c:pt idx="2">
                  <c:v>45189</c:v>
                </c:pt>
                <c:pt idx="3">
                  <c:v>45190</c:v>
                </c:pt>
                <c:pt idx="4">
                  <c:v>45191</c:v>
                </c:pt>
                <c:pt idx="5">
                  <c:v>45192</c:v>
                </c:pt>
                <c:pt idx="6">
                  <c:v>45193</c:v>
                </c:pt>
                <c:pt idx="7">
                  <c:v>45194</c:v>
                </c:pt>
                <c:pt idx="8">
                  <c:v>45195</c:v>
                </c:pt>
                <c:pt idx="9">
                  <c:v>45196</c:v>
                </c:pt>
                <c:pt idx="10">
                  <c:v>45197</c:v>
                </c:pt>
                <c:pt idx="11">
                  <c:v>45198</c:v>
                </c:pt>
                <c:pt idx="12">
                  <c:v>45199</c:v>
                </c:pt>
                <c:pt idx="13">
                  <c:v>45200</c:v>
                </c:pt>
                <c:pt idx="14">
                  <c:v>45201</c:v>
                </c:pt>
                <c:pt idx="15">
                  <c:v>45202</c:v>
                </c:pt>
                <c:pt idx="16">
                  <c:v>45203</c:v>
                </c:pt>
                <c:pt idx="17">
                  <c:v>45204</c:v>
                </c:pt>
                <c:pt idx="18">
                  <c:v>45205</c:v>
                </c:pt>
                <c:pt idx="19">
                  <c:v>45206</c:v>
                </c:pt>
                <c:pt idx="20">
                  <c:v>45207</c:v>
                </c:pt>
                <c:pt idx="21">
                  <c:v>45208</c:v>
                </c:pt>
                <c:pt idx="22">
                  <c:v>45209</c:v>
                </c:pt>
                <c:pt idx="23">
                  <c:v>45210</c:v>
                </c:pt>
                <c:pt idx="24">
                  <c:v>45211</c:v>
                </c:pt>
                <c:pt idx="25">
                  <c:v>45212</c:v>
                </c:pt>
                <c:pt idx="26">
                  <c:v>45213</c:v>
                </c:pt>
              </c:numCache>
            </c:numRef>
          </c:cat>
          <c:val>
            <c:numRef>
              <c:f>Ejemplo!$L$6:$L$32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E-0D43-8520-EC857C1E3653}"/>
            </c:ext>
          </c:extLst>
        </c:ser>
        <c:ser>
          <c:idx val="0"/>
          <c:order val="3"/>
          <c:tx>
            <c:strRef>
              <c:f>Ejemplo!$K$5</c:f>
              <c:strCache>
                <c:ptCount val="1"/>
                <c:pt idx="0">
                  <c:v>Por hacer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Ejemplo!$J$6:$J$32</c:f>
              <c:numCache>
                <c:formatCode>m/d/yyyy</c:formatCode>
                <c:ptCount val="27"/>
                <c:pt idx="0">
                  <c:v>45187</c:v>
                </c:pt>
                <c:pt idx="1">
                  <c:v>45188</c:v>
                </c:pt>
                <c:pt idx="2">
                  <c:v>45189</c:v>
                </c:pt>
                <c:pt idx="3">
                  <c:v>45190</c:v>
                </c:pt>
                <c:pt idx="4">
                  <c:v>45191</c:v>
                </c:pt>
                <c:pt idx="5">
                  <c:v>45192</c:v>
                </c:pt>
                <c:pt idx="6">
                  <c:v>45193</c:v>
                </c:pt>
                <c:pt idx="7">
                  <c:v>45194</c:v>
                </c:pt>
                <c:pt idx="8">
                  <c:v>45195</c:v>
                </c:pt>
                <c:pt idx="9">
                  <c:v>45196</c:v>
                </c:pt>
                <c:pt idx="10">
                  <c:v>45197</c:v>
                </c:pt>
                <c:pt idx="11">
                  <c:v>45198</c:v>
                </c:pt>
                <c:pt idx="12">
                  <c:v>45199</c:v>
                </c:pt>
                <c:pt idx="13">
                  <c:v>45200</c:v>
                </c:pt>
                <c:pt idx="14">
                  <c:v>45201</c:v>
                </c:pt>
                <c:pt idx="15">
                  <c:v>45202</c:v>
                </c:pt>
                <c:pt idx="16">
                  <c:v>45203</c:v>
                </c:pt>
                <c:pt idx="17">
                  <c:v>45204</c:v>
                </c:pt>
                <c:pt idx="18">
                  <c:v>45205</c:v>
                </c:pt>
                <c:pt idx="19">
                  <c:v>45206</c:v>
                </c:pt>
                <c:pt idx="20">
                  <c:v>45207</c:v>
                </c:pt>
                <c:pt idx="21">
                  <c:v>45208</c:v>
                </c:pt>
                <c:pt idx="22">
                  <c:v>45209</c:v>
                </c:pt>
                <c:pt idx="23">
                  <c:v>45210</c:v>
                </c:pt>
                <c:pt idx="24">
                  <c:v>45211</c:v>
                </c:pt>
                <c:pt idx="25">
                  <c:v>45212</c:v>
                </c:pt>
                <c:pt idx="26">
                  <c:v>45213</c:v>
                </c:pt>
              </c:numCache>
            </c:numRef>
          </c:cat>
          <c:val>
            <c:numRef>
              <c:f>Ejemplo!$K$6:$K$32</c:f>
              <c:numCache>
                <c:formatCode>General</c:formatCode>
                <c:ptCount val="27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E-0D43-8520-EC857C1E3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370639"/>
        <c:axId val="1553593471"/>
      </c:areaChart>
      <c:dateAx>
        <c:axId val="1553370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593471"/>
        <c:crosses val="autoZero"/>
        <c:auto val="1"/>
        <c:lblOffset val="100"/>
        <c:baseTimeUnit val="days"/>
      </c:dateAx>
      <c:valAx>
        <c:axId val="155359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37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774697</xdr:colOff>
      <xdr:row>5</xdr:row>
      <xdr:rowOff>193964</xdr:rowOff>
    </xdr:from>
    <xdr:to>
      <xdr:col>37</xdr:col>
      <xdr:colOff>609600</xdr:colOff>
      <xdr:row>47</xdr:row>
      <xdr:rowOff>27709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2B9C0C-F968-B840-8FAC-2B82A7F57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12700</xdr:colOff>
      <xdr:row>4</xdr:row>
      <xdr:rowOff>0</xdr:rowOff>
    </xdr:from>
    <xdr:to>
      <xdr:col>27</xdr:col>
      <xdr:colOff>25400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4C1D19-6BCC-16F1-7B27-AE6AF7CFF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F1F05E-4968-9743-B876-58A6FF90A0CE}" name="Registro_proyecto" displayName="Registro_proyecto" ref="A5:H61" totalsRowShown="0" headerRowDxfId="38">
  <autoFilter ref="A5:H61" xr:uid="{7E41C880-750C-1C4E-95C2-C5F1AF1F48EB}"/>
  <tableColumns count="8">
    <tableColumn id="1" xr3:uid="{084D4B41-BB1A-F14D-A7DB-261A095623A8}" name="Código Tarea"/>
    <tableColumn id="2" xr3:uid="{24647FD7-1A93-2944-B3C8-44814247B44B}" name="Por hacer"/>
    <tableColumn id="3" xr3:uid="{31B7D122-0697-464F-A52D-AD2A1B154186}" name="En proceso" dataDxfId="37"/>
    <tableColumn id="4" xr3:uid="{DD5FE396-5DF2-594B-B04E-B389248994B0}" name="En revisión" dataDxfId="36"/>
    <tableColumn id="5" xr3:uid="{091F48CA-66B5-E844-AF12-25E8B3CC31C7}" name="Hecho" dataDxfId="35"/>
    <tableColumn id="6" xr3:uid="{BD02399F-56F5-FC49-A327-9BF636636597}" name="Estado" dataDxfId="34">
      <calculatedColumnFormula>IF(NOT(ISBLANK(Registro_proyecto[[#This Row],[Hecho]])),"Hecho",IF(NOT(ISBLANK(Registro_proyecto[[#This Row],[En revisión]])),"En revisión",IF(NOT(ISBLANK(Registro_proyecto[[#This Row],[En proceso]])),"En proceso","Por Hacer")))</calculatedColumnFormula>
    </tableColumn>
    <tableColumn id="7" xr3:uid="{FD25D361-3E57-BB44-B447-F9ABDB7B71ED}" name="Tiempo de Entrega" dataDxfId="33">
      <calculatedColumnFormula>IF(Registro_proyecto[[#This Row],[Hecho]]="","",Registro_proyecto[[#This Row],[Hecho]]-Registro_proyecto[[#This Row],[Por hacer]])</calculatedColumnFormula>
    </tableColumn>
    <tableColumn id="8" xr3:uid="{B3D1C76A-DFF2-F845-B4A9-C56DEF71A973}" name="Tiempo de Ciclo" dataDxfId="32">
      <calculatedColumnFormula>IF(Registro_proyecto[[#This Row],[Hecho]]="","",Registro_proyecto[[#This Row],[Hecho]]-Registro_proyecto[[#This Row],[En proceso]])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45E45C-F67E-DB4A-8819-4A5AD06C273C}" name="Tareas_proyecto" displayName="Tareas_proyecto" ref="J5:Q130" totalsRowShown="0" headerRowDxfId="31">
  <autoFilter ref="J5:Q130" xr:uid="{6D705243-7643-854C-B19C-9823DCEBE549}"/>
  <tableColumns count="8">
    <tableColumn id="1" xr3:uid="{243BBE1A-6B07-0C47-8575-1D46C9218228}" name="Fecha" dataDxfId="30">
      <calculatedColumnFormula>IF(ISNUMBER(J5),J5+1,Registro_proyecto[[#This Row],[Por hacer]])</calculatedColumnFormula>
    </tableColumn>
    <tableColumn id="2" xr3:uid="{7FECE11E-0B7D-674D-9F0A-8A54F0CC3E37}" name="Por hacer" dataDxfId="29">
      <calculatedColumnFormula>COUNTIF(Registro_proyecto[Por hacer],Tareas_proyecto[[#This Row],[Fecha]])-COUNTIF(Registro_proyecto[En proceso],Tareas_proyecto[[#This Row],[Fecha]])+IF(ISNUMBER(K5),K5,0)</calculatedColumnFormula>
    </tableColumn>
    <tableColumn id="3" xr3:uid="{177DF3AC-2CE4-DA43-A516-73A28C601535}" name="En proceso" dataDxfId="28">
      <calculatedColumnFormula>COUNTIF(Registro_proyecto[En proceso],Tareas_proyecto[[#This Row],[Fecha]])-COUNTIF(Registro_proyecto[En revisión],Tareas_proyecto[[#This Row],[Fecha]])+IF(ISNUMBER(L5),L5,0)</calculatedColumnFormula>
    </tableColumn>
    <tableColumn id="4" xr3:uid="{1DEA09EE-526C-154F-B178-B0309550FE4D}" name="En revisión" dataDxfId="27">
      <calculatedColumnFormula>COUNTIF(Registro_proyecto[En revisión],Tareas_proyecto[[#This Row],[Fecha]])-COUNTIF(Registro_proyecto[Hecho],Tareas_proyecto[[#This Row],[Fecha]])+IF(ISNUMBER(M5),M5,0)</calculatedColumnFormula>
    </tableColumn>
    <tableColumn id="5" xr3:uid="{AE0CA32D-6E83-9049-8EB3-9F2A5FF4A971}" name="Hecho" dataDxfId="26">
      <calculatedColumnFormula>COUNTIF(Registro_proyecto[Hecho],Tareas_proyecto[[#This Row],[Fecha]])+IF(ISNUMBER(N5),N5,0)</calculatedColumnFormula>
    </tableColumn>
    <tableColumn id="6" xr3:uid="{34356E9A-4335-1A41-9B0E-26DD630F2ED4}" name="Límite WIP - Proceso" dataDxfId="25"/>
    <tableColumn id="7" xr3:uid="{E557E1D9-7937-DE49-A6B4-AEF7A0E22CFE}" name="Límite WIP - Revisión" dataDxfId="24"/>
    <tableColumn id="8" xr3:uid="{2E11DB40-35A0-E34C-90C3-B99F6CF7E2C6}" name="WIP" dataDxfId="23">
      <calculatedColumnFormula>SUM(Tareas_proyecto[[#This Row],[En proceso]]+Tareas_proyecto[[#This Row],[En revisión]])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41C880-750C-1C4E-95C2-C5F1AF1F48EB}" name="Registro_ejemplo" displayName="Registro_ejemplo" ref="A5:H27" totalsRowShown="0" headerRowDxfId="22">
  <autoFilter ref="A5:H27" xr:uid="{7E41C880-750C-1C4E-95C2-C5F1AF1F48EB}"/>
  <tableColumns count="8">
    <tableColumn id="1" xr3:uid="{180F83F4-9428-7446-AC41-ABD52E62F91F}" name="Código Tarea"/>
    <tableColumn id="2" xr3:uid="{463B122F-62DA-954F-95FD-331D7FAAB202}" name="Por hacer" dataDxfId="21"/>
    <tableColumn id="3" xr3:uid="{82E8C085-8FCA-FB44-A660-9397FDACB474}" name="En proceso" dataDxfId="20"/>
    <tableColumn id="4" xr3:uid="{87B874D2-CF25-134C-8FDA-70DA772E6914}" name="En revisión" dataDxfId="19"/>
    <tableColumn id="5" xr3:uid="{9730A58C-2241-8445-A952-86CBA5D59D72}" name="Hecho" dataDxfId="18"/>
    <tableColumn id="6" xr3:uid="{6CB970B5-A47E-4A49-96CA-7231F849B790}" name="Estado" dataDxfId="17">
      <calculatedColumnFormula>IF(NOT(ISBLANK(Registro_ejemplo[[#This Row],[Hecho]])),"Hecho",IF(NOT(ISBLANK(Registro_ejemplo[[#This Row],[En revisión]])),"En revisión",IF(NOT(ISBLANK(Registro_ejemplo[[#This Row],[En proceso]])),"En proceso","Por Hacer")))</calculatedColumnFormula>
    </tableColumn>
    <tableColumn id="7" xr3:uid="{77F88428-C7D0-2E40-A482-1F2659D41A55}" name="Tiempo de Entrega" dataDxfId="16">
      <calculatedColumnFormula>IF(Registro_ejemplo[[#This Row],[Hecho]]="","",Registro_ejemplo[[#This Row],[Hecho]]-Registro_ejemplo[[#This Row],[Por hacer]])</calculatedColumnFormula>
    </tableColumn>
    <tableColumn id="8" xr3:uid="{1A2EEA40-7A95-BE4A-B265-911F543B8A70}" name="Tiempo de Ciclo" dataDxfId="15">
      <calculatedColumnFormula>IF(Registro_ejemplo[[#This Row],[Hecho]]="","",Registro_ejemplo[[#This Row],[Hecho]]-Registro_ejemplo[[#This Row],[En proceso]])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705243-7643-854C-B19C-9823DCEBE549}" name="Tareas_ejemplo" displayName="Tareas_ejemplo" ref="J5:Q32" totalsRowShown="0" headerRowDxfId="14">
  <autoFilter ref="J5:Q32" xr:uid="{6D705243-7643-854C-B19C-9823DCEBE549}"/>
  <tableColumns count="8">
    <tableColumn id="1" xr3:uid="{11685733-81D4-2345-9562-4005950B51D3}" name="Fecha" dataDxfId="13">
      <calculatedColumnFormula>IF(ISNUMBER(J5),J5+1,Registro_ejemplo[[#This Row],[Por hacer]])</calculatedColumnFormula>
    </tableColumn>
    <tableColumn id="2" xr3:uid="{B912A3E8-D2F6-F04B-B84F-A941361336E8}" name="Por hacer" dataDxfId="12">
      <calculatedColumnFormula>COUNTIF(Registro_ejemplo[Por hacer],Tareas_ejemplo[[#This Row],[Fecha]])-COUNTIF(Registro_ejemplo[En proceso],Tareas_ejemplo[[#This Row],[Fecha]])+IF(ISNUMBER(K5),K5,0)</calculatedColumnFormula>
    </tableColumn>
    <tableColumn id="3" xr3:uid="{EE43C000-6A54-7542-9D18-FF444D82BACE}" name="En proceso" dataDxfId="11">
      <calculatedColumnFormula>COUNTIF(Registro_ejemplo[En proceso],Tareas_ejemplo[[#This Row],[Fecha]])-COUNTIF(Registro_ejemplo[En revisión],Tareas_ejemplo[[#This Row],[Fecha]])+IF(ISNUMBER(L5),L5,0)</calculatedColumnFormula>
    </tableColumn>
    <tableColumn id="4" xr3:uid="{C6D72137-FC00-2F43-8A68-175D48196E52}" name="En revisión" dataDxfId="10">
      <calculatedColumnFormula>COUNTIF(Registro_ejemplo[En revisión],Tareas_ejemplo[[#This Row],[Fecha]])-COUNTIF(Registro_ejemplo[Hecho],Tareas_ejemplo[[#This Row],[Fecha]])+IF(ISNUMBER(M5),M5,0)</calculatedColumnFormula>
    </tableColumn>
    <tableColumn id="5" xr3:uid="{9B9BA2F7-AAFA-C346-A930-6F5C5016CC15}" name="Hecho" dataDxfId="9">
      <calculatedColumnFormula>COUNTIF(Registro_ejemplo[Hecho],Tareas_ejemplo[[#This Row],[Fecha]])+IF(ISNUMBER(N5),N5,0)</calculatedColumnFormula>
    </tableColumn>
    <tableColumn id="6" xr3:uid="{ECF68C0B-9732-BD49-9804-B9B3CBC8C9D2}" name="Límite WIP - Proceso" dataDxfId="8"/>
    <tableColumn id="7" xr3:uid="{B90BAE6F-C214-294C-8B49-F1FF950AB5F4}" name="Límite WIP - Revisión" dataDxfId="7"/>
    <tableColumn id="8" xr3:uid="{7E2E67BB-8B4A-C845-9F0D-D7215D486CB2}" name="WIP" dataDxfId="6">
      <calculatedColumnFormula>SUM(Tareas_ejemplo[[#This Row],[En proceso]]+Tareas_ejemplo[[#This Row],[En revisión]])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28-A56A-8A41-8993-334C4E65BC79}">
  <dimension ref="A1:AC130"/>
  <sheetViews>
    <sheetView tabSelected="1" topLeftCell="A72" zoomScaleNormal="100" workbookViewId="0">
      <selection activeCell="E51" sqref="E51"/>
    </sheetView>
  </sheetViews>
  <sheetFormatPr baseColWidth="10" defaultRowHeight="15.6" x14ac:dyDescent="0.3"/>
  <cols>
    <col min="1" max="1" width="11.69921875" customWidth="1"/>
    <col min="2" max="2" width="12.296875" customWidth="1"/>
    <col min="3" max="4" width="13.69921875" bestFit="1" customWidth="1"/>
    <col min="7" max="8" width="13.5" bestFit="1" customWidth="1"/>
    <col min="11" max="11" width="12.5" bestFit="1" customWidth="1"/>
    <col min="12" max="13" width="13.69921875" bestFit="1" customWidth="1"/>
    <col min="15" max="16" width="13.69921875" bestFit="1" customWidth="1"/>
    <col min="19" max="19" width="26.19921875" customWidth="1"/>
    <col min="20" max="20" width="8.5" bestFit="1" customWidth="1"/>
    <col min="21" max="21" width="6.296875" bestFit="1" customWidth="1"/>
    <col min="22" max="22" width="6.296875" customWidth="1"/>
    <col min="23" max="23" width="34.69921875" bestFit="1" customWidth="1"/>
    <col min="24" max="24" width="3.69921875" customWidth="1"/>
    <col min="25" max="25" width="6.296875" bestFit="1" customWidth="1"/>
    <col min="26" max="26" width="6.5" customWidth="1"/>
    <col min="27" max="27" width="34.796875" bestFit="1" customWidth="1"/>
    <col min="28" max="28" width="3.796875" customWidth="1"/>
  </cols>
  <sheetData>
    <row r="1" spans="1:19" ht="28.8" x14ac:dyDescent="0.55000000000000004">
      <c r="A1" s="8" t="s">
        <v>32</v>
      </c>
    </row>
    <row r="2" spans="1:19" x14ac:dyDescent="0.3">
      <c r="A2" t="s">
        <v>45</v>
      </c>
    </row>
    <row r="4" spans="1:19" ht="18" x14ac:dyDescent="0.35">
      <c r="A4" s="9" t="s">
        <v>31</v>
      </c>
      <c r="C4" s="5"/>
      <c r="D4" s="5"/>
      <c r="J4" s="9" t="s">
        <v>0</v>
      </c>
      <c r="L4" s="5"/>
      <c r="M4" s="5"/>
      <c r="S4" s="9" t="s">
        <v>37</v>
      </c>
    </row>
    <row r="5" spans="1:19" ht="31.8" thickBot="1" x14ac:dyDescent="0.35">
      <c r="A5" s="4" t="s">
        <v>6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15</v>
      </c>
      <c r="G5" s="4" t="s">
        <v>33</v>
      </c>
      <c r="H5" s="4" t="s">
        <v>34</v>
      </c>
      <c r="I5" s="4"/>
      <c r="J5" s="4" t="s">
        <v>7</v>
      </c>
      <c r="K5" s="4" t="s">
        <v>1</v>
      </c>
      <c r="L5" s="4" t="s">
        <v>2</v>
      </c>
      <c r="M5" s="4" t="s">
        <v>3</v>
      </c>
      <c r="N5" s="4" t="s">
        <v>4</v>
      </c>
      <c r="O5" s="4" t="s">
        <v>35</v>
      </c>
      <c r="P5" s="4" t="s">
        <v>36</v>
      </c>
      <c r="Q5" s="4" t="s">
        <v>5</v>
      </c>
    </row>
    <row r="6" spans="1:19" ht="16.2" thickBot="1" x14ac:dyDescent="0.35">
      <c r="A6" t="s">
        <v>8</v>
      </c>
      <c r="B6" s="11">
        <v>45198</v>
      </c>
      <c r="C6" s="1">
        <v>45198</v>
      </c>
      <c r="D6" s="1">
        <v>45198</v>
      </c>
      <c r="E6" s="1">
        <v>45198</v>
      </c>
      <c r="F6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6" s="3">
        <f>IF(Registro_proyecto[[#This Row],[Hecho]]="","",Registro_proyecto[[#This Row],[Hecho]]-Registro_proyecto[[#This Row],[Por hacer]])</f>
        <v>0</v>
      </c>
      <c r="H6" s="3">
        <f>IF(Registro_proyecto[[#This Row],[Hecho]]="","",Registro_proyecto[[#This Row],[Hecho]]-Registro_proyecto[[#This Row],[En proceso]])</f>
        <v>0</v>
      </c>
      <c r="I6" s="3"/>
      <c r="J6" s="1">
        <f>IF(ISNUMBER(J5),J5+1,Registro_proyecto[[#This Row],[Por hacer]])</f>
        <v>45198</v>
      </c>
      <c r="K6">
        <f>COUNTIF(Registro_proyecto[Por hacer],Tareas_proyecto[[#This Row],[Fecha]])-COUNTIF(Registro_proyecto[En proceso],Tareas_proyecto[[#This Row],[Fecha]])+IF(ISNUMBER(K5),K5,0)</f>
        <v>3</v>
      </c>
      <c r="L6">
        <f>COUNTIF(Registro_proyecto[En proceso],Tareas_proyecto[[#This Row],[Fecha]])-COUNTIF(Registro_proyecto[En revisión],Tareas_proyecto[[#This Row],[Fecha]])+IF(ISNUMBER(L5),L5,0)</f>
        <v>3</v>
      </c>
      <c r="M6">
        <f>COUNTIF(Registro_proyecto[En revisión],Tareas_proyecto[[#This Row],[Fecha]])-COUNTIF(Registro_proyecto[Hecho],Tareas_proyecto[[#This Row],[Fecha]])+IF(ISNUMBER(M5),M5,0)</f>
        <v>0</v>
      </c>
      <c r="N6" s="3">
        <f>COUNTIF(Registro_proyecto[Hecho],Tareas_proyecto[[#This Row],[Fecha]])+IF(ISNUMBER(N5),N5,0)</f>
        <v>1</v>
      </c>
      <c r="O6">
        <v>7</v>
      </c>
      <c r="P6">
        <v>3</v>
      </c>
      <c r="Q6">
        <f>SUM(Tareas_proyecto[[#This Row],[En proceso]]+Tareas_proyecto[[#This Row],[En revisión]])</f>
        <v>3</v>
      </c>
    </row>
    <row r="7" spans="1:19" ht="16.2" thickBot="1" x14ac:dyDescent="0.35">
      <c r="A7" t="s">
        <v>9</v>
      </c>
      <c r="B7" s="12">
        <v>45198</v>
      </c>
      <c r="C7" s="1">
        <v>45198</v>
      </c>
      <c r="D7" s="1">
        <v>45205</v>
      </c>
      <c r="E7" s="1">
        <v>45205</v>
      </c>
      <c r="F7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7" s="3">
        <f>IF(Registro_proyecto[[#This Row],[Hecho]]="","",Registro_proyecto[[#This Row],[Hecho]]-Registro_proyecto[[#This Row],[Por hacer]])</f>
        <v>7</v>
      </c>
      <c r="H7" s="3">
        <f>IF(Registro_proyecto[[#This Row],[Hecho]]="","",Registro_proyecto[[#This Row],[Hecho]]-Registro_proyecto[[#This Row],[En proceso]])</f>
        <v>7</v>
      </c>
      <c r="I7" s="3"/>
      <c r="J7" s="1">
        <f>IF(ISNUMBER(J6),J6+1,Registro_proyecto[[#This Row],[Por hacer]])</f>
        <v>45199</v>
      </c>
      <c r="K7">
        <f>COUNTIF(Registro_proyecto[Por hacer],Tareas_proyecto[[#This Row],[Fecha]])-COUNTIF(Registro_proyecto[En proceso],Tareas_proyecto[[#This Row],[Fecha]])+IF(ISNUMBER(K6),K6,0)</f>
        <v>3</v>
      </c>
      <c r="L7">
        <f>COUNTIF(Registro_proyecto[En proceso],Tareas_proyecto[[#This Row],[Fecha]])-COUNTIF(Registro_proyecto[En revisión],Tareas_proyecto[[#This Row],[Fecha]])+IF(ISNUMBER(L6),L6,0)</f>
        <v>3</v>
      </c>
      <c r="M7">
        <f>COUNTIF(Registro_proyecto[En revisión],Tareas_proyecto[[#This Row],[Fecha]])-COUNTIF(Registro_proyecto[Hecho],Tareas_proyecto[[#This Row],[Fecha]])+IF(ISNUMBER(M6),M6,0)</f>
        <v>0</v>
      </c>
      <c r="N7" s="3">
        <f>COUNTIF(Registro_proyecto[Hecho],Tareas_proyecto[[#This Row],[Fecha]])+IF(ISNUMBER(N6),N6,0)</f>
        <v>1</v>
      </c>
      <c r="O7">
        <v>7</v>
      </c>
      <c r="P7">
        <v>3</v>
      </c>
      <c r="Q7">
        <f>SUM(Tareas_proyecto[[#This Row],[En proceso]]+Tareas_proyecto[[#This Row],[En revisión]])</f>
        <v>3</v>
      </c>
    </row>
    <row r="8" spans="1:19" ht="16.2" thickBot="1" x14ac:dyDescent="0.35">
      <c r="A8" t="s">
        <v>10</v>
      </c>
      <c r="B8" s="11">
        <v>45198</v>
      </c>
      <c r="C8" s="1">
        <v>45198</v>
      </c>
      <c r="D8" s="1">
        <v>45205</v>
      </c>
      <c r="E8" s="1">
        <v>45205</v>
      </c>
      <c r="F8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8" s="3">
        <f>IF(Registro_proyecto[[#This Row],[Hecho]]="","",Registro_proyecto[[#This Row],[Hecho]]-Registro_proyecto[[#This Row],[Por hacer]])</f>
        <v>7</v>
      </c>
      <c r="H8" s="3">
        <f>IF(Registro_proyecto[[#This Row],[Hecho]]="","",Registro_proyecto[[#This Row],[Hecho]]-Registro_proyecto[[#This Row],[En proceso]])</f>
        <v>7</v>
      </c>
      <c r="I8" s="3"/>
      <c r="J8" s="1">
        <f>IF(ISNUMBER(J7),J7+1,Registro_proyecto[[#This Row],[Por hacer]])</f>
        <v>45200</v>
      </c>
      <c r="K8">
        <f>COUNTIF(Registro_proyecto[Por hacer],Tareas_proyecto[[#This Row],[Fecha]])-COUNTIF(Registro_proyecto[En proceso],Tareas_proyecto[[#This Row],[Fecha]])+IF(ISNUMBER(K7),K7,0)</f>
        <v>3</v>
      </c>
      <c r="L8">
        <f>COUNTIF(Registro_proyecto[En proceso],Tareas_proyecto[[#This Row],[Fecha]])-COUNTIF(Registro_proyecto[En revisión],Tareas_proyecto[[#This Row],[Fecha]])+IF(ISNUMBER(L7),L7,0)</f>
        <v>3</v>
      </c>
      <c r="M8">
        <f>COUNTIF(Registro_proyecto[En revisión],Tareas_proyecto[[#This Row],[Fecha]])-COUNTIF(Registro_proyecto[Hecho],Tareas_proyecto[[#This Row],[Fecha]])+IF(ISNUMBER(M7),M7,0)</f>
        <v>0</v>
      </c>
      <c r="N8" s="3">
        <f>COUNTIF(Registro_proyecto[Hecho],Tareas_proyecto[[#This Row],[Fecha]])+IF(ISNUMBER(N7),N7,0)</f>
        <v>1</v>
      </c>
      <c r="O8">
        <v>7</v>
      </c>
      <c r="P8">
        <v>3</v>
      </c>
      <c r="Q8">
        <f>SUM(Tareas_proyecto[[#This Row],[En proceso]]+Tareas_proyecto[[#This Row],[En revisión]])</f>
        <v>3</v>
      </c>
    </row>
    <row r="9" spans="1:19" ht="16.2" thickBot="1" x14ac:dyDescent="0.35">
      <c r="A9" t="s">
        <v>11</v>
      </c>
      <c r="B9" s="12">
        <v>45198</v>
      </c>
      <c r="C9" s="1">
        <v>45198</v>
      </c>
      <c r="D9" s="1">
        <v>45201</v>
      </c>
      <c r="E9" s="1">
        <v>45205</v>
      </c>
      <c r="F9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9" s="3">
        <f>IF(Registro_proyecto[[#This Row],[Hecho]]="","",Registro_proyecto[[#This Row],[Hecho]]-Registro_proyecto[[#This Row],[Por hacer]])</f>
        <v>7</v>
      </c>
      <c r="H9" s="3">
        <f>IF(Registro_proyecto[[#This Row],[Hecho]]="","",Registro_proyecto[[#This Row],[Hecho]]-Registro_proyecto[[#This Row],[En proceso]])</f>
        <v>7</v>
      </c>
      <c r="I9" s="3"/>
      <c r="J9" s="1">
        <f>IF(ISNUMBER(J8),J8+1,Registro_proyecto[[#This Row],[Por hacer]])</f>
        <v>45201</v>
      </c>
      <c r="K9">
        <f>COUNTIF(Registro_proyecto[Por hacer],Tareas_proyecto[[#This Row],[Fecha]])-COUNTIF(Registro_proyecto[En proceso],Tareas_proyecto[[#This Row],[Fecha]])+IF(ISNUMBER(K8),K8,0)</f>
        <v>3</v>
      </c>
      <c r="L9">
        <f>COUNTIF(Registro_proyecto[En proceso],Tareas_proyecto[[#This Row],[Fecha]])-COUNTIF(Registro_proyecto[En revisión],Tareas_proyecto[[#This Row],[Fecha]])+IF(ISNUMBER(L8),L8,0)</f>
        <v>2</v>
      </c>
      <c r="M9">
        <f>COUNTIF(Registro_proyecto[En revisión],Tareas_proyecto[[#This Row],[Fecha]])-COUNTIF(Registro_proyecto[Hecho],Tareas_proyecto[[#This Row],[Fecha]])+IF(ISNUMBER(M8),M8,0)</f>
        <v>1</v>
      </c>
      <c r="N9" s="3">
        <f>COUNTIF(Registro_proyecto[Hecho],Tareas_proyecto[[#This Row],[Fecha]])+IF(ISNUMBER(N8),N8,0)</f>
        <v>1</v>
      </c>
      <c r="O9">
        <v>7</v>
      </c>
      <c r="P9">
        <v>3</v>
      </c>
      <c r="Q9">
        <f>SUM(Tareas_proyecto[[#This Row],[En proceso]]+Tareas_proyecto[[#This Row],[En revisión]])</f>
        <v>3</v>
      </c>
    </row>
    <row r="10" spans="1:19" ht="16.2" thickBot="1" x14ac:dyDescent="0.35">
      <c r="A10" t="s">
        <v>12</v>
      </c>
      <c r="B10" s="11">
        <v>45198</v>
      </c>
      <c r="C10" s="1">
        <v>45205</v>
      </c>
      <c r="D10" s="1">
        <v>45205</v>
      </c>
      <c r="E10" s="1">
        <v>45205</v>
      </c>
      <c r="F10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0" s="3">
        <f>IF(Registro_proyecto[[#This Row],[Hecho]]="","",Registro_proyecto[[#This Row],[Hecho]]-Registro_proyecto[[#This Row],[Por hacer]])</f>
        <v>7</v>
      </c>
      <c r="H10" s="3">
        <f>IF(Registro_proyecto[[#This Row],[Hecho]]="","",Registro_proyecto[[#This Row],[Hecho]]-Registro_proyecto[[#This Row],[En proceso]])</f>
        <v>0</v>
      </c>
      <c r="I10" s="3"/>
      <c r="J10" s="1">
        <f>IF(ISNUMBER(J9),J9+1,Registro_proyecto[[#This Row],[Por hacer]])</f>
        <v>45202</v>
      </c>
      <c r="K10">
        <f>COUNTIF(Registro_proyecto[Por hacer],Tareas_proyecto[[#This Row],[Fecha]])-COUNTIF(Registro_proyecto[En proceso],Tareas_proyecto[[#This Row],[Fecha]])+IF(ISNUMBER(K9),K9,0)</f>
        <v>3</v>
      </c>
      <c r="L10">
        <f>COUNTIF(Registro_proyecto[En proceso],Tareas_proyecto[[#This Row],[Fecha]])-COUNTIF(Registro_proyecto[En revisión],Tareas_proyecto[[#This Row],[Fecha]])+IF(ISNUMBER(L9),L9,0)</f>
        <v>2</v>
      </c>
      <c r="M10">
        <f>COUNTIF(Registro_proyecto[En revisión],Tareas_proyecto[[#This Row],[Fecha]])-COUNTIF(Registro_proyecto[Hecho],Tareas_proyecto[[#This Row],[Fecha]])+IF(ISNUMBER(M9),M9,0)</f>
        <v>1</v>
      </c>
      <c r="N10" s="3">
        <f>COUNTIF(Registro_proyecto[Hecho],Tareas_proyecto[[#This Row],[Fecha]])+IF(ISNUMBER(N9),N9,0)</f>
        <v>1</v>
      </c>
      <c r="O10">
        <v>7</v>
      </c>
      <c r="P10">
        <v>3</v>
      </c>
      <c r="Q10">
        <f>SUM(Tareas_proyecto[[#This Row],[En proceso]]+Tareas_proyecto[[#This Row],[En revisión]])</f>
        <v>3</v>
      </c>
    </row>
    <row r="11" spans="1:19" ht="16.2" thickBot="1" x14ac:dyDescent="0.35">
      <c r="A11" t="s">
        <v>13</v>
      </c>
      <c r="B11" s="12">
        <v>45198</v>
      </c>
      <c r="C11" s="10">
        <v>45205</v>
      </c>
      <c r="D11" s="10">
        <v>45205</v>
      </c>
      <c r="E11" s="10">
        <v>45205</v>
      </c>
      <c r="F11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1" s="3">
        <f>IF(Registro_proyecto[[#This Row],[Hecho]]="","",Registro_proyecto[[#This Row],[Hecho]]-Registro_proyecto[[#This Row],[Por hacer]])</f>
        <v>7</v>
      </c>
      <c r="H11" s="3">
        <f>IF(Registro_proyecto[[#This Row],[Hecho]]="","",Registro_proyecto[[#This Row],[Hecho]]-Registro_proyecto[[#This Row],[En proceso]])</f>
        <v>0</v>
      </c>
      <c r="I11" s="3"/>
      <c r="J11" s="10">
        <f>IF(ISNUMBER(J10),J10+1,Registro_proyecto[[#This Row],[Por hacer]])</f>
        <v>45203</v>
      </c>
      <c r="K11">
        <f>COUNTIF(Registro_proyecto[Por hacer],Tareas_proyecto[[#This Row],[Fecha]])-COUNTIF(Registro_proyecto[En proceso],Tareas_proyecto[[#This Row],[Fecha]])+IF(ISNUMBER(K10),K10,0)</f>
        <v>3</v>
      </c>
      <c r="L11">
        <f>COUNTIF(Registro_proyecto[En proceso],Tareas_proyecto[[#This Row],[Fecha]])-COUNTIF(Registro_proyecto[En revisión],Tareas_proyecto[[#This Row],[Fecha]])+IF(ISNUMBER(L10),L10,0)</f>
        <v>2</v>
      </c>
      <c r="M11">
        <f>COUNTIF(Registro_proyecto[En revisión],Tareas_proyecto[[#This Row],[Fecha]])-COUNTIF(Registro_proyecto[Hecho],Tareas_proyecto[[#This Row],[Fecha]])+IF(ISNUMBER(M10),M10,0)</f>
        <v>1</v>
      </c>
      <c r="N11" s="3">
        <f>COUNTIF(Registro_proyecto[Hecho],Tareas_proyecto[[#This Row],[Fecha]])+IF(ISNUMBER(N10),N10,0)</f>
        <v>1</v>
      </c>
      <c r="O11">
        <v>7</v>
      </c>
      <c r="P11">
        <v>3</v>
      </c>
      <c r="Q11">
        <f>SUM(Tareas_proyecto[[#This Row],[En proceso]]+Tareas_proyecto[[#This Row],[En revisión]])</f>
        <v>3</v>
      </c>
    </row>
    <row r="12" spans="1:19" ht="16.2" thickBot="1" x14ac:dyDescent="0.35">
      <c r="A12" t="s">
        <v>14</v>
      </c>
      <c r="B12" s="11">
        <v>45198</v>
      </c>
      <c r="C12" s="10">
        <v>45205</v>
      </c>
      <c r="D12" s="10">
        <v>45205</v>
      </c>
      <c r="E12" s="10">
        <v>45205</v>
      </c>
      <c r="F12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2" s="3">
        <f>IF(Registro_proyecto[[#This Row],[Hecho]]="","",Registro_proyecto[[#This Row],[Hecho]]-Registro_proyecto[[#This Row],[Por hacer]])</f>
        <v>7</v>
      </c>
      <c r="H12" s="3">
        <f>IF(Registro_proyecto[[#This Row],[Hecho]]="","",Registro_proyecto[[#This Row],[Hecho]]-Registro_proyecto[[#This Row],[En proceso]])</f>
        <v>0</v>
      </c>
      <c r="I12" s="3"/>
      <c r="J12" s="10">
        <f>IF(ISNUMBER(J11),J11+1,Registro_proyecto[[#This Row],[Por hacer]])</f>
        <v>45204</v>
      </c>
      <c r="K12">
        <f>COUNTIF(Registro_proyecto[Por hacer],Tareas_proyecto[[#This Row],[Fecha]])-COUNTIF(Registro_proyecto[En proceso],Tareas_proyecto[[#This Row],[Fecha]])+IF(ISNUMBER(K11),K11,0)</f>
        <v>3</v>
      </c>
      <c r="L12">
        <f>COUNTIF(Registro_proyecto[En proceso],Tareas_proyecto[[#This Row],[Fecha]])-COUNTIF(Registro_proyecto[En revisión],Tareas_proyecto[[#This Row],[Fecha]])+IF(ISNUMBER(L11),L11,0)</f>
        <v>2</v>
      </c>
      <c r="M12">
        <f>COUNTIF(Registro_proyecto[En revisión],Tareas_proyecto[[#This Row],[Fecha]])-COUNTIF(Registro_proyecto[Hecho],Tareas_proyecto[[#This Row],[Fecha]])+IF(ISNUMBER(M11),M11,0)</f>
        <v>1</v>
      </c>
      <c r="N12" s="3">
        <f>COUNTIF(Registro_proyecto[Hecho],Tareas_proyecto[[#This Row],[Fecha]])+IF(ISNUMBER(N11),N11,0)</f>
        <v>1</v>
      </c>
      <c r="O12">
        <v>7</v>
      </c>
      <c r="P12">
        <v>3</v>
      </c>
      <c r="Q12">
        <f>SUM(Tareas_proyecto[[#This Row],[En proceso]]+Tareas_proyecto[[#This Row],[En revisión]])</f>
        <v>3</v>
      </c>
    </row>
    <row r="13" spans="1:19" ht="16.2" thickBot="1" x14ac:dyDescent="0.35">
      <c r="A13" t="s">
        <v>16</v>
      </c>
      <c r="B13" s="12">
        <v>45205</v>
      </c>
      <c r="C13" s="10">
        <v>45212</v>
      </c>
      <c r="D13" s="10">
        <v>45213</v>
      </c>
      <c r="E13" s="10">
        <v>45213</v>
      </c>
      <c r="F13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3" s="3">
        <f>IF(Registro_proyecto[[#This Row],[Hecho]]="","",Registro_proyecto[[#This Row],[Hecho]]-Registro_proyecto[[#This Row],[Por hacer]])</f>
        <v>8</v>
      </c>
      <c r="H13" s="3">
        <f>IF(Registro_proyecto[[#This Row],[Hecho]]="","",Registro_proyecto[[#This Row],[Hecho]]-Registro_proyecto[[#This Row],[En proceso]])</f>
        <v>1</v>
      </c>
      <c r="I13" s="3"/>
      <c r="J13" s="10">
        <f>IF(ISNUMBER(J12),J12+1,Registro_proyecto[[#This Row],[Por hacer]])</f>
        <v>45205</v>
      </c>
      <c r="K13">
        <f>COUNTIF(Registro_proyecto[Por hacer],Tareas_proyecto[[#This Row],[Fecha]])-COUNTIF(Registro_proyecto[En proceso],Tareas_proyecto[[#This Row],[Fecha]])+IF(ISNUMBER(K12),K12,0)</f>
        <v>11</v>
      </c>
      <c r="L13">
        <f>COUNTIF(Registro_proyecto[En proceso],Tareas_proyecto[[#This Row],[Fecha]])-COUNTIF(Registro_proyecto[En revisión],Tareas_proyecto[[#This Row],[Fecha]])+IF(ISNUMBER(L12),L12,0)</f>
        <v>0</v>
      </c>
      <c r="M13">
        <f>COUNTIF(Registro_proyecto[En revisión],Tareas_proyecto[[#This Row],[Fecha]])-COUNTIF(Registro_proyecto[Hecho],Tareas_proyecto[[#This Row],[Fecha]])+IF(ISNUMBER(M12),M12,0)</f>
        <v>0</v>
      </c>
      <c r="N13" s="3">
        <f>COUNTIF(Registro_proyecto[Hecho],Tareas_proyecto[[#This Row],[Fecha]])+IF(ISNUMBER(N12),N12,0)</f>
        <v>7</v>
      </c>
      <c r="O13">
        <v>7</v>
      </c>
      <c r="P13">
        <v>3</v>
      </c>
      <c r="Q13">
        <f>SUM(Tareas_proyecto[[#This Row],[En proceso]]+Tareas_proyecto[[#This Row],[En revisión]])</f>
        <v>0</v>
      </c>
    </row>
    <row r="14" spans="1:19" ht="16.2" thickBot="1" x14ac:dyDescent="0.35">
      <c r="A14" t="s">
        <v>17</v>
      </c>
      <c r="B14" s="11">
        <v>45205</v>
      </c>
      <c r="C14" s="10">
        <v>45212</v>
      </c>
      <c r="D14" s="10">
        <v>45219</v>
      </c>
      <c r="E14" s="10">
        <v>45219</v>
      </c>
      <c r="F14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4" s="3">
        <f>IF(Registro_proyecto[[#This Row],[Hecho]]="","",Registro_proyecto[[#This Row],[Hecho]]-Registro_proyecto[[#This Row],[Por hacer]])</f>
        <v>14</v>
      </c>
      <c r="H14" s="3">
        <f>IF(Registro_proyecto[[#This Row],[Hecho]]="","",Registro_proyecto[[#This Row],[Hecho]]-Registro_proyecto[[#This Row],[En proceso]])</f>
        <v>7</v>
      </c>
      <c r="I14" s="3"/>
      <c r="J14" s="10">
        <f>IF(ISNUMBER(J13),J13+1,Registro_proyecto[[#This Row],[Por hacer]])</f>
        <v>45206</v>
      </c>
      <c r="K14">
        <f>COUNTIF(Registro_proyecto[Por hacer],Tareas_proyecto[[#This Row],[Fecha]])-COUNTIF(Registro_proyecto[En proceso],Tareas_proyecto[[#This Row],[Fecha]])+IF(ISNUMBER(K13),K13,0)</f>
        <v>11</v>
      </c>
      <c r="L14">
        <f>COUNTIF(Registro_proyecto[En proceso],Tareas_proyecto[[#This Row],[Fecha]])-COUNTIF(Registro_proyecto[En revisión],Tareas_proyecto[[#This Row],[Fecha]])+IF(ISNUMBER(L13),L13,0)</f>
        <v>0</v>
      </c>
      <c r="M14">
        <f>COUNTIF(Registro_proyecto[En revisión],Tareas_proyecto[[#This Row],[Fecha]])-COUNTIF(Registro_proyecto[Hecho],Tareas_proyecto[[#This Row],[Fecha]])+IF(ISNUMBER(M13),M13,0)</f>
        <v>0</v>
      </c>
      <c r="N14" s="3">
        <f>COUNTIF(Registro_proyecto[Hecho],Tareas_proyecto[[#This Row],[Fecha]])+IF(ISNUMBER(N13),N13,0)</f>
        <v>7</v>
      </c>
      <c r="O14">
        <v>7</v>
      </c>
      <c r="P14">
        <v>3</v>
      </c>
      <c r="Q14">
        <f>SUM(Tareas_proyecto[[#This Row],[En proceso]]+Tareas_proyecto[[#This Row],[En revisión]])</f>
        <v>0</v>
      </c>
    </row>
    <row r="15" spans="1:19" ht="16.2" thickBot="1" x14ac:dyDescent="0.35">
      <c r="A15" t="s">
        <v>18</v>
      </c>
      <c r="B15" s="12">
        <v>45205</v>
      </c>
      <c r="C15" s="10">
        <v>45212</v>
      </c>
      <c r="D15" s="10">
        <v>45219</v>
      </c>
      <c r="E15" s="10">
        <v>45219</v>
      </c>
      <c r="F15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5" s="3">
        <f>IF(Registro_proyecto[[#This Row],[Hecho]]="","",Registro_proyecto[[#This Row],[Hecho]]-Registro_proyecto[[#This Row],[Por hacer]])</f>
        <v>14</v>
      </c>
      <c r="H15" s="3">
        <f>IF(Registro_proyecto[[#This Row],[Hecho]]="","",Registro_proyecto[[#This Row],[Hecho]]-Registro_proyecto[[#This Row],[En proceso]])</f>
        <v>7</v>
      </c>
      <c r="I15" s="3"/>
      <c r="J15" s="10">
        <f>IF(ISNUMBER(J14),J14+1,Registro_proyecto[[#This Row],[Por hacer]])</f>
        <v>45207</v>
      </c>
      <c r="K15">
        <f>COUNTIF(Registro_proyecto[Por hacer],Tareas_proyecto[[#This Row],[Fecha]])-COUNTIF(Registro_proyecto[En proceso],Tareas_proyecto[[#This Row],[Fecha]])+IF(ISNUMBER(K14),K14,0)</f>
        <v>11</v>
      </c>
      <c r="L15">
        <f>COUNTIF(Registro_proyecto[En proceso],Tareas_proyecto[[#This Row],[Fecha]])-COUNTIF(Registro_proyecto[En revisión],Tareas_proyecto[[#This Row],[Fecha]])+IF(ISNUMBER(L14),L14,0)</f>
        <v>0</v>
      </c>
      <c r="M15">
        <f>COUNTIF(Registro_proyecto[En revisión],Tareas_proyecto[[#This Row],[Fecha]])-COUNTIF(Registro_proyecto[Hecho],Tareas_proyecto[[#This Row],[Fecha]])+IF(ISNUMBER(M14),M14,0)</f>
        <v>0</v>
      </c>
      <c r="N15" s="3">
        <f>COUNTIF(Registro_proyecto[Hecho],Tareas_proyecto[[#This Row],[Fecha]])+IF(ISNUMBER(N14),N14,0)</f>
        <v>7</v>
      </c>
      <c r="O15">
        <v>7</v>
      </c>
      <c r="P15">
        <v>3</v>
      </c>
      <c r="Q15">
        <f>SUM(Tareas_proyecto[[#This Row],[En proceso]]+Tareas_proyecto[[#This Row],[En revisión]])</f>
        <v>0</v>
      </c>
    </row>
    <row r="16" spans="1:19" ht="16.2" thickBot="1" x14ac:dyDescent="0.35">
      <c r="A16" t="s">
        <v>19</v>
      </c>
      <c r="B16" s="11">
        <v>45205</v>
      </c>
      <c r="C16" s="10">
        <v>45213</v>
      </c>
      <c r="D16" s="10">
        <v>45253</v>
      </c>
      <c r="E16" s="10">
        <v>45253</v>
      </c>
      <c r="F16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6" s="3">
        <f>IF(Registro_proyecto[[#This Row],[Hecho]]="","",Registro_proyecto[[#This Row],[Hecho]]-Registro_proyecto[[#This Row],[Por hacer]])</f>
        <v>48</v>
      </c>
      <c r="H16" s="3">
        <f>IF(Registro_proyecto[[#This Row],[Hecho]]="","",Registro_proyecto[[#This Row],[Hecho]]-Registro_proyecto[[#This Row],[En proceso]])</f>
        <v>40</v>
      </c>
      <c r="I16" s="3"/>
      <c r="J16" s="10">
        <f>IF(ISNUMBER(J15),J15+1,Registro_proyecto[[#This Row],[Por hacer]])</f>
        <v>45208</v>
      </c>
      <c r="K16">
        <f>COUNTIF(Registro_proyecto[Por hacer],Tareas_proyecto[[#This Row],[Fecha]])-COUNTIF(Registro_proyecto[En proceso],Tareas_proyecto[[#This Row],[Fecha]])+IF(ISNUMBER(K15),K15,0)</f>
        <v>11</v>
      </c>
      <c r="L16">
        <f>COUNTIF(Registro_proyecto[En proceso],Tareas_proyecto[[#This Row],[Fecha]])-COUNTIF(Registro_proyecto[En revisión],Tareas_proyecto[[#This Row],[Fecha]])+IF(ISNUMBER(L15),L15,0)</f>
        <v>0</v>
      </c>
      <c r="M16">
        <f>COUNTIF(Registro_proyecto[En revisión],Tareas_proyecto[[#This Row],[Fecha]])-COUNTIF(Registro_proyecto[Hecho],Tareas_proyecto[[#This Row],[Fecha]])+IF(ISNUMBER(M15),M15,0)</f>
        <v>0</v>
      </c>
      <c r="N16" s="3">
        <f>COUNTIF(Registro_proyecto[Hecho],Tareas_proyecto[[#This Row],[Fecha]])+IF(ISNUMBER(N15),N15,0)</f>
        <v>7</v>
      </c>
      <c r="O16">
        <v>7</v>
      </c>
      <c r="P16">
        <v>3</v>
      </c>
      <c r="Q16">
        <f>SUM(Tareas_proyecto[[#This Row],[En proceso]]+Tareas_proyecto[[#This Row],[En revisión]])</f>
        <v>0</v>
      </c>
    </row>
    <row r="17" spans="1:17" ht="16.2" thickBot="1" x14ac:dyDescent="0.35">
      <c r="A17" t="s">
        <v>20</v>
      </c>
      <c r="B17" s="12">
        <v>45205</v>
      </c>
      <c r="C17" s="10">
        <v>45212</v>
      </c>
      <c r="D17" s="10">
        <v>45219</v>
      </c>
      <c r="E17" s="10">
        <v>45224</v>
      </c>
      <c r="F17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7" s="3">
        <f>IF(Registro_proyecto[[#This Row],[Hecho]]="","",Registro_proyecto[[#This Row],[Hecho]]-Registro_proyecto[[#This Row],[Por hacer]])</f>
        <v>19</v>
      </c>
      <c r="H17" s="3">
        <f>IF(Registro_proyecto[[#This Row],[Hecho]]="","",Registro_proyecto[[#This Row],[Hecho]]-Registro_proyecto[[#This Row],[En proceso]])</f>
        <v>12</v>
      </c>
      <c r="I17" s="3"/>
      <c r="J17" s="10">
        <f>IF(ISNUMBER(J16),J16+1,Registro_proyecto[[#This Row],[Por hacer]])</f>
        <v>45209</v>
      </c>
      <c r="K17">
        <f>COUNTIF(Registro_proyecto[Por hacer],Tareas_proyecto[[#This Row],[Fecha]])-COUNTIF(Registro_proyecto[En proceso],Tareas_proyecto[[#This Row],[Fecha]])+IF(ISNUMBER(K16),K16,0)</f>
        <v>11</v>
      </c>
      <c r="L17">
        <f>COUNTIF(Registro_proyecto[En proceso],Tareas_proyecto[[#This Row],[Fecha]])-COUNTIF(Registro_proyecto[En revisión],Tareas_proyecto[[#This Row],[Fecha]])+IF(ISNUMBER(L16),L16,0)</f>
        <v>0</v>
      </c>
      <c r="M17">
        <f>COUNTIF(Registro_proyecto[En revisión],Tareas_proyecto[[#This Row],[Fecha]])-COUNTIF(Registro_proyecto[Hecho],Tareas_proyecto[[#This Row],[Fecha]])+IF(ISNUMBER(M16),M16,0)</f>
        <v>0</v>
      </c>
      <c r="N17" s="3">
        <f>COUNTIF(Registro_proyecto[Hecho],Tareas_proyecto[[#This Row],[Fecha]])+IF(ISNUMBER(N16),N16,0)</f>
        <v>7</v>
      </c>
      <c r="O17">
        <v>7</v>
      </c>
      <c r="P17">
        <v>3</v>
      </c>
      <c r="Q17">
        <f>SUM(Tareas_proyecto[[#This Row],[En proceso]]+Tareas_proyecto[[#This Row],[En revisión]])</f>
        <v>0</v>
      </c>
    </row>
    <row r="18" spans="1:17" ht="16.2" thickBot="1" x14ac:dyDescent="0.35">
      <c r="A18" t="s">
        <v>21</v>
      </c>
      <c r="B18" s="11">
        <v>45205</v>
      </c>
      <c r="C18" s="10">
        <v>45219</v>
      </c>
      <c r="D18" s="10">
        <v>45219</v>
      </c>
      <c r="E18" s="10">
        <v>45225</v>
      </c>
      <c r="F18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8" s="3">
        <f>IF(Registro_proyecto[[#This Row],[Hecho]]="","",Registro_proyecto[[#This Row],[Hecho]]-Registro_proyecto[[#This Row],[Por hacer]])</f>
        <v>20</v>
      </c>
      <c r="H18" s="3">
        <f>IF(Registro_proyecto[[#This Row],[Hecho]]="","",Registro_proyecto[[#This Row],[Hecho]]-Registro_proyecto[[#This Row],[En proceso]])</f>
        <v>6</v>
      </c>
      <c r="I18" s="3"/>
      <c r="J18" s="10">
        <f>IF(ISNUMBER(J17),J17+1,Registro_proyecto[[#This Row],[Por hacer]])</f>
        <v>45210</v>
      </c>
      <c r="K18">
        <f>COUNTIF(Registro_proyecto[Por hacer],Tareas_proyecto[[#This Row],[Fecha]])-COUNTIF(Registro_proyecto[En proceso],Tareas_proyecto[[#This Row],[Fecha]])+IF(ISNUMBER(K17),K17,0)</f>
        <v>11</v>
      </c>
      <c r="L18">
        <f>COUNTIF(Registro_proyecto[En proceso],Tareas_proyecto[[#This Row],[Fecha]])-COUNTIF(Registro_proyecto[En revisión],Tareas_proyecto[[#This Row],[Fecha]])+IF(ISNUMBER(L17),L17,0)</f>
        <v>0</v>
      </c>
      <c r="M18">
        <f>COUNTIF(Registro_proyecto[En revisión],Tareas_proyecto[[#This Row],[Fecha]])-COUNTIF(Registro_proyecto[Hecho],Tareas_proyecto[[#This Row],[Fecha]])+IF(ISNUMBER(M17),M17,0)</f>
        <v>0</v>
      </c>
      <c r="N18" s="3">
        <f>COUNTIF(Registro_proyecto[Hecho],Tareas_proyecto[[#This Row],[Fecha]])+IF(ISNUMBER(N17),N17,0)</f>
        <v>7</v>
      </c>
      <c r="O18">
        <v>7</v>
      </c>
      <c r="P18">
        <v>3</v>
      </c>
      <c r="Q18">
        <f>SUM(Tareas_proyecto[[#This Row],[En proceso]]+Tareas_proyecto[[#This Row],[En revisión]])</f>
        <v>0</v>
      </c>
    </row>
    <row r="19" spans="1:17" ht="16.2" thickBot="1" x14ac:dyDescent="0.35">
      <c r="A19" t="s">
        <v>22</v>
      </c>
      <c r="B19" s="12">
        <v>45205</v>
      </c>
      <c r="C19" s="10">
        <v>45212</v>
      </c>
      <c r="D19" s="10">
        <v>45247</v>
      </c>
      <c r="E19" s="10">
        <v>45253</v>
      </c>
      <c r="F19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9" s="3">
        <f>IF(Registro_proyecto[[#This Row],[Hecho]]="","",Registro_proyecto[[#This Row],[Hecho]]-Registro_proyecto[[#This Row],[Por hacer]])</f>
        <v>48</v>
      </c>
      <c r="H19" s="3">
        <f>IF(Registro_proyecto[[#This Row],[Hecho]]="","",Registro_proyecto[[#This Row],[Hecho]]-Registro_proyecto[[#This Row],[En proceso]])</f>
        <v>41</v>
      </c>
      <c r="I19" s="3"/>
      <c r="J19" s="10">
        <f>IF(ISNUMBER(J18),J18+1,Registro_proyecto[[#This Row],[Por hacer]])</f>
        <v>45211</v>
      </c>
      <c r="K19">
        <f>COUNTIF(Registro_proyecto[Por hacer],Tareas_proyecto[[#This Row],[Fecha]])-COUNTIF(Registro_proyecto[En proceso],Tareas_proyecto[[#This Row],[Fecha]])+IF(ISNUMBER(K18),K18,0)</f>
        <v>11</v>
      </c>
      <c r="L19">
        <f>COUNTIF(Registro_proyecto[En proceso],Tareas_proyecto[[#This Row],[Fecha]])-COUNTIF(Registro_proyecto[En revisión],Tareas_proyecto[[#This Row],[Fecha]])+IF(ISNUMBER(L18),L18,0)</f>
        <v>0</v>
      </c>
      <c r="M19">
        <f>COUNTIF(Registro_proyecto[En revisión],Tareas_proyecto[[#This Row],[Fecha]])-COUNTIF(Registro_proyecto[Hecho],Tareas_proyecto[[#This Row],[Fecha]])+IF(ISNUMBER(M18),M18,0)</f>
        <v>0</v>
      </c>
      <c r="N19" s="3">
        <f>COUNTIF(Registro_proyecto[Hecho],Tareas_proyecto[[#This Row],[Fecha]])+IF(ISNUMBER(N18),N18,0)</f>
        <v>7</v>
      </c>
      <c r="O19">
        <v>7</v>
      </c>
      <c r="P19">
        <v>3</v>
      </c>
      <c r="Q19">
        <f>SUM(Tareas_proyecto[[#This Row],[En proceso]]+Tareas_proyecto[[#This Row],[En revisión]])</f>
        <v>0</v>
      </c>
    </row>
    <row r="20" spans="1:17" ht="16.2" thickBot="1" x14ac:dyDescent="0.35">
      <c r="A20" t="s">
        <v>23</v>
      </c>
      <c r="B20" s="11">
        <v>45205</v>
      </c>
      <c r="C20" s="10">
        <v>45219</v>
      </c>
      <c r="D20" s="10">
        <v>45261</v>
      </c>
      <c r="E20" s="10">
        <v>45263</v>
      </c>
      <c r="F20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0" s="3">
        <f>IF(Registro_proyecto[[#This Row],[Hecho]]="","",Registro_proyecto[[#This Row],[Hecho]]-Registro_proyecto[[#This Row],[Por hacer]])</f>
        <v>58</v>
      </c>
      <c r="H20" s="3">
        <f>IF(Registro_proyecto[[#This Row],[Hecho]]="","",Registro_proyecto[[#This Row],[Hecho]]-Registro_proyecto[[#This Row],[En proceso]])</f>
        <v>44</v>
      </c>
      <c r="I20" s="3"/>
      <c r="J20" s="10">
        <f>IF(ISNUMBER(J19),J19+1,Registro_proyecto[[#This Row],[Por hacer]])</f>
        <v>45212</v>
      </c>
      <c r="K20">
        <f>COUNTIF(Registro_proyecto[Por hacer],Tareas_proyecto[[#This Row],[Fecha]])-COUNTIF(Registro_proyecto[En proceso],Tareas_proyecto[[#This Row],[Fecha]])+IF(ISNUMBER(K19),K19,0)</f>
        <v>7</v>
      </c>
      <c r="L20">
        <f>COUNTIF(Registro_proyecto[En proceso],Tareas_proyecto[[#This Row],[Fecha]])-COUNTIF(Registro_proyecto[En revisión],Tareas_proyecto[[#This Row],[Fecha]])+IF(ISNUMBER(L19),L19,0)</f>
        <v>5</v>
      </c>
      <c r="M20">
        <f>COUNTIF(Registro_proyecto[En revisión],Tareas_proyecto[[#This Row],[Fecha]])-COUNTIF(Registro_proyecto[Hecho],Tareas_proyecto[[#This Row],[Fecha]])+IF(ISNUMBER(M19),M19,0)</f>
        <v>0</v>
      </c>
      <c r="N20" s="3">
        <f>COUNTIF(Registro_proyecto[Hecho],Tareas_proyecto[[#This Row],[Fecha]])+IF(ISNUMBER(N19),N19,0)</f>
        <v>7</v>
      </c>
      <c r="O20">
        <v>7</v>
      </c>
      <c r="P20">
        <v>3</v>
      </c>
      <c r="Q20">
        <f>SUM(Tareas_proyecto[[#This Row],[En proceso]]+Tareas_proyecto[[#This Row],[En revisión]])</f>
        <v>5</v>
      </c>
    </row>
    <row r="21" spans="1:17" ht="16.2" thickBot="1" x14ac:dyDescent="0.35">
      <c r="A21" t="s">
        <v>24</v>
      </c>
      <c r="B21" s="12">
        <v>45205</v>
      </c>
      <c r="C21" s="10">
        <v>45219</v>
      </c>
      <c r="D21" s="10">
        <v>45255</v>
      </c>
      <c r="E21" s="10">
        <v>45256</v>
      </c>
      <c r="F21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1" s="3">
        <f>IF(Registro_proyecto[[#This Row],[Hecho]]="","",Registro_proyecto[[#This Row],[Hecho]]-Registro_proyecto[[#This Row],[Por hacer]])</f>
        <v>51</v>
      </c>
      <c r="H21" s="3">
        <f>IF(Registro_proyecto[[#This Row],[Hecho]]="","",Registro_proyecto[[#This Row],[Hecho]]-Registro_proyecto[[#This Row],[En proceso]])</f>
        <v>37</v>
      </c>
      <c r="I21" s="3"/>
      <c r="J21" s="10">
        <f>IF(ISNUMBER(J20),J20+1,Registro_proyecto[[#This Row],[Por hacer]])</f>
        <v>45213</v>
      </c>
      <c r="K21">
        <f>COUNTIF(Registro_proyecto[Por hacer],Tareas_proyecto[[#This Row],[Fecha]])-COUNTIF(Registro_proyecto[En proceso],Tareas_proyecto[[#This Row],[Fecha]])+IF(ISNUMBER(K20),K20,0)</f>
        <v>5</v>
      </c>
      <c r="L21">
        <f>COUNTIF(Registro_proyecto[En proceso],Tareas_proyecto[[#This Row],[Fecha]])-COUNTIF(Registro_proyecto[En revisión],Tareas_proyecto[[#This Row],[Fecha]])+IF(ISNUMBER(L20),L20,0)</f>
        <v>6</v>
      </c>
      <c r="M21">
        <f>COUNTIF(Registro_proyecto[En revisión],Tareas_proyecto[[#This Row],[Fecha]])-COUNTIF(Registro_proyecto[Hecho],Tareas_proyecto[[#This Row],[Fecha]])+IF(ISNUMBER(M20),M20,0)</f>
        <v>0</v>
      </c>
      <c r="N21" s="3">
        <f>COUNTIF(Registro_proyecto[Hecho],Tareas_proyecto[[#This Row],[Fecha]])+IF(ISNUMBER(N20),N20,0)</f>
        <v>8</v>
      </c>
      <c r="O21">
        <v>7</v>
      </c>
      <c r="P21">
        <v>3</v>
      </c>
      <c r="Q21">
        <f>SUM(Tareas_proyecto[[#This Row],[En proceso]]+Tareas_proyecto[[#This Row],[En revisión]])</f>
        <v>6</v>
      </c>
    </row>
    <row r="22" spans="1:17" ht="16.2" thickBot="1" x14ac:dyDescent="0.35">
      <c r="A22" t="s">
        <v>25</v>
      </c>
      <c r="B22" s="11">
        <v>45205</v>
      </c>
      <c r="C22" s="10">
        <v>45219</v>
      </c>
      <c r="D22" s="10">
        <v>45255</v>
      </c>
      <c r="E22" s="10">
        <v>45256</v>
      </c>
      <c r="F22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2" s="3">
        <f>IF(Registro_proyecto[[#This Row],[Hecho]]="","",Registro_proyecto[[#This Row],[Hecho]]-Registro_proyecto[[#This Row],[Por hacer]])</f>
        <v>51</v>
      </c>
      <c r="H22" s="3">
        <f>IF(Registro_proyecto[[#This Row],[Hecho]]="","",Registro_proyecto[[#This Row],[Hecho]]-Registro_proyecto[[#This Row],[En proceso]])</f>
        <v>37</v>
      </c>
      <c r="I22" s="3"/>
      <c r="J22" s="10">
        <f>IF(ISNUMBER(J21),J21+1,Registro_proyecto[[#This Row],[Por hacer]])</f>
        <v>45214</v>
      </c>
      <c r="K22">
        <f>COUNTIF(Registro_proyecto[Por hacer],Tareas_proyecto[[#This Row],[Fecha]])-COUNTIF(Registro_proyecto[En proceso],Tareas_proyecto[[#This Row],[Fecha]])+IF(ISNUMBER(K21),K21,0)</f>
        <v>5</v>
      </c>
      <c r="L22">
        <f>COUNTIF(Registro_proyecto[En proceso],Tareas_proyecto[[#This Row],[Fecha]])-COUNTIF(Registro_proyecto[En revisión],Tareas_proyecto[[#This Row],[Fecha]])+IF(ISNUMBER(L21),L21,0)</f>
        <v>6</v>
      </c>
      <c r="M22">
        <f>COUNTIF(Registro_proyecto[En revisión],Tareas_proyecto[[#This Row],[Fecha]])-COUNTIF(Registro_proyecto[Hecho],Tareas_proyecto[[#This Row],[Fecha]])+IF(ISNUMBER(M21),M21,0)</f>
        <v>0</v>
      </c>
      <c r="N22" s="3">
        <f>COUNTIF(Registro_proyecto[Hecho],Tareas_proyecto[[#This Row],[Fecha]])+IF(ISNUMBER(N21),N21,0)</f>
        <v>8</v>
      </c>
      <c r="O22">
        <v>7</v>
      </c>
      <c r="P22">
        <v>3</v>
      </c>
      <c r="Q22">
        <f>SUM(Tareas_proyecto[[#This Row],[En proceso]]+Tareas_proyecto[[#This Row],[En revisión]])</f>
        <v>6</v>
      </c>
    </row>
    <row r="23" spans="1:17" ht="16.2" thickBot="1" x14ac:dyDescent="0.35">
      <c r="A23" t="s">
        <v>26</v>
      </c>
      <c r="B23" s="12">
        <v>45205</v>
      </c>
      <c r="C23" s="10">
        <v>45220</v>
      </c>
      <c r="D23" s="10">
        <v>45253</v>
      </c>
      <c r="E23" s="10">
        <v>45253</v>
      </c>
      <c r="F23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3" s="3">
        <f>IF(Registro_proyecto[[#This Row],[Hecho]]="","",Registro_proyecto[[#This Row],[Hecho]]-Registro_proyecto[[#This Row],[Por hacer]])</f>
        <v>48</v>
      </c>
      <c r="H23" s="3">
        <f>IF(Registro_proyecto[[#This Row],[Hecho]]="","",Registro_proyecto[[#This Row],[Hecho]]-Registro_proyecto[[#This Row],[En proceso]])</f>
        <v>33</v>
      </c>
      <c r="I23" s="3"/>
      <c r="J23" s="10">
        <f>IF(ISNUMBER(J22),J22+1,Registro_proyecto[[#This Row],[Por hacer]])</f>
        <v>45215</v>
      </c>
      <c r="K23">
        <f>COUNTIF(Registro_proyecto[Por hacer],Tareas_proyecto[[#This Row],[Fecha]])-COUNTIF(Registro_proyecto[En proceso],Tareas_proyecto[[#This Row],[Fecha]])+IF(ISNUMBER(K22),K22,0)</f>
        <v>5</v>
      </c>
      <c r="L23">
        <f>COUNTIF(Registro_proyecto[En proceso],Tareas_proyecto[[#This Row],[Fecha]])-COUNTIF(Registro_proyecto[En revisión],Tareas_proyecto[[#This Row],[Fecha]])+IF(ISNUMBER(L22),L22,0)</f>
        <v>5</v>
      </c>
      <c r="M23">
        <f>COUNTIF(Registro_proyecto[En revisión],Tareas_proyecto[[#This Row],[Fecha]])-COUNTIF(Registro_proyecto[Hecho],Tareas_proyecto[[#This Row],[Fecha]])+IF(ISNUMBER(M22),M22,0)</f>
        <v>0</v>
      </c>
      <c r="N23" s="3">
        <f>COUNTIF(Registro_proyecto[Hecho],Tareas_proyecto[[#This Row],[Fecha]])+IF(ISNUMBER(N22),N22,0)</f>
        <v>9</v>
      </c>
      <c r="O23">
        <v>7</v>
      </c>
      <c r="P23">
        <v>3</v>
      </c>
      <c r="Q23">
        <f>SUM(Tareas_proyecto[[#This Row],[En proceso]]+Tareas_proyecto[[#This Row],[En revisión]])</f>
        <v>5</v>
      </c>
    </row>
    <row r="24" spans="1:17" ht="16.2" thickBot="1" x14ac:dyDescent="0.35">
      <c r="A24" t="s">
        <v>27</v>
      </c>
      <c r="B24" s="11">
        <v>45212</v>
      </c>
      <c r="C24" s="10">
        <v>45213</v>
      </c>
      <c r="D24" s="10">
        <v>45215</v>
      </c>
      <c r="E24" s="10">
        <v>45215</v>
      </c>
      <c r="F24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4" s="3">
        <f>IF(Registro_proyecto[[#This Row],[Hecho]]="","",Registro_proyecto[[#This Row],[Hecho]]-Registro_proyecto[[#This Row],[Por hacer]])</f>
        <v>3</v>
      </c>
      <c r="H24" s="3">
        <f>IF(Registro_proyecto[[#This Row],[Hecho]]="","",Registro_proyecto[[#This Row],[Hecho]]-Registro_proyecto[[#This Row],[En proceso]])</f>
        <v>2</v>
      </c>
      <c r="I24" s="3"/>
      <c r="J24" s="10">
        <f>IF(ISNUMBER(J23),J23+1,Registro_proyecto[[#This Row],[Por hacer]])</f>
        <v>45216</v>
      </c>
      <c r="K24">
        <f>COUNTIF(Registro_proyecto[Por hacer],Tareas_proyecto[[#This Row],[Fecha]])-COUNTIF(Registro_proyecto[En proceso],Tareas_proyecto[[#This Row],[Fecha]])+IF(ISNUMBER(K23),K23,0)</f>
        <v>5</v>
      </c>
      <c r="L24">
        <f>COUNTIF(Registro_proyecto[En proceso],Tareas_proyecto[[#This Row],[Fecha]])-COUNTIF(Registro_proyecto[En revisión],Tareas_proyecto[[#This Row],[Fecha]])+IF(ISNUMBER(L23),L23,0)</f>
        <v>5</v>
      </c>
      <c r="M24">
        <f>COUNTIF(Registro_proyecto[En revisión],Tareas_proyecto[[#This Row],[Fecha]])-COUNTIF(Registro_proyecto[Hecho],Tareas_proyecto[[#This Row],[Fecha]])+IF(ISNUMBER(M23),M23,0)</f>
        <v>0</v>
      </c>
      <c r="N24" s="3">
        <f>COUNTIF(Registro_proyecto[Hecho],Tareas_proyecto[[#This Row],[Fecha]])+IF(ISNUMBER(N23),N23,0)</f>
        <v>9</v>
      </c>
      <c r="O24">
        <v>7</v>
      </c>
      <c r="P24">
        <v>3</v>
      </c>
      <c r="Q24">
        <f>SUM(Tareas_proyecto[[#This Row],[En proceso]]+Tareas_proyecto[[#This Row],[En revisión]])</f>
        <v>5</v>
      </c>
    </row>
    <row r="25" spans="1:17" ht="16.2" thickBot="1" x14ac:dyDescent="0.35">
      <c r="A25" t="s">
        <v>28</v>
      </c>
      <c r="B25" s="12">
        <v>45219</v>
      </c>
      <c r="C25" s="10">
        <v>45219</v>
      </c>
      <c r="D25" s="10">
        <v>45219</v>
      </c>
      <c r="E25" s="10">
        <v>45224</v>
      </c>
      <c r="F25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5" s="3">
        <f>IF(Registro_proyecto[[#This Row],[Hecho]]="","",Registro_proyecto[[#This Row],[Hecho]]-Registro_proyecto[[#This Row],[Por hacer]])</f>
        <v>5</v>
      </c>
      <c r="H25" s="3">
        <f>IF(Registro_proyecto[[#This Row],[Hecho]]="","",Registro_proyecto[[#This Row],[Hecho]]-Registro_proyecto[[#This Row],[En proceso]])</f>
        <v>5</v>
      </c>
      <c r="I25" s="3"/>
      <c r="J25" s="10">
        <f>IF(ISNUMBER(J24),J24+1,Registro_proyecto[[#This Row],[Por hacer]])</f>
        <v>45217</v>
      </c>
      <c r="K25">
        <f>COUNTIF(Registro_proyecto[Por hacer],Tareas_proyecto[[#This Row],[Fecha]])-COUNTIF(Registro_proyecto[En proceso],Tareas_proyecto[[#This Row],[Fecha]])+IF(ISNUMBER(K24),K24,0)</f>
        <v>5</v>
      </c>
      <c r="L25">
        <f>COUNTIF(Registro_proyecto[En proceso],Tareas_proyecto[[#This Row],[Fecha]])-COUNTIF(Registro_proyecto[En revisión],Tareas_proyecto[[#This Row],[Fecha]])+IF(ISNUMBER(L24),L24,0)</f>
        <v>5</v>
      </c>
      <c r="M25">
        <f>COUNTIF(Registro_proyecto[En revisión],Tareas_proyecto[[#This Row],[Fecha]])-COUNTIF(Registro_proyecto[Hecho],Tareas_proyecto[[#This Row],[Fecha]])+IF(ISNUMBER(M24),M24,0)</f>
        <v>0</v>
      </c>
      <c r="N25" s="3">
        <f>COUNTIF(Registro_proyecto[Hecho],Tareas_proyecto[[#This Row],[Fecha]])+IF(ISNUMBER(N24),N24,0)</f>
        <v>9</v>
      </c>
      <c r="O25">
        <v>7</v>
      </c>
      <c r="P25">
        <v>3</v>
      </c>
      <c r="Q25">
        <f>SUM(Tareas_proyecto[[#This Row],[En proceso]]+Tareas_proyecto[[#This Row],[En revisión]])</f>
        <v>5</v>
      </c>
    </row>
    <row r="26" spans="1:17" ht="16.2" thickBot="1" x14ac:dyDescent="0.35">
      <c r="A26" t="s">
        <v>29</v>
      </c>
      <c r="B26" s="11">
        <v>45224</v>
      </c>
      <c r="C26" s="10">
        <v>45247</v>
      </c>
      <c r="D26" s="10">
        <v>45253</v>
      </c>
      <c r="E26" s="10">
        <v>45253</v>
      </c>
      <c r="F26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6" s="3">
        <f>IF(Registro_proyecto[[#This Row],[Hecho]]="","",Registro_proyecto[[#This Row],[Hecho]]-Registro_proyecto[[#This Row],[Por hacer]])</f>
        <v>29</v>
      </c>
      <c r="H26" s="3">
        <f>IF(Registro_proyecto[[#This Row],[Hecho]]="","",Registro_proyecto[[#This Row],[Hecho]]-Registro_proyecto[[#This Row],[En proceso]])</f>
        <v>6</v>
      </c>
      <c r="I26" s="3"/>
      <c r="J26" s="10">
        <f>IF(ISNUMBER(J25),J25+1,Registro_proyecto[[#This Row],[Por hacer]])</f>
        <v>45218</v>
      </c>
      <c r="K26">
        <f>COUNTIF(Registro_proyecto[Por hacer],Tareas_proyecto[[#This Row],[Fecha]])-COUNTIF(Registro_proyecto[En proceso],Tareas_proyecto[[#This Row],[Fecha]])+IF(ISNUMBER(K25),K25,0)</f>
        <v>5</v>
      </c>
      <c r="L26">
        <f>COUNTIF(Registro_proyecto[En proceso],Tareas_proyecto[[#This Row],[Fecha]])-COUNTIF(Registro_proyecto[En revisión],Tareas_proyecto[[#This Row],[Fecha]])+IF(ISNUMBER(L25),L25,0)</f>
        <v>5</v>
      </c>
      <c r="M26">
        <f>COUNTIF(Registro_proyecto[En revisión],Tareas_proyecto[[#This Row],[Fecha]])-COUNTIF(Registro_proyecto[Hecho],Tareas_proyecto[[#This Row],[Fecha]])+IF(ISNUMBER(M25),M25,0)</f>
        <v>0</v>
      </c>
      <c r="N26" s="3">
        <f>COUNTIF(Registro_proyecto[Hecho],Tareas_proyecto[[#This Row],[Fecha]])+IF(ISNUMBER(N25),N25,0)</f>
        <v>9</v>
      </c>
      <c r="O26">
        <v>7</v>
      </c>
      <c r="P26">
        <v>3</v>
      </c>
      <c r="Q26">
        <f>SUM(Tareas_proyecto[[#This Row],[En proceso]]+Tareas_proyecto[[#This Row],[En revisión]])</f>
        <v>5</v>
      </c>
    </row>
    <row r="27" spans="1:17" ht="16.2" thickBot="1" x14ac:dyDescent="0.35">
      <c r="A27" t="s">
        <v>30</v>
      </c>
      <c r="B27" s="12">
        <v>45224</v>
      </c>
      <c r="C27" s="10">
        <v>45247</v>
      </c>
      <c r="D27" s="10">
        <v>45247</v>
      </c>
      <c r="E27" s="10">
        <v>45253</v>
      </c>
      <c r="F27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7" s="3">
        <f>IF(Registro_proyecto[[#This Row],[Hecho]]="","",Registro_proyecto[[#This Row],[Hecho]]-Registro_proyecto[[#This Row],[Por hacer]])</f>
        <v>29</v>
      </c>
      <c r="H27" s="3">
        <f>IF(Registro_proyecto[[#This Row],[Hecho]]="","",Registro_proyecto[[#This Row],[Hecho]]-Registro_proyecto[[#This Row],[En proceso]])</f>
        <v>6</v>
      </c>
      <c r="I27" s="3"/>
      <c r="J27" s="10">
        <f>IF(ISNUMBER(J26),J26+1,Registro_proyecto[[#This Row],[Por hacer]])</f>
        <v>45219</v>
      </c>
      <c r="K27">
        <f>COUNTIF(Registro_proyecto[Por hacer],Tareas_proyecto[[#This Row],[Fecha]])-COUNTIF(Registro_proyecto[En proceso],Tareas_proyecto[[#This Row],[Fecha]])+IF(ISNUMBER(K26),K26,0)</f>
        <v>1</v>
      </c>
      <c r="L27">
        <f>COUNTIF(Registro_proyecto[En proceso],Tareas_proyecto[[#This Row],[Fecha]])-COUNTIF(Registro_proyecto[En revisión],Tareas_proyecto[[#This Row],[Fecha]])+IF(ISNUMBER(L26),L26,0)</f>
        <v>5</v>
      </c>
      <c r="M27">
        <f>COUNTIF(Registro_proyecto[En revisión],Tareas_proyecto[[#This Row],[Fecha]])-COUNTIF(Registro_proyecto[Hecho],Tareas_proyecto[[#This Row],[Fecha]])+IF(ISNUMBER(M26),M26,0)</f>
        <v>3</v>
      </c>
      <c r="N27" s="3">
        <f>COUNTIF(Registro_proyecto[Hecho],Tareas_proyecto[[#This Row],[Fecha]])+IF(ISNUMBER(N26),N26,0)</f>
        <v>11</v>
      </c>
      <c r="O27">
        <v>7</v>
      </c>
      <c r="P27">
        <v>3</v>
      </c>
      <c r="Q27">
        <f>SUM(Tareas_proyecto[[#This Row],[En proceso]]+Tareas_proyecto[[#This Row],[En revisión]])</f>
        <v>8</v>
      </c>
    </row>
    <row r="28" spans="1:17" ht="16.2" thickBot="1" x14ac:dyDescent="0.35">
      <c r="A28" t="s">
        <v>46</v>
      </c>
      <c r="B28" s="11">
        <v>45224</v>
      </c>
      <c r="C28" s="10">
        <v>45247</v>
      </c>
      <c r="D28" s="10">
        <v>45253</v>
      </c>
      <c r="E28" s="10">
        <v>45253</v>
      </c>
      <c r="F28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8" s="3">
        <f>IF(Registro_proyecto[[#This Row],[Hecho]]="","",Registro_proyecto[[#This Row],[Hecho]]-Registro_proyecto[[#This Row],[Por hacer]])</f>
        <v>29</v>
      </c>
      <c r="H28" s="3">
        <f>IF(Registro_proyecto[[#This Row],[Hecho]]="","",Registro_proyecto[[#This Row],[Hecho]]-Registro_proyecto[[#This Row],[En proceso]])</f>
        <v>6</v>
      </c>
      <c r="J28" s="10">
        <f>IF(ISNUMBER(J27),J27+1,Registro_proyecto[[#This Row],[Por hacer]])</f>
        <v>45220</v>
      </c>
      <c r="K28">
        <f>COUNTIF(Registro_proyecto[Por hacer],Tareas_proyecto[[#This Row],[Fecha]])-COUNTIF(Registro_proyecto[En proceso],Tareas_proyecto[[#This Row],[Fecha]])+IF(ISNUMBER(K27),K27,0)</f>
        <v>0</v>
      </c>
      <c r="L28">
        <f>COUNTIF(Registro_proyecto[En proceso],Tareas_proyecto[[#This Row],[Fecha]])-COUNTIF(Registro_proyecto[En revisión],Tareas_proyecto[[#This Row],[Fecha]])+IF(ISNUMBER(L27),L27,0)</f>
        <v>6</v>
      </c>
      <c r="M28">
        <f>COUNTIF(Registro_proyecto[En revisión],Tareas_proyecto[[#This Row],[Fecha]])-COUNTIF(Registro_proyecto[Hecho],Tareas_proyecto[[#This Row],[Fecha]])+IF(ISNUMBER(M27),M27,0)</f>
        <v>3</v>
      </c>
      <c r="N28" s="3">
        <f>COUNTIF(Registro_proyecto[Hecho],Tareas_proyecto[[#This Row],[Fecha]])+IF(ISNUMBER(N27),N27,0)</f>
        <v>11</v>
      </c>
      <c r="O28">
        <v>7</v>
      </c>
      <c r="P28">
        <v>3</v>
      </c>
      <c r="Q28">
        <f>SUM(Tareas_proyecto[[#This Row],[En proceso]]+Tareas_proyecto[[#This Row],[En revisión]])</f>
        <v>9</v>
      </c>
    </row>
    <row r="29" spans="1:17" ht="16.2" thickBot="1" x14ac:dyDescent="0.35">
      <c r="A29" t="s">
        <v>47</v>
      </c>
      <c r="B29" s="12">
        <v>45224</v>
      </c>
      <c r="C29" s="10">
        <v>45224</v>
      </c>
      <c r="D29" s="10">
        <v>45224</v>
      </c>
      <c r="E29" s="10">
        <v>45225</v>
      </c>
      <c r="F29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9" s="3">
        <f>IF(Registro_proyecto[[#This Row],[Hecho]]="","",Registro_proyecto[[#This Row],[Hecho]]-Registro_proyecto[[#This Row],[Por hacer]])</f>
        <v>1</v>
      </c>
      <c r="H29" s="3">
        <f>IF(Registro_proyecto[[#This Row],[Hecho]]="","",Registro_proyecto[[#This Row],[Hecho]]-Registro_proyecto[[#This Row],[En proceso]])</f>
        <v>1</v>
      </c>
      <c r="J29" s="10">
        <f>IF(ISNUMBER(J28),J28+1,Registro_proyecto[[#This Row],[Por hacer]])</f>
        <v>45221</v>
      </c>
      <c r="K29">
        <f>COUNTIF(Registro_proyecto[Por hacer],Tareas_proyecto[[#This Row],[Fecha]])-COUNTIF(Registro_proyecto[En proceso],Tareas_proyecto[[#This Row],[Fecha]])+IF(ISNUMBER(K28),K28,0)</f>
        <v>0</v>
      </c>
      <c r="L29">
        <f>COUNTIF(Registro_proyecto[En proceso],Tareas_proyecto[[#This Row],[Fecha]])-COUNTIF(Registro_proyecto[En revisión],Tareas_proyecto[[#This Row],[Fecha]])+IF(ISNUMBER(L28),L28,0)</f>
        <v>6</v>
      </c>
      <c r="M29">
        <f>COUNTIF(Registro_proyecto[En revisión],Tareas_proyecto[[#This Row],[Fecha]])-COUNTIF(Registro_proyecto[Hecho],Tareas_proyecto[[#This Row],[Fecha]])+IF(ISNUMBER(M28),M28,0)</f>
        <v>3</v>
      </c>
      <c r="N29" s="3">
        <f>COUNTIF(Registro_proyecto[Hecho],Tareas_proyecto[[#This Row],[Fecha]])+IF(ISNUMBER(N28),N28,0)</f>
        <v>11</v>
      </c>
      <c r="O29">
        <v>7</v>
      </c>
      <c r="P29">
        <v>3</v>
      </c>
      <c r="Q29">
        <f>SUM(Tareas_proyecto[[#This Row],[En proceso]]+Tareas_proyecto[[#This Row],[En revisión]])</f>
        <v>9</v>
      </c>
    </row>
    <row r="30" spans="1:17" ht="16.2" thickBot="1" x14ac:dyDescent="0.35">
      <c r="A30" t="s">
        <v>48</v>
      </c>
      <c r="B30" s="11">
        <v>45224</v>
      </c>
      <c r="C30" s="10">
        <v>45224</v>
      </c>
      <c r="D30" s="10">
        <v>45224</v>
      </c>
      <c r="E30" s="10">
        <v>45225</v>
      </c>
      <c r="F30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0" s="3">
        <f>IF(Registro_proyecto[[#This Row],[Hecho]]="","",Registro_proyecto[[#This Row],[Hecho]]-Registro_proyecto[[#This Row],[Por hacer]])</f>
        <v>1</v>
      </c>
      <c r="H30" s="3">
        <f>IF(Registro_proyecto[[#This Row],[Hecho]]="","",Registro_proyecto[[#This Row],[Hecho]]-Registro_proyecto[[#This Row],[En proceso]])</f>
        <v>1</v>
      </c>
      <c r="J30" s="10">
        <f>IF(ISNUMBER(J29),J29+1,Registro_proyecto[[#This Row],[Por hacer]])</f>
        <v>45222</v>
      </c>
      <c r="K30">
        <f>COUNTIF(Registro_proyecto[Por hacer],Tareas_proyecto[[#This Row],[Fecha]])-COUNTIF(Registro_proyecto[En proceso],Tareas_proyecto[[#This Row],[Fecha]])+IF(ISNUMBER(K29),K29,0)</f>
        <v>0</v>
      </c>
      <c r="L30">
        <f>COUNTIF(Registro_proyecto[En proceso],Tareas_proyecto[[#This Row],[Fecha]])-COUNTIF(Registro_proyecto[En revisión],Tareas_proyecto[[#This Row],[Fecha]])+IF(ISNUMBER(L29),L29,0)</f>
        <v>6</v>
      </c>
      <c r="M30">
        <f>COUNTIF(Registro_proyecto[En revisión],Tareas_proyecto[[#This Row],[Fecha]])-COUNTIF(Registro_proyecto[Hecho],Tareas_proyecto[[#This Row],[Fecha]])+IF(ISNUMBER(M29),M29,0)</f>
        <v>3</v>
      </c>
      <c r="N30" s="3">
        <f>COUNTIF(Registro_proyecto[Hecho],Tareas_proyecto[[#This Row],[Fecha]])+IF(ISNUMBER(N29),N29,0)</f>
        <v>11</v>
      </c>
      <c r="O30">
        <v>7</v>
      </c>
      <c r="P30">
        <v>3</v>
      </c>
      <c r="Q30">
        <f>SUM(Tareas_proyecto[[#This Row],[En proceso]]+Tareas_proyecto[[#This Row],[En revisión]])</f>
        <v>9</v>
      </c>
    </row>
    <row r="31" spans="1:17" ht="16.2" thickBot="1" x14ac:dyDescent="0.35">
      <c r="A31" t="s">
        <v>49</v>
      </c>
      <c r="B31" s="12">
        <v>45225</v>
      </c>
      <c r="C31" s="10">
        <v>45225</v>
      </c>
      <c r="D31" s="10">
        <v>45227</v>
      </c>
      <c r="E31" s="10">
        <v>45227</v>
      </c>
      <c r="F31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1" s="3">
        <f>IF(Registro_proyecto[[#This Row],[Hecho]]="","",Registro_proyecto[[#This Row],[Hecho]]-Registro_proyecto[[#This Row],[Por hacer]])</f>
        <v>2</v>
      </c>
      <c r="H31" s="3">
        <f>IF(Registro_proyecto[[#This Row],[Hecho]]="","",Registro_proyecto[[#This Row],[Hecho]]-Registro_proyecto[[#This Row],[En proceso]])</f>
        <v>2</v>
      </c>
      <c r="J31" s="10">
        <f>IF(ISNUMBER(J30),J30+1,Registro_proyecto[[#This Row],[Por hacer]])</f>
        <v>45223</v>
      </c>
      <c r="K31">
        <f>COUNTIF(Registro_proyecto[Por hacer],Tareas_proyecto[[#This Row],[Fecha]])-COUNTIF(Registro_proyecto[En proceso],Tareas_proyecto[[#This Row],[Fecha]])+IF(ISNUMBER(K30),K30,0)</f>
        <v>0</v>
      </c>
      <c r="L31">
        <f>COUNTIF(Registro_proyecto[En proceso],Tareas_proyecto[[#This Row],[Fecha]])-COUNTIF(Registro_proyecto[En revisión],Tareas_proyecto[[#This Row],[Fecha]])+IF(ISNUMBER(L30),L30,0)</f>
        <v>6</v>
      </c>
      <c r="M31">
        <f>COUNTIF(Registro_proyecto[En revisión],Tareas_proyecto[[#This Row],[Fecha]])-COUNTIF(Registro_proyecto[Hecho],Tareas_proyecto[[#This Row],[Fecha]])+IF(ISNUMBER(M30),M30,0)</f>
        <v>3</v>
      </c>
      <c r="N31" s="3">
        <f>COUNTIF(Registro_proyecto[Hecho],Tareas_proyecto[[#This Row],[Fecha]])+IF(ISNUMBER(N30),N30,0)</f>
        <v>11</v>
      </c>
      <c r="O31">
        <v>7</v>
      </c>
      <c r="P31">
        <v>3</v>
      </c>
      <c r="Q31">
        <f>SUM(Tareas_proyecto[[#This Row],[En proceso]]+Tareas_proyecto[[#This Row],[En revisión]])</f>
        <v>9</v>
      </c>
    </row>
    <row r="32" spans="1:17" ht="16.2" thickBot="1" x14ac:dyDescent="0.35">
      <c r="A32" t="s">
        <v>50</v>
      </c>
      <c r="B32" s="11">
        <v>45226</v>
      </c>
      <c r="C32" s="10">
        <v>45226</v>
      </c>
      <c r="D32" s="10">
        <v>45226</v>
      </c>
      <c r="E32" s="10">
        <v>45226</v>
      </c>
      <c r="F32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2" s="3">
        <f>IF(Registro_proyecto[[#This Row],[Hecho]]="","",Registro_proyecto[[#This Row],[Hecho]]-Registro_proyecto[[#This Row],[Por hacer]])</f>
        <v>0</v>
      </c>
      <c r="H32" s="3">
        <f>IF(Registro_proyecto[[#This Row],[Hecho]]="","",Registro_proyecto[[#This Row],[Hecho]]-Registro_proyecto[[#This Row],[En proceso]])</f>
        <v>0</v>
      </c>
      <c r="J32" s="10">
        <f>IF(ISNUMBER(J31),J31+1,Registro_proyecto[[#This Row],[Por hacer]])</f>
        <v>45224</v>
      </c>
      <c r="K32">
        <f>COUNTIF(Registro_proyecto[Por hacer],Tareas_proyecto[[#This Row],[Fecha]])-COUNTIF(Registro_proyecto[En proceso],Tareas_proyecto[[#This Row],[Fecha]])+IF(ISNUMBER(K31),K31,0)</f>
        <v>3</v>
      </c>
      <c r="L32">
        <f>COUNTIF(Registro_proyecto[En proceso],Tareas_proyecto[[#This Row],[Fecha]])-COUNTIF(Registro_proyecto[En revisión],Tareas_proyecto[[#This Row],[Fecha]])+IF(ISNUMBER(L31),L31,0)</f>
        <v>6</v>
      </c>
      <c r="M32">
        <f>COUNTIF(Registro_proyecto[En revisión],Tareas_proyecto[[#This Row],[Fecha]])-COUNTIF(Registro_proyecto[Hecho],Tareas_proyecto[[#This Row],[Fecha]])+IF(ISNUMBER(M31),M31,0)</f>
        <v>3</v>
      </c>
      <c r="N32" s="3">
        <f>COUNTIF(Registro_proyecto[Hecho],Tareas_proyecto[[#This Row],[Fecha]])+IF(ISNUMBER(N31),N31,0)</f>
        <v>13</v>
      </c>
      <c r="O32">
        <v>7</v>
      </c>
      <c r="P32">
        <v>3</v>
      </c>
      <c r="Q32">
        <f>SUM(Tareas_proyecto[[#This Row],[En proceso]]+Tareas_proyecto[[#This Row],[En revisión]])</f>
        <v>9</v>
      </c>
    </row>
    <row r="33" spans="1:17" ht="16.2" thickBot="1" x14ac:dyDescent="0.35">
      <c r="A33" t="s">
        <v>51</v>
      </c>
      <c r="B33" s="12">
        <v>45233</v>
      </c>
      <c r="C33" s="10">
        <v>45240</v>
      </c>
      <c r="D33" s="10">
        <v>45253</v>
      </c>
      <c r="E33" s="10">
        <v>45253</v>
      </c>
      <c r="F33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3" s="3">
        <f>IF(Registro_proyecto[[#This Row],[Hecho]]="","",Registro_proyecto[[#This Row],[Hecho]]-Registro_proyecto[[#This Row],[Por hacer]])</f>
        <v>20</v>
      </c>
      <c r="H33" s="3">
        <f>IF(Registro_proyecto[[#This Row],[Hecho]]="","",Registro_proyecto[[#This Row],[Hecho]]-Registro_proyecto[[#This Row],[En proceso]])</f>
        <v>13</v>
      </c>
      <c r="J33" s="10">
        <f>IF(ISNUMBER(J32),J32+1,Registro_proyecto[[#This Row],[Por hacer]])</f>
        <v>45225</v>
      </c>
      <c r="K33">
        <f>COUNTIF(Registro_proyecto[Por hacer],Tareas_proyecto[[#This Row],[Fecha]])-COUNTIF(Registro_proyecto[En proceso],Tareas_proyecto[[#This Row],[Fecha]])+IF(ISNUMBER(K32),K32,0)</f>
        <v>3</v>
      </c>
      <c r="L33">
        <f>COUNTIF(Registro_proyecto[En proceso],Tareas_proyecto[[#This Row],[Fecha]])-COUNTIF(Registro_proyecto[En revisión],Tareas_proyecto[[#This Row],[Fecha]])+IF(ISNUMBER(L32),L32,0)</f>
        <v>7</v>
      </c>
      <c r="M33">
        <f>COUNTIF(Registro_proyecto[En revisión],Tareas_proyecto[[#This Row],[Fecha]])-COUNTIF(Registro_proyecto[Hecho],Tareas_proyecto[[#This Row],[Fecha]])+IF(ISNUMBER(M32),M32,0)</f>
        <v>0</v>
      </c>
      <c r="N33" s="3">
        <f>COUNTIF(Registro_proyecto[Hecho],Tareas_proyecto[[#This Row],[Fecha]])+IF(ISNUMBER(N32),N32,0)</f>
        <v>16</v>
      </c>
      <c r="O33">
        <v>7</v>
      </c>
      <c r="P33">
        <v>3</v>
      </c>
      <c r="Q33">
        <f>SUM(Tareas_proyecto[[#This Row],[En proceso]]+Tareas_proyecto[[#This Row],[En revisión]])</f>
        <v>7</v>
      </c>
    </row>
    <row r="34" spans="1:17" ht="16.2" thickBot="1" x14ac:dyDescent="0.35">
      <c r="A34" t="s">
        <v>52</v>
      </c>
      <c r="B34" s="11">
        <v>45233</v>
      </c>
      <c r="C34" s="10">
        <v>45247</v>
      </c>
      <c r="D34" s="10">
        <v>45247</v>
      </c>
      <c r="E34" s="10">
        <v>45253</v>
      </c>
      <c r="F34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4" s="3">
        <f>IF(Registro_proyecto[[#This Row],[Hecho]]="","",Registro_proyecto[[#This Row],[Hecho]]-Registro_proyecto[[#This Row],[Por hacer]])</f>
        <v>20</v>
      </c>
      <c r="H34" s="3">
        <f>IF(Registro_proyecto[[#This Row],[Hecho]]="","",Registro_proyecto[[#This Row],[Hecho]]-Registro_proyecto[[#This Row],[En proceso]])</f>
        <v>6</v>
      </c>
      <c r="J34" s="10">
        <f>IF(ISNUMBER(J33),J33+1,Registro_proyecto[[#This Row],[Por hacer]])</f>
        <v>45226</v>
      </c>
      <c r="K34">
        <f>COUNTIF(Registro_proyecto[Por hacer],Tareas_proyecto[[#This Row],[Fecha]])-COUNTIF(Registro_proyecto[En proceso],Tareas_proyecto[[#This Row],[Fecha]])+IF(ISNUMBER(K33),K33,0)</f>
        <v>3</v>
      </c>
      <c r="L34">
        <f>COUNTIF(Registro_proyecto[En proceso],Tareas_proyecto[[#This Row],[Fecha]])-COUNTIF(Registro_proyecto[En revisión],Tareas_proyecto[[#This Row],[Fecha]])+IF(ISNUMBER(L33),L33,0)</f>
        <v>7</v>
      </c>
      <c r="M34">
        <f>COUNTIF(Registro_proyecto[En revisión],Tareas_proyecto[[#This Row],[Fecha]])-COUNTIF(Registro_proyecto[Hecho],Tareas_proyecto[[#This Row],[Fecha]])+IF(ISNUMBER(M33),M33,0)</f>
        <v>0</v>
      </c>
      <c r="N34" s="3">
        <f>COUNTIF(Registro_proyecto[Hecho],Tareas_proyecto[[#This Row],[Fecha]])+IF(ISNUMBER(N33),N33,0)</f>
        <v>17</v>
      </c>
      <c r="O34">
        <v>7</v>
      </c>
      <c r="P34">
        <v>3</v>
      </c>
      <c r="Q34">
        <f>SUM(Tareas_proyecto[[#This Row],[En proceso]]+Tareas_proyecto[[#This Row],[En revisión]])</f>
        <v>7</v>
      </c>
    </row>
    <row r="35" spans="1:17" ht="16.2" thickBot="1" x14ac:dyDescent="0.35">
      <c r="A35" t="s">
        <v>53</v>
      </c>
      <c r="B35" s="12">
        <v>45233</v>
      </c>
      <c r="C35" s="10">
        <v>45253</v>
      </c>
      <c r="D35" s="10">
        <v>45253</v>
      </c>
      <c r="E35" s="10">
        <v>45253</v>
      </c>
      <c r="F35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5" s="3">
        <f>IF(Registro_proyecto[[#This Row],[Hecho]]="","",Registro_proyecto[[#This Row],[Hecho]]-Registro_proyecto[[#This Row],[Por hacer]])</f>
        <v>20</v>
      </c>
      <c r="H35" s="3">
        <f>IF(Registro_proyecto[[#This Row],[Hecho]]="","",Registro_proyecto[[#This Row],[Hecho]]-Registro_proyecto[[#This Row],[En proceso]])</f>
        <v>0</v>
      </c>
      <c r="J35" s="10">
        <f>IF(ISNUMBER(J34),J34+1,Registro_proyecto[[#This Row],[Por hacer]])</f>
        <v>45227</v>
      </c>
      <c r="K35">
        <f>COUNTIF(Registro_proyecto[Por hacer],Tareas_proyecto[[#This Row],[Fecha]])-COUNTIF(Registro_proyecto[En proceso],Tareas_proyecto[[#This Row],[Fecha]])+IF(ISNUMBER(K34),K34,0)</f>
        <v>3</v>
      </c>
      <c r="L35">
        <f>COUNTIF(Registro_proyecto[En proceso],Tareas_proyecto[[#This Row],[Fecha]])-COUNTIF(Registro_proyecto[En revisión],Tareas_proyecto[[#This Row],[Fecha]])+IF(ISNUMBER(L34),L34,0)</f>
        <v>6</v>
      </c>
      <c r="M35">
        <f>COUNTIF(Registro_proyecto[En revisión],Tareas_proyecto[[#This Row],[Fecha]])-COUNTIF(Registro_proyecto[Hecho],Tareas_proyecto[[#This Row],[Fecha]])+IF(ISNUMBER(M34),M34,0)</f>
        <v>0</v>
      </c>
      <c r="N35" s="3">
        <f>COUNTIF(Registro_proyecto[Hecho],Tareas_proyecto[[#This Row],[Fecha]])+IF(ISNUMBER(N34),N34,0)</f>
        <v>18</v>
      </c>
      <c r="O35">
        <v>7</v>
      </c>
      <c r="P35">
        <v>3</v>
      </c>
      <c r="Q35">
        <f>SUM(Tareas_proyecto[[#This Row],[En proceso]]+Tareas_proyecto[[#This Row],[En revisión]])</f>
        <v>6</v>
      </c>
    </row>
    <row r="36" spans="1:17" ht="16.2" thickBot="1" x14ac:dyDescent="0.35">
      <c r="A36" t="s">
        <v>54</v>
      </c>
      <c r="B36" s="11">
        <v>45233</v>
      </c>
      <c r="C36" s="10">
        <v>45242</v>
      </c>
      <c r="D36" s="10">
        <v>45253</v>
      </c>
      <c r="E36" s="10">
        <v>45289</v>
      </c>
      <c r="F36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6" s="3">
        <f>IF(Registro_proyecto[[#This Row],[Hecho]]="","",Registro_proyecto[[#This Row],[Hecho]]-Registro_proyecto[[#This Row],[Por hacer]])</f>
        <v>56</v>
      </c>
      <c r="H36" s="3">
        <f>IF(Registro_proyecto[[#This Row],[Hecho]]="","",Registro_proyecto[[#This Row],[Hecho]]-Registro_proyecto[[#This Row],[En proceso]])</f>
        <v>47</v>
      </c>
      <c r="J36" s="10">
        <f>IF(ISNUMBER(J35),J35+1,Registro_proyecto[[#This Row],[Por hacer]])</f>
        <v>45228</v>
      </c>
      <c r="K36">
        <f>COUNTIF(Registro_proyecto[Por hacer],Tareas_proyecto[[#This Row],[Fecha]])-COUNTIF(Registro_proyecto[En proceso],Tareas_proyecto[[#This Row],[Fecha]])+IF(ISNUMBER(K35),K35,0)</f>
        <v>3</v>
      </c>
      <c r="L36">
        <f>COUNTIF(Registro_proyecto[En proceso],Tareas_proyecto[[#This Row],[Fecha]])-COUNTIF(Registro_proyecto[En revisión],Tareas_proyecto[[#This Row],[Fecha]])+IF(ISNUMBER(L35),L35,0)</f>
        <v>6</v>
      </c>
      <c r="M36">
        <f>COUNTIF(Registro_proyecto[En revisión],Tareas_proyecto[[#This Row],[Fecha]])-COUNTIF(Registro_proyecto[Hecho],Tareas_proyecto[[#This Row],[Fecha]])+IF(ISNUMBER(M35),M35,0)</f>
        <v>0</v>
      </c>
      <c r="N36" s="3">
        <f>COUNTIF(Registro_proyecto[Hecho],Tareas_proyecto[[#This Row],[Fecha]])+IF(ISNUMBER(N35),N35,0)</f>
        <v>18</v>
      </c>
      <c r="O36">
        <v>7</v>
      </c>
      <c r="P36">
        <v>3</v>
      </c>
      <c r="Q36">
        <f>SUM(Tareas_proyecto[[#This Row],[En proceso]]+Tareas_proyecto[[#This Row],[En revisión]])</f>
        <v>6</v>
      </c>
    </row>
    <row r="37" spans="1:17" ht="16.2" thickBot="1" x14ac:dyDescent="0.35">
      <c r="A37" t="s">
        <v>55</v>
      </c>
      <c r="B37" s="12">
        <v>45233</v>
      </c>
      <c r="C37" s="10">
        <v>45247</v>
      </c>
      <c r="D37" s="10">
        <v>45253</v>
      </c>
      <c r="E37" s="10">
        <v>45253</v>
      </c>
      <c r="F37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7" s="3">
        <f>IF(Registro_proyecto[[#This Row],[Hecho]]="","",Registro_proyecto[[#This Row],[Hecho]]-Registro_proyecto[[#This Row],[Por hacer]])</f>
        <v>20</v>
      </c>
      <c r="H37" s="3">
        <f>IF(Registro_proyecto[[#This Row],[Hecho]]="","",Registro_proyecto[[#This Row],[Hecho]]-Registro_proyecto[[#This Row],[En proceso]])</f>
        <v>6</v>
      </c>
      <c r="J37" s="10">
        <f>IF(ISNUMBER(J36),J36+1,Registro_proyecto[[#This Row],[Por hacer]])</f>
        <v>45229</v>
      </c>
      <c r="K37">
        <f>COUNTIF(Registro_proyecto[Por hacer],Tareas_proyecto[[#This Row],[Fecha]])-COUNTIF(Registro_proyecto[En proceso],Tareas_proyecto[[#This Row],[Fecha]])+IF(ISNUMBER(K36),K36,0)</f>
        <v>3</v>
      </c>
      <c r="L37">
        <f>COUNTIF(Registro_proyecto[En proceso],Tareas_proyecto[[#This Row],[Fecha]])-COUNTIF(Registro_proyecto[En revisión],Tareas_proyecto[[#This Row],[Fecha]])+IF(ISNUMBER(L36),L36,0)</f>
        <v>6</v>
      </c>
      <c r="M37">
        <f>COUNTIF(Registro_proyecto[En revisión],Tareas_proyecto[[#This Row],[Fecha]])-COUNTIF(Registro_proyecto[Hecho],Tareas_proyecto[[#This Row],[Fecha]])+IF(ISNUMBER(M36),M36,0)</f>
        <v>0</v>
      </c>
      <c r="N37" s="3">
        <f>COUNTIF(Registro_proyecto[Hecho],Tareas_proyecto[[#This Row],[Fecha]])+IF(ISNUMBER(N36),N36,0)</f>
        <v>18</v>
      </c>
      <c r="O37">
        <v>7</v>
      </c>
      <c r="P37">
        <v>3</v>
      </c>
      <c r="Q37">
        <f>SUM(Tareas_proyecto[[#This Row],[En proceso]]+Tareas_proyecto[[#This Row],[En revisión]])</f>
        <v>6</v>
      </c>
    </row>
    <row r="38" spans="1:17" ht="16.2" thickBot="1" x14ac:dyDescent="0.35">
      <c r="A38" t="s">
        <v>56</v>
      </c>
      <c r="B38" s="11">
        <v>45233</v>
      </c>
      <c r="C38" s="10">
        <v>45247</v>
      </c>
      <c r="D38" s="10">
        <v>45253</v>
      </c>
      <c r="E38" s="10">
        <v>45253</v>
      </c>
      <c r="F38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8" s="3">
        <f>IF(Registro_proyecto[[#This Row],[Hecho]]="","",Registro_proyecto[[#This Row],[Hecho]]-Registro_proyecto[[#This Row],[Por hacer]])</f>
        <v>20</v>
      </c>
      <c r="H38" s="3">
        <f>IF(Registro_proyecto[[#This Row],[Hecho]]="","",Registro_proyecto[[#This Row],[Hecho]]-Registro_proyecto[[#This Row],[En proceso]])</f>
        <v>6</v>
      </c>
      <c r="J38" s="10">
        <f>IF(ISNUMBER(J37),J37+1,Registro_proyecto[[#This Row],[Por hacer]])</f>
        <v>45230</v>
      </c>
      <c r="K38">
        <f>COUNTIF(Registro_proyecto[Por hacer],Tareas_proyecto[[#This Row],[Fecha]])-COUNTIF(Registro_proyecto[En proceso],Tareas_proyecto[[#This Row],[Fecha]])+IF(ISNUMBER(K37),K37,0)</f>
        <v>3</v>
      </c>
      <c r="L38">
        <f>COUNTIF(Registro_proyecto[En proceso],Tareas_proyecto[[#This Row],[Fecha]])-COUNTIF(Registro_proyecto[En revisión],Tareas_proyecto[[#This Row],[Fecha]])+IF(ISNUMBER(L37),L37,0)</f>
        <v>6</v>
      </c>
      <c r="M38">
        <f>COUNTIF(Registro_proyecto[En revisión],Tareas_proyecto[[#This Row],[Fecha]])-COUNTIF(Registro_proyecto[Hecho],Tareas_proyecto[[#This Row],[Fecha]])+IF(ISNUMBER(M37),M37,0)</f>
        <v>0</v>
      </c>
      <c r="N38" s="3">
        <f>COUNTIF(Registro_proyecto[Hecho],Tareas_proyecto[[#This Row],[Fecha]])+IF(ISNUMBER(N37),N37,0)</f>
        <v>18</v>
      </c>
      <c r="O38">
        <v>7</v>
      </c>
      <c r="P38">
        <v>3</v>
      </c>
      <c r="Q38">
        <f>SUM(Tareas_proyecto[[#This Row],[En proceso]]+Tareas_proyecto[[#This Row],[En revisión]])</f>
        <v>6</v>
      </c>
    </row>
    <row r="39" spans="1:17" ht="16.2" thickBot="1" x14ac:dyDescent="0.35">
      <c r="A39" t="s">
        <v>57</v>
      </c>
      <c r="B39" s="12">
        <v>45233</v>
      </c>
      <c r="C39" s="10">
        <v>45247</v>
      </c>
      <c r="D39" s="10">
        <v>45253</v>
      </c>
      <c r="E39" s="10">
        <v>45253</v>
      </c>
      <c r="F39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9" s="3">
        <f>IF(Registro_proyecto[[#This Row],[Hecho]]="","",Registro_proyecto[[#This Row],[Hecho]]-Registro_proyecto[[#This Row],[Por hacer]])</f>
        <v>20</v>
      </c>
      <c r="H39" s="3">
        <f>IF(Registro_proyecto[[#This Row],[Hecho]]="","",Registro_proyecto[[#This Row],[Hecho]]-Registro_proyecto[[#This Row],[En proceso]])</f>
        <v>6</v>
      </c>
      <c r="J39" s="10">
        <f>IF(ISNUMBER(J38),J38+1,Registro_proyecto[[#This Row],[Por hacer]])</f>
        <v>45231</v>
      </c>
      <c r="K39">
        <f>COUNTIF(Registro_proyecto[Por hacer],Tareas_proyecto[[#This Row],[Fecha]])-COUNTIF(Registro_proyecto[En proceso],Tareas_proyecto[[#This Row],[Fecha]])+IF(ISNUMBER(K38),K38,0)</f>
        <v>3</v>
      </c>
      <c r="L39">
        <f>COUNTIF(Registro_proyecto[En proceso],Tareas_proyecto[[#This Row],[Fecha]])-COUNTIF(Registro_proyecto[En revisión],Tareas_proyecto[[#This Row],[Fecha]])+IF(ISNUMBER(L38),L38,0)</f>
        <v>6</v>
      </c>
      <c r="M39">
        <f>COUNTIF(Registro_proyecto[En revisión],Tareas_proyecto[[#This Row],[Fecha]])-COUNTIF(Registro_proyecto[Hecho],Tareas_proyecto[[#This Row],[Fecha]])+IF(ISNUMBER(M38),M38,0)</f>
        <v>0</v>
      </c>
      <c r="N39" s="3">
        <f>COUNTIF(Registro_proyecto[Hecho],Tareas_proyecto[[#This Row],[Fecha]])+IF(ISNUMBER(N38),N38,0)</f>
        <v>18</v>
      </c>
      <c r="O39">
        <v>7</v>
      </c>
      <c r="P39">
        <v>3</v>
      </c>
      <c r="Q39">
        <f>SUM(Tareas_proyecto[[#This Row],[En proceso]]+Tareas_proyecto[[#This Row],[En revisión]])</f>
        <v>6</v>
      </c>
    </row>
    <row r="40" spans="1:17" ht="16.2" thickBot="1" x14ac:dyDescent="0.35">
      <c r="A40" t="s">
        <v>58</v>
      </c>
      <c r="B40" s="11">
        <v>45247</v>
      </c>
      <c r="C40" s="10">
        <v>45247</v>
      </c>
      <c r="D40" s="10">
        <v>45262</v>
      </c>
      <c r="E40" s="10">
        <v>45263</v>
      </c>
      <c r="F40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40" s="3">
        <f>IF(Registro_proyecto[[#This Row],[Hecho]]="","",Registro_proyecto[[#This Row],[Hecho]]-Registro_proyecto[[#This Row],[Por hacer]])</f>
        <v>16</v>
      </c>
      <c r="H40" s="3">
        <f>IF(Registro_proyecto[[#This Row],[Hecho]]="","",Registro_proyecto[[#This Row],[Hecho]]-Registro_proyecto[[#This Row],[En proceso]])</f>
        <v>16</v>
      </c>
      <c r="J40" s="10">
        <f>IF(ISNUMBER(J39),J39+1,Registro_proyecto[[#This Row],[Por hacer]])</f>
        <v>45232</v>
      </c>
      <c r="K40">
        <f>COUNTIF(Registro_proyecto[Por hacer],Tareas_proyecto[[#This Row],[Fecha]])-COUNTIF(Registro_proyecto[En proceso],Tareas_proyecto[[#This Row],[Fecha]])+IF(ISNUMBER(K39),K39,0)</f>
        <v>3</v>
      </c>
      <c r="L40">
        <f>COUNTIF(Registro_proyecto[En proceso],Tareas_proyecto[[#This Row],[Fecha]])-COUNTIF(Registro_proyecto[En revisión],Tareas_proyecto[[#This Row],[Fecha]])+IF(ISNUMBER(L39),L39,0)</f>
        <v>6</v>
      </c>
      <c r="M40">
        <f>COUNTIF(Registro_proyecto[En revisión],Tareas_proyecto[[#This Row],[Fecha]])-COUNTIF(Registro_proyecto[Hecho],Tareas_proyecto[[#This Row],[Fecha]])+IF(ISNUMBER(M39),M39,0)</f>
        <v>0</v>
      </c>
      <c r="N40" s="3">
        <f>COUNTIF(Registro_proyecto[Hecho],Tareas_proyecto[[#This Row],[Fecha]])+IF(ISNUMBER(N39),N39,0)</f>
        <v>18</v>
      </c>
      <c r="O40">
        <v>7</v>
      </c>
      <c r="P40">
        <v>3</v>
      </c>
      <c r="Q40">
        <f>SUM(Tareas_proyecto[[#This Row],[En proceso]]+Tareas_proyecto[[#This Row],[En revisión]])</f>
        <v>6</v>
      </c>
    </row>
    <row r="41" spans="1:17" ht="16.2" thickBot="1" x14ac:dyDescent="0.35">
      <c r="A41" t="s">
        <v>59</v>
      </c>
      <c r="B41" s="12">
        <v>45247</v>
      </c>
      <c r="C41" s="10">
        <v>45253</v>
      </c>
      <c r="D41" s="10">
        <v>45253</v>
      </c>
      <c r="E41" s="10">
        <v>45289</v>
      </c>
      <c r="F41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41" s="3">
        <f>IF(Registro_proyecto[[#This Row],[Hecho]]="","",Registro_proyecto[[#This Row],[Hecho]]-Registro_proyecto[[#This Row],[Por hacer]])</f>
        <v>42</v>
      </c>
      <c r="H41" s="3">
        <f>IF(Registro_proyecto[[#This Row],[Hecho]]="","",Registro_proyecto[[#This Row],[Hecho]]-Registro_proyecto[[#This Row],[En proceso]])</f>
        <v>36</v>
      </c>
      <c r="J41" s="10">
        <f>IF(ISNUMBER(J40),J40+1,Registro_proyecto[[#This Row],[Por hacer]])</f>
        <v>45233</v>
      </c>
      <c r="K41">
        <f>COUNTIF(Registro_proyecto[Por hacer],Tareas_proyecto[[#This Row],[Fecha]])-COUNTIF(Registro_proyecto[En proceso],Tareas_proyecto[[#This Row],[Fecha]])+IF(ISNUMBER(K40),K40,0)</f>
        <v>10</v>
      </c>
      <c r="L41">
        <f>COUNTIF(Registro_proyecto[En proceso],Tareas_proyecto[[#This Row],[Fecha]])-COUNTIF(Registro_proyecto[En revisión],Tareas_proyecto[[#This Row],[Fecha]])+IF(ISNUMBER(L40),L40,0)</f>
        <v>6</v>
      </c>
      <c r="M41">
        <f>COUNTIF(Registro_proyecto[En revisión],Tareas_proyecto[[#This Row],[Fecha]])-COUNTIF(Registro_proyecto[Hecho],Tareas_proyecto[[#This Row],[Fecha]])+IF(ISNUMBER(M40),M40,0)</f>
        <v>0</v>
      </c>
      <c r="N41" s="3">
        <f>COUNTIF(Registro_proyecto[Hecho],Tareas_proyecto[[#This Row],[Fecha]])+IF(ISNUMBER(N40),N40,0)</f>
        <v>18</v>
      </c>
      <c r="O41">
        <v>7</v>
      </c>
      <c r="P41">
        <v>3</v>
      </c>
      <c r="Q41">
        <f>SUM(Tareas_proyecto[[#This Row],[En proceso]]+Tareas_proyecto[[#This Row],[En revisión]])</f>
        <v>6</v>
      </c>
    </row>
    <row r="42" spans="1:17" ht="16.2" thickBot="1" x14ac:dyDescent="0.35">
      <c r="A42" t="s">
        <v>60</v>
      </c>
      <c r="B42" s="11">
        <v>45248</v>
      </c>
      <c r="C42" s="10">
        <v>45248</v>
      </c>
      <c r="D42" s="10">
        <v>45248</v>
      </c>
      <c r="E42" s="10">
        <v>45248</v>
      </c>
      <c r="F42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42" s="3">
        <f>IF(Registro_proyecto[[#This Row],[Hecho]]="","",Registro_proyecto[[#This Row],[Hecho]]-Registro_proyecto[[#This Row],[Por hacer]])</f>
        <v>0</v>
      </c>
      <c r="H42" s="3">
        <f>IF(Registro_proyecto[[#This Row],[Hecho]]="","",Registro_proyecto[[#This Row],[Hecho]]-Registro_proyecto[[#This Row],[En proceso]])</f>
        <v>0</v>
      </c>
      <c r="J42" s="10">
        <f>IF(ISNUMBER(J41),J41+1,Registro_proyecto[[#This Row],[Por hacer]])</f>
        <v>45234</v>
      </c>
      <c r="K42">
        <f>COUNTIF(Registro_proyecto[Por hacer],Tareas_proyecto[[#This Row],[Fecha]])-COUNTIF(Registro_proyecto[En proceso],Tareas_proyecto[[#This Row],[Fecha]])+IF(ISNUMBER(K41),K41,0)</f>
        <v>10</v>
      </c>
      <c r="L42">
        <f>COUNTIF(Registro_proyecto[En proceso],Tareas_proyecto[[#This Row],[Fecha]])-COUNTIF(Registro_proyecto[En revisión],Tareas_proyecto[[#This Row],[Fecha]])+IF(ISNUMBER(L41),L41,0)</f>
        <v>6</v>
      </c>
      <c r="M42">
        <f>COUNTIF(Registro_proyecto[En revisión],Tareas_proyecto[[#This Row],[Fecha]])-COUNTIF(Registro_proyecto[Hecho],Tareas_proyecto[[#This Row],[Fecha]])+IF(ISNUMBER(M41),M41,0)</f>
        <v>0</v>
      </c>
      <c r="N42" s="3">
        <f>COUNTIF(Registro_proyecto[Hecho],Tareas_proyecto[[#This Row],[Fecha]])+IF(ISNUMBER(N41),N41,0)</f>
        <v>18</v>
      </c>
      <c r="O42">
        <v>7</v>
      </c>
      <c r="P42">
        <v>3</v>
      </c>
      <c r="Q42">
        <f>SUM(Tareas_proyecto[[#This Row],[En proceso]]+Tareas_proyecto[[#This Row],[En revisión]])</f>
        <v>6</v>
      </c>
    </row>
    <row r="43" spans="1:17" ht="16.2" thickBot="1" x14ac:dyDescent="0.35">
      <c r="A43" t="s">
        <v>61</v>
      </c>
      <c r="B43" s="12">
        <v>45248</v>
      </c>
      <c r="C43" s="10">
        <v>45275</v>
      </c>
      <c r="D43" s="10">
        <v>45275</v>
      </c>
      <c r="E43" s="10">
        <v>45275</v>
      </c>
      <c r="F43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43" s="3">
        <f>IF(Registro_proyecto[[#This Row],[Hecho]]="","",Registro_proyecto[[#This Row],[Hecho]]-Registro_proyecto[[#This Row],[Por hacer]])</f>
        <v>27</v>
      </c>
      <c r="H43" s="3">
        <f>IF(Registro_proyecto[[#This Row],[Hecho]]="","",Registro_proyecto[[#This Row],[Hecho]]-Registro_proyecto[[#This Row],[En proceso]])</f>
        <v>0</v>
      </c>
      <c r="J43" s="10">
        <f>IF(ISNUMBER(J42),J42+1,Registro_proyecto[[#This Row],[Por hacer]])</f>
        <v>45235</v>
      </c>
      <c r="K43">
        <f>COUNTIF(Registro_proyecto[Por hacer],Tareas_proyecto[[#This Row],[Fecha]])-COUNTIF(Registro_proyecto[En proceso],Tareas_proyecto[[#This Row],[Fecha]])+IF(ISNUMBER(K42),K42,0)</f>
        <v>10</v>
      </c>
      <c r="L43">
        <f>COUNTIF(Registro_proyecto[En proceso],Tareas_proyecto[[#This Row],[Fecha]])-COUNTIF(Registro_proyecto[En revisión],Tareas_proyecto[[#This Row],[Fecha]])+IF(ISNUMBER(L42),L42,0)</f>
        <v>6</v>
      </c>
      <c r="M43">
        <f>COUNTIF(Registro_proyecto[En revisión],Tareas_proyecto[[#This Row],[Fecha]])-COUNTIF(Registro_proyecto[Hecho],Tareas_proyecto[[#This Row],[Fecha]])+IF(ISNUMBER(M42),M42,0)</f>
        <v>0</v>
      </c>
      <c r="N43" s="3">
        <f>COUNTIF(Registro_proyecto[Hecho],Tareas_proyecto[[#This Row],[Fecha]])+IF(ISNUMBER(N42),N42,0)</f>
        <v>18</v>
      </c>
      <c r="O43">
        <v>7</v>
      </c>
      <c r="P43">
        <v>3</v>
      </c>
      <c r="Q43">
        <f>SUM(Tareas_proyecto[[#This Row],[En proceso]]+Tareas_proyecto[[#This Row],[En revisión]])</f>
        <v>6</v>
      </c>
    </row>
    <row r="44" spans="1:17" ht="16.2" thickBot="1" x14ac:dyDescent="0.35">
      <c r="A44" t="s">
        <v>62</v>
      </c>
      <c r="B44" s="11">
        <v>45248</v>
      </c>
      <c r="C44" s="10">
        <v>45248</v>
      </c>
      <c r="D44" s="10">
        <v>45248</v>
      </c>
      <c r="E44" s="10">
        <v>45248</v>
      </c>
      <c r="F44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44" s="3">
        <f>IF(Registro_proyecto[[#This Row],[Hecho]]="","",Registro_proyecto[[#This Row],[Hecho]]-Registro_proyecto[[#This Row],[Por hacer]])</f>
        <v>0</v>
      </c>
      <c r="H44" s="3">
        <f>IF(Registro_proyecto[[#This Row],[Hecho]]="","",Registro_proyecto[[#This Row],[Hecho]]-Registro_proyecto[[#This Row],[En proceso]])</f>
        <v>0</v>
      </c>
      <c r="J44" s="10">
        <f>IF(ISNUMBER(J43),J43+1,Registro_proyecto[[#This Row],[Por hacer]])</f>
        <v>45236</v>
      </c>
      <c r="K44">
        <f>COUNTIF(Registro_proyecto[Por hacer],Tareas_proyecto[[#This Row],[Fecha]])-COUNTIF(Registro_proyecto[En proceso],Tareas_proyecto[[#This Row],[Fecha]])+IF(ISNUMBER(K43),K43,0)</f>
        <v>10</v>
      </c>
      <c r="L44">
        <f>COUNTIF(Registro_proyecto[En proceso],Tareas_proyecto[[#This Row],[Fecha]])-COUNTIF(Registro_proyecto[En revisión],Tareas_proyecto[[#This Row],[Fecha]])+IF(ISNUMBER(L43),L43,0)</f>
        <v>6</v>
      </c>
      <c r="M44">
        <f>COUNTIF(Registro_proyecto[En revisión],Tareas_proyecto[[#This Row],[Fecha]])-COUNTIF(Registro_proyecto[Hecho],Tareas_proyecto[[#This Row],[Fecha]])+IF(ISNUMBER(M43),M43,0)</f>
        <v>0</v>
      </c>
      <c r="N44" s="3">
        <f>COUNTIF(Registro_proyecto[Hecho],Tareas_proyecto[[#This Row],[Fecha]])+IF(ISNUMBER(N43),N43,0)</f>
        <v>18</v>
      </c>
      <c r="O44">
        <v>7</v>
      </c>
      <c r="P44">
        <v>3</v>
      </c>
      <c r="Q44">
        <f>SUM(Tareas_proyecto[[#This Row],[En proceso]]+Tareas_proyecto[[#This Row],[En revisión]])</f>
        <v>6</v>
      </c>
    </row>
    <row r="45" spans="1:17" ht="16.2" thickBot="1" x14ac:dyDescent="0.35">
      <c r="A45" t="s">
        <v>63</v>
      </c>
      <c r="B45" s="12">
        <v>45248</v>
      </c>
      <c r="C45" s="10">
        <v>45275</v>
      </c>
      <c r="D45" s="10">
        <v>45286</v>
      </c>
      <c r="E45" s="10">
        <v>45294</v>
      </c>
      <c r="F45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45" s="3">
        <f>IF(Registro_proyecto[[#This Row],[Hecho]]="","",Registro_proyecto[[#This Row],[Hecho]]-Registro_proyecto[[#This Row],[Por hacer]])</f>
        <v>46</v>
      </c>
      <c r="H45" s="3">
        <f>IF(Registro_proyecto[[#This Row],[Hecho]]="","",Registro_proyecto[[#This Row],[Hecho]]-Registro_proyecto[[#This Row],[En proceso]])</f>
        <v>19</v>
      </c>
      <c r="J45" s="10">
        <f>IF(ISNUMBER(J44),J44+1,Registro_proyecto[[#This Row],[Por hacer]])</f>
        <v>45237</v>
      </c>
      <c r="K45">
        <f>COUNTIF(Registro_proyecto[Por hacer],Tareas_proyecto[[#This Row],[Fecha]])-COUNTIF(Registro_proyecto[En proceso],Tareas_proyecto[[#This Row],[Fecha]])+IF(ISNUMBER(K44),K44,0)</f>
        <v>10</v>
      </c>
      <c r="L45">
        <f>COUNTIF(Registro_proyecto[En proceso],Tareas_proyecto[[#This Row],[Fecha]])-COUNTIF(Registro_proyecto[En revisión],Tareas_proyecto[[#This Row],[Fecha]])+IF(ISNUMBER(L44),L44,0)</f>
        <v>6</v>
      </c>
      <c r="M45">
        <f>COUNTIF(Registro_proyecto[En revisión],Tareas_proyecto[[#This Row],[Fecha]])-COUNTIF(Registro_proyecto[Hecho],Tareas_proyecto[[#This Row],[Fecha]])+IF(ISNUMBER(M44),M44,0)</f>
        <v>0</v>
      </c>
      <c r="N45" s="3">
        <f>COUNTIF(Registro_proyecto[Hecho],Tareas_proyecto[[#This Row],[Fecha]])+IF(ISNUMBER(N44),N44,0)</f>
        <v>18</v>
      </c>
      <c r="O45">
        <v>7</v>
      </c>
      <c r="P45">
        <v>3</v>
      </c>
      <c r="Q45">
        <f>SUM(Tareas_proyecto[[#This Row],[En proceso]]+Tareas_proyecto[[#This Row],[En revisión]])</f>
        <v>6</v>
      </c>
    </row>
    <row r="46" spans="1:17" ht="16.2" thickBot="1" x14ac:dyDescent="0.35">
      <c r="A46" t="s">
        <v>64</v>
      </c>
      <c r="B46" s="11">
        <v>45253</v>
      </c>
      <c r="C46" s="10">
        <v>45253</v>
      </c>
      <c r="D46" s="10">
        <v>45253</v>
      </c>
      <c r="E46" s="10">
        <v>45253</v>
      </c>
      <c r="F46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46" s="3">
        <f>IF(Registro_proyecto[[#This Row],[Hecho]]="","",Registro_proyecto[[#This Row],[Hecho]]-Registro_proyecto[[#This Row],[Por hacer]])</f>
        <v>0</v>
      </c>
      <c r="H46" s="3">
        <f>IF(Registro_proyecto[[#This Row],[Hecho]]="","",Registro_proyecto[[#This Row],[Hecho]]-Registro_proyecto[[#This Row],[En proceso]])</f>
        <v>0</v>
      </c>
      <c r="J46" s="10">
        <f>IF(ISNUMBER(J45),J45+1,Registro_proyecto[[#This Row],[Por hacer]])</f>
        <v>45238</v>
      </c>
      <c r="K46">
        <f>COUNTIF(Registro_proyecto[Por hacer],Tareas_proyecto[[#This Row],[Fecha]])-COUNTIF(Registro_proyecto[En proceso],Tareas_proyecto[[#This Row],[Fecha]])+IF(ISNUMBER(K45),K45,0)</f>
        <v>10</v>
      </c>
      <c r="L46">
        <f>COUNTIF(Registro_proyecto[En proceso],Tareas_proyecto[[#This Row],[Fecha]])-COUNTIF(Registro_proyecto[En revisión],Tareas_proyecto[[#This Row],[Fecha]])+IF(ISNUMBER(L45),L45,0)</f>
        <v>6</v>
      </c>
      <c r="M46">
        <f>COUNTIF(Registro_proyecto[En revisión],Tareas_proyecto[[#This Row],[Fecha]])-COUNTIF(Registro_proyecto[Hecho],Tareas_proyecto[[#This Row],[Fecha]])+IF(ISNUMBER(M45),M45,0)</f>
        <v>0</v>
      </c>
      <c r="N46" s="3">
        <f>COUNTIF(Registro_proyecto[Hecho],Tareas_proyecto[[#This Row],[Fecha]])+IF(ISNUMBER(N45),N45,0)</f>
        <v>18</v>
      </c>
      <c r="O46">
        <v>7</v>
      </c>
      <c r="P46">
        <v>3</v>
      </c>
      <c r="Q46">
        <f>SUM(Tareas_proyecto[[#This Row],[En proceso]]+Tareas_proyecto[[#This Row],[En revisión]])</f>
        <v>6</v>
      </c>
    </row>
    <row r="47" spans="1:17" ht="16.2" thickBot="1" x14ac:dyDescent="0.35">
      <c r="A47" t="s">
        <v>65</v>
      </c>
      <c r="B47" s="12">
        <v>45253</v>
      </c>
      <c r="C47" s="10">
        <v>45253</v>
      </c>
      <c r="D47" s="10">
        <v>45253</v>
      </c>
      <c r="E47" s="10">
        <v>45253</v>
      </c>
      <c r="F47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47" s="3">
        <f>IF(Registro_proyecto[[#This Row],[Hecho]]="","",Registro_proyecto[[#This Row],[Hecho]]-Registro_proyecto[[#This Row],[Por hacer]])</f>
        <v>0</v>
      </c>
      <c r="H47" s="3">
        <f>IF(Registro_proyecto[[#This Row],[Hecho]]="","",Registro_proyecto[[#This Row],[Hecho]]-Registro_proyecto[[#This Row],[En proceso]])</f>
        <v>0</v>
      </c>
      <c r="J47" s="10">
        <f>IF(ISNUMBER(J46),J46+1,Registro_proyecto[[#This Row],[Por hacer]])</f>
        <v>45239</v>
      </c>
      <c r="K47">
        <f>COUNTIF(Registro_proyecto[Por hacer],Tareas_proyecto[[#This Row],[Fecha]])-COUNTIF(Registro_proyecto[En proceso],Tareas_proyecto[[#This Row],[Fecha]])+IF(ISNUMBER(K46),K46,0)</f>
        <v>10</v>
      </c>
      <c r="L47">
        <f>COUNTIF(Registro_proyecto[En proceso],Tareas_proyecto[[#This Row],[Fecha]])-COUNTIF(Registro_proyecto[En revisión],Tareas_proyecto[[#This Row],[Fecha]])+IF(ISNUMBER(L46),L46,0)</f>
        <v>6</v>
      </c>
      <c r="M47">
        <f>COUNTIF(Registro_proyecto[En revisión],Tareas_proyecto[[#This Row],[Fecha]])-COUNTIF(Registro_proyecto[Hecho],Tareas_proyecto[[#This Row],[Fecha]])+IF(ISNUMBER(M46),M46,0)</f>
        <v>0</v>
      </c>
      <c r="N47" s="3">
        <f>COUNTIF(Registro_proyecto[Hecho],Tareas_proyecto[[#This Row],[Fecha]])+IF(ISNUMBER(N46),N46,0)</f>
        <v>18</v>
      </c>
      <c r="O47">
        <v>7</v>
      </c>
      <c r="P47">
        <v>3</v>
      </c>
      <c r="Q47">
        <f>SUM(Tareas_proyecto[[#This Row],[En proceso]]+Tareas_proyecto[[#This Row],[En revisión]])</f>
        <v>6</v>
      </c>
    </row>
    <row r="48" spans="1:17" ht="16.2" thickBot="1" x14ac:dyDescent="0.35">
      <c r="A48" t="s">
        <v>66</v>
      </c>
      <c r="B48" s="11">
        <v>45253</v>
      </c>
      <c r="C48" s="10">
        <v>45253</v>
      </c>
      <c r="D48" s="10">
        <v>45253</v>
      </c>
      <c r="E48" s="10">
        <v>45253</v>
      </c>
      <c r="F48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48" s="3">
        <f>IF(Registro_proyecto[[#This Row],[Hecho]]="","",Registro_proyecto[[#This Row],[Hecho]]-Registro_proyecto[[#This Row],[Por hacer]])</f>
        <v>0</v>
      </c>
      <c r="H48" s="3">
        <f>IF(Registro_proyecto[[#This Row],[Hecho]]="","",Registro_proyecto[[#This Row],[Hecho]]-Registro_proyecto[[#This Row],[En proceso]])</f>
        <v>0</v>
      </c>
      <c r="J48" s="10">
        <f>IF(ISNUMBER(J47),J47+1,Registro_proyecto[[#This Row],[Por hacer]])</f>
        <v>45240</v>
      </c>
      <c r="K48">
        <f>COUNTIF(Registro_proyecto[Por hacer],Tareas_proyecto[[#This Row],[Fecha]])-COUNTIF(Registro_proyecto[En proceso],Tareas_proyecto[[#This Row],[Fecha]])+IF(ISNUMBER(K47),K47,0)</f>
        <v>9</v>
      </c>
      <c r="L48">
        <f>COUNTIF(Registro_proyecto[En proceso],Tareas_proyecto[[#This Row],[Fecha]])-COUNTIF(Registro_proyecto[En revisión],Tareas_proyecto[[#This Row],[Fecha]])+IF(ISNUMBER(L47),L47,0)</f>
        <v>7</v>
      </c>
      <c r="M48">
        <f>COUNTIF(Registro_proyecto[En revisión],Tareas_proyecto[[#This Row],[Fecha]])-COUNTIF(Registro_proyecto[Hecho],Tareas_proyecto[[#This Row],[Fecha]])+IF(ISNUMBER(M47),M47,0)</f>
        <v>0</v>
      </c>
      <c r="N48" s="3">
        <f>COUNTIF(Registro_proyecto[Hecho],Tareas_proyecto[[#This Row],[Fecha]])+IF(ISNUMBER(N47),N47,0)</f>
        <v>18</v>
      </c>
      <c r="O48">
        <v>7</v>
      </c>
      <c r="P48">
        <v>3</v>
      </c>
      <c r="Q48">
        <f>SUM(Tareas_proyecto[[#This Row],[En proceso]]+Tareas_proyecto[[#This Row],[En revisión]])</f>
        <v>7</v>
      </c>
    </row>
    <row r="49" spans="1:29" x14ac:dyDescent="0.3">
      <c r="A49" t="s">
        <v>67</v>
      </c>
      <c r="B49" s="1">
        <v>45253</v>
      </c>
      <c r="C49" s="10">
        <v>45253</v>
      </c>
      <c r="D49" s="10">
        <v>45253</v>
      </c>
      <c r="E49" s="10">
        <v>45253</v>
      </c>
      <c r="F49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49" s="3">
        <f>IF(Registro_proyecto[[#This Row],[Hecho]]="","",Registro_proyecto[[#This Row],[Hecho]]-Registro_proyecto[[#This Row],[Por hacer]])</f>
        <v>0</v>
      </c>
      <c r="H49" s="3">
        <f>IF(Registro_proyecto[[#This Row],[Hecho]]="","",Registro_proyecto[[#This Row],[Hecho]]-Registro_proyecto[[#This Row],[En proceso]])</f>
        <v>0</v>
      </c>
      <c r="J49" s="10">
        <f>IF(ISNUMBER(J48),J48+1,Registro_proyecto[[#This Row],[Por hacer]])</f>
        <v>45241</v>
      </c>
      <c r="K49">
        <f>COUNTIF(Registro_proyecto[Por hacer],Tareas_proyecto[[#This Row],[Fecha]])-COUNTIF(Registro_proyecto[En proceso],Tareas_proyecto[[#This Row],[Fecha]])+IF(ISNUMBER(K48),K48,0)</f>
        <v>9</v>
      </c>
      <c r="L49">
        <f>COUNTIF(Registro_proyecto[En proceso],Tareas_proyecto[[#This Row],[Fecha]])-COUNTIF(Registro_proyecto[En revisión],Tareas_proyecto[[#This Row],[Fecha]])+IF(ISNUMBER(L48),L48,0)</f>
        <v>7</v>
      </c>
      <c r="M49">
        <f>COUNTIF(Registro_proyecto[En revisión],Tareas_proyecto[[#This Row],[Fecha]])-COUNTIF(Registro_proyecto[Hecho],Tareas_proyecto[[#This Row],[Fecha]])+IF(ISNUMBER(M48),M48,0)</f>
        <v>0</v>
      </c>
      <c r="N49" s="3">
        <f>COUNTIF(Registro_proyecto[Hecho],Tareas_proyecto[[#This Row],[Fecha]])+IF(ISNUMBER(N48),N48,0)</f>
        <v>18</v>
      </c>
      <c r="O49">
        <v>7</v>
      </c>
      <c r="P49">
        <v>3</v>
      </c>
      <c r="Q49">
        <f>SUM(Tareas_proyecto[[#This Row],[En proceso]]+Tareas_proyecto[[#This Row],[En revisión]])</f>
        <v>7</v>
      </c>
    </row>
    <row r="50" spans="1:29" x14ac:dyDescent="0.3">
      <c r="A50" t="s">
        <v>68</v>
      </c>
      <c r="B50" s="1">
        <v>45253</v>
      </c>
      <c r="C50" s="10">
        <v>45253</v>
      </c>
      <c r="D50" s="10">
        <v>45253</v>
      </c>
      <c r="E50" s="10">
        <v>45253</v>
      </c>
      <c r="F50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50" s="3">
        <f>IF(Registro_proyecto[[#This Row],[Hecho]]="","",Registro_proyecto[[#This Row],[Hecho]]-Registro_proyecto[[#This Row],[Por hacer]])</f>
        <v>0</v>
      </c>
      <c r="H50" s="3">
        <f>IF(Registro_proyecto[[#This Row],[Hecho]]="","",Registro_proyecto[[#This Row],[Hecho]]-Registro_proyecto[[#This Row],[En proceso]])</f>
        <v>0</v>
      </c>
      <c r="J50" s="10">
        <f>IF(ISNUMBER(J49),J49+1,Registro_proyecto[[#This Row],[Por hacer]])</f>
        <v>45242</v>
      </c>
      <c r="K50">
        <f>COUNTIF(Registro_proyecto[Por hacer],Tareas_proyecto[[#This Row],[Fecha]])-COUNTIF(Registro_proyecto[En proceso],Tareas_proyecto[[#This Row],[Fecha]])+IF(ISNUMBER(K49),K49,0)</f>
        <v>8</v>
      </c>
      <c r="L50">
        <f>COUNTIF(Registro_proyecto[En proceso],Tareas_proyecto[[#This Row],[Fecha]])-COUNTIF(Registro_proyecto[En revisión],Tareas_proyecto[[#This Row],[Fecha]])+IF(ISNUMBER(L49),L49,0)</f>
        <v>8</v>
      </c>
      <c r="M50">
        <f>COUNTIF(Registro_proyecto[En revisión],Tareas_proyecto[[#This Row],[Fecha]])-COUNTIF(Registro_proyecto[Hecho],Tareas_proyecto[[#This Row],[Fecha]])+IF(ISNUMBER(M49),M49,0)</f>
        <v>0</v>
      </c>
      <c r="N50" s="3">
        <f>COUNTIF(Registro_proyecto[Hecho],Tareas_proyecto[[#This Row],[Fecha]])+IF(ISNUMBER(N49),N49,0)</f>
        <v>18</v>
      </c>
      <c r="O50">
        <v>7</v>
      </c>
      <c r="P50">
        <v>3</v>
      </c>
      <c r="Q50">
        <f>SUM(Tareas_proyecto[[#This Row],[En proceso]]+Tareas_proyecto[[#This Row],[En revisión]])</f>
        <v>8</v>
      </c>
    </row>
    <row r="51" spans="1:29" x14ac:dyDescent="0.3">
      <c r="A51" t="s">
        <v>69</v>
      </c>
      <c r="B51" s="1">
        <v>45253</v>
      </c>
      <c r="C51" s="1">
        <v>45253</v>
      </c>
      <c r="D51" s="1">
        <v>45253</v>
      </c>
      <c r="E51" s="1">
        <v>45253</v>
      </c>
      <c r="F51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51" s="3">
        <f>IF(Registro_proyecto[[#This Row],[Hecho]]="","",Registro_proyecto[[#This Row],[Hecho]]-Registro_proyecto[[#This Row],[Por hacer]])</f>
        <v>0</v>
      </c>
      <c r="H51" s="3">
        <f>IF(Registro_proyecto[[#This Row],[Hecho]]="","",Registro_proyecto[[#This Row],[Hecho]]-Registro_proyecto[[#This Row],[En proceso]])</f>
        <v>0</v>
      </c>
      <c r="J51" s="10">
        <f>IF(ISNUMBER(J50),J50+1,Registro_proyecto[[#This Row],[Por hacer]])</f>
        <v>45243</v>
      </c>
      <c r="K51">
        <f>COUNTIF(Registro_proyecto[Por hacer],Tareas_proyecto[[#This Row],[Fecha]])-COUNTIF(Registro_proyecto[En proceso],Tareas_proyecto[[#This Row],[Fecha]])+IF(ISNUMBER(K50),K50,0)</f>
        <v>8</v>
      </c>
      <c r="L51">
        <f>COUNTIF(Registro_proyecto[En proceso],Tareas_proyecto[[#This Row],[Fecha]])-COUNTIF(Registro_proyecto[En revisión],Tareas_proyecto[[#This Row],[Fecha]])+IF(ISNUMBER(L50),L50,0)</f>
        <v>8</v>
      </c>
      <c r="M51">
        <f>COUNTIF(Registro_proyecto[En revisión],Tareas_proyecto[[#This Row],[Fecha]])-COUNTIF(Registro_proyecto[Hecho],Tareas_proyecto[[#This Row],[Fecha]])+IF(ISNUMBER(M50),M50,0)</f>
        <v>0</v>
      </c>
      <c r="N51" s="3">
        <f>COUNTIF(Registro_proyecto[Hecho],Tareas_proyecto[[#This Row],[Fecha]])+IF(ISNUMBER(N50),N50,0)</f>
        <v>18</v>
      </c>
      <c r="O51">
        <v>7</v>
      </c>
      <c r="P51">
        <v>3</v>
      </c>
      <c r="Q51">
        <f>SUM(Tareas_proyecto[[#This Row],[En proceso]]+Tareas_proyecto[[#This Row],[En revisión]])</f>
        <v>8</v>
      </c>
    </row>
    <row r="52" spans="1:29" ht="18" x14ac:dyDescent="0.35">
      <c r="A52" t="s">
        <v>70</v>
      </c>
      <c r="B52" s="1">
        <v>45254</v>
      </c>
      <c r="C52" s="10">
        <v>45254</v>
      </c>
      <c r="D52" s="10">
        <v>45254</v>
      </c>
      <c r="E52" s="10">
        <v>45254</v>
      </c>
      <c r="F52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52" s="3">
        <f>IF(Registro_proyecto[[#This Row],[Hecho]]="","",Registro_proyecto[[#This Row],[Hecho]]-Registro_proyecto[[#This Row],[Por hacer]])</f>
        <v>0</v>
      </c>
      <c r="H52" s="3">
        <f>IF(Registro_proyecto[[#This Row],[Hecho]]="","",Registro_proyecto[[#This Row],[Hecho]]-Registro_proyecto[[#This Row],[En proceso]])</f>
        <v>0</v>
      </c>
      <c r="J52" s="10">
        <f>IF(ISNUMBER(J51),J51+1,Registro_proyecto[[#This Row],[Por hacer]])</f>
        <v>45244</v>
      </c>
      <c r="K52">
        <f>COUNTIF(Registro_proyecto[Por hacer],Tareas_proyecto[[#This Row],[Fecha]])-COUNTIF(Registro_proyecto[En proceso],Tareas_proyecto[[#This Row],[Fecha]])+IF(ISNUMBER(K51),K51,0)</f>
        <v>8</v>
      </c>
      <c r="L52">
        <f>COUNTIF(Registro_proyecto[En proceso],Tareas_proyecto[[#This Row],[Fecha]])-COUNTIF(Registro_proyecto[En revisión],Tareas_proyecto[[#This Row],[Fecha]])+IF(ISNUMBER(L51),L51,0)</f>
        <v>8</v>
      </c>
      <c r="M52">
        <f>COUNTIF(Registro_proyecto[En revisión],Tareas_proyecto[[#This Row],[Fecha]])-COUNTIF(Registro_proyecto[Hecho],Tareas_proyecto[[#This Row],[Fecha]])+IF(ISNUMBER(M51),M51,0)</f>
        <v>0</v>
      </c>
      <c r="N52" s="3">
        <f>COUNTIF(Registro_proyecto[Hecho],Tareas_proyecto[[#This Row],[Fecha]])+IF(ISNUMBER(N51),N51,0)</f>
        <v>18</v>
      </c>
      <c r="O52">
        <v>7</v>
      </c>
      <c r="P52">
        <v>3</v>
      </c>
      <c r="Q52">
        <f>SUM(Tareas_proyecto[[#This Row],[En proceso]]+Tareas_proyecto[[#This Row],[En revisión]])</f>
        <v>8</v>
      </c>
      <c r="S52" s="9" t="s">
        <v>38</v>
      </c>
    </row>
    <row r="53" spans="1:29" x14ac:dyDescent="0.3">
      <c r="A53" t="s">
        <v>71</v>
      </c>
      <c r="B53" s="1">
        <v>45254</v>
      </c>
      <c r="C53" s="10">
        <v>45254</v>
      </c>
      <c r="D53" s="10">
        <v>45254</v>
      </c>
      <c r="E53" s="10">
        <v>45254</v>
      </c>
      <c r="F53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53" s="3">
        <f>IF(Registro_proyecto[[#This Row],[Hecho]]="","",Registro_proyecto[[#This Row],[Hecho]]-Registro_proyecto[[#This Row],[Por hacer]])</f>
        <v>0</v>
      </c>
      <c r="H53" s="3">
        <f>IF(Registro_proyecto[[#This Row],[Hecho]]="","",Registro_proyecto[[#This Row],[Hecho]]-Registro_proyecto[[#This Row],[En proceso]])</f>
        <v>0</v>
      </c>
      <c r="J53" s="10">
        <f>IF(ISNUMBER(J52),J52+1,Registro_proyecto[[#This Row],[Por hacer]])</f>
        <v>45245</v>
      </c>
      <c r="K53">
        <f>COUNTIF(Registro_proyecto[Por hacer],Tareas_proyecto[[#This Row],[Fecha]])-COUNTIF(Registro_proyecto[En proceso],Tareas_proyecto[[#This Row],[Fecha]])+IF(ISNUMBER(K52),K52,0)</f>
        <v>8</v>
      </c>
      <c r="L53">
        <f>COUNTIF(Registro_proyecto[En proceso],Tareas_proyecto[[#This Row],[Fecha]])-COUNTIF(Registro_proyecto[En revisión],Tareas_proyecto[[#This Row],[Fecha]])+IF(ISNUMBER(L52),L52,0)</f>
        <v>8</v>
      </c>
      <c r="M53">
        <f>COUNTIF(Registro_proyecto[En revisión],Tareas_proyecto[[#This Row],[Fecha]])-COUNTIF(Registro_proyecto[Hecho],Tareas_proyecto[[#This Row],[Fecha]])+IF(ISNUMBER(M52),M52,0)</f>
        <v>0</v>
      </c>
      <c r="N53" s="3">
        <f>COUNTIF(Registro_proyecto[Hecho],Tareas_proyecto[[#This Row],[Fecha]])+IF(ISNUMBER(N52),N52,0)</f>
        <v>18</v>
      </c>
      <c r="O53">
        <v>7</v>
      </c>
      <c r="P53">
        <v>3</v>
      </c>
      <c r="Q53">
        <f>SUM(Tareas_proyecto[[#This Row],[En proceso]]+Tareas_proyecto[[#This Row],[En revisión]])</f>
        <v>8</v>
      </c>
      <c r="S53" t="s">
        <v>41</v>
      </c>
      <c r="T53" s="2">
        <f>IFERROR(AVERAGE(Registro_proyecto[Tiempo de Entrega]),"-")</f>
        <v>15.821428571428571</v>
      </c>
      <c r="U53" t="s">
        <v>39</v>
      </c>
      <c r="W53" t="str">
        <f>IFERROR("Tiempo de Entrega máximo (tarea "&amp;_xlfn.XLOOKUP(X53,Registro_proyecto[Tiempo de Entrega],Registro_proyecto[Código Tarea])&amp;"):","Tiempo de Entrega máximo:")</f>
        <v>Tiempo de Entrega máximo (tarea #015):</v>
      </c>
      <c r="X53">
        <f>MAX(Registro_proyecto[Tiempo de Entrega])</f>
        <v>58</v>
      </c>
      <c r="Y53" t="s">
        <v>39</v>
      </c>
      <c r="AA53" t="str">
        <f>IFERROR("Tiempo de Entrega mínimo (tarea "&amp;_xlfn.XLOOKUP(AB53,Registro_proyecto[Tiempo de Entrega],Registro_proyecto[Código Tarea])&amp;"):","Tiempo de Entrega mínimo:")</f>
        <v>Tiempo de Entrega mínimo (tarea #001):</v>
      </c>
      <c r="AB53">
        <f>MIN(Registro_proyecto[Tiempo de Entrega])</f>
        <v>0</v>
      </c>
      <c r="AC53" t="s">
        <v>39</v>
      </c>
    </row>
    <row r="54" spans="1:29" x14ac:dyDescent="0.3">
      <c r="A54" t="s">
        <v>72</v>
      </c>
      <c r="B54" s="1">
        <v>45259</v>
      </c>
      <c r="C54" s="10">
        <v>45259</v>
      </c>
      <c r="D54" s="10">
        <v>45282</v>
      </c>
      <c r="E54" s="10">
        <v>45282</v>
      </c>
      <c r="F54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54" s="3">
        <f>IF(Registro_proyecto[[#This Row],[Hecho]]="","",Registro_proyecto[[#This Row],[Hecho]]-Registro_proyecto[[#This Row],[Por hacer]])</f>
        <v>23</v>
      </c>
      <c r="H54" s="3">
        <f>IF(Registro_proyecto[[#This Row],[Hecho]]="","",Registro_proyecto[[#This Row],[Hecho]]-Registro_proyecto[[#This Row],[En proceso]])</f>
        <v>23</v>
      </c>
      <c r="J54" s="10">
        <f>IF(ISNUMBER(J53),J53+1,Registro_proyecto[[#This Row],[Por hacer]])</f>
        <v>45246</v>
      </c>
      <c r="K54">
        <f>COUNTIF(Registro_proyecto[Por hacer],Tareas_proyecto[[#This Row],[Fecha]])-COUNTIF(Registro_proyecto[En proceso],Tareas_proyecto[[#This Row],[Fecha]])+IF(ISNUMBER(K53),K53,0)</f>
        <v>8</v>
      </c>
      <c r="L54">
        <f>COUNTIF(Registro_proyecto[En proceso],Tareas_proyecto[[#This Row],[Fecha]])-COUNTIF(Registro_proyecto[En revisión],Tareas_proyecto[[#This Row],[Fecha]])+IF(ISNUMBER(L53),L53,0)</f>
        <v>8</v>
      </c>
      <c r="M54">
        <f>COUNTIF(Registro_proyecto[En revisión],Tareas_proyecto[[#This Row],[Fecha]])-COUNTIF(Registro_proyecto[Hecho],Tareas_proyecto[[#This Row],[Fecha]])+IF(ISNUMBER(M53),M53,0)</f>
        <v>0</v>
      </c>
      <c r="N54" s="3">
        <f>COUNTIF(Registro_proyecto[Hecho],Tareas_proyecto[[#This Row],[Fecha]])+IF(ISNUMBER(N53),N53,0)</f>
        <v>18</v>
      </c>
      <c r="O54">
        <v>7</v>
      </c>
      <c r="P54">
        <v>3</v>
      </c>
      <c r="Q54">
        <f>SUM(Tareas_proyecto[[#This Row],[En proceso]]+Tareas_proyecto[[#This Row],[En revisión]])</f>
        <v>8</v>
      </c>
      <c r="S54" t="s">
        <v>42</v>
      </c>
      <c r="T54" s="2">
        <f>IFERROR(AVERAGE(Registro_proyecto[Tiempo de Ciclo]),"-")</f>
        <v>9.4285714285714288</v>
      </c>
      <c r="U54" t="s">
        <v>39</v>
      </c>
      <c r="W54" t="str">
        <f>IFERROR("Tiempo de Ciclo máximo (tarea "&amp;_xlfn.XLOOKUP(X54,Registro_proyecto[Tiempo de Ciclo],Registro_proyecto[Código Tarea])&amp;"):","Tiempo de Ciclo máximo:")</f>
        <v>Tiempo de Ciclo máximo (tarea #031):</v>
      </c>
      <c r="X54">
        <f>MAX(Registro_proyecto[Tiempo de Ciclo])</f>
        <v>47</v>
      </c>
      <c r="Y54" t="s">
        <v>39</v>
      </c>
      <c r="AA54" t="str">
        <f>IFERROR("Tiempo de Ciclo mínimo (tarea "&amp;_xlfn.XLOOKUP(AB54,Registro_proyecto[Tiempo de Ciclo],Registro_proyecto[Código Tarea])&amp;"):","Tiempo de Ciclo mínimo:")</f>
        <v>Tiempo de Ciclo mínimo (tarea #001):</v>
      </c>
      <c r="AB54">
        <f>MIN(Registro_proyecto[Tiempo de Ciclo])</f>
        <v>0</v>
      </c>
      <c r="AC54" t="s">
        <v>39</v>
      </c>
    </row>
    <row r="55" spans="1:29" x14ac:dyDescent="0.3">
      <c r="A55" t="s">
        <v>73</v>
      </c>
      <c r="B55" s="1">
        <v>45261</v>
      </c>
      <c r="C55" s="10">
        <v>45261</v>
      </c>
      <c r="D55" s="10">
        <v>45274</v>
      </c>
      <c r="E55" s="10">
        <v>45274</v>
      </c>
      <c r="F55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55" s="3">
        <f>IF(Registro_proyecto[[#This Row],[Hecho]]="","",Registro_proyecto[[#This Row],[Hecho]]-Registro_proyecto[[#This Row],[Por hacer]])</f>
        <v>13</v>
      </c>
      <c r="H55" s="3">
        <f>IF(Registro_proyecto[[#This Row],[Hecho]]="","",Registro_proyecto[[#This Row],[Hecho]]-Registro_proyecto[[#This Row],[En proceso]])</f>
        <v>13</v>
      </c>
      <c r="J55" s="10">
        <f>IF(ISNUMBER(J54),J54+1,Registro_proyecto[[#This Row],[Por hacer]])</f>
        <v>45247</v>
      </c>
      <c r="K55">
        <f>COUNTIF(Registro_proyecto[Por hacer],Tareas_proyecto[[#This Row],[Fecha]])-COUNTIF(Registro_proyecto[En proceso],Tareas_proyecto[[#This Row],[Fecha]])+IF(ISNUMBER(K54),K54,0)</f>
        <v>2</v>
      </c>
      <c r="L55">
        <f>COUNTIF(Registro_proyecto[En proceso],Tareas_proyecto[[#This Row],[Fecha]])-COUNTIF(Registro_proyecto[En revisión],Tareas_proyecto[[#This Row],[Fecha]])+IF(ISNUMBER(L54),L54,0)</f>
        <v>13</v>
      </c>
      <c r="M55">
        <f>COUNTIF(Registro_proyecto[En revisión],Tareas_proyecto[[#This Row],[Fecha]])-COUNTIF(Registro_proyecto[Hecho],Tareas_proyecto[[#This Row],[Fecha]])+IF(ISNUMBER(M54),M54,0)</f>
        <v>3</v>
      </c>
      <c r="N55" s="3">
        <f>COUNTIF(Registro_proyecto[Hecho],Tareas_proyecto[[#This Row],[Fecha]])+IF(ISNUMBER(N54),N54,0)</f>
        <v>18</v>
      </c>
      <c r="O55">
        <v>7</v>
      </c>
      <c r="P55">
        <v>3</v>
      </c>
      <c r="Q55">
        <f>SUM(Tareas_proyecto[[#This Row],[En proceso]]+Tareas_proyecto[[#This Row],[En revisión]])</f>
        <v>16</v>
      </c>
      <c r="S55" t="s">
        <v>43</v>
      </c>
      <c r="T55" s="2">
        <f>AVERAGE(Tareas_proyecto[WIP])</f>
        <v>4.2240000000000002</v>
      </c>
      <c r="U55" t="s">
        <v>40</v>
      </c>
      <c r="W55" s="1" t="str">
        <f>"WIP máximo ("&amp;TEXT(_xlfn.XLOOKUP(X55,Tareas_proyecto[WIP],Tareas_proyecto[Fecha]),"dd/mm/aa")&amp;"):"</f>
        <v>WIP máximo (17/11/23):</v>
      </c>
      <c r="X55">
        <f>MAX(Tareas_proyecto[WIP])</f>
        <v>16</v>
      </c>
      <c r="Y55" t="s">
        <v>40</v>
      </c>
      <c r="AA55" t="str">
        <f>"WIP mínimo ("&amp;TEXT(_xlfn.XLOOKUP(AB55,Tareas_proyecto[WIP],Tareas_proyecto[Fecha]),"dd/mm/aa")&amp;"):"</f>
        <v>WIP mínimo (06/10/23):</v>
      </c>
      <c r="AB55">
        <f>MIN(Tareas_proyecto[WIP])</f>
        <v>0</v>
      </c>
      <c r="AC55" t="s">
        <v>40</v>
      </c>
    </row>
    <row r="56" spans="1:29" x14ac:dyDescent="0.3">
      <c r="A56" t="s">
        <v>74</v>
      </c>
      <c r="B56" s="1">
        <v>45268</v>
      </c>
      <c r="C56" s="10">
        <v>45269</v>
      </c>
      <c r="D56" s="10">
        <v>45272</v>
      </c>
      <c r="E56" s="10">
        <v>45282</v>
      </c>
      <c r="F56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56" s="3">
        <f>IF(Registro_proyecto[[#This Row],[Hecho]]="","",Registro_proyecto[[#This Row],[Hecho]]-Registro_proyecto[[#This Row],[Por hacer]])</f>
        <v>14</v>
      </c>
      <c r="H56" s="3">
        <f>IF(Registro_proyecto[[#This Row],[Hecho]]="","",Registro_proyecto[[#This Row],[Hecho]]-Registro_proyecto[[#This Row],[En proceso]])</f>
        <v>13</v>
      </c>
      <c r="J56" s="10">
        <f>IF(ISNUMBER(J55),J55+1,Registro_proyecto[[#This Row],[Por hacer]])</f>
        <v>45248</v>
      </c>
      <c r="K56">
        <f>COUNTIF(Registro_proyecto[Por hacer],Tareas_proyecto[[#This Row],[Fecha]])-COUNTIF(Registro_proyecto[En proceso],Tareas_proyecto[[#This Row],[Fecha]])+IF(ISNUMBER(K55),K55,0)</f>
        <v>4</v>
      </c>
      <c r="L56">
        <f>COUNTIF(Registro_proyecto[En proceso],Tareas_proyecto[[#This Row],[Fecha]])-COUNTIF(Registro_proyecto[En revisión],Tareas_proyecto[[#This Row],[Fecha]])+IF(ISNUMBER(L55),L55,0)</f>
        <v>13</v>
      </c>
      <c r="M56">
        <f>COUNTIF(Registro_proyecto[En revisión],Tareas_proyecto[[#This Row],[Fecha]])-COUNTIF(Registro_proyecto[Hecho],Tareas_proyecto[[#This Row],[Fecha]])+IF(ISNUMBER(M55),M55,0)</f>
        <v>3</v>
      </c>
      <c r="N56" s="3">
        <f>COUNTIF(Registro_proyecto[Hecho],Tareas_proyecto[[#This Row],[Fecha]])+IF(ISNUMBER(N55),N55,0)</f>
        <v>20</v>
      </c>
      <c r="O56">
        <v>7</v>
      </c>
      <c r="P56">
        <v>3</v>
      </c>
      <c r="Q56">
        <f>SUM(Tareas_proyecto[[#This Row],[En proceso]]+Tareas_proyecto[[#This Row],[En revisión]])</f>
        <v>16</v>
      </c>
    </row>
    <row r="57" spans="1:29" x14ac:dyDescent="0.3">
      <c r="A57" t="s">
        <v>75</v>
      </c>
      <c r="B57" s="1">
        <v>45275</v>
      </c>
      <c r="C57" s="10">
        <v>45275</v>
      </c>
      <c r="D57" s="10">
        <v>45282</v>
      </c>
      <c r="E57" s="10">
        <v>45282</v>
      </c>
      <c r="F57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57" s="3">
        <f>IF(Registro_proyecto[[#This Row],[Hecho]]="","",Registro_proyecto[[#This Row],[Hecho]]-Registro_proyecto[[#This Row],[Por hacer]])</f>
        <v>7</v>
      </c>
      <c r="H57" s="3">
        <f>IF(Registro_proyecto[[#This Row],[Hecho]]="","",Registro_proyecto[[#This Row],[Hecho]]-Registro_proyecto[[#This Row],[En proceso]])</f>
        <v>7</v>
      </c>
      <c r="J57" s="10">
        <f>IF(ISNUMBER(J56),J56+1,Registro_proyecto[[#This Row],[Por hacer]])</f>
        <v>45249</v>
      </c>
      <c r="K57">
        <f>COUNTIF(Registro_proyecto[Por hacer],Tareas_proyecto[[#This Row],[Fecha]])-COUNTIF(Registro_proyecto[En proceso],Tareas_proyecto[[#This Row],[Fecha]])+IF(ISNUMBER(K56),K56,0)</f>
        <v>4</v>
      </c>
      <c r="L57">
        <f>COUNTIF(Registro_proyecto[En proceso],Tareas_proyecto[[#This Row],[Fecha]])-COUNTIF(Registro_proyecto[En revisión],Tareas_proyecto[[#This Row],[Fecha]])+IF(ISNUMBER(L56),L56,0)</f>
        <v>13</v>
      </c>
      <c r="M57">
        <f>COUNTIF(Registro_proyecto[En revisión],Tareas_proyecto[[#This Row],[Fecha]])-COUNTIF(Registro_proyecto[Hecho],Tareas_proyecto[[#This Row],[Fecha]])+IF(ISNUMBER(M56),M56,0)</f>
        <v>3</v>
      </c>
      <c r="N57" s="3">
        <f>COUNTIF(Registro_proyecto[Hecho],Tareas_proyecto[[#This Row],[Fecha]])+IF(ISNUMBER(N56),N56,0)</f>
        <v>20</v>
      </c>
      <c r="O57">
        <v>7</v>
      </c>
      <c r="P57">
        <v>3</v>
      </c>
      <c r="Q57">
        <f>SUM(Tareas_proyecto[[#This Row],[En proceso]]+Tareas_proyecto[[#This Row],[En revisión]])</f>
        <v>16</v>
      </c>
    </row>
    <row r="58" spans="1:29" x14ac:dyDescent="0.3">
      <c r="A58" t="s">
        <v>76</v>
      </c>
      <c r="B58" s="1">
        <v>45282</v>
      </c>
      <c r="C58" s="10">
        <v>45282</v>
      </c>
      <c r="D58" s="10">
        <v>45282</v>
      </c>
      <c r="E58" s="10">
        <v>45282</v>
      </c>
      <c r="F58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58" s="3">
        <f>IF(Registro_proyecto[[#This Row],[Hecho]]="","",Registro_proyecto[[#This Row],[Hecho]]-Registro_proyecto[[#This Row],[Por hacer]])</f>
        <v>0</v>
      </c>
      <c r="H58" s="3">
        <f>IF(Registro_proyecto[[#This Row],[Hecho]]="","",Registro_proyecto[[#This Row],[Hecho]]-Registro_proyecto[[#This Row],[En proceso]])</f>
        <v>0</v>
      </c>
      <c r="J58" s="10">
        <f>IF(ISNUMBER(J57),J57+1,Registro_proyecto[[#This Row],[Por hacer]])</f>
        <v>45250</v>
      </c>
      <c r="K58">
        <f>COUNTIF(Registro_proyecto[Por hacer],Tareas_proyecto[[#This Row],[Fecha]])-COUNTIF(Registro_proyecto[En proceso],Tareas_proyecto[[#This Row],[Fecha]])+IF(ISNUMBER(K57),K57,0)</f>
        <v>4</v>
      </c>
      <c r="L58">
        <f>COUNTIF(Registro_proyecto[En proceso],Tareas_proyecto[[#This Row],[Fecha]])-COUNTIF(Registro_proyecto[En revisión],Tareas_proyecto[[#This Row],[Fecha]])+IF(ISNUMBER(L57),L57,0)</f>
        <v>13</v>
      </c>
      <c r="M58">
        <f>COUNTIF(Registro_proyecto[En revisión],Tareas_proyecto[[#This Row],[Fecha]])-COUNTIF(Registro_proyecto[Hecho],Tareas_proyecto[[#This Row],[Fecha]])+IF(ISNUMBER(M57),M57,0)</f>
        <v>3</v>
      </c>
      <c r="N58" s="3">
        <f>COUNTIF(Registro_proyecto[Hecho],Tareas_proyecto[[#This Row],[Fecha]])+IF(ISNUMBER(N57),N57,0)</f>
        <v>20</v>
      </c>
      <c r="O58">
        <v>7</v>
      </c>
      <c r="P58">
        <v>3</v>
      </c>
      <c r="Q58">
        <f>SUM(Tareas_proyecto[[#This Row],[En proceso]]+Tareas_proyecto[[#This Row],[En revisión]])</f>
        <v>16</v>
      </c>
    </row>
    <row r="59" spans="1:29" x14ac:dyDescent="0.3">
      <c r="A59" t="s">
        <v>77</v>
      </c>
      <c r="B59" s="1">
        <v>45282</v>
      </c>
      <c r="C59" s="10">
        <v>45282</v>
      </c>
      <c r="D59" s="10">
        <v>45282</v>
      </c>
      <c r="E59" s="10">
        <v>45282</v>
      </c>
      <c r="F59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59" s="3">
        <f>IF(Registro_proyecto[[#This Row],[Hecho]]="","",Registro_proyecto[[#This Row],[Hecho]]-Registro_proyecto[[#This Row],[Por hacer]])</f>
        <v>0</v>
      </c>
      <c r="H59" s="3">
        <f>IF(Registro_proyecto[[#This Row],[Hecho]]="","",Registro_proyecto[[#This Row],[Hecho]]-Registro_proyecto[[#This Row],[En proceso]])</f>
        <v>0</v>
      </c>
      <c r="J59" s="10">
        <f>IF(ISNUMBER(J58),J58+1,Registro_proyecto[[#This Row],[Por hacer]])</f>
        <v>45251</v>
      </c>
      <c r="K59">
        <f>COUNTIF(Registro_proyecto[Por hacer],Tareas_proyecto[[#This Row],[Fecha]])-COUNTIF(Registro_proyecto[En proceso],Tareas_proyecto[[#This Row],[Fecha]])+IF(ISNUMBER(K58),K58,0)</f>
        <v>4</v>
      </c>
      <c r="L59">
        <f>COUNTIF(Registro_proyecto[En proceso],Tareas_proyecto[[#This Row],[Fecha]])-COUNTIF(Registro_proyecto[En revisión],Tareas_proyecto[[#This Row],[Fecha]])+IF(ISNUMBER(L58),L58,0)</f>
        <v>13</v>
      </c>
      <c r="M59">
        <f>COUNTIF(Registro_proyecto[En revisión],Tareas_proyecto[[#This Row],[Fecha]])-COUNTIF(Registro_proyecto[Hecho],Tareas_proyecto[[#This Row],[Fecha]])+IF(ISNUMBER(M58),M58,0)</f>
        <v>3</v>
      </c>
      <c r="N59" s="3">
        <f>COUNTIF(Registro_proyecto[Hecho],Tareas_proyecto[[#This Row],[Fecha]])+IF(ISNUMBER(N58),N58,0)</f>
        <v>20</v>
      </c>
      <c r="O59">
        <v>7</v>
      </c>
      <c r="P59">
        <v>3</v>
      </c>
      <c r="Q59">
        <f>SUM(Tareas_proyecto[[#This Row],[En proceso]]+Tareas_proyecto[[#This Row],[En revisión]])</f>
        <v>16</v>
      </c>
    </row>
    <row r="60" spans="1:29" x14ac:dyDescent="0.3">
      <c r="A60" t="s">
        <v>78</v>
      </c>
      <c r="B60" s="1">
        <v>45294</v>
      </c>
      <c r="C60" s="10">
        <v>45294</v>
      </c>
      <c r="D60" s="10">
        <v>45294</v>
      </c>
      <c r="E60" s="10">
        <v>45294</v>
      </c>
      <c r="F60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60" s="3">
        <f>IF(Registro_proyecto[[#This Row],[Hecho]]="","",Registro_proyecto[[#This Row],[Hecho]]-Registro_proyecto[[#This Row],[Por hacer]])</f>
        <v>0</v>
      </c>
      <c r="H60" s="3">
        <f>IF(Registro_proyecto[[#This Row],[Hecho]]="","",Registro_proyecto[[#This Row],[Hecho]]-Registro_proyecto[[#This Row],[En proceso]])</f>
        <v>0</v>
      </c>
      <c r="J60" s="10">
        <f>IF(ISNUMBER(J59),J59+1,Registro_proyecto[[#This Row],[Por hacer]])</f>
        <v>45252</v>
      </c>
      <c r="K60">
        <f>COUNTIF(Registro_proyecto[Por hacer],Tareas_proyecto[[#This Row],[Fecha]])-COUNTIF(Registro_proyecto[En proceso],Tareas_proyecto[[#This Row],[Fecha]])+IF(ISNUMBER(K59),K59,0)</f>
        <v>4</v>
      </c>
      <c r="L60">
        <f>COUNTIF(Registro_proyecto[En proceso],Tareas_proyecto[[#This Row],[Fecha]])-COUNTIF(Registro_proyecto[En revisión],Tareas_proyecto[[#This Row],[Fecha]])+IF(ISNUMBER(L59),L59,0)</f>
        <v>13</v>
      </c>
      <c r="M60">
        <f>COUNTIF(Registro_proyecto[En revisión],Tareas_proyecto[[#This Row],[Fecha]])-COUNTIF(Registro_proyecto[Hecho],Tareas_proyecto[[#This Row],[Fecha]])+IF(ISNUMBER(M59),M59,0)</f>
        <v>3</v>
      </c>
      <c r="N60" s="3">
        <f>COUNTIF(Registro_proyecto[Hecho],Tareas_proyecto[[#This Row],[Fecha]])+IF(ISNUMBER(N59),N59,0)</f>
        <v>20</v>
      </c>
      <c r="O60">
        <v>7</v>
      </c>
      <c r="P60">
        <v>3</v>
      </c>
      <c r="Q60">
        <f>SUM(Tareas_proyecto[[#This Row],[En proceso]]+Tareas_proyecto[[#This Row],[En revisión]])</f>
        <v>16</v>
      </c>
    </row>
    <row r="61" spans="1:29" x14ac:dyDescent="0.3">
      <c r="A61" t="s">
        <v>79</v>
      </c>
      <c r="B61" s="1">
        <v>45294</v>
      </c>
      <c r="C61" s="10">
        <v>45294</v>
      </c>
      <c r="D61" s="10">
        <v>45296</v>
      </c>
      <c r="E61" s="10">
        <v>45296</v>
      </c>
      <c r="F61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61" s="3">
        <f>IF(Registro_proyecto[[#This Row],[Hecho]]="","",Registro_proyecto[[#This Row],[Hecho]]-Registro_proyecto[[#This Row],[Por hacer]])</f>
        <v>2</v>
      </c>
      <c r="H61" s="3">
        <f>IF(Registro_proyecto[[#This Row],[Hecho]]="","",Registro_proyecto[[#This Row],[Hecho]]-Registro_proyecto[[#This Row],[En proceso]])</f>
        <v>2</v>
      </c>
      <c r="J61" s="10">
        <f>IF(ISNUMBER(J60),J60+1,Registro_proyecto[[#This Row],[Por hacer]])</f>
        <v>45253</v>
      </c>
      <c r="K61">
        <f>COUNTIF(Registro_proyecto[Por hacer],Tareas_proyecto[[#This Row],[Fecha]])-COUNTIF(Registro_proyecto[En proceso],Tareas_proyecto[[#This Row],[Fecha]])+IF(ISNUMBER(K60),K60,0)</f>
        <v>2</v>
      </c>
      <c r="L61">
        <f>COUNTIF(Registro_proyecto[En proceso],Tareas_proyecto[[#This Row],[Fecha]])-COUNTIF(Registro_proyecto[En revisión],Tareas_proyecto[[#This Row],[Fecha]])+IF(ISNUMBER(L60),L60,0)</f>
        <v>4</v>
      </c>
      <c r="M61">
        <f>COUNTIF(Registro_proyecto[En revisión],Tareas_proyecto[[#This Row],[Fecha]])-COUNTIF(Registro_proyecto[Hecho],Tareas_proyecto[[#This Row],[Fecha]])+IF(ISNUMBER(M60),M60,0)</f>
        <v>2</v>
      </c>
      <c r="N61" s="3">
        <f>COUNTIF(Registro_proyecto[Hecho],Tareas_proyecto[[#This Row],[Fecha]])+IF(ISNUMBER(N60),N60,0)</f>
        <v>38</v>
      </c>
      <c r="O61">
        <v>7</v>
      </c>
      <c r="P61">
        <v>3</v>
      </c>
      <c r="Q61">
        <f>SUM(Tareas_proyecto[[#This Row],[En proceso]]+Tareas_proyecto[[#This Row],[En revisión]])</f>
        <v>6</v>
      </c>
    </row>
    <row r="62" spans="1:29" x14ac:dyDescent="0.3">
      <c r="J62" s="10">
        <f>IF(ISNUMBER(J61),J61+1,Registro_proyecto[[#This Row],[Por hacer]])</f>
        <v>45254</v>
      </c>
      <c r="K62">
        <f>COUNTIF(Registro_proyecto[Por hacer],Tareas_proyecto[[#This Row],[Fecha]])-COUNTIF(Registro_proyecto[En proceso],Tareas_proyecto[[#This Row],[Fecha]])+IF(ISNUMBER(K61),K61,0)</f>
        <v>2</v>
      </c>
      <c r="L62">
        <f>COUNTIF(Registro_proyecto[En proceso],Tareas_proyecto[[#This Row],[Fecha]])-COUNTIF(Registro_proyecto[En revisión],Tareas_proyecto[[#This Row],[Fecha]])+IF(ISNUMBER(L61),L61,0)</f>
        <v>4</v>
      </c>
      <c r="M62">
        <f>COUNTIF(Registro_proyecto[En revisión],Tareas_proyecto[[#This Row],[Fecha]])-COUNTIF(Registro_proyecto[Hecho],Tareas_proyecto[[#This Row],[Fecha]])+IF(ISNUMBER(M61),M61,0)</f>
        <v>2</v>
      </c>
      <c r="N62" s="3">
        <f>COUNTIF(Registro_proyecto[Hecho],Tareas_proyecto[[#This Row],[Fecha]])+IF(ISNUMBER(N61),N61,0)</f>
        <v>40</v>
      </c>
      <c r="O62">
        <v>7</v>
      </c>
      <c r="P62">
        <v>3</v>
      </c>
      <c r="Q62">
        <f>SUM(Tareas_proyecto[[#This Row],[En proceso]]+Tareas_proyecto[[#This Row],[En revisión]])</f>
        <v>6</v>
      </c>
    </row>
    <row r="63" spans="1:29" x14ac:dyDescent="0.3">
      <c r="J63" s="10">
        <f>IF(ISNUMBER(J62),J62+1,Registro_proyecto[[#This Row],[Por hacer]])</f>
        <v>45255</v>
      </c>
      <c r="K63">
        <f>COUNTIF(Registro_proyecto[Por hacer],Tareas_proyecto[[#This Row],[Fecha]])-COUNTIF(Registro_proyecto[En proceso],Tareas_proyecto[[#This Row],[Fecha]])+IF(ISNUMBER(K62),K62,0)</f>
        <v>2</v>
      </c>
      <c r="L63">
        <f>COUNTIF(Registro_proyecto[En proceso],Tareas_proyecto[[#This Row],[Fecha]])-COUNTIF(Registro_proyecto[En revisión],Tareas_proyecto[[#This Row],[Fecha]])+IF(ISNUMBER(L62),L62,0)</f>
        <v>2</v>
      </c>
      <c r="M63">
        <f>COUNTIF(Registro_proyecto[En revisión],Tareas_proyecto[[#This Row],[Fecha]])-COUNTIF(Registro_proyecto[Hecho],Tareas_proyecto[[#This Row],[Fecha]])+IF(ISNUMBER(M62),M62,0)</f>
        <v>4</v>
      </c>
      <c r="N63" s="3">
        <f>COUNTIF(Registro_proyecto[Hecho],Tareas_proyecto[[#This Row],[Fecha]])+IF(ISNUMBER(N62),N62,0)</f>
        <v>40</v>
      </c>
      <c r="O63">
        <v>7</v>
      </c>
      <c r="P63">
        <v>3</v>
      </c>
      <c r="Q63">
        <f>SUM(Tareas_proyecto[[#This Row],[En proceso]]+Tareas_proyecto[[#This Row],[En revisión]])</f>
        <v>6</v>
      </c>
    </row>
    <row r="64" spans="1:29" x14ac:dyDescent="0.3">
      <c r="J64" s="10">
        <f>IF(ISNUMBER(J63),J63+1,Registro_proyecto[[#This Row],[Por hacer]])</f>
        <v>45256</v>
      </c>
      <c r="K64">
        <f>COUNTIF(Registro_proyecto[Por hacer],Tareas_proyecto[[#This Row],[Fecha]])-COUNTIF(Registro_proyecto[En proceso],Tareas_proyecto[[#This Row],[Fecha]])+IF(ISNUMBER(K63),K63,0)</f>
        <v>2</v>
      </c>
      <c r="L64">
        <f>COUNTIF(Registro_proyecto[En proceso],Tareas_proyecto[[#This Row],[Fecha]])-COUNTIF(Registro_proyecto[En revisión],Tareas_proyecto[[#This Row],[Fecha]])+IF(ISNUMBER(L63),L63,0)</f>
        <v>2</v>
      </c>
      <c r="M64">
        <f>COUNTIF(Registro_proyecto[En revisión],Tareas_proyecto[[#This Row],[Fecha]])-COUNTIF(Registro_proyecto[Hecho],Tareas_proyecto[[#This Row],[Fecha]])+IF(ISNUMBER(M63),M63,0)</f>
        <v>2</v>
      </c>
      <c r="N64" s="3">
        <f>COUNTIF(Registro_proyecto[Hecho],Tareas_proyecto[[#This Row],[Fecha]])+IF(ISNUMBER(N63),N63,0)</f>
        <v>42</v>
      </c>
      <c r="O64">
        <v>7</v>
      </c>
      <c r="P64">
        <v>3</v>
      </c>
      <c r="Q64">
        <f>SUM(Tareas_proyecto[[#This Row],[En proceso]]+Tareas_proyecto[[#This Row],[En revisión]])</f>
        <v>4</v>
      </c>
    </row>
    <row r="65" spans="10:17" x14ac:dyDescent="0.3">
      <c r="J65" s="10">
        <f>IF(ISNUMBER(J64),J64+1,Registro_proyecto[[#This Row],[Por hacer]])</f>
        <v>45257</v>
      </c>
      <c r="K65">
        <f>COUNTIF(Registro_proyecto[Por hacer],Tareas_proyecto[[#This Row],[Fecha]])-COUNTIF(Registro_proyecto[En proceso],Tareas_proyecto[[#This Row],[Fecha]])+IF(ISNUMBER(K64),K64,0)</f>
        <v>2</v>
      </c>
      <c r="L65">
        <f>COUNTIF(Registro_proyecto[En proceso],Tareas_proyecto[[#This Row],[Fecha]])-COUNTIF(Registro_proyecto[En revisión],Tareas_proyecto[[#This Row],[Fecha]])+IF(ISNUMBER(L64),L64,0)</f>
        <v>2</v>
      </c>
      <c r="M65">
        <f>COUNTIF(Registro_proyecto[En revisión],Tareas_proyecto[[#This Row],[Fecha]])-COUNTIF(Registro_proyecto[Hecho],Tareas_proyecto[[#This Row],[Fecha]])+IF(ISNUMBER(M64),M64,0)</f>
        <v>2</v>
      </c>
      <c r="N65" s="3">
        <f>COUNTIF(Registro_proyecto[Hecho],Tareas_proyecto[[#This Row],[Fecha]])+IF(ISNUMBER(N64),N64,0)</f>
        <v>42</v>
      </c>
      <c r="O65">
        <v>7</v>
      </c>
      <c r="P65">
        <v>3</v>
      </c>
      <c r="Q65">
        <f>SUM(Tareas_proyecto[[#This Row],[En proceso]]+Tareas_proyecto[[#This Row],[En revisión]])</f>
        <v>4</v>
      </c>
    </row>
    <row r="66" spans="10:17" x14ac:dyDescent="0.3">
      <c r="J66" s="10">
        <f>IF(ISNUMBER(J65),J65+1,Registro_proyecto[[#This Row],[Por hacer]])</f>
        <v>45258</v>
      </c>
      <c r="K66">
        <f>COUNTIF(Registro_proyecto[Por hacer],Tareas_proyecto[[#This Row],[Fecha]])-COUNTIF(Registro_proyecto[En proceso],Tareas_proyecto[[#This Row],[Fecha]])+IF(ISNUMBER(K65),K65,0)</f>
        <v>2</v>
      </c>
      <c r="L66">
        <f>COUNTIF(Registro_proyecto[En proceso],Tareas_proyecto[[#This Row],[Fecha]])-COUNTIF(Registro_proyecto[En revisión],Tareas_proyecto[[#This Row],[Fecha]])+IF(ISNUMBER(L65),L65,0)</f>
        <v>2</v>
      </c>
      <c r="M66">
        <f>COUNTIF(Registro_proyecto[En revisión],Tareas_proyecto[[#This Row],[Fecha]])-COUNTIF(Registro_proyecto[Hecho],Tareas_proyecto[[#This Row],[Fecha]])+IF(ISNUMBER(M65),M65,0)</f>
        <v>2</v>
      </c>
      <c r="N66" s="3">
        <f>COUNTIF(Registro_proyecto[Hecho],Tareas_proyecto[[#This Row],[Fecha]])+IF(ISNUMBER(N65),N65,0)</f>
        <v>42</v>
      </c>
      <c r="O66">
        <v>7</v>
      </c>
      <c r="P66">
        <v>3</v>
      </c>
      <c r="Q66">
        <f>SUM(Tareas_proyecto[[#This Row],[En proceso]]+Tareas_proyecto[[#This Row],[En revisión]])</f>
        <v>4</v>
      </c>
    </row>
    <row r="67" spans="10:17" x14ac:dyDescent="0.3">
      <c r="J67" s="10">
        <f>IF(ISNUMBER(J66),J66+1,Registro_proyecto[[#This Row],[Por hacer]])</f>
        <v>45259</v>
      </c>
      <c r="K67">
        <f>COUNTIF(Registro_proyecto[Por hacer],Tareas_proyecto[[#This Row],[Fecha]])-COUNTIF(Registro_proyecto[En proceso],Tareas_proyecto[[#This Row],[Fecha]])+IF(ISNUMBER(K66),K66,0)</f>
        <v>2</v>
      </c>
      <c r="L67">
        <f>COUNTIF(Registro_proyecto[En proceso],Tareas_proyecto[[#This Row],[Fecha]])-COUNTIF(Registro_proyecto[En revisión],Tareas_proyecto[[#This Row],[Fecha]])+IF(ISNUMBER(L66),L66,0)</f>
        <v>3</v>
      </c>
      <c r="M67">
        <f>COUNTIF(Registro_proyecto[En revisión],Tareas_proyecto[[#This Row],[Fecha]])-COUNTIF(Registro_proyecto[Hecho],Tareas_proyecto[[#This Row],[Fecha]])+IF(ISNUMBER(M66),M66,0)</f>
        <v>2</v>
      </c>
      <c r="N67" s="3">
        <f>COUNTIF(Registro_proyecto[Hecho],Tareas_proyecto[[#This Row],[Fecha]])+IF(ISNUMBER(N66),N66,0)</f>
        <v>42</v>
      </c>
      <c r="O67">
        <v>7</v>
      </c>
      <c r="P67">
        <v>3</v>
      </c>
      <c r="Q67">
        <f>SUM(Tareas_proyecto[[#This Row],[En proceso]]+Tareas_proyecto[[#This Row],[En revisión]])</f>
        <v>5</v>
      </c>
    </row>
    <row r="68" spans="10:17" x14ac:dyDescent="0.3">
      <c r="J68" s="10">
        <f>IF(ISNUMBER(J67),J67+1,Registro_proyecto[[#This Row],[Por hacer]])</f>
        <v>45260</v>
      </c>
      <c r="K68">
        <f>COUNTIF(Registro_proyecto[Por hacer],Tareas_proyecto[[#This Row],[Fecha]])-COUNTIF(Registro_proyecto[En proceso],Tareas_proyecto[[#This Row],[Fecha]])+IF(ISNUMBER(K67),K67,0)</f>
        <v>2</v>
      </c>
      <c r="L68">
        <f>COUNTIF(Registro_proyecto[En proceso],Tareas_proyecto[[#This Row],[Fecha]])-COUNTIF(Registro_proyecto[En revisión],Tareas_proyecto[[#This Row],[Fecha]])+IF(ISNUMBER(L67),L67,0)</f>
        <v>3</v>
      </c>
      <c r="M68">
        <f>COUNTIF(Registro_proyecto[En revisión],Tareas_proyecto[[#This Row],[Fecha]])-COUNTIF(Registro_proyecto[Hecho],Tareas_proyecto[[#This Row],[Fecha]])+IF(ISNUMBER(M67),M67,0)</f>
        <v>2</v>
      </c>
      <c r="N68" s="3">
        <f>COUNTIF(Registro_proyecto[Hecho],Tareas_proyecto[[#This Row],[Fecha]])+IF(ISNUMBER(N67),N67,0)</f>
        <v>42</v>
      </c>
      <c r="O68">
        <v>7</v>
      </c>
      <c r="P68">
        <v>3</v>
      </c>
      <c r="Q68">
        <f>SUM(Tareas_proyecto[[#This Row],[En proceso]]+Tareas_proyecto[[#This Row],[En revisión]])</f>
        <v>5</v>
      </c>
    </row>
    <row r="69" spans="10:17" x14ac:dyDescent="0.3">
      <c r="J69" s="10">
        <f>IF(ISNUMBER(J68),J68+1,Registro_proyecto[[#This Row],[Por hacer]])</f>
        <v>45261</v>
      </c>
      <c r="K69">
        <f>COUNTIF(Registro_proyecto[Por hacer],Tareas_proyecto[[#This Row],[Fecha]])-COUNTIF(Registro_proyecto[En proceso],Tareas_proyecto[[#This Row],[Fecha]])+IF(ISNUMBER(K68),K68,0)</f>
        <v>2</v>
      </c>
      <c r="L69">
        <f>COUNTIF(Registro_proyecto[En proceso],Tareas_proyecto[[#This Row],[Fecha]])-COUNTIF(Registro_proyecto[En revisión],Tareas_proyecto[[#This Row],[Fecha]])+IF(ISNUMBER(L68),L68,0)</f>
        <v>3</v>
      </c>
      <c r="M69">
        <f>COUNTIF(Registro_proyecto[En revisión],Tareas_proyecto[[#This Row],[Fecha]])-COUNTIF(Registro_proyecto[Hecho],Tareas_proyecto[[#This Row],[Fecha]])+IF(ISNUMBER(M68),M68,0)</f>
        <v>3</v>
      </c>
      <c r="N69" s="3">
        <f>COUNTIF(Registro_proyecto[Hecho],Tareas_proyecto[[#This Row],[Fecha]])+IF(ISNUMBER(N68),N68,0)</f>
        <v>42</v>
      </c>
      <c r="O69">
        <v>7</v>
      </c>
      <c r="P69">
        <v>3</v>
      </c>
      <c r="Q69">
        <f>SUM(Tareas_proyecto[[#This Row],[En proceso]]+Tareas_proyecto[[#This Row],[En revisión]])</f>
        <v>6</v>
      </c>
    </row>
    <row r="70" spans="10:17" x14ac:dyDescent="0.3">
      <c r="J70" s="10">
        <f>IF(ISNUMBER(J69),J69+1,Registro_proyecto[[#This Row],[Por hacer]])</f>
        <v>45262</v>
      </c>
      <c r="K70">
        <f>COUNTIF(Registro_proyecto[Por hacer],Tareas_proyecto[[#This Row],[Fecha]])-COUNTIF(Registro_proyecto[En proceso],Tareas_proyecto[[#This Row],[Fecha]])+IF(ISNUMBER(K69),K69,0)</f>
        <v>2</v>
      </c>
      <c r="L70">
        <f>COUNTIF(Registro_proyecto[En proceso],Tareas_proyecto[[#This Row],[Fecha]])-COUNTIF(Registro_proyecto[En revisión],Tareas_proyecto[[#This Row],[Fecha]])+IF(ISNUMBER(L69),L69,0)</f>
        <v>2</v>
      </c>
      <c r="M70">
        <f>COUNTIF(Registro_proyecto[En revisión],Tareas_proyecto[[#This Row],[Fecha]])-COUNTIF(Registro_proyecto[Hecho],Tareas_proyecto[[#This Row],[Fecha]])+IF(ISNUMBER(M69),M69,0)</f>
        <v>4</v>
      </c>
      <c r="N70" s="3">
        <f>COUNTIF(Registro_proyecto[Hecho],Tareas_proyecto[[#This Row],[Fecha]])+IF(ISNUMBER(N69),N69,0)</f>
        <v>42</v>
      </c>
      <c r="O70">
        <v>7</v>
      </c>
      <c r="P70">
        <v>3</v>
      </c>
      <c r="Q70">
        <f>SUM(Tareas_proyecto[[#This Row],[En proceso]]+Tareas_proyecto[[#This Row],[En revisión]])</f>
        <v>6</v>
      </c>
    </row>
    <row r="71" spans="10:17" x14ac:dyDescent="0.3">
      <c r="J71" s="10">
        <f>IF(ISNUMBER(J70),J70+1,Registro_proyecto[[#This Row],[Por hacer]])</f>
        <v>45263</v>
      </c>
      <c r="K71">
        <f>COUNTIF(Registro_proyecto[Por hacer],Tareas_proyecto[[#This Row],[Fecha]])-COUNTIF(Registro_proyecto[En proceso],Tareas_proyecto[[#This Row],[Fecha]])+IF(ISNUMBER(K70),K70,0)</f>
        <v>2</v>
      </c>
      <c r="L71">
        <f>COUNTIF(Registro_proyecto[En proceso],Tareas_proyecto[[#This Row],[Fecha]])-COUNTIF(Registro_proyecto[En revisión],Tareas_proyecto[[#This Row],[Fecha]])+IF(ISNUMBER(L70),L70,0)</f>
        <v>2</v>
      </c>
      <c r="M71">
        <f>COUNTIF(Registro_proyecto[En revisión],Tareas_proyecto[[#This Row],[Fecha]])-COUNTIF(Registro_proyecto[Hecho],Tareas_proyecto[[#This Row],[Fecha]])+IF(ISNUMBER(M70),M70,0)</f>
        <v>2</v>
      </c>
      <c r="N71" s="3">
        <f>COUNTIF(Registro_proyecto[Hecho],Tareas_proyecto[[#This Row],[Fecha]])+IF(ISNUMBER(N70),N70,0)</f>
        <v>44</v>
      </c>
      <c r="O71">
        <v>7</v>
      </c>
      <c r="P71">
        <v>3</v>
      </c>
      <c r="Q71">
        <f>SUM(Tareas_proyecto[[#This Row],[En proceso]]+Tareas_proyecto[[#This Row],[En revisión]])</f>
        <v>4</v>
      </c>
    </row>
    <row r="72" spans="10:17" x14ac:dyDescent="0.3">
      <c r="J72" s="10">
        <f>IF(ISNUMBER(J71),J71+1,Registro_proyecto[[#This Row],[Por hacer]])</f>
        <v>45264</v>
      </c>
      <c r="K72">
        <f>COUNTIF(Registro_proyecto[Por hacer],Tareas_proyecto[[#This Row],[Fecha]])-COUNTIF(Registro_proyecto[En proceso],Tareas_proyecto[[#This Row],[Fecha]])+IF(ISNUMBER(K71),K71,0)</f>
        <v>2</v>
      </c>
      <c r="L72">
        <f>COUNTIF(Registro_proyecto[En proceso],Tareas_proyecto[[#This Row],[Fecha]])-COUNTIF(Registro_proyecto[En revisión],Tareas_proyecto[[#This Row],[Fecha]])+IF(ISNUMBER(L71),L71,0)</f>
        <v>2</v>
      </c>
      <c r="M72">
        <f>COUNTIF(Registro_proyecto[En revisión],Tareas_proyecto[[#This Row],[Fecha]])-COUNTIF(Registro_proyecto[Hecho],Tareas_proyecto[[#This Row],[Fecha]])+IF(ISNUMBER(M71),M71,0)</f>
        <v>2</v>
      </c>
      <c r="N72" s="3">
        <f>COUNTIF(Registro_proyecto[Hecho],Tareas_proyecto[[#This Row],[Fecha]])+IF(ISNUMBER(N71),N71,0)</f>
        <v>44</v>
      </c>
      <c r="O72">
        <v>7</v>
      </c>
      <c r="P72">
        <v>3</v>
      </c>
      <c r="Q72">
        <f>SUM(Tareas_proyecto[[#This Row],[En proceso]]+Tareas_proyecto[[#This Row],[En revisión]])</f>
        <v>4</v>
      </c>
    </row>
    <row r="73" spans="10:17" x14ac:dyDescent="0.3">
      <c r="J73" s="10">
        <f>IF(ISNUMBER(J72),J72+1,Registro_proyecto[[#This Row],[Por hacer]])</f>
        <v>45265</v>
      </c>
      <c r="K73">
        <f>COUNTIF(Registro_proyecto[Por hacer],Tareas_proyecto[[#This Row],[Fecha]])-COUNTIF(Registro_proyecto[En proceso],Tareas_proyecto[[#This Row],[Fecha]])+IF(ISNUMBER(K72),K72,0)</f>
        <v>2</v>
      </c>
      <c r="L73">
        <f>COUNTIF(Registro_proyecto[En proceso],Tareas_proyecto[[#This Row],[Fecha]])-COUNTIF(Registro_proyecto[En revisión],Tareas_proyecto[[#This Row],[Fecha]])+IF(ISNUMBER(L72),L72,0)</f>
        <v>2</v>
      </c>
      <c r="M73">
        <f>COUNTIF(Registro_proyecto[En revisión],Tareas_proyecto[[#This Row],[Fecha]])-COUNTIF(Registro_proyecto[Hecho],Tareas_proyecto[[#This Row],[Fecha]])+IF(ISNUMBER(M72),M72,0)</f>
        <v>2</v>
      </c>
      <c r="N73" s="3">
        <f>COUNTIF(Registro_proyecto[Hecho],Tareas_proyecto[[#This Row],[Fecha]])+IF(ISNUMBER(N72),N72,0)</f>
        <v>44</v>
      </c>
      <c r="O73">
        <v>7</v>
      </c>
      <c r="P73">
        <v>3</v>
      </c>
      <c r="Q73">
        <f>SUM(Tareas_proyecto[[#This Row],[En proceso]]+Tareas_proyecto[[#This Row],[En revisión]])</f>
        <v>4</v>
      </c>
    </row>
    <row r="74" spans="10:17" x14ac:dyDescent="0.3">
      <c r="J74" s="10">
        <f>IF(ISNUMBER(J73),J73+1,Registro_proyecto[[#This Row],[Por hacer]])</f>
        <v>45266</v>
      </c>
      <c r="K74">
        <f>COUNTIF(Registro_proyecto[Por hacer],Tareas_proyecto[[#This Row],[Fecha]])-COUNTIF(Registro_proyecto[En proceso],Tareas_proyecto[[#This Row],[Fecha]])+IF(ISNUMBER(K73),K73,0)</f>
        <v>2</v>
      </c>
      <c r="L74">
        <f>COUNTIF(Registro_proyecto[En proceso],Tareas_proyecto[[#This Row],[Fecha]])-COUNTIF(Registro_proyecto[En revisión],Tareas_proyecto[[#This Row],[Fecha]])+IF(ISNUMBER(L73),L73,0)</f>
        <v>2</v>
      </c>
      <c r="M74">
        <f>COUNTIF(Registro_proyecto[En revisión],Tareas_proyecto[[#This Row],[Fecha]])-COUNTIF(Registro_proyecto[Hecho],Tareas_proyecto[[#This Row],[Fecha]])+IF(ISNUMBER(M73),M73,0)</f>
        <v>2</v>
      </c>
      <c r="N74" s="3">
        <f>COUNTIF(Registro_proyecto[Hecho],Tareas_proyecto[[#This Row],[Fecha]])+IF(ISNUMBER(N73),N73,0)</f>
        <v>44</v>
      </c>
      <c r="O74">
        <v>7</v>
      </c>
      <c r="P74">
        <v>3</v>
      </c>
      <c r="Q74">
        <f>SUM(Tareas_proyecto[[#This Row],[En proceso]]+Tareas_proyecto[[#This Row],[En revisión]])</f>
        <v>4</v>
      </c>
    </row>
    <row r="75" spans="10:17" x14ac:dyDescent="0.3">
      <c r="J75" s="10">
        <f>IF(ISNUMBER(J74),J74+1,Registro_proyecto[[#This Row],[Por hacer]])</f>
        <v>45267</v>
      </c>
      <c r="K75">
        <f>COUNTIF(Registro_proyecto[Por hacer],Tareas_proyecto[[#This Row],[Fecha]])-COUNTIF(Registro_proyecto[En proceso],Tareas_proyecto[[#This Row],[Fecha]])+IF(ISNUMBER(K74),K74,0)</f>
        <v>2</v>
      </c>
      <c r="L75">
        <f>COUNTIF(Registro_proyecto[En proceso],Tareas_proyecto[[#This Row],[Fecha]])-COUNTIF(Registro_proyecto[En revisión],Tareas_proyecto[[#This Row],[Fecha]])+IF(ISNUMBER(L74),L74,0)</f>
        <v>2</v>
      </c>
      <c r="M75">
        <f>COUNTIF(Registro_proyecto[En revisión],Tareas_proyecto[[#This Row],[Fecha]])-COUNTIF(Registro_proyecto[Hecho],Tareas_proyecto[[#This Row],[Fecha]])+IF(ISNUMBER(M74),M74,0)</f>
        <v>2</v>
      </c>
      <c r="N75" s="3">
        <f>COUNTIF(Registro_proyecto[Hecho],Tareas_proyecto[[#This Row],[Fecha]])+IF(ISNUMBER(N74),N74,0)</f>
        <v>44</v>
      </c>
      <c r="O75">
        <v>7</v>
      </c>
      <c r="P75">
        <v>3</v>
      </c>
      <c r="Q75">
        <f>SUM(Tareas_proyecto[[#This Row],[En proceso]]+Tareas_proyecto[[#This Row],[En revisión]])</f>
        <v>4</v>
      </c>
    </row>
    <row r="76" spans="10:17" x14ac:dyDescent="0.3">
      <c r="J76" s="10">
        <f>IF(ISNUMBER(J75),J75+1,Registro_proyecto[[#This Row],[Por hacer]])</f>
        <v>45268</v>
      </c>
      <c r="K76">
        <f>COUNTIF(Registro_proyecto[Por hacer],Tareas_proyecto[[#This Row],[Fecha]])-COUNTIF(Registro_proyecto[En proceso],Tareas_proyecto[[#This Row],[Fecha]])+IF(ISNUMBER(K75),K75,0)</f>
        <v>3</v>
      </c>
      <c r="L76">
        <f>COUNTIF(Registro_proyecto[En proceso],Tareas_proyecto[[#This Row],[Fecha]])-COUNTIF(Registro_proyecto[En revisión],Tareas_proyecto[[#This Row],[Fecha]])+IF(ISNUMBER(L75),L75,0)</f>
        <v>2</v>
      </c>
      <c r="M76">
        <f>COUNTIF(Registro_proyecto[En revisión],Tareas_proyecto[[#This Row],[Fecha]])-COUNTIF(Registro_proyecto[Hecho],Tareas_proyecto[[#This Row],[Fecha]])+IF(ISNUMBER(M75),M75,0)</f>
        <v>2</v>
      </c>
      <c r="N76" s="3">
        <f>COUNTIF(Registro_proyecto[Hecho],Tareas_proyecto[[#This Row],[Fecha]])+IF(ISNUMBER(N75),N75,0)</f>
        <v>44</v>
      </c>
      <c r="O76">
        <v>7</v>
      </c>
      <c r="P76">
        <v>3</v>
      </c>
      <c r="Q76">
        <f>SUM(Tareas_proyecto[[#This Row],[En proceso]]+Tareas_proyecto[[#This Row],[En revisión]])</f>
        <v>4</v>
      </c>
    </row>
    <row r="77" spans="10:17" x14ac:dyDescent="0.3">
      <c r="J77" s="10">
        <f>IF(ISNUMBER(J76),J76+1,Registro_proyecto[[#This Row],[Por hacer]])</f>
        <v>45269</v>
      </c>
      <c r="K77">
        <f>COUNTIF(Registro_proyecto[Por hacer],Tareas_proyecto[[#This Row],[Fecha]])-COUNTIF(Registro_proyecto[En proceso],Tareas_proyecto[[#This Row],[Fecha]])+IF(ISNUMBER(K76),K76,0)</f>
        <v>2</v>
      </c>
      <c r="L77">
        <f>COUNTIF(Registro_proyecto[En proceso],Tareas_proyecto[[#This Row],[Fecha]])-COUNTIF(Registro_proyecto[En revisión],Tareas_proyecto[[#This Row],[Fecha]])+IF(ISNUMBER(L76),L76,0)</f>
        <v>3</v>
      </c>
      <c r="M77">
        <f>COUNTIF(Registro_proyecto[En revisión],Tareas_proyecto[[#This Row],[Fecha]])-COUNTIF(Registro_proyecto[Hecho],Tareas_proyecto[[#This Row],[Fecha]])+IF(ISNUMBER(M76),M76,0)</f>
        <v>2</v>
      </c>
      <c r="N77" s="3">
        <f>COUNTIF(Registro_proyecto[Hecho],Tareas_proyecto[[#This Row],[Fecha]])+IF(ISNUMBER(N76),N76,0)</f>
        <v>44</v>
      </c>
      <c r="O77">
        <v>7</v>
      </c>
      <c r="P77">
        <v>3</v>
      </c>
      <c r="Q77">
        <f>SUM(Tareas_proyecto[[#This Row],[En proceso]]+Tareas_proyecto[[#This Row],[En revisión]])</f>
        <v>5</v>
      </c>
    </row>
    <row r="78" spans="10:17" x14ac:dyDescent="0.3">
      <c r="J78" s="10">
        <f>IF(ISNUMBER(J77),J77+1,Registro_proyecto[[#This Row],[Por hacer]])</f>
        <v>45270</v>
      </c>
      <c r="K78">
        <f>COUNTIF(Registro_proyecto[Por hacer],Tareas_proyecto[[#This Row],[Fecha]])-COUNTIF(Registro_proyecto[En proceso],Tareas_proyecto[[#This Row],[Fecha]])+IF(ISNUMBER(K77),K77,0)</f>
        <v>2</v>
      </c>
      <c r="L78">
        <f>COUNTIF(Registro_proyecto[En proceso],Tareas_proyecto[[#This Row],[Fecha]])-COUNTIF(Registro_proyecto[En revisión],Tareas_proyecto[[#This Row],[Fecha]])+IF(ISNUMBER(L77),L77,0)</f>
        <v>3</v>
      </c>
      <c r="M78">
        <f>COUNTIF(Registro_proyecto[En revisión],Tareas_proyecto[[#This Row],[Fecha]])-COUNTIF(Registro_proyecto[Hecho],Tareas_proyecto[[#This Row],[Fecha]])+IF(ISNUMBER(M77),M77,0)</f>
        <v>2</v>
      </c>
      <c r="N78" s="3">
        <f>COUNTIF(Registro_proyecto[Hecho],Tareas_proyecto[[#This Row],[Fecha]])+IF(ISNUMBER(N77),N77,0)</f>
        <v>44</v>
      </c>
      <c r="O78">
        <v>7</v>
      </c>
      <c r="P78">
        <v>3</v>
      </c>
      <c r="Q78">
        <f>SUM(Tareas_proyecto[[#This Row],[En proceso]]+Tareas_proyecto[[#This Row],[En revisión]])</f>
        <v>5</v>
      </c>
    </row>
    <row r="79" spans="10:17" x14ac:dyDescent="0.3">
      <c r="J79" s="10">
        <f>IF(ISNUMBER(J78),J78+1,Registro_proyecto[[#This Row],[Por hacer]])</f>
        <v>45271</v>
      </c>
      <c r="K79">
        <f>COUNTIF(Registro_proyecto[Por hacer],Tareas_proyecto[[#This Row],[Fecha]])-COUNTIF(Registro_proyecto[En proceso],Tareas_proyecto[[#This Row],[Fecha]])+IF(ISNUMBER(K78),K78,0)</f>
        <v>2</v>
      </c>
      <c r="L79">
        <f>COUNTIF(Registro_proyecto[En proceso],Tareas_proyecto[[#This Row],[Fecha]])-COUNTIF(Registro_proyecto[En revisión],Tareas_proyecto[[#This Row],[Fecha]])+IF(ISNUMBER(L78),L78,0)</f>
        <v>3</v>
      </c>
      <c r="M79">
        <f>COUNTIF(Registro_proyecto[En revisión],Tareas_proyecto[[#This Row],[Fecha]])-COUNTIF(Registro_proyecto[Hecho],Tareas_proyecto[[#This Row],[Fecha]])+IF(ISNUMBER(M78),M78,0)</f>
        <v>2</v>
      </c>
      <c r="N79" s="3">
        <f>COUNTIF(Registro_proyecto[Hecho],Tareas_proyecto[[#This Row],[Fecha]])+IF(ISNUMBER(N78),N78,0)</f>
        <v>44</v>
      </c>
      <c r="O79">
        <v>7</v>
      </c>
      <c r="P79">
        <v>3</v>
      </c>
      <c r="Q79">
        <f>SUM(Tareas_proyecto[[#This Row],[En proceso]]+Tareas_proyecto[[#This Row],[En revisión]])</f>
        <v>5</v>
      </c>
    </row>
    <row r="80" spans="10:17" x14ac:dyDescent="0.3">
      <c r="J80" s="10">
        <f>IF(ISNUMBER(J79),J79+1,Registro_proyecto[[#This Row],[Por hacer]])</f>
        <v>45272</v>
      </c>
      <c r="K80">
        <f>COUNTIF(Registro_proyecto[Por hacer],Tareas_proyecto[[#This Row],[Fecha]])-COUNTIF(Registro_proyecto[En proceso],Tareas_proyecto[[#This Row],[Fecha]])+IF(ISNUMBER(K79),K79,0)</f>
        <v>2</v>
      </c>
      <c r="L80">
        <f>COUNTIF(Registro_proyecto[En proceso],Tareas_proyecto[[#This Row],[Fecha]])-COUNTIF(Registro_proyecto[En revisión],Tareas_proyecto[[#This Row],[Fecha]])+IF(ISNUMBER(L79),L79,0)</f>
        <v>2</v>
      </c>
      <c r="M80">
        <f>COUNTIF(Registro_proyecto[En revisión],Tareas_proyecto[[#This Row],[Fecha]])-COUNTIF(Registro_proyecto[Hecho],Tareas_proyecto[[#This Row],[Fecha]])+IF(ISNUMBER(M79),M79,0)</f>
        <v>3</v>
      </c>
      <c r="N80" s="3">
        <f>COUNTIF(Registro_proyecto[Hecho],Tareas_proyecto[[#This Row],[Fecha]])+IF(ISNUMBER(N79),N79,0)</f>
        <v>44</v>
      </c>
      <c r="O80">
        <v>7</v>
      </c>
      <c r="P80">
        <v>3</v>
      </c>
      <c r="Q80">
        <f>SUM(Tareas_proyecto[[#This Row],[En proceso]]+Tareas_proyecto[[#This Row],[En revisión]])</f>
        <v>5</v>
      </c>
    </row>
    <row r="81" spans="10:17" x14ac:dyDescent="0.3">
      <c r="J81" s="10">
        <f>IF(ISNUMBER(J80),J80+1,Registro_proyecto[[#This Row],[Por hacer]])</f>
        <v>45273</v>
      </c>
      <c r="K81">
        <f>COUNTIF(Registro_proyecto[Por hacer],Tareas_proyecto[[#This Row],[Fecha]])-COUNTIF(Registro_proyecto[En proceso],Tareas_proyecto[[#This Row],[Fecha]])+IF(ISNUMBER(K80),K80,0)</f>
        <v>2</v>
      </c>
      <c r="L81">
        <f>COUNTIF(Registro_proyecto[En proceso],Tareas_proyecto[[#This Row],[Fecha]])-COUNTIF(Registro_proyecto[En revisión],Tareas_proyecto[[#This Row],[Fecha]])+IF(ISNUMBER(L80),L80,0)</f>
        <v>2</v>
      </c>
      <c r="M81">
        <f>COUNTIF(Registro_proyecto[En revisión],Tareas_proyecto[[#This Row],[Fecha]])-COUNTIF(Registro_proyecto[Hecho],Tareas_proyecto[[#This Row],[Fecha]])+IF(ISNUMBER(M80),M80,0)</f>
        <v>3</v>
      </c>
      <c r="N81" s="3">
        <f>COUNTIF(Registro_proyecto[Hecho],Tareas_proyecto[[#This Row],[Fecha]])+IF(ISNUMBER(N80),N80,0)</f>
        <v>44</v>
      </c>
      <c r="O81">
        <v>7</v>
      </c>
      <c r="P81">
        <v>3</v>
      </c>
      <c r="Q81">
        <f>SUM(Tareas_proyecto[[#This Row],[En proceso]]+Tareas_proyecto[[#This Row],[En revisión]])</f>
        <v>5</v>
      </c>
    </row>
    <row r="82" spans="10:17" x14ac:dyDescent="0.3">
      <c r="J82" s="10">
        <f>IF(ISNUMBER(J81),J81+1,Registro_proyecto[[#This Row],[Por hacer]])</f>
        <v>45274</v>
      </c>
      <c r="K82">
        <f>COUNTIF(Registro_proyecto[Por hacer],Tareas_proyecto[[#This Row],[Fecha]])-COUNTIF(Registro_proyecto[En proceso],Tareas_proyecto[[#This Row],[Fecha]])+IF(ISNUMBER(K81),K81,0)</f>
        <v>2</v>
      </c>
      <c r="L82">
        <f>COUNTIF(Registro_proyecto[En proceso],Tareas_proyecto[[#This Row],[Fecha]])-COUNTIF(Registro_proyecto[En revisión],Tareas_proyecto[[#This Row],[Fecha]])+IF(ISNUMBER(L81),L81,0)</f>
        <v>1</v>
      </c>
      <c r="M82">
        <f>COUNTIF(Registro_proyecto[En revisión],Tareas_proyecto[[#This Row],[Fecha]])-COUNTIF(Registro_proyecto[Hecho],Tareas_proyecto[[#This Row],[Fecha]])+IF(ISNUMBER(M81),M81,0)</f>
        <v>3</v>
      </c>
      <c r="N82" s="3">
        <f>COUNTIF(Registro_proyecto[Hecho],Tareas_proyecto[[#This Row],[Fecha]])+IF(ISNUMBER(N81),N81,0)</f>
        <v>45</v>
      </c>
      <c r="O82">
        <v>7</v>
      </c>
      <c r="P82">
        <v>3</v>
      </c>
      <c r="Q82">
        <f>SUM(Tareas_proyecto[[#This Row],[En proceso]]+Tareas_proyecto[[#This Row],[En revisión]])</f>
        <v>4</v>
      </c>
    </row>
    <row r="83" spans="10:17" x14ac:dyDescent="0.3">
      <c r="J83" s="10">
        <f>IF(ISNUMBER(J82),J82+1,Registro_proyecto[[#This Row],[Por hacer]])</f>
        <v>45275</v>
      </c>
      <c r="K83">
        <f>COUNTIF(Registro_proyecto[Por hacer],Tareas_proyecto[[#This Row],[Fecha]])-COUNTIF(Registro_proyecto[En proceso],Tareas_proyecto[[#This Row],[Fecha]])+IF(ISNUMBER(K82),K82,0)</f>
        <v>0</v>
      </c>
      <c r="L83">
        <f>COUNTIF(Registro_proyecto[En proceso],Tareas_proyecto[[#This Row],[Fecha]])-COUNTIF(Registro_proyecto[En revisión],Tareas_proyecto[[#This Row],[Fecha]])+IF(ISNUMBER(L82),L82,0)</f>
        <v>3</v>
      </c>
      <c r="M83">
        <f>COUNTIF(Registro_proyecto[En revisión],Tareas_proyecto[[#This Row],[Fecha]])-COUNTIF(Registro_proyecto[Hecho],Tareas_proyecto[[#This Row],[Fecha]])+IF(ISNUMBER(M82),M82,0)</f>
        <v>3</v>
      </c>
      <c r="N83" s="3">
        <f>COUNTIF(Registro_proyecto[Hecho],Tareas_proyecto[[#This Row],[Fecha]])+IF(ISNUMBER(N82),N82,0)</f>
        <v>46</v>
      </c>
      <c r="O83">
        <v>7</v>
      </c>
      <c r="P83">
        <v>3</v>
      </c>
      <c r="Q83">
        <f>SUM(Tareas_proyecto[[#This Row],[En proceso]]+Tareas_proyecto[[#This Row],[En revisión]])</f>
        <v>6</v>
      </c>
    </row>
    <row r="84" spans="10:17" x14ac:dyDescent="0.3">
      <c r="J84" s="10">
        <f>IF(ISNUMBER(J83),J83+1,Registro_proyecto[[#This Row],[Por hacer]])</f>
        <v>45276</v>
      </c>
      <c r="K84">
        <f>COUNTIF(Registro_proyecto[Por hacer],Tareas_proyecto[[#This Row],[Fecha]])-COUNTIF(Registro_proyecto[En proceso],Tareas_proyecto[[#This Row],[Fecha]])+IF(ISNUMBER(K83),K83,0)</f>
        <v>0</v>
      </c>
      <c r="L84">
        <f>COUNTIF(Registro_proyecto[En proceso],Tareas_proyecto[[#This Row],[Fecha]])-COUNTIF(Registro_proyecto[En revisión],Tareas_proyecto[[#This Row],[Fecha]])+IF(ISNUMBER(L83),L83,0)</f>
        <v>3</v>
      </c>
      <c r="M84">
        <f>COUNTIF(Registro_proyecto[En revisión],Tareas_proyecto[[#This Row],[Fecha]])-COUNTIF(Registro_proyecto[Hecho],Tareas_proyecto[[#This Row],[Fecha]])+IF(ISNUMBER(M83),M83,0)</f>
        <v>3</v>
      </c>
      <c r="N84" s="3">
        <f>COUNTIF(Registro_proyecto[Hecho],Tareas_proyecto[[#This Row],[Fecha]])+IF(ISNUMBER(N83),N83,0)</f>
        <v>46</v>
      </c>
      <c r="O84">
        <v>7</v>
      </c>
      <c r="P84">
        <v>3</v>
      </c>
      <c r="Q84">
        <f>SUM(Tareas_proyecto[[#This Row],[En proceso]]+Tareas_proyecto[[#This Row],[En revisión]])</f>
        <v>6</v>
      </c>
    </row>
    <row r="85" spans="10:17" x14ac:dyDescent="0.3">
      <c r="J85" s="10">
        <f>IF(ISNUMBER(J84),J84+1,Registro_proyecto[[#This Row],[Por hacer]])</f>
        <v>45277</v>
      </c>
      <c r="K85">
        <f>COUNTIF(Registro_proyecto[Por hacer],Tareas_proyecto[[#This Row],[Fecha]])-COUNTIF(Registro_proyecto[En proceso],Tareas_proyecto[[#This Row],[Fecha]])+IF(ISNUMBER(K84),K84,0)</f>
        <v>0</v>
      </c>
      <c r="L85">
        <f>COUNTIF(Registro_proyecto[En proceso],Tareas_proyecto[[#This Row],[Fecha]])-COUNTIF(Registro_proyecto[En revisión],Tareas_proyecto[[#This Row],[Fecha]])+IF(ISNUMBER(L84),L84,0)</f>
        <v>3</v>
      </c>
      <c r="M85">
        <f>COUNTIF(Registro_proyecto[En revisión],Tareas_proyecto[[#This Row],[Fecha]])-COUNTIF(Registro_proyecto[Hecho],Tareas_proyecto[[#This Row],[Fecha]])+IF(ISNUMBER(M84),M84,0)</f>
        <v>3</v>
      </c>
      <c r="N85" s="3">
        <f>COUNTIF(Registro_proyecto[Hecho],Tareas_proyecto[[#This Row],[Fecha]])+IF(ISNUMBER(N84),N84,0)</f>
        <v>46</v>
      </c>
      <c r="O85">
        <v>7</v>
      </c>
      <c r="P85">
        <v>3</v>
      </c>
      <c r="Q85">
        <f>SUM(Tareas_proyecto[[#This Row],[En proceso]]+Tareas_proyecto[[#This Row],[En revisión]])</f>
        <v>6</v>
      </c>
    </row>
    <row r="86" spans="10:17" x14ac:dyDescent="0.3">
      <c r="J86" s="10">
        <f>IF(ISNUMBER(J85),J85+1,Registro_proyecto[[#This Row],[Por hacer]])</f>
        <v>45278</v>
      </c>
      <c r="K86">
        <f>COUNTIF(Registro_proyecto[Por hacer],Tareas_proyecto[[#This Row],[Fecha]])-COUNTIF(Registro_proyecto[En proceso],Tareas_proyecto[[#This Row],[Fecha]])+IF(ISNUMBER(K85),K85,0)</f>
        <v>0</v>
      </c>
      <c r="L86">
        <f>COUNTIF(Registro_proyecto[En proceso],Tareas_proyecto[[#This Row],[Fecha]])-COUNTIF(Registro_proyecto[En revisión],Tareas_proyecto[[#This Row],[Fecha]])+IF(ISNUMBER(L85),L85,0)</f>
        <v>3</v>
      </c>
      <c r="M86">
        <f>COUNTIF(Registro_proyecto[En revisión],Tareas_proyecto[[#This Row],[Fecha]])-COUNTIF(Registro_proyecto[Hecho],Tareas_proyecto[[#This Row],[Fecha]])+IF(ISNUMBER(M85),M85,0)</f>
        <v>3</v>
      </c>
      <c r="N86" s="3">
        <f>COUNTIF(Registro_proyecto[Hecho],Tareas_proyecto[[#This Row],[Fecha]])+IF(ISNUMBER(N85),N85,0)</f>
        <v>46</v>
      </c>
      <c r="O86">
        <v>7</v>
      </c>
      <c r="P86">
        <v>3</v>
      </c>
      <c r="Q86">
        <f>SUM(Tareas_proyecto[[#This Row],[En proceso]]+Tareas_proyecto[[#This Row],[En revisión]])</f>
        <v>6</v>
      </c>
    </row>
    <row r="87" spans="10:17" x14ac:dyDescent="0.3">
      <c r="J87" s="10">
        <f>IF(ISNUMBER(J86),J86+1,Registro_proyecto[[#This Row],[Por hacer]])</f>
        <v>45279</v>
      </c>
      <c r="K87">
        <f>COUNTIF(Registro_proyecto[Por hacer],Tareas_proyecto[[#This Row],[Fecha]])-COUNTIF(Registro_proyecto[En proceso],Tareas_proyecto[[#This Row],[Fecha]])+IF(ISNUMBER(K86),K86,0)</f>
        <v>0</v>
      </c>
      <c r="L87">
        <f>COUNTIF(Registro_proyecto[En proceso],Tareas_proyecto[[#This Row],[Fecha]])-COUNTIF(Registro_proyecto[En revisión],Tareas_proyecto[[#This Row],[Fecha]])+IF(ISNUMBER(L86),L86,0)</f>
        <v>3</v>
      </c>
      <c r="M87">
        <f>COUNTIF(Registro_proyecto[En revisión],Tareas_proyecto[[#This Row],[Fecha]])-COUNTIF(Registro_proyecto[Hecho],Tareas_proyecto[[#This Row],[Fecha]])+IF(ISNUMBER(M86),M86,0)</f>
        <v>3</v>
      </c>
      <c r="N87" s="3">
        <f>COUNTIF(Registro_proyecto[Hecho],Tareas_proyecto[[#This Row],[Fecha]])+IF(ISNUMBER(N86),N86,0)</f>
        <v>46</v>
      </c>
      <c r="O87">
        <v>7</v>
      </c>
      <c r="P87">
        <v>3</v>
      </c>
      <c r="Q87">
        <f>SUM(Tareas_proyecto[[#This Row],[En proceso]]+Tareas_proyecto[[#This Row],[En revisión]])</f>
        <v>6</v>
      </c>
    </row>
    <row r="88" spans="10:17" x14ac:dyDescent="0.3">
      <c r="J88" s="10">
        <f>IF(ISNUMBER(J87),J87+1,Registro_proyecto[[#This Row],[Por hacer]])</f>
        <v>45280</v>
      </c>
      <c r="K88">
        <f>COUNTIF(Registro_proyecto[Por hacer],Tareas_proyecto[[#This Row],[Fecha]])-COUNTIF(Registro_proyecto[En proceso],Tareas_proyecto[[#This Row],[Fecha]])+IF(ISNUMBER(K87),K87,0)</f>
        <v>0</v>
      </c>
      <c r="L88">
        <f>COUNTIF(Registro_proyecto[En proceso],Tareas_proyecto[[#This Row],[Fecha]])-COUNTIF(Registro_proyecto[En revisión],Tareas_proyecto[[#This Row],[Fecha]])+IF(ISNUMBER(L87),L87,0)</f>
        <v>3</v>
      </c>
      <c r="M88">
        <f>COUNTIF(Registro_proyecto[En revisión],Tareas_proyecto[[#This Row],[Fecha]])-COUNTIF(Registro_proyecto[Hecho],Tareas_proyecto[[#This Row],[Fecha]])+IF(ISNUMBER(M87),M87,0)</f>
        <v>3</v>
      </c>
      <c r="N88" s="3">
        <f>COUNTIF(Registro_proyecto[Hecho],Tareas_proyecto[[#This Row],[Fecha]])+IF(ISNUMBER(N87),N87,0)</f>
        <v>46</v>
      </c>
      <c r="O88">
        <v>7</v>
      </c>
      <c r="P88">
        <v>3</v>
      </c>
      <c r="Q88">
        <f>SUM(Tareas_proyecto[[#This Row],[En proceso]]+Tareas_proyecto[[#This Row],[En revisión]])</f>
        <v>6</v>
      </c>
    </row>
    <row r="89" spans="10:17" x14ac:dyDescent="0.3">
      <c r="J89" s="10">
        <f>IF(ISNUMBER(J88),J88+1,Registro_proyecto[[#This Row],[Por hacer]])</f>
        <v>45281</v>
      </c>
      <c r="K89">
        <f>COUNTIF(Registro_proyecto[Por hacer],Tareas_proyecto[[#This Row],[Fecha]])-COUNTIF(Registro_proyecto[En proceso],Tareas_proyecto[[#This Row],[Fecha]])+IF(ISNUMBER(K88),K88,0)</f>
        <v>0</v>
      </c>
      <c r="L89">
        <f>COUNTIF(Registro_proyecto[En proceso],Tareas_proyecto[[#This Row],[Fecha]])-COUNTIF(Registro_proyecto[En revisión],Tareas_proyecto[[#This Row],[Fecha]])+IF(ISNUMBER(L88),L88,0)</f>
        <v>3</v>
      </c>
      <c r="M89">
        <f>COUNTIF(Registro_proyecto[En revisión],Tareas_proyecto[[#This Row],[Fecha]])-COUNTIF(Registro_proyecto[Hecho],Tareas_proyecto[[#This Row],[Fecha]])+IF(ISNUMBER(M88),M88,0)</f>
        <v>3</v>
      </c>
      <c r="N89" s="3">
        <f>COUNTIF(Registro_proyecto[Hecho],Tareas_proyecto[[#This Row],[Fecha]])+IF(ISNUMBER(N88),N88,0)</f>
        <v>46</v>
      </c>
      <c r="O89">
        <v>7</v>
      </c>
      <c r="P89">
        <v>3</v>
      </c>
      <c r="Q89">
        <f>SUM(Tareas_proyecto[[#This Row],[En proceso]]+Tareas_proyecto[[#This Row],[En revisión]])</f>
        <v>6</v>
      </c>
    </row>
    <row r="90" spans="10:17" x14ac:dyDescent="0.3">
      <c r="J90" s="10">
        <f>IF(ISNUMBER(J89),J89+1,Registro_proyecto[[#This Row],[Por hacer]])</f>
        <v>45282</v>
      </c>
      <c r="K90">
        <f>COUNTIF(Registro_proyecto[Por hacer],Tareas_proyecto[[#This Row],[Fecha]])-COUNTIF(Registro_proyecto[En proceso],Tareas_proyecto[[#This Row],[Fecha]])+IF(ISNUMBER(K89),K89,0)</f>
        <v>0</v>
      </c>
      <c r="L90">
        <f>COUNTIF(Registro_proyecto[En proceso],Tareas_proyecto[[#This Row],[Fecha]])-COUNTIF(Registro_proyecto[En revisión],Tareas_proyecto[[#This Row],[Fecha]])+IF(ISNUMBER(L89),L89,0)</f>
        <v>1</v>
      </c>
      <c r="M90">
        <f>COUNTIF(Registro_proyecto[En revisión],Tareas_proyecto[[#This Row],[Fecha]])-COUNTIF(Registro_proyecto[Hecho],Tareas_proyecto[[#This Row],[Fecha]])+IF(ISNUMBER(M89),M89,0)</f>
        <v>2</v>
      </c>
      <c r="N90" s="3">
        <f>COUNTIF(Registro_proyecto[Hecho],Tareas_proyecto[[#This Row],[Fecha]])+IF(ISNUMBER(N89),N89,0)</f>
        <v>51</v>
      </c>
      <c r="O90">
        <v>7</v>
      </c>
      <c r="P90">
        <v>3</v>
      </c>
      <c r="Q90">
        <f>SUM(Tareas_proyecto[[#This Row],[En proceso]]+Tareas_proyecto[[#This Row],[En revisión]])</f>
        <v>3</v>
      </c>
    </row>
    <row r="91" spans="10:17" x14ac:dyDescent="0.3">
      <c r="J91" s="10">
        <f>IF(ISNUMBER(J90),J90+1,Registro_proyecto[[#This Row],[Por hacer]])</f>
        <v>45283</v>
      </c>
      <c r="K91">
        <f>COUNTIF(Registro_proyecto[Por hacer],Tareas_proyecto[[#This Row],[Fecha]])-COUNTIF(Registro_proyecto[En proceso],Tareas_proyecto[[#This Row],[Fecha]])+IF(ISNUMBER(K90),K90,0)</f>
        <v>0</v>
      </c>
      <c r="L91">
        <f>COUNTIF(Registro_proyecto[En proceso],Tareas_proyecto[[#This Row],[Fecha]])-COUNTIF(Registro_proyecto[En revisión],Tareas_proyecto[[#This Row],[Fecha]])+IF(ISNUMBER(L90),L90,0)</f>
        <v>1</v>
      </c>
      <c r="M91">
        <f>COUNTIF(Registro_proyecto[En revisión],Tareas_proyecto[[#This Row],[Fecha]])-COUNTIF(Registro_proyecto[Hecho],Tareas_proyecto[[#This Row],[Fecha]])+IF(ISNUMBER(M90),M90,0)</f>
        <v>2</v>
      </c>
      <c r="N91" s="3">
        <f>COUNTIF(Registro_proyecto[Hecho],Tareas_proyecto[[#This Row],[Fecha]])+IF(ISNUMBER(N90),N90,0)</f>
        <v>51</v>
      </c>
      <c r="O91">
        <v>7</v>
      </c>
      <c r="P91">
        <v>3</v>
      </c>
      <c r="Q91">
        <f>SUM(Tareas_proyecto[[#This Row],[En proceso]]+Tareas_proyecto[[#This Row],[En revisión]])</f>
        <v>3</v>
      </c>
    </row>
    <row r="92" spans="10:17" x14ac:dyDescent="0.3">
      <c r="J92" s="10">
        <f>IF(ISNUMBER(J91),J91+1,Registro_proyecto[[#This Row],[Por hacer]])</f>
        <v>45284</v>
      </c>
      <c r="K92">
        <f>COUNTIF(Registro_proyecto[Por hacer],Tareas_proyecto[[#This Row],[Fecha]])-COUNTIF(Registro_proyecto[En proceso],Tareas_proyecto[[#This Row],[Fecha]])+IF(ISNUMBER(K91),K91,0)</f>
        <v>0</v>
      </c>
      <c r="L92">
        <f>COUNTIF(Registro_proyecto[En proceso],Tareas_proyecto[[#This Row],[Fecha]])-COUNTIF(Registro_proyecto[En revisión],Tareas_proyecto[[#This Row],[Fecha]])+IF(ISNUMBER(L91),L91,0)</f>
        <v>1</v>
      </c>
      <c r="M92">
        <f>COUNTIF(Registro_proyecto[En revisión],Tareas_proyecto[[#This Row],[Fecha]])-COUNTIF(Registro_proyecto[Hecho],Tareas_proyecto[[#This Row],[Fecha]])+IF(ISNUMBER(M91),M91,0)</f>
        <v>2</v>
      </c>
      <c r="N92" s="3">
        <f>COUNTIF(Registro_proyecto[Hecho],Tareas_proyecto[[#This Row],[Fecha]])+IF(ISNUMBER(N91),N91,0)</f>
        <v>51</v>
      </c>
      <c r="O92">
        <v>7</v>
      </c>
      <c r="P92">
        <v>3</v>
      </c>
      <c r="Q92">
        <f>SUM(Tareas_proyecto[[#This Row],[En proceso]]+Tareas_proyecto[[#This Row],[En revisión]])</f>
        <v>3</v>
      </c>
    </row>
    <row r="93" spans="10:17" x14ac:dyDescent="0.3">
      <c r="J93" s="10">
        <f>IF(ISNUMBER(J92),J92+1,Registro_proyecto[[#This Row],[Por hacer]])</f>
        <v>45285</v>
      </c>
      <c r="K93">
        <f>COUNTIF(Registro_proyecto[Por hacer],Tareas_proyecto[[#This Row],[Fecha]])-COUNTIF(Registro_proyecto[En proceso],Tareas_proyecto[[#This Row],[Fecha]])+IF(ISNUMBER(K92),K92,0)</f>
        <v>0</v>
      </c>
      <c r="L93">
        <f>COUNTIF(Registro_proyecto[En proceso],Tareas_proyecto[[#This Row],[Fecha]])-COUNTIF(Registro_proyecto[En revisión],Tareas_proyecto[[#This Row],[Fecha]])+IF(ISNUMBER(L92),L92,0)</f>
        <v>1</v>
      </c>
      <c r="M93">
        <f>COUNTIF(Registro_proyecto[En revisión],Tareas_proyecto[[#This Row],[Fecha]])-COUNTIF(Registro_proyecto[Hecho],Tareas_proyecto[[#This Row],[Fecha]])+IF(ISNUMBER(M92),M92,0)</f>
        <v>2</v>
      </c>
      <c r="N93" s="3">
        <f>COUNTIF(Registro_proyecto[Hecho],Tareas_proyecto[[#This Row],[Fecha]])+IF(ISNUMBER(N92),N92,0)</f>
        <v>51</v>
      </c>
      <c r="O93">
        <v>7</v>
      </c>
      <c r="P93">
        <v>3</v>
      </c>
      <c r="Q93">
        <f>SUM(Tareas_proyecto[[#This Row],[En proceso]]+Tareas_proyecto[[#This Row],[En revisión]])</f>
        <v>3</v>
      </c>
    </row>
    <row r="94" spans="10:17" x14ac:dyDescent="0.3">
      <c r="J94" s="10">
        <f>IF(ISNUMBER(J93),J93+1,Registro_proyecto[[#This Row],[Por hacer]])</f>
        <v>45286</v>
      </c>
      <c r="K94">
        <f>COUNTIF(Registro_proyecto[Por hacer],Tareas_proyecto[[#This Row],[Fecha]])-COUNTIF(Registro_proyecto[En proceso],Tareas_proyecto[[#This Row],[Fecha]])+IF(ISNUMBER(K93),K93,0)</f>
        <v>0</v>
      </c>
      <c r="L94">
        <f>COUNTIF(Registro_proyecto[En proceso],Tareas_proyecto[[#This Row],[Fecha]])-COUNTIF(Registro_proyecto[En revisión],Tareas_proyecto[[#This Row],[Fecha]])+IF(ISNUMBER(L93),L93,0)</f>
        <v>0</v>
      </c>
      <c r="M94">
        <f>COUNTIF(Registro_proyecto[En revisión],Tareas_proyecto[[#This Row],[Fecha]])-COUNTIF(Registro_proyecto[Hecho],Tareas_proyecto[[#This Row],[Fecha]])+IF(ISNUMBER(M93),M93,0)</f>
        <v>3</v>
      </c>
      <c r="N94" s="3">
        <f>COUNTIF(Registro_proyecto[Hecho],Tareas_proyecto[[#This Row],[Fecha]])+IF(ISNUMBER(N93),N93,0)</f>
        <v>51</v>
      </c>
      <c r="O94">
        <v>7</v>
      </c>
      <c r="P94">
        <v>3</v>
      </c>
      <c r="Q94">
        <f>SUM(Tareas_proyecto[[#This Row],[En proceso]]+Tareas_proyecto[[#This Row],[En revisión]])</f>
        <v>3</v>
      </c>
    </row>
    <row r="95" spans="10:17" x14ac:dyDescent="0.3">
      <c r="J95" s="10">
        <f>IF(ISNUMBER(J94),J94+1,Registro_proyecto[[#This Row],[Por hacer]])</f>
        <v>45287</v>
      </c>
      <c r="K95">
        <f>COUNTIF(Registro_proyecto[Por hacer],Tareas_proyecto[[#This Row],[Fecha]])-COUNTIF(Registro_proyecto[En proceso],Tareas_proyecto[[#This Row],[Fecha]])+IF(ISNUMBER(K94),K94,0)</f>
        <v>0</v>
      </c>
      <c r="L95">
        <f>COUNTIF(Registro_proyecto[En proceso],Tareas_proyecto[[#This Row],[Fecha]])-COUNTIF(Registro_proyecto[En revisión],Tareas_proyecto[[#This Row],[Fecha]])+IF(ISNUMBER(L94),L94,0)</f>
        <v>0</v>
      </c>
      <c r="M95">
        <f>COUNTIF(Registro_proyecto[En revisión],Tareas_proyecto[[#This Row],[Fecha]])-COUNTIF(Registro_proyecto[Hecho],Tareas_proyecto[[#This Row],[Fecha]])+IF(ISNUMBER(M94),M94,0)</f>
        <v>3</v>
      </c>
      <c r="N95" s="3">
        <f>COUNTIF(Registro_proyecto[Hecho],Tareas_proyecto[[#This Row],[Fecha]])+IF(ISNUMBER(N94),N94,0)</f>
        <v>51</v>
      </c>
      <c r="O95">
        <v>7</v>
      </c>
      <c r="P95">
        <v>3</v>
      </c>
      <c r="Q95">
        <f>SUM(Tareas_proyecto[[#This Row],[En proceso]]+Tareas_proyecto[[#This Row],[En revisión]])</f>
        <v>3</v>
      </c>
    </row>
    <row r="96" spans="10:17" x14ac:dyDescent="0.3">
      <c r="J96" s="10">
        <f>IF(ISNUMBER(J95),J95+1,Registro_proyecto[[#This Row],[Por hacer]])</f>
        <v>45288</v>
      </c>
      <c r="K96">
        <f>COUNTIF(Registro_proyecto[Por hacer],Tareas_proyecto[[#This Row],[Fecha]])-COUNTIF(Registro_proyecto[En proceso],Tareas_proyecto[[#This Row],[Fecha]])+IF(ISNUMBER(K95),K95,0)</f>
        <v>0</v>
      </c>
      <c r="L96">
        <f>COUNTIF(Registro_proyecto[En proceso],Tareas_proyecto[[#This Row],[Fecha]])-COUNTIF(Registro_proyecto[En revisión],Tareas_proyecto[[#This Row],[Fecha]])+IF(ISNUMBER(L95),L95,0)</f>
        <v>0</v>
      </c>
      <c r="M96">
        <f>COUNTIF(Registro_proyecto[En revisión],Tareas_proyecto[[#This Row],[Fecha]])-COUNTIF(Registro_proyecto[Hecho],Tareas_proyecto[[#This Row],[Fecha]])+IF(ISNUMBER(M95),M95,0)</f>
        <v>3</v>
      </c>
      <c r="N96" s="3">
        <f>COUNTIF(Registro_proyecto[Hecho],Tareas_proyecto[[#This Row],[Fecha]])+IF(ISNUMBER(N95),N95,0)</f>
        <v>51</v>
      </c>
      <c r="O96">
        <v>7</v>
      </c>
      <c r="P96">
        <v>3</v>
      </c>
      <c r="Q96">
        <f>SUM(Tareas_proyecto[[#This Row],[En proceso]]+Tareas_proyecto[[#This Row],[En revisión]])</f>
        <v>3</v>
      </c>
    </row>
    <row r="97" spans="10:17" x14ac:dyDescent="0.3">
      <c r="J97" s="10">
        <f>IF(ISNUMBER(J96),J96+1,Registro_proyecto[[#This Row],[Por hacer]])</f>
        <v>45289</v>
      </c>
      <c r="K97">
        <f>COUNTIF(Registro_proyecto[Por hacer],Tareas_proyecto[[#This Row],[Fecha]])-COUNTIF(Registro_proyecto[En proceso],Tareas_proyecto[[#This Row],[Fecha]])+IF(ISNUMBER(K96),K96,0)</f>
        <v>0</v>
      </c>
      <c r="L97">
        <f>COUNTIF(Registro_proyecto[En proceso],Tareas_proyecto[[#This Row],[Fecha]])-COUNTIF(Registro_proyecto[En revisión],Tareas_proyecto[[#This Row],[Fecha]])+IF(ISNUMBER(L96),L96,0)</f>
        <v>0</v>
      </c>
      <c r="M97">
        <f>COUNTIF(Registro_proyecto[En revisión],Tareas_proyecto[[#This Row],[Fecha]])-COUNTIF(Registro_proyecto[Hecho],Tareas_proyecto[[#This Row],[Fecha]])+IF(ISNUMBER(M96),M96,0)</f>
        <v>1</v>
      </c>
      <c r="N97" s="3">
        <f>COUNTIF(Registro_proyecto[Hecho],Tareas_proyecto[[#This Row],[Fecha]])+IF(ISNUMBER(N96),N96,0)</f>
        <v>53</v>
      </c>
      <c r="O97">
        <v>7</v>
      </c>
      <c r="P97">
        <v>3</v>
      </c>
      <c r="Q97">
        <f>SUM(Tareas_proyecto[[#This Row],[En proceso]]+Tareas_proyecto[[#This Row],[En revisión]])</f>
        <v>1</v>
      </c>
    </row>
    <row r="98" spans="10:17" x14ac:dyDescent="0.3">
      <c r="J98" s="10">
        <f>IF(ISNUMBER(J97),J97+1,Registro_proyecto[[#This Row],[Por hacer]])</f>
        <v>45290</v>
      </c>
      <c r="K98">
        <f>COUNTIF(Registro_proyecto[Por hacer],Tareas_proyecto[[#This Row],[Fecha]])-COUNTIF(Registro_proyecto[En proceso],Tareas_proyecto[[#This Row],[Fecha]])+IF(ISNUMBER(K97),K97,0)</f>
        <v>0</v>
      </c>
      <c r="L98">
        <f>COUNTIF(Registro_proyecto[En proceso],Tareas_proyecto[[#This Row],[Fecha]])-COUNTIF(Registro_proyecto[En revisión],Tareas_proyecto[[#This Row],[Fecha]])+IF(ISNUMBER(L97),L97,0)</f>
        <v>0</v>
      </c>
      <c r="M98">
        <f>COUNTIF(Registro_proyecto[En revisión],Tareas_proyecto[[#This Row],[Fecha]])-COUNTIF(Registro_proyecto[Hecho],Tareas_proyecto[[#This Row],[Fecha]])+IF(ISNUMBER(M97),M97,0)</f>
        <v>1</v>
      </c>
      <c r="N98" s="3">
        <f>COUNTIF(Registro_proyecto[Hecho],Tareas_proyecto[[#This Row],[Fecha]])+IF(ISNUMBER(N97),N97,0)</f>
        <v>53</v>
      </c>
      <c r="O98">
        <v>7</v>
      </c>
      <c r="P98">
        <v>3</v>
      </c>
      <c r="Q98">
        <f>SUM(Tareas_proyecto[[#This Row],[En proceso]]+Tareas_proyecto[[#This Row],[En revisión]])</f>
        <v>1</v>
      </c>
    </row>
    <row r="99" spans="10:17" x14ac:dyDescent="0.3">
      <c r="J99" s="10">
        <f>IF(ISNUMBER(J98),J98+1,Registro_proyecto[[#This Row],[Por hacer]])</f>
        <v>45291</v>
      </c>
      <c r="K99">
        <f>COUNTIF(Registro_proyecto[Por hacer],Tareas_proyecto[[#This Row],[Fecha]])-COUNTIF(Registro_proyecto[En proceso],Tareas_proyecto[[#This Row],[Fecha]])+IF(ISNUMBER(K98),K98,0)</f>
        <v>0</v>
      </c>
      <c r="L99">
        <f>COUNTIF(Registro_proyecto[En proceso],Tareas_proyecto[[#This Row],[Fecha]])-COUNTIF(Registro_proyecto[En revisión],Tareas_proyecto[[#This Row],[Fecha]])+IF(ISNUMBER(L98),L98,0)</f>
        <v>0</v>
      </c>
      <c r="M99">
        <f>COUNTIF(Registro_proyecto[En revisión],Tareas_proyecto[[#This Row],[Fecha]])-COUNTIF(Registro_proyecto[Hecho],Tareas_proyecto[[#This Row],[Fecha]])+IF(ISNUMBER(M98),M98,0)</f>
        <v>1</v>
      </c>
      <c r="N99" s="3">
        <f>COUNTIF(Registro_proyecto[Hecho],Tareas_proyecto[[#This Row],[Fecha]])+IF(ISNUMBER(N98),N98,0)</f>
        <v>53</v>
      </c>
      <c r="O99">
        <v>7</v>
      </c>
      <c r="P99">
        <v>3</v>
      </c>
      <c r="Q99">
        <f>SUM(Tareas_proyecto[[#This Row],[En proceso]]+Tareas_proyecto[[#This Row],[En revisión]])</f>
        <v>1</v>
      </c>
    </row>
    <row r="100" spans="10:17" x14ac:dyDescent="0.3">
      <c r="J100" s="10">
        <f>IF(ISNUMBER(J99),J99+1,Registro_proyecto[[#This Row],[Por hacer]])</f>
        <v>45292</v>
      </c>
      <c r="K100">
        <f>COUNTIF(Registro_proyecto[Por hacer],Tareas_proyecto[[#This Row],[Fecha]])-COUNTIF(Registro_proyecto[En proceso],Tareas_proyecto[[#This Row],[Fecha]])+IF(ISNUMBER(K99),K99,0)</f>
        <v>0</v>
      </c>
      <c r="L100">
        <f>COUNTIF(Registro_proyecto[En proceso],Tareas_proyecto[[#This Row],[Fecha]])-COUNTIF(Registro_proyecto[En revisión],Tareas_proyecto[[#This Row],[Fecha]])+IF(ISNUMBER(L99),L99,0)</f>
        <v>0</v>
      </c>
      <c r="M100">
        <f>COUNTIF(Registro_proyecto[En revisión],Tareas_proyecto[[#This Row],[Fecha]])-COUNTIF(Registro_proyecto[Hecho],Tareas_proyecto[[#This Row],[Fecha]])+IF(ISNUMBER(M99),M99,0)</f>
        <v>1</v>
      </c>
      <c r="N100" s="3">
        <f>COUNTIF(Registro_proyecto[Hecho],Tareas_proyecto[[#This Row],[Fecha]])+IF(ISNUMBER(N99),N99,0)</f>
        <v>53</v>
      </c>
      <c r="O100">
        <v>7</v>
      </c>
      <c r="P100">
        <v>3</v>
      </c>
      <c r="Q100">
        <f>SUM(Tareas_proyecto[[#This Row],[En proceso]]+Tareas_proyecto[[#This Row],[En revisión]])</f>
        <v>1</v>
      </c>
    </row>
    <row r="101" spans="10:17" x14ac:dyDescent="0.3">
      <c r="J101" s="10">
        <f>IF(ISNUMBER(J100),J100+1,Registro_proyecto[[#This Row],[Por hacer]])</f>
        <v>45293</v>
      </c>
      <c r="K101">
        <f>COUNTIF(Registro_proyecto[Por hacer],Tareas_proyecto[[#This Row],[Fecha]])-COUNTIF(Registro_proyecto[En proceso],Tareas_proyecto[[#This Row],[Fecha]])+IF(ISNUMBER(K100),K100,0)</f>
        <v>0</v>
      </c>
      <c r="L101">
        <f>COUNTIF(Registro_proyecto[En proceso],Tareas_proyecto[[#This Row],[Fecha]])-COUNTIF(Registro_proyecto[En revisión],Tareas_proyecto[[#This Row],[Fecha]])+IF(ISNUMBER(L100),L100,0)</f>
        <v>0</v>
      </c>
      <c r="M101">
        <f>COUNTIF(Registro_proyecto[En revisión],Tareas_proyecto[[#This Row],[Fecha]])-COUNTIF(Registro_proyecto[Hecho],Tareas_proyecto[[#This Row],[Fecha]])+IF(ISNUMBER(M100),M100,0)</f>
        <v>1</v>
      </c>
      <c r="N101" s="3">
        <f>COUNTIF(Registro_proyecto[Hecho],Tareas_proyecto[[#This Row],[Fecha]])+IF(ISNUMBER(N100),N100,0)</f>
        <v>53</v>
      </c>
      <c r="O101">
        <v>7</v>
      </c>
      <c r="P101">
        <v>3</v>
      </c>
      <c r="Q101">
        <f>SUM(Tareas_proyecto[[#This Row],[En proceso]]+Tareas_proyecto[[#This Row],[En revisión]])</f>
        <v>1</v>
      </c>
    </row>
    <row r="102" spans="10:17" x14ac:dyDescent="0.3">
      <c r="J102" s="10">
        <f>IF(ISNUMBER(J101),J101+1,Registro_proyecto[[#This Row],[Por hacer]])</f>
        <v>45294</v>
      </c>
      <c r="K102">
        <f>COUNTIF(Registro_proyecto[Por hacer],Tareas_proyecto[[#This Row],[Fecha]])-COUNTIF(Registro_proyecto[En proceso],Tareas_proyecto[[#This Row],[Fecha]])+IF(ISNUMBER(K101),K101,0)</f>
        <v>0</v>
      </c>
      <c r="L102">
        <f>COUNTIF(Registro_proyecto[En proceso],Tareas_proyecto[[#This Row],[Fecha]])-COUNTIF(Registro_proyecto[En revisión],Tareas_proyecto[[#This Row],[Fecha]])+IF(ISNUMBER(L101),L101,0)</f>
        <v>1</v>
      </c>
      <c r="M102">
        <f>COUNTIF(Registro_proyecto[En revisión],Tareas_proyecto[[#This Row],[Fecha]])-COUNTIF(Registro_proyecto[Hecho],Tareas_proyecto[[#This Row],[Fecha]])+IF(ISNUMBER(M101),M101,0)</f>
        <v>0</v>
      </c>
      <c r="N102" s="3">
        <f>COUNTIF(Registro_proyecto[Hecho],Tareas_proyecto[[#This Row],[Fecha]])+IF(ISNUMBER(N101),N101,0)</f>
        <v>55</v>
      </c>
      <c r="O102">
        <v>7</v>
      </c>
      <c r="P102">
        <v>3</v>
      </c>
      <c r="Q102">
        <f>SUM(Tareas_proyecto[[#This Row],[En proceso]]+Tareas_proyecto[[#This Row],[En revisión]])</f>
        <v>1</v>
      </c>
    </row>
    <row r="103" spans="10:17" x14ac:dyDescent="0.3">
      <c r="J103" s="10">
        <f>IF(ISNUMBER(J102),J102+1,Registro_proyecto[[#This Row],[Por hacer]])</f>
        <v>45295</v>
      </c>
      <c r="K103">
        <f>COUNTIF(Registro_proyecto[Por hacer],Tareas_proyecto[[#This Row],[Fecha]])-COUNTIF(Registro_proyecto[En proceso],Tareas_proyecto[[#This Row],[Fecha]])+IF(ISNUMBER(K102),K102,0)</f>
        <v>0</v>
      </c>
      <c r="L103">
        <f>COUNTIF(Registro_proyecto[En proceso],Tareas_proyecto[[#This Row],[Fecha]])-COUNTIF(Registro_proyecto[En revisión],Tareas_proyecto[[#This Row],[Fecha]])+IF(ISNUMBER(L102),L102,0)</f>
        <v>1</v>
      </c>
      <c r="M103">
        <f>COUNTIF(Registro_proyecto[En revisión],Tareas_proyecto[[#This Row],[Fecha]])-COUNTIF(Registro_proyecto[Hecho],Tareas_proyecto[[#This Row],[Fecha]])+IF(ISNUMBER(M102),M102,0)</f>
        <v>0</v>
      </c>
      <c r="N103" s="3">
        <f>COUNTIF(Registro_proyecto[Hecho],Tareas_proyecto[[#This Row],[Fecha]])+IF(ISNUMBER(N102),N102,0)</f>
        <v>55</v>
      </c>
      <c r="O103">
        <v>7</v>
      </c>
      <c r="P103">
        <v>3</v>
      </c>
      <c r="Q103">
        <f>SUM(Tareas_proyecto[[#This Row],[En proceso]]+Tareas_proyecto[[#This Row],[En revisión]])</f>
        <v>1</v>
      </c>
    </row>
    <row r="104" spans="10:17" x14ac:dyDescent="0.3">
      <c r="J104" s="10">
        <f>IF(ISNUMBER(J103),J103+1,Registro_proyecto[[#This Row],[Por hacer]])</f>
        <v>45296</v>
      </c>
      <c r="K104">
        <f>COUNTIF(Registro_proyecto[Por hacer],Tareas_proyecto[[#This Row],[Fecha]])-COUNTIF(Registro_proyecto[En proceso],Tareas_proyecto[[#This Row],[Fecha]])+IF(ISNUMBER(K103),K103,0)</f>
        <v>0</v>
      </c>
      <c r="L104">
        <f>COUNTIF(Registro_proyecto[En proceso],Tareas_proyecto[[#This Row],[Fecha]])-COUNTIF(Registro_proyecto[En revisión],Tareas_proyecto[[#This Row],[Fecha]])+IF(ISNUMBER(L103),L103,0)</f>
        <v>0</v>
      </c>
      <c r="M104">
        <f>COUNTIF(Registro_proyecto[En revisión],Tareas_proyecto[[#This Row],[Fecha]])-COUNTIF(Registro_proyecto[Hecho],Tareas_proyecto[[#This Row],[Fecha]])+IF(ISNUMBER(M103),M103,0)</f>
        <v>0</v>
      </c>
      <c r="N104" s="3">
        <f>COUNTIF(Registro_proyecto[Hecho],Tareas_proyecto[[#This Row],[Fecha]])+IF(ISNUMBER(N103),N103,0)</f>
        <v>56</v>
      </c>
      <c r="O104">
        <v>7</v>
      </c>
      <c r="P104">
        <v>3</v>
      </c>
      <c r="Q104">
        <f>SUM(Tareas_proyecto[[#This Row],[En proceso]]+Tareas_proyecto[[#This Row],[En revisión]])</f>
        <v>0</v>
      </c>
    </row>
    <row r="105" spans="10:17" x14ac:dyDescent="0.3">
      <c r="J105" s="10">
        <f>IF(ISNUMBER(J104),J104+1,Registro_proyecto[[#This Row],[Por hacer]])</f>
        <v>45297</v>
      </c>
      <c r="K105">
        <f>COUNTIF(Registro_proyecto[Por hacer],Tareas_proyecto[[#This Row],[Fecha]])-COUNTIF(Registro_proyecto[En proceso],Tareas_proyecto[[#This Row],[Fecha]])+IF(ISNUMBER(K104),K104,0)</f>
        <v>0</v>
      </c>
      <c r="L105">
        <f>COUNTIF(Registro_proyecto[En proceso],Tareas_proyecto[[#This Row],[Fecha]])-COUNTIF(Registro_proyecto[En revisión],Tareas_proyecto[[#This Row],[Fecha]])+IF(ISNUMBER(L104),L104,0)</f>
        <v>0</v>
      </c>
      <c r="M105">
        <f>COUNTIF(Registro_proyecto[En revisión],Tareas_proyecto[[#This Row],[Fecha]])-COUNTIF(Registro_proyecto[Hecho],Tareas_proyecto[[#This Row],[Fecha]])+IF(ISNUMBER(M104),M104,0)</f>
        <v>0</v>
      </c>
      <c r="N105" s="3">
        <f>COUNTIF(Registro_proyecto[Hecho],Tareas_proyecto[[#This Row],[Fecha]])+IF(ISNUMBER(N104),N104,0)</f>
        <v>56</v>
      </c>
      <c r="O105">
        <v>7</v>
      </c>
      <c r="P105">
        <v>3</v>
      </c>
      <c r="Q105">
        <f>SUM(Tareas_proyecto[[#This Row],[En proceso]]+Tareas_proyecto[[#This Row],[En revisión]])</f>
        <v>0</v>
      </c>
    </row>
    <row r="106" spans="10:17" x14ac:dyDescent="0.3">
      <c r="J106" s="10">
        <f>IF(ISNUMBER(J105),J105+1,Registro_proyecto[[#This Row],[Por hacer]])</f>
        <v>45298</v>
      </c>
      <c r="K106">
        <f>COUNTIF(Registro_proyecto[Por hacer],Tareas_proyecto[[#This Row],[Fecha]])-COUNTIF(Registro_proyecto[En proceso],Tareas_proyecto[[#This Row],[Fecha]])+IF(ISNUMBER(K105),K105,0)</f>
        <v>0</v>
      </c>
      <c r="L106">
        <f>COUNTIF(Registro_proyecto[En proceso],Tareas_proyecto[[#This Row],[Fecha]])-COUNTIF(Registro_proyecto[En revisión],Tareas_proyecto[[#This Row],[Fecha]])+IF(ISNUMBER(L105),L105,0)</f>
        <v>0</v>
      </c>
      <c r="M106">
        <f>COUNTIF(Registro_proyecto[En revisión],Tareas_proyecto[[#This Row],[Fecha]])-COUNTIF(Registro_proyecto[Hecho],Tareas_proyecto[[#This Row],[Fecha]])+IF(ISNUMBER(M105),M105,0)</f>
        <v>0</v>
      </c>
      <c r="N106" s="3">
        <f>COUNTIF(Registro_proyecto[Hecho],Tareas_proyecto[[#This Row],[Fecha]])+IF(ISNUMBER(N105),N105,0)</f>
        <v>56</v>
      </c>
      <c r="O106">
        <v>7</v>
      </c>
      <c r="P106">
        <v>3</v>
      </c>
      <c r="Q106">
        <f>SUM(Tareas_proyecto[[#This Row],[En proceso]]+Tareas_proyecto[[#This Row],[En revisión]])</f>
        <v>0</v>
      </c>
    </row>
    <row r="107" spans="10:17" x14ac:dyDescent="0.3">
      <c r="J107" s="10">
        <f>IF(ISNUMBER(J106),J106+1,Registro_proyecto[[#This Row],[Por hacer]])</f>
        <v>45299</v>
      </c>
      <c r="K107">
        <f>COUNTIF(Registro_proyecto[Por hacer],Tareas_proyecto[[#This Row],[Fecha]])-COUNTIF(Registro_proyecto[En proceso],Tareas_proyecto[[#This Row],[Fecha]])+IF(ISNUMBER(K106),K106,0)</f>
        <v>0</v>
      </c>
      <c r="L107">
        <f>COUNTIF(Registro_proyecto[En proceso],Tareas_proyecto[[#This Row],[Fecha]])-COUNTIF(Registro_proyecto[En revisión],Tareas_proyecto[[#This Row],[Fecha]])+IF(ISNUMBER(L106),L106,0)</f>
        <v>0</v>
      </c>
      <c r="M107">
        <f>COUNTIF(Registro_proyecto[En revisión],Tareas_proyecto[[#This Row],[Fecha]])-COUNTIF(Registro_proyecto[Hecho],Tareas_proyecto[[#This Row],[Fecha]])+IF(ISNUMBER(M106),M106,0)</f>
        <v>0</v>
      </c>
      <c r="N107" s="3">
        <f>COUNTIF(Registro_proyecto[Hecho],Tareas_proyecto[[#This Row],[Fecha]])+IF(ISNUMBER(N106),N106,0)</f>
        <v>56</v>
      </c>
      <c r="O107">
        <v>7</v>
      </c>
      <c r="P107">
        <v>3</v>
      </c>
      <c r="Q107">
        <f>SUM(Tareas_proyecto[[#This Row],[En proceso]]+Tareas_proyecto[[#This Row],[En revisión]])</f>
        <v>0</v>
      </c>
    </row>
    <row r="108" spans="10:17" x14ac:dyDescent="0.3">
      <c r="J108" s="10">
        <f>IF(ISNUMBER(J107),J107+1,Registro_proyecto[[#This Row],[Por hacer]])</f>
        <v>45300</v>
      </c>
      <c r="K108">
        <f>COUNTIF(Registro_proyecto[Por hacer],Tareas_proyecto[[#This Row],[Fecha]])-COUNTIF(Registro_proyecto[En proceso],Tareas_proyecto[[#This Row],[Fecha]])+IF(ISNUMBER(K107),K107,0)</f>
        <v>0</v>
      </c>
      <c r="L108">
        <f>COUNTIF(Registro_proyecto[En proceso],Tareas_proyecto[[#This Row],[Fecha]])-COUNTIF(Registro_proyecto[En revisión],Tareas_proyecto[[#This Row],[Fecha]])+IF(ISNUMBER(L107),L107,0)</f>
        <v>0</v>
      </c>
      <c r="M108">
        <f>COUNTIF(Registro_proyecto[En revisión],Tareas_proyecto[[#This Row],[Fecha]])-COUNTIF(Registro_proyecto[Hecho],Tareas_proyecto[[#This Row],[Fecha]])+IF(ISNUMBER(M107),M107,0)</f>
        <v>0</v>
      </c>
      <c r="N108" s="3">
        <f>COUNTIF(Registro_proyecto[Hecho],Tareas_proyecto[[#This Row],[Fecha]])+IF(ISNUMBER(N107),N107,0)</f>
        <v>56</v>
      </c>
      <c r="O108">
        <v>7</v>
      </c>
      <c r="P108">
        <v>3</v>
      </c>
      <c r="Q108">
        <f>SUM(Tareas_proyecto[[#This Row],[En proceso]]+Tareas_proyecto[[#This Row],[En revisión]])</f>
        <v>0</v>
      </c>
    </row>
    <row r="109" spans="10:17" x14ac:dyDescent="0.3">
      <c r="J109" s="10">
        <f>IF(ISNUMBER(J108),J108+1,Registro_proyecto[[#This Row],[Por hacer]])</f>
        <v>45301</v>
      </c>
      <c r="K109">
        <f>COUNTIF(Registro_proyecto[Por hacer],Tareas_proyecto[[#This Row],[Fecha]])-COUNTIF(Registro_proyecto[En proceso],Tareas_proyecto[[#This Row],[Fecha]])+IF(ISNUMBER(K108),K108,0)</f>
        <v>0</v>
      </c>
      <c r="L109">
        <f>COUNTIF(Registro_proyecto[En proceso],Tareas_proyecto[[#This Row],[Fecha]])-COUNTIF(Registro_proyecto[En revisión],Tareas_proyecto[[#This Row],[Fecha]])+IF(ISNUMBER(L108),L108,0)</f>
        <v>0</v>
      </c>
      <c r="M109">
        <f>COUNTIF(Registro_proyecto[En revisión],Tareas_proyecto[[#This Row],[Fecha]])-COUNTIF(Registro_proyecto[Hecho],Tareas_proyecto[[#This Row],[Fecha]])+IF(ISNUMBER(M108),M108,0)</f>
        <v>0</v>
      </c>
      <c r="N109" s="3">
        <f>COUNTIF(Registro_proyecto[Hecho],Tareas_proyecto[[#This Row],[Fecha]])+IF(ISNUMBER(N108),N108,0)</f>
        <v>56</v>
      </c>
      <c r="O109">
        <v>7</v>
      </c>
      <c r="P109">
        <v>3</v>
      </c>
      <c r="Q109">
        <f>SUM(Tareas_proyecto[[#This Row],[En proceso]]+Tareas_proyecto[[#This Row],[En revisión]])</f>
        <v>0</v>
      </c>
    </row>
    <row r="110" spans="10:17" x14ac:dyDescent="0.3">
      <c r="J110" s="10">
        <f>IF(ISNUMBER(J109),J109+1,Registro_proyecto[[#This Row],[Por hacer]])</f>
        <v>45302</v>
      </c>
      <c r="K110">
        <f>COUNTIF(Registro_proyecto[Por hacer],Tareas_proyecto[[#This Row],[Fecha]])-COUNTIF(Registro_proyecto[En proceso],Tareas_proyecto[[#This Row],[Fecha]])+IF(ISNUMBER(K109),K109,0)</f>
        <v>0</v>
      </c>
      <c r="L110">
        <f>COUNTIF(Registro_proyecto[En proceso],Tareas_proyecto[[#This Row],[Fecha]])-COUNTIF(Registro_proyecto[En revisión],Tareas_proyecto[[#This Row],[Fecha]])+IF(ISNUMBER(L109),L109,0)</f>
        <v>0</v>
      </c>
      <c r="M110">
        <f>COUNTIF(Registro_proyecto[En revisión],Tareas_proyecto[[#This Row],[Fecha]])-COUNTIF(Registro_proyecto[Hecho],Tareas_proyecto[[#This Row],[Fecha]])+IF(ISNUMBER(M109),M109,0)</f>
        <v>0</v>
      </c>
      <c r="N110" s="3">
        <f>COUNTIF(Registro_proyecto[Hecho],Tareas_proyecto[[#This Row],[Fecha]])+IF(ISNUMBER(N109),N109,0)</f>
        <v>56</v>
      </c>
      <c r="O110">
        <v>7</v>
      </c>
      <c r="P110">
        <v>3</v>
      </c>
      <c r="Q110">
        <f>SUM(Tareas_proyecto[[#This Row],[En proceso]]+Tareas_proyecto[[#This Row],[En revisión]])</f>
        <v>0</v>
      </c>
    </row>
    <row r="111" spans="10:17" x14ac:dyDescent="0.3">
      <c r="J111" s="10">
        <f>IF(ISNUMBER(J110),J110+1,Registro_proyecto[[#This Row],[Por hacer]])</f>
        <v>45303</v>
      </c>
      <c r="K111">
        <f>COUNTIF(Registro_proyecto[Por hacer],Tareas_proyecto[[#This Row],[Fecha]])-COUNTIF(Registro_proyecto[En proceso],Tareas_proyecto[[#This Row],[Fecha]])+IF(ISNUMBER(K110),K110,0)</f>
        <v>0</v>
      </c>
      <c r="L111">
        <f>COUNTIF(Registro_proyecto[En proceso],Tareas_proyecto[[#This Row],[Fecha]])-COUNTIF(Registro_proyecto[En revisión],Tareas_proyecto[[#This Row],[Fecha]])+IF(ISNUMBER(L110),L110,0)</f>
        <v>0</v>
      </c>
      <c r="M111">
        <f>COUNTIF(Registro_proyecto[En revisión],Tareas_proyecto[[#This Row],[Fecha]])-COUNTIF(Registro_proyecto[Hecho],Tareas_proyecto[[#This Row],[Fecha]])+IF(ISNUMBER(M110),M110,0)</f>
        <v>0</v>
      </c>
      <c r="N111" s="3">
        <f>COUNTIF(Registro_proyecto[Hecho],Tareas_proyecto[[#This Row],[Fecha]])+IF(ISNUMBER(N110),N110,0)</f>
        <v>56</v>
      </c>
      <c r="O111">
        <v>7</v>
      </c>
      <c r="P111">
        <v>3</v>
      </c>
      <c r="Q111">
        <f>SUM(Tareas_proyecto[[#This Row],[En proceso]]+Tareas_proyecto[[#This Row],[En revisión]])</f>
        <v>0</v>
      </c>
    </row>
    <row r="112" spans="10:17" x14ac:dyDescent="0.3">
      <c r="J112" s="10">
        <f>IF(ISNUMBER(J111),J111+1,Registro_proyecto[[#This Row],[Por hacer]])</f>
        <v>45304</v>
      </c>
      <c r="K112">
        <f>COUNTIF(Registro_proyecto[Por hacer],Tareas_proyecto[[#This Row],[Fecha]])-COUNTIF(Registro_proyecto[En proceso],Tareas_proyecto[[#This Row],[Fecha]])+IF(ISNUMBER(K111),K111,0)</f>
        <v>0</v>
      </c>
      <c r="L112">
        <f>COUNTIF(Registro_proyecto[En proceso],Tareas_proyecto[[#This Row],[Fecha]])-COUNTIF(Registro_proyecto[En revisión],Tareas_proyecto[[#This Row],[Fecha]])+IF(ISNUMBER(L111),L111,0)</f>
        <v>0</v>
      </c>
      <c r="M112">
        <f>COUNTIF(Registro_proyecto[En revisión],Tareas_proyecto[[#This Row],[Fecha]])-COUNTIF(Registro_proyecto[Hecho],Tareas_proyecto[[#This Row],[Fecha]])+IF(ISNUMBER(M111),M111,0)</f>
        <v>0</v>
      </c>
      <c r="N112" s="3">
        <f>COUNTIF(Registro_proyecto[Hecho],Tareas_proyecto[[#This Row],[Fecha]])+IF(ISNUMBER(N111),N111,0)</f>
        <v>56</v>
      </c>
      <c r="O112">
        <v>7</v>
      </c>
      <c r="P112">
        <v>3</v>
      </c>
      <c r="Q112">
        <f>SUM(Tareas_proyecto[[#This Row],[En proceso]]+Tareas_proyecto[[#This Row],[En revisión]])</f>
        <v>0</v>
      </c>
    </row>
    <row r="113" spans="10:17" x14ac:dyDescent="0.3">
      <c r="J113" s="10">
        <f>IF(ISNUMBER(J112),J112+1,Registro_proyecto[[#This Row],[Por hacer]])</f>
        <v>45305</v>
      </c>
      <c r="K113">
        <f>COUNTIF(Registro_proyecto[Por hacer],Tareas_proyecto[[#This Row],[Fecha]])-COUNTIF(Registro_proyecto[En proceso],Tareas_proyecto[[#This Row],[Fecha]])+IF(ISNUMBER(K112),K112,0)</f>
        <v>0</v>
      </c>
      <c r="L113">
        <f>COUNTIF(Registro_proyecto[En proceso],Tareas_proyecto[[#This Row],[Fecha]])-COUNTIF(Registro_proyecto[En revisión],Tareas_proyecto[[#This Row],[Fecha]])+IF(ISNUMBER(L112),L112,0)</f>
        <v>0</v>
      </c>
      <c r="M113">
        <f>COUNTIF(Registro_proyecto[En revisión],Tareas_proyecto[[#This Row],[Fecha]])-COUNTIF(Registro_proyecto[Hecho],Tareas_proyecto[[#This Row],[Fecha]])+IF(ISNUMBER(M112),M112,0)</f>
        <v>0</v>
      </c>
      <c r="N113" s="3">
        <f>COUNTIF(Registro_proyecto[Hecho],Tareas_proyecto[[#This Row],[Fecha]])+IF(ISNUMBER(N112),N112,0)</f>
        <v>56</v>
      </c>
      <c r="O113">
        <v>7</v>
      </c>
      <c r="P113">
        <v>3</v>
      </c>
      <c r="Q113">
        <f>SUM(Tareas_proyecto[[#This Row],[En proceso]]+Tareas_proyecto[[#This Row],[En revisión]])</f>
        <v>0</v>
      </c>
    </row>
    <row r="114" spans="10:17" x14ac:dyDescent="0.3">
      <c r="J114" s="10">
        <f>IF(ISNUMBER(J113),J113+1,Registro_proyecto[[#This Row],[Por hacer]])</f>
        <v>45306</v>
      </c>
      <c r="K114">
        <f>COUNTIF(Registro_proyecto[Por hacer],Tareas_proyecto[[#This Row],[Fecha]])-COUNTIF(Registro_proyecto[En proceso],Tareas_proyecto[[#This Row],[Fecha]])+IF(ISNUMBER(K113),K113,0)</f>
        <v>0</v>
      </c>
      <c r="L114">
        <f>COUNTIF(Registro_proyecto[En proceso],Tareas_proyecto[[#This Row],[Fecha]])-COUNTIF(Registro_proyecto[En revisión],Tareas_proyecto[[#This Row],[Fecha]])+IF(ISNUMBER(L113),L113,0)</f>
        <v>0</v>
      </c>
      <c r="M114">
        <f>COUNTIF(Registro_proyecto[En revisión],Tareas_proyecto[[#This Row],[Fecha]])-COUNTIF(Registro_proyecto[Hecho],Tareas_proyecto[[#This Row],[Fecha]])+IF(ISNUMBER(M113),M113,0)</f>
        <v>0</v>
      </c>
      <c r="N114" s="3">
        <f>COUNTIF(Registro_proyecto[Hecho],Tareas_proyecto[[#This Row],[Fecha]])+IF(ISNUMBER(N113),N113,0)</f>
        <v>56</v>
      </c>
      <c r="O114">
        <v>7</v>
      </c>
      <c r="P114">
        <v>3</v>
      </c>
      <c r="Q114">
        <f>SUM(Tareas_proyecto[[#This Row],[En proceso]]+Tareas_proyecto[[#This Row],[En revisión]])</f>
        <v>0</v>
      </c>
    </row>
    <row r="115" spans="10:17" x14ac:dyDescent="0.3">
      <c r="J115" s="10">
        <f>IF(ISNUMBER(J114),J114+1,Registro_proyecto[[#This Row],[Por hacer]])</f>
        <v>45307</v>
      </c>
      <c r="K115">
        <f>COUNTIF(Registro_proyecto[Por hacer],Tareas_proyecto[[#This Row],[Fecha]])-COUNTIF(Registro_proyecto[En proceso],Tareas_proyecto[[#This Row],[Fecha]])+IF(ISNUMBER(K114),K114,0)</f>
        <v>0</v>
      </c>
      <c r="L115">
        <f>COUNTIF(Registro_proyecto[En proceso],Tareas_proyecto[[#This Row],[Fecha]])-COUNTIF(Registro_proyecto[En revisión],Tareas_proyecto[[#This Row],[Fecha]])+IF(ISNUMBER(L114),L114,0)</f>
        <v>0</v>
      </c>
      <c r="M115">
        <f>COUNTIF(Registro_proyecto[En revisión],Tareas_proyecto[[#This Row],[Fecha]])-COUNTIF(Registro_proyecto[Hecho],Tareas_proyecto[[#This Row],[Fecha]])+IF(ISNUMBER(M114),M114,0)</f>
        <v>0</v>
      </c>
      <c r="N115" s="3">
        <f>COUNTIF(Registro_proyecto[Hecho],Tareas_proyecto[[#This Row],[Fecha]])+IF(ISNUMBER(N114),N114,0)</f>
        <v>56</v>
      </c>
      <c r="O115">
        <v>7</v>
      </c>
      <c r="P115">
        <v>3</v>
      </c>
      <c r="Q115">
        <f>SUM(Tareas_proyecto[[#This Row],[En proceso]]+Tareas_proyecto[[#This Row],[En revisión]])</f>
        <v>0</v>
      </c>
    </row>
    <row r="116" spans="10:17" x14ac:dyDescent="0.3">
      <c r="J116" s="10">
        <f>IF(ISNUMBER(J115),J115+1,Registro_proyecto[[#This Row],[Por hacer]])</f>
        <v>45308</v>
      </c>
      <c r="K116">
        <f>COUNTIF(Registro_proyecto[Por hacer],Tareas_proyecto[[#This Row],[Fecha]])-COUNTIF(Registro_proyecto[En proceso],Tareas_proyecto[[#This Row],[Fecha]])+IF(ISNUMBER(K115),K115,0)</f>
        <v>0</v>
      </c>
      <c r="L116">
        <f>COUNTIF(Registro_proyecto[En proceso],Tareas_proyecto[[#This Row],[Fecha]])-COUNTIF(Registro_proyecto[En revisión],Tareas_proyecto[[#This Row],[Fecha]])+IF(ISNUMBER(L115),L115,0)</f>
        <v>0</v>
      </c>
      <c r="M116">
        <f>COUNTIF(Registro_proyecto[En revisión],Tareas_proyecto[[#This Row],[Fecha]])-COUNTIF(Registro_proyecto[Hecho],Tareas_proyecto[[#This Row],[Fecha]])+IF(ISNUMBER(M115),M115,0)</f>
        <v>0</v>
      </c>
      <c r="N116" s="3">
        <f>COUNTIF(Registro_proyecto[Hecho],Tareas_proyecto[[#This Row],[Fecha]])+IF(ISNUMBER(N115),N115,0)</f>
        <v>56</v>
      </c>
      <c r="O116">
        <v>7</v>
      </c>
      <c r="P116">
        <v>3</v>
      </c>
      <c r="Q116">
        <f>SUM(Tareas_proyecto[[#This Row],[En proceso]]+Tareas_proyecto[[#This Row],[En revisión]])</f>
        <v>0</v>
      </c>
    </row>
    <row r="117" spans="10:17" x14ac:dyDescent="0.3">
      <c r="J117" s="10">
        <f>IF(ISNUMBER(J116),J116+1,Registro_proyecto[[#This Row],[Por hacer]])</f>
        <v>45309</v>
      </c>
      <c r="K117">
        <f>COUNTIF(Registro_proyecto[Por hacer],Tareas_proyecto[[#This Row],[Fecha]])-COUNTIF(Registro_proyecto[En proceso],Tareas_proyecto[[#This Row],[Fecha]])+IF(ISNUMBER(K116),K116,0)</f>
        <v>0</v>
      </c>
      <c r="L117">
        <f>COUNTIF(Registro_proyecto[En proceso],Tareas_proyecto[[#This Row],[Fecha]])-COUNTIF(Registro_proyecto[En revisión],Tareas_proyecto[[#This Row],[Fecha]])+IF(ISNUMBER(L116),L116,0)</f>
        <v>0</v>
      </c>
      <c r="M117">
        <f>COUNTIF(Registro_proyecto[En revisión],Tareas_proyecto[[#This Row],[Fecha]])-COUNTIF(Registro_proyecto[Hecho],Tareas_proyecto[[#This Row],[Fecha]])+IF(ISNUMBER(M116),M116,0)</f>
        <v>0</v>
      </c>
      <c r="N117" s="3">
        <f>COUNTIF(Registro_proyecto[Hecho],Tareas_proyecto[[#This Row],[Fecha]])+IF(ISNUMBER(N116),N116,0)</f>
        <v>56</v>
      </c>
      <c r="O117">
        <v>7</v>
      </c>
      <c r="P117">
        <v>3</v>
      </c>
      <c r="Q117">
        <f>SUM(Tareas_proyecto[[#This Row],[En proceso]]+Tareas_proyecto[[#This Row],[En revisión]])</f>
        <v>0</v>
      </c>
    </row>
    <row r="118" spans="10:17" x14ac:dyDescent="0.3">
      <c r="J118" s="10">
        <f>IF(ISNUMBER(J117),J117+1,Registro_proyecto[[#This Row],[Por hacer]])</f>
        <v>45310</v>
      </c>
      <c r="K118">
        <f>COUNTIF(Registro_proyecto[Por hacer],Tareas_proyecto[[#This Row],[Fecha]])-COUNTIF(Registro_proyecto[En proceso],Tareas_proyecto[[#This Row],[Fecha]])+IF(ISNUMBER(K117),K117,0)</f>
        <v>0</v>
      </c>
      <c r="L118">
        <f>COUNTIF(Registro_proyecto[En proceso],Tareas_proyecto[[#This Row],[Fecha]])-COUNTIF(Registro_proyecto[En revisión],Tareas_proyecto[[#This Row],[Fecha]])+IF(ISNUMBER(L117),L117,0)</f>
        <v>0</v>
      </c>
      <c r="M118">
        <f>COUNTIF(Registro_proyecto[En revisión],Tareas_proyecto[[#This Row],[Fecha]])-COUNTIF(Registro_proyecto[Hecho],Tareas_proyecto[[#This Row],[Fecha]])+IF(ISNUMBER(M117),M117,0)</f>
        <v>0</v>
      </c>
      <c r="N118" s="3">
        <f>COUNTIF(Registro_proyecto[Hecho],Tareas_proyecto[[#This Row],[Fecha]])+IF(ISNUMBER(N117),N117,0)</f>
        <v>56</v>
      </c>
      <c r="O118">
        <v>7</v>
      </c>
      <c r="P118">
        <v>3</v>
      </c>
      <c r="Q118">
        <f>SUM(Tareas_proyecto[[#This Row],[En proceso]]+Tareas_proyecto[[#This Row],[En revisión]])</f>
        <v>0</v>
      </c>
    </row>
    <row r="119" spans="10:17" x14ac:dyDescent="0.3">
      <c r="J119" s="10">
        <f>IF(ISNUMBER(J118),J118+1,Registro_proyecto[[#This Row],[Por hacer]])</f>
        <v>45311</v>
      </c>
      <c r="K119">
        <f>COUNTIF(Registro_proyecto[Por hacer],Tareas_proyecto[[#This Row],[Fecha]])-COUNTIF(Registro_proyecto[En proceso],Tareas_proyecto[[#This Row],[Fecha]])+IF(ISNUMBER(K118),K118,0)</f>
        <v>0</v>
      </c>
      <c r="L119">
        <f>COUNTIF(Registro_proyecto[En proceso],Tareas_proyecto[[#This Row],[Fecha]])-COUNTIF(Registro_proyecto[En revisión],Tareas_proyecto[[#This Row],[Fecha]])+IF(ISNUMBER(L118),L118,0)</f>
        <v>0</v>
      </c>
      <c r="M119">
        <f>COUNTIF(Registro_proyecto[En revisión],Tareas_proyecto[[#This Row],[Fecha]])-COUNTIF(Registro_proyecto[Hecho],Tareas_proyecto[[#This Row],[Fecha]])+IF(ISNUMBER(M118),M118,0)</f>
        <v>0</v>
      </c>
      <c r="N119" s="3">
        <f>COUNTIF(Registro_proyecto[Hecho],Tareas_proyecto[[#This Row],[Fecha]])+IF(ISNUMBER(N118),N118,0)</f>
        <v>56</v>
      </c>
      <c r="O119">
        <v>7</v>
      </c>
      <c r="P119">
        <v>3</v>
      </c>
      <c r="Q119">
        <f>SUM(Tareas_proyecto[[#This Row],[En proceso]]+Tareas_proyecto[[#This Row],[En revisión]])</f>
        <v>0</v>
      </c>
    </row>
    <row r="120" spans="10:17" x14ac:dyDescent="0.3">
      <c r="J120" s="10">
        <f>IF(ISNUMBER(J119),J119+1,Registro_proyecto[[#This Row],[Por hacer]])</f>
        <v>45312</v>
      </c>
      <c r="K120">
        <f>COUNTIF(Registro_proyecto[Por hacer],Tareas_proyecto[[#This Row],[Fecha]])-COUNTIF(Registro_proyecto[En proceso],Tareas_proyecto[[#This Row],[Fecha]])+IF(ISNUMBER(K119),K119,0)</f>
        <v>0</v>
      </c>
      <c r="L120">
        <f>COUNTIF(Registro_proyecto[En proceso],Tareas_proyecto[[#This Row],[Fecha]])-COUNTIF(Registro_proyecto[En revisión],Tareas_proyecto[[#This Row],[Fecha]])+IF(ISNUMBER(L119),L119,0)</f>
        <v>0</v>
      </c>
      <c r="M120">
        <f>COUNTIF(Registro_proyecto[En revisión],Tareas_proyecto[[#This Row],[Fecha]])-COUNTIF(Registro_proyecto[Hecho],Tareas_proyecto[[#This Row],[Fecha]])+IF(ISNUMBER(M119),M119,0)</f>
        <v>0</v>
      </c>
      <c r="N120" s="3">
        <f>COUNTIF(Registro_proyecto[Hecho],Tareas_proyecto[[#This Row],[Fecha]])+IF(ISNUMBER(N119),N119,0)</f>
        <v>56</v>
      </c>
      <c r="O120">
        <v>7</v>
      </c>
      <c r="P120">
        <v>3</v>
      </c>
      <c r="Q120">
        <f>SUM(Tareas_proyecto[[#This Row],[En proceso]]+Tareas_proyecto[[#This Row],[En revisión]])</f>
        <v>0</v>
      </c>
    </row>
    <row r="121" spans="10:17" x14ac:dyDescent="0.3">
      <c r="J121" s="10">
        <f>IF(ISNUMBER(J120),J120+1,Registro_proyecto[[#This Row],[Por hacer]])</f>
        <v>45313</v>
      </c>
      <c r="K121">
        <f>COUNTIF(Registro_proyecto[Por hacer],Tareas_proyecto[[#This Row],[Fecha]])-COUNTIF(Registro_proyecto[En proceso],Tareas_proyecto[[#This Row],[Fecha]])+IF(ISNUMBER(K120),K120,0)</f>
        <v>0</v>
      </c>
      <c r="L121">
        <f>COUNTIF(Registro_proyecto[En proceso],Tareas_proyecto[[#This Row],[Fecha]])-COUNTIF(Registro_proyecto[En revisión],Tareas_proyecto[[#This Row],[Fecha]])+IF(ISNUMBER(L120),L120,0)</f>
        <v>0</v>
      </c>
      <c r="M121">
        <f>COUNTIF(Registro_proyecto[En revisión],Tareas_proyecto[[#This Row],[Fecha]])-COUNTIF(Registro_proyecto[Hecho],Tareas_proyecto[[#This Row],[Fecha]])+IF(ISNUMBER(M120),M120,0)</f>
        <v>0</v>
      </c>
      <c r="N121" s="3">
        <f>COUNTIF(Registro_proyecto[Hecho],Tareas_proyecto[[#This Row],[Fecha]])+IF(ISNUMBER(N120),N120,0)</f>
        <v>56</v>
      </c>
      <c r="O121">
        <v>7</v>
      </c>
      <c r="P121">
        <v>3</v>
      </c>
      <c r="Q121">
        <f>SUM(Tareas_proyecto[[#This Row],[En proceso]]+Tareas_proyecto[[#This Row],[En revisión]])</f>
        <v>0</v>
      </c>
    </row>
    <row r="122" spans="10:17" x14ac:dyDescent="0.3">
      <c r="J122" s="10">
        <f>IF(ISNUMBER(J121),J121+1,Registro_proyecto[[#This Row],[Por hacer]])</f>
        <v>45314</v>
      </c>
      <c r="K122">
        <f>COUNTIF(Registro_proyecto[Por hacer],Tareas_proyecto[[#This Row],[Fecha]])-COUNTIF(Registro_proyecto[En proceso],Tareas_proyecto[[#This Row],[Fecha]])+IF(ISNUMBER(K121),K121,0)</f>
        <v>0</v>
      </c>
      <c r="L122">
        <f>COUNTIF(Registro_proyecto[En proceso],Tareas_proyecto[[#This Row],[Fecha]])-COUNTIF(Registro_proyecto[En revisión],Tareas_proyecto[[#This Row],[Fecha]])+IF(ISNUMBER(L121),L121,0)</f>
        <v>0</v>
      </c>
      <c r="M122">
        <f>COUNTIF(Registro_proyecto[En revisión],Tareas_proyecto[[#This Row],[Fecha]])-COUNTIF(Registro_proyecto[Hecho],Tareas_proyecto[[#This Row],[Fecha]])+IF(ISNUMBER(M121),M121,0)</f>
        <v>0</v>
      </c>
      <c r="N122" s="3">
        <f>COUNTIF(Registro_proyecto[Hecho],Tareas_proyecto[[#This Row],[Fecha]])+IF(ISNUMBER(N121),N121,0)</f>
        <v>56</v>
      </c>
      <c r="O122">
        <v>7</v>
      </c>
      <c r="P122">
        <v>3</v>
      </c>
      <c r="Q122">
        <f>SUM(Tareas_proyecto[[#This Row],[En proceso]]+Tareas_proyecto[[#This Row],[En revisión]])</f>
        <v>0</v>
      </c>
    </row>
    <row r="123" spans="10:17" x14ac:dyDescent="0.3">
      <c r="J123" s="10">
        <f>IF(ISNUMBER(J122),J122+1,Registro_proyecto[[#This Row],[Por hacer]])</f>
        <v>45315</v>
      </c>
      <c r="K123">
        <f>COUNTIF(Registro_proyecto[Por hacer],Tareas_proyecto[[#This Row],[Fecha]])-COUNTIF(Registro_proyecto[En proceso],Tareas_proyecto[[#This Row],[Fecha]])+IF(ISNUMBER(K122),K122,0)</f>
        <v>0</v>
      </c>
      <c r="L123">
        <f>COUNTIF(Registro_proyecto[En proceso],Tareas_proyecto[[#This Row],[Fecha]])-COUNTIF(Registro_proyecto[En revisión],Tareas_proyecto[[#This Row],[Fecha]])+IF(ISNUMBER(L122),L122,0)</f>
        <v>0</v>
      </c>
      <c r="M123">
        <f>COUNTIF(Registro_proyecto[En revisión],Tareas_proyecto[[#This Row],[Fecha]])-COUNTIF(Registro_proyecto[Hecho],Tareas_proyecto[[#This Row],[Fecha]])+IF(ISNUMBER(M122),M122,0)</f>
        <v>0</v>
      </c>
      <c r="N123" s="3">
        <f>COUNTIF(Registro_proyecto[Hecho],Tareas_proyecto[[#This Row],[Fecha]])+IF(ISNUMBER(N122),N122,0)</f>
        <v>56</v>
      </c>
      <c r="O123">
        <v>7</v>
      </c>
      <c r="P123">
        <v>3</v>
      </c>
      <c r="Q123">
        <f>SUM(Tareas_proyecto[[#This Row],[En proceso]]+Tareas_proyecto[[#This Row],[En revisión]])</f>
        <v>0</v>
      </c>
    </row>
    <row r="124" spans="10:17" x14ac:dyDescent="0.3">
      <c r="J124" s="10">
        <f>IF(ISNUMBER(J123),J123+1,Registro_proyecto[[#This Row],[Por hacer]])</f>
        <v>45316</v>
      </c>
      <c r="K124">
        <f>COUNTIF(Registro_proyecto[Por hacer],Tareas_proyecto[[#This Row],[Fecha]])-COUNTIF(Registro_proyecto[En proceso],Tareas_proyecto[[#This Row],[Fecha]])+IF(ISNUMBER(K123),K123,0)</f>
        <v>0</v>
      </c>
      <c r="L124">
        <f>COUNTIF(Registro_proyecto[En proceso],Tareas_proyecto[[#This Row],[Fecha]])-COUNTIF(Registro_proyecto[En revisión],Tareas_proyecto[[#This Row],[Fecha]])+IF(ISNUMBER(L123),L123,0)</f>
        <v>0</v>
      </c>
      <c r="M124">
        <f>COUNTIF(Registro_proyecto[En revisión],Tareas_proyecto[[#This Row],[Fecha]])-COUNTIF(Registro_proyecto[Hecho],Tareas_proyecto[[#This Row],[Fecha]])+IF(ISNUMBER(M123),M123,0)</f>
        <v>0</v>
      </c>
      <c r="N124" s="3">
        <f>COUNTIF(Registro_proyecto[Hecho],Tareas_proyecto[[#This Row],[Fecha]])+IF(ISNUMBER(N123),N123,0)</f>
        <v>56</v>
      </c>
      <c r="O124">
        <v>7</v>
      </c>
      <c r="P124">
        <v>3</v>
      </c>
      <c r="Q124">
        <f>SUM(Tareas_proyecto[[#This Row],[En proceso]]+Tareas_proyecto[[#This Row],[En revisión]])</f>
        <v>0</v>
      </c>
    </row>
    <row r="125" spans="10:17" x14ac:dyDescent="0.3">
      <c r="J125" s="10">
        <f>IF(ISNUMBER(J124),J124+1,Registro_proyecto[[#This Row],[Por hacer]])</f>
        <v>45317</v>
      </c>
      <c r="K125">
        <f>COUNTIF(Registro_proyecto[Por hacer],Tareas_proyecto[[#This Row],[Fecha]])-COUNTIF(Registro_proyecto[En proceso],Tareas_proyecto[[#This Row],[Fecha]])+IF(ISNUMBER(K124),K124,0)</f>
        <v>0</v>
      </c>
      <c r="L125">
        <f>COUNTIF(Registro_proyecto[En proceso],Tareas_proyecto[[#This Row],[Fecha]])-COUNTIF(Registro_proyecto[En revisión],Tareas_proyecto[[#This Row],[Fecha]])+IF(ISNUMBER(L124),L124,0)</f>
        <v>0</v>
      </c>
      <c r="M125">
        <f>COUNTIF(Registro_proyecto[En revisión],Tareas_proyecto[[#This Row],[Fecha]])-COUNTIF(Registro_proyecto[Hecho],Tareas_proyecto[[#This Row],[Fecha]])+IF(ISNUMBER(M124),M124,0)</f>
        <v>0</v>
      </c>
      <c r="N125" s="3">
        <f>COUNTIF(Registro_proyecto[Hecho],Tareas_proyecto[[#This Row],[Fecha]])+IF(ISNUMBER(N124),N124,0)</f>
        <v>56</v>
      </c>
      <c r="O125">
        <v>7</v>
      </c>
      <c r="P125">
        <v>3</v>
      </c>
      <c r="Q125">
        <f>SUM(Tareas_proyecto[[#This Row],[En proceso]]+Tareas_proyecto[[#This Row],[En revisión]])</f>
        <v>0</v>
      </c>
    </row>
    <row r="126" spans="10:17" x14ac:dyDescent="0.3">
      <c r="J126" s="10">
        <f>IF(ISNUMBER(J125),J125+1,Registro_proyecto[[#This Row],[Por hacer]])</f>
        <v>45318</v>
      </c>
      <c r="K126">
        <f>COUNTIF(Registro_proyecto[Por hacer],Tareas_proyecto[[#This Row],[Fecha]])-COUNTIF(Registro_proyecto[En proceso],Tareas_proyecto[[#This Row],[Fecha]])+IF(ISNUMBER(K125),K125,0)</f>
        <v>0</v>
      </c>
      <c r="L126">
        <f>COUNTIF(Registro_proyecto[En proceso],Tareas_proyecto[[#This Row],[Fecha]])-COUNTIF(Registro_proyecto[En revisión],Tareas_proyecto[[#This Row],[Fecha]])+IF(ISNUMBER(L125),L125,0)</f>
        <v>0</v>
      </c>
      <c r="M126">
        <f>COUNTIF(Registro_proyecto[En revisión],Tareas_proyecto[[#This Row],[Fecha]])-COUNTIF(Registro_proyecto[Hecho],Tareas_proyecto[[#This Row],[Fecha]])+IF(ISNUMBER(M125),M125,0)</f>
        <v>0</v>
      </c>
      <c r="N126" s="3">
        <f>COUNTIF(Registro_proyecto[Hecho],Tareas_proyecto[[#This Row],[Fecha]])+IF(ISNUMBER(N125),N125,0)</f>
        <v>56</v>
      </c>
      <c r="O126">
        <v>7</v>
      </c>
      <c r="P126">
        <v>3</v>
      </c>
      <c r="Q126">
        <f>SUM(Tareas_proyecto[[#This Row],[En proceso]]+Tareas_proyecto[[#This Row],[En revisión]])</f>
        <v>0</v>
      </c>
    </row>
    <row r="127" spans="10:17" x14ac:dyDescent="0.3">
      <c r="J127" s="10">
        <f>IF(ISNUMBER(J126),J126+1,Registro_proyecto[[#This Row],[Por hacer]])</f>
        <v>45319</v>
      </c>
      <c r="K127">
        <f>COUNTIF(Registro_proyecto[Por hacer],Tareas_proyecto[[#This Row],[Fecha]])-COUNTIF(Registro_proyecto[En proceso],Tareas_proyecto[[#This Row],[Fecha]])+IF(ISNUMBER(K126),K126,0)</f>
        <v>0</v>
      </c>
      <c r="L127">
        <f>COUNTIF(Registro_proyecto[En proceso],Tareas_proyecto[[#This Row],[Fecha]])-COUNTIF(Registro_proyecto[En revisión],Tareas_proyecto[[#This Row],[Fecha]])+IF(ISNUMBER(L126),L126,0)</f>
        <v>0</v>
      </c>
      <c r="M127">
        <f>COUNTIF(Registro_proyecto[En revisión],Tareas_proyecto[[#This Row],[Fecha]])-COUNTIF(Registro_proyecto[Hecho],Tareas_proyecto[[#This Row],[Fecha]])+IF(ISNUMBER(M126),M126,0)</f>
        <v>0</v>
      </c>
      <c r="N127" s="3">
        <f>COUNTIF(Registro_proyecto[Hecho],Tareas_proyecto[[#This Row],[Fecha]])+IF(ISNUMBER(N126),N126,0)</f>
        <v>56</v>
      </c>
      <c r="O127">
        <v>7</v>
      </c>
      <c r="P127">
        <v>3</v>
      </c>
      <c r="Q127">
        <f>SUM(Tareas_proyecto[[#This Row],[En proceso]]+Tareas_proyecto[[#This Row],[En revisión]])</f>
        <v>0</v>
      </c>
    </row>
    <row r="128" spans="10:17" x14ac:dyDescent="0.3">
      <c r="J128" s="10">
        <f>IF(ISNUMBER(J127),J127+1,Registro_proyecto[[#This Row],[Por hacer]])</f>
        <v>45320</v>
      </c>
      <c r="K128">
        <f>COUNTIF(Registro_proyecto[Por hacer],Tareas_proyecto[[#This Row],[Fecha]])-COUNTIF(Registro_proyecto[En proceso],Tareas_proyecto[[#This Row],[Fecha]])+IF(ISNUMBER(K127),K127,0)</f>
        <v>0</v>
      </c>
      <c r="L128">
        <f>COUNTIF(Registro_proyecto[En proceso],Tareas_proyecto[[#This Row],[Fecha]])-COUNTIF(Registro_proyecto[En revisión],Tareas_proyecto[[#This Row],[Fecha]])+IF(ISNUMBER(L127),L127,0)</f>
        <v>0</v>
      </c>
      <c r="M128">
        <f>COUNTIF(Registro_proyecto[En revisión],Tareas_proyecto[[#This Row],[Fecha]])-COUNTIF(Registro_proyecto[Hecho],Tareas_proyecto[[#This Row],[Fecha]])+IF(ISNUMBER(M127),M127,0)</f>
        <v>0</v>
      </c>
      <c r="N128" s="3">
        <f>COUNTIF(Registro_proyecto[Hecho],Tareas_proyecto[[#This Row],[Fecha]])+IF(ISNUMBER(N127),N127,0)</f>
        <v>56</v>
      </c>
      <c r="O128">
        <v>7</v>
      </c>
      <c r="P128">
        <v>3</v>
      </c>
      <c r="Q128">
        <f>SUM(Tareas_proyecto[[#This Row],[En proceso]]+Tareas_proyecto[[#This Row],[En revisión]])</f>
        <v>0</v>
      </c>
    </row>
    <row r="129" spans="10:17" x14ac:dyDescent="0.3">
      <c r="J129" s="10">
        <f>IF(ISNUMBER(J128),J128+1,Registro_proyecto[[#This Row],[Por hacer]])</f>
        <v>45321</v>
      </c>
      <c r="K129">
        <f>COUNTIF(Registro_proyecto[Por hacer],Tareas_proyecto[[#This Row],[Fecha]])-COUNTIF(Registro_proyecto[En proceso],Tareas_proyecto[[#This Row],[Fecha]])+IF(ISNUMBER(K128),K128,0)</f>
        <v>0</v>
      </c>
      <c r="L129">
        <f>COUNTIF(Registro_proyecto[En proceso],Tareas_proyecto[[#This Row],[Fecha]])-COUNTIF(Registro_proyecto[En revisión],Tareas_proyecto[[#This Row],[Fecha]])+IF(ISNUMBER(L128),L128,0)</f>
        <v>0</v>
      </c>
      <c r="M129">
        <f>COUNTIF(Registro_proyecto[En revisión],Tareas_proyecto[[#This Row],[Fecha]])-COUNTIF(Registro_proyecto[Hecho],Tareas_proyecto[[#This Row],[Fecha]])+IF(ISNUMBER(M128),M128,0)</f>
        <v>0</v>
      </c>
      <c r="N129" s="3">
        <f>COUNTIF(Registro_proyecto[Hecho],Tareas_proyecto[[#This Row],[Fecha]])+IF(ISNUMBER(N128),N128,0)</f>
        <v>56</v>
      </c>
      <c r="O129">
        <v>7</v>
      </c>
      <c r="P129">
        <v>3</v>
      </c>
      <c r="Q129">
        <f>SUM(Tareas_proyecto[[#This Row],[En proceso]]+Tareas_proyecto[[#This Row],[En revisión]])</f>
        <v>0</v>
      </c>
    </row>
    <row r="130" spans="10:17" x14ac:dyDescent="0.3">
      <c r="J130" s="10">
        <f>IF(ISNUMBER(J129),J129+1,Registro_proyecto[[#This Row],[Por hacer]])</f>
        <v>45322</v>
      </c>
      <c r="K130">
        <f>COUNTIF(Registro_proyecto[Por hacer],Tareas_proyecto[[#This Row],[Fecha]])-COUNTIF(Registro_proyecto[En proceso],Tareas_proyecto[[#This Row],[Fecha]])+IF(ISNUMBER(K129),K129,0)</f>
        <v>0</v>
      </c>
      <c r="L130">
        <f>COUNTIF(Registro_proyecto[En proceso],Tareas_proyecto[[#This Row],[Fecha]])-COUNTIF(Registro_proyecto[En revisión],Tareas_proyecto[[#This Row],[Fecha]])+IF(ISNUMBER(L129),L129,0)</f>
        <v>0</v>
      </c>
      <c r="M130">
        <f>COUNTIF(Registro_proyecto[En revisión],Tareas_proyecto[[#This Row],[Fecha]])-COUNTIF(Registro_proyecto[Hecho],Tareas_proyecto[[#This Row],[Fecha]])+IF(ISNUMBER(M129),M129,0)</f>
        <v>0</v>
      </c>
      <c r="N130" s="3">
        <f>COUNTIF(Registro_proyecto[Hecho],Tareas_proyecto[[#This Row],[Fecha]])+IF(ISNUMBER(N129),N129,0)</f>
        <v>56</v>
      </c>
      <c r="O130">
        <v>7</v>
      </c>
      <c r="P130">
        <v>3</v>
      </c>
      <c r="Q130">
        <f>SUM(Tareas_proyecto[[#This Row],[En proceso]]+Tareas_proyecto[[#This Row],[En revisión]])</f>
        <v>0</v>
      </c>
    </row>
  </sheetData>
  <phoneticPr fontId="1" type="noConversion"/>
  <conditionalFormatting sqref="L6:L130">
    <cfRule type="cellIs" dxfId="5" priority="2" operator="greaterThan">
      <formula>$O6</formula>
    </cfRule>
  </conditionalFormatting>
  <conditionalFormatting sqref="M6:M130">
    <cfRule type="cellIs" dxfId="4" priority="1" operator="greaterThan">
      <formula>$P6</formula>
    </cfRule>
  </conditionalFormatting>
  <conditionalFormatting sqref="Q6:Q130">
    <cfRule type="cellIs" dxfId="3" priority="4" operator="greaterThan">
      <formula>$O6+$P6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FACC-6B75-BF4B-A0FB-8D2C6C92945F}">
  <dimension ref="A1:AC32"/>
  <sheetViews>
    <sheetView topLeftCell="A5" workbookViewId="0">
      <selection activeCell="Q5" sqref="Q5"/>
    </sheetView>
  </sheetViews>
  <sheetFormatPr baseColWidth="10" defaultRowHeight="15.6" x14ac:dyDescent="0.3"/>
  <cols>
    <col min="1" max="1" width="14.5" bestFit="1" customWidth="1"/>
    <col min="2" max="2" width="11.296875" bestFit="1" customWidth="1"/>
    <col min="3" max="3" width="12.296875" customWidth="1"/>
    <col min="4" max="4" width="12.5" customWidth="1"/>
    <col min="11" max="11" width="11.19921875" customWidth="1"/>
    <col min="12" max="12" width="12.296875" customWidth="1"/>
    <col min="13" max="13" width="12.5" customWidth="1"/>
    <col min="19" max="19" width="26.19921875" customWidth="1"/>
    <col min="20" max="20" width="5.19921875" customWidth="1"/>
    <col min="21" max="21" width="6.296875" bestFit="1" customWidth="1"/>
    <col min="22" max="22" width="6.296875" customWidth="1"/>
    <col min="23" max="23" width="34.69921875" bestFit="1" customWidth="1"/>
    <col min="24" max="24" width="3.69921875" customWidth="1"/>
    <col min="25" max="25" width="6.296875" bestFit="1" customWidth="1"/>
    <col min="26" max="26" width="6.5" customWidth="1"/>
    <col min="27" max="27" width="34.796875" bestFit="1" customWidth="1"/>
    <col min="28" max="28" width="3.796875" customWidth="1"/>
  </cols>
  <sheetData>
    <row r="1" spans="1:19" ht="28.8" x14ac:dyDescent="0.55000000000000004">
      <c r="A1" s="6" t="s">
        <v>32</v>
      </c>
    </row>
    <row r="2" spans="1:19" x14ac:dyDescent="0.3">
      <c r="A2" t="s">
        <v>44</v>
      </c>
    </row>
    <row r="4" spans="1:19" ht="18" x14ac:dyDescent="0.35">
      <c r="A4" s="7" t="s">
        <v>31</v>
      </c>
      <c r="C4" s="5"/>
      <c r="D4" s="5"/>
      <c r="J4" s="7" t="s">
        <v>0</v>
      </c>
      <c r="L4" s="5"/>
      <c r="M4" s="5"/>
      <c r="S4" s="7" t="s">
        <v>37</v>
      </c>
    </row>
    <row r="5" spans="1:19" ht="31.2" x14ac:dyDescent="0.3">
      <c r="A5" s="4" t="s">
        <v>6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15</v>
      </c>
      <c r="G5" s="4" t="s">
        <v>33</v>
      </c>
      <c r="H5" s="4" t="s">
        <v>34</v>
      </c>
      <c r="I5" s="4"/>
      <c r="J5" s="4" t="s">
        <v>7</v>
      </c>
      <c r="K5" s="4" t="s">
        <v>1</v>
      </c>
      <c r="L5" s="4" t="s">
        <v>2</v>
      </c>
      <c r="M5" s="4" t="s">
        <v>3</v>
      </c>
      <c r="N5" s="4" t="s">
        <v>4</v>
      </c>
      <c r="O5" s="4" t="s">
        <v>35</v>
      </c>
      <c r="P5" s="4" t="s">
        <v>36</v>
      </c>
      <c r="Q5" s="4" t="s">
        <v>5</v>
      </c>
    </row>
    <row r="6" spans="1:19" x14ac:dyDescent="0.3">
      <c r="A6" t="s">
        <v>8</v>
      </c>
      <c r="B6" s="1">
        <v>45187</v>
      </c>
      <c r="C6" s="1">
        <v>45187</v>
      </c>
      <c r="D6" s="1">
        <v>45188</v>
      </c>
      <c r="E6" s="1">
        <v>45189</v>
      </c>
      <c r="F6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6" s="3">
        <f>IF(Registro_ejemplo[[#This Row],[Hecho]]="","",Registro_ejemplo[[#This Row],[Hecho]]-Registro_ejemplo[[#This Row],[Por hacer]])</f>
        <v>2</v>
      </c>
      <c r="H6" s="3">
        <f>IF(Registro_ejemplo[[#This Row],[Hecho]]="","",Registro_ejemplo[[#This Row],[Hecho]]-Registro_ejemplo[[#This Row],[En proceso]])</f>
        <v>2</v>
      </c>
      <c r="I6" s="3"/>
      <c r="J6" s="1">
        <f>IF(ISNUMBER(J5),J5+1,Registro_ejemplo[[#This Row],[Por hacer]])</f>
        <v>45187</v>
      </c>
      <c r="K6">
        <f>COUNTIF(Registro_ejemplo[Por hacer],Tareas_ejemplo[[#This Row],[Fecha]])-COUNTIF(Registro_ejemplo[En proceso],Tareas_ejemplo[[#This Row],[Fecha]])+IF(ISNUMBER(K5),K5,0)</f>
        <v>6</v>
      </c>
      <c r="L6">
        <f>COUNTIF(Registro_ejemplo[En proceso],Tareas_ejemplo[[#This Row],[Fecha]])-COUNTIF(Registro_ejemplo[En revisión],Tareas_ejemplo[[#This Row],[Fecha]])+IF(ISNUMBER(L5),L5,0)</f>
        <v>3</v>
      </c>
      <c r="M6">
        <f>COUNTIF(Registro_ejemplo[En revisión],Tareas_ejemplo[[#This Row],[Fecha]])-COUNTIF(Registro_ejemplo[Hecho],Tareas_ejemplo[[#This Row],[Fecha]])+IF(ISNUMBER(M5),M5,0)</f>
        <v>0</v>
      </c>
      <c r="N6" s="3">
        <f>COUNTIF(Registro_ejemplo[Hecho],Tareas_ejemplo[[#This Row],[Fecha]])+IF(ISNUMBER(N5),N5,0)</f>
        <v>0</v>
      </c>
      <c r="O6">
        <v>5</v>
      </c>
      <c r="P6">
        <v>3</v>
      </c>
      <c r="Q6">
        <f>SUM(Tareas_ejemplo[[#This Row],[En proceso]]+Tareas_ejemplo[[#This Row],[En revisión]])</f>
        <v>3</v>
      </c>
    </row>
    <row r="7" spans="1:19" x14ac:dyDescent="0.3">
      <c r="A7" t="s">
        <v>9</v>
      </c>
      <c r="B7" s="1">
        <v>45187</v>
      </c>
      <c r="C7" s="1">
        <v>45187</v>
      </c>
      <c r="D7" s="1">
        <v>45189</v>
      </c>
      <c r="E7" s="1">
        <v>45191</v>
      </c>
      <c r="F7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7" s="3">
        <f>IF(Registro_ejemplo[[#This Row],[Hecho]]="","",Registro_ejemplo[[#This Row],[Hecho]]-Registro_ejemplo[[#This Row],[Por hacer]])</f>
        <v>4</v>
      </c>
      <c r="H7" s="3">
        <f>IF(Registro_ejemplo[[#This Row],[Hecho]]="","",Registro_ejemplo[[#This Row],[Hecho]]-Registro_ejemplo[[#This Row],[En proceso]])</f>
        <v>4</v>
      </c>
      <c r="I7" s="3"/>
      <c r="J7" s="1">
        <f>IF(ISNUMBER(J6),J6+1,Registro_ejemplo[[#This Row],[Por hacer]])</f>
        <v>45188</v>
      </c>
      <c r="K7">
        <f>COUNTIF(Registro_ejemplo[Por hacer],Tareas_ejemplo[[#This Row],[Fecha]])-COUNTIF(Registro_ejemplo[En proceso],Tareas_ejemplo[[#This Row],[Fecha]])+IF(ISNUMBER(K6),K6,0)</f>
        <v>4</v>
      </c>
      <c r="L7">
        <f>COUNTIF(Registro_ejemplo[En proceso],Tareas_ejemplo[[#This Row],[Fecha]])-COUNTIF(Registro_ejemplo[En revisión],Tareas_ejemplo[[#This Row],[Fecha]])+IF(ISNUMBER(L6),L6,0)</f>
        <v>3</v>
      </c>
      <c r="M7">
        <f>COUNTIF(Registro_ejemplo[En revisión],Tareas_ejemplo[[#This Row],[Fecha]])-COUNTIF(Registro_ejemplo[Hecho],Tareas_ejemplo[[#This Row],[Fecha]])+IF(ISNUMBER(M6),M6,0)</f>
        <v>2</v>
      </c>
      <c r="N7" s="3">
        <f>COUNTIF(Registro_ejemplo[Hecho],Tareas_ejemplo[[#This Row],[Fecha]])+IF(ISNUMBER(N6),N6,0)</f>
        <v>0</v>
      </c>
      <c r="O7">
        <v>5</v>
      </c>
      <c r="P7">
        <v>3</v>
      </c>
      <c r="Q7">
        <f>SUM(Tareas_ejemplo[[#This Row],[En proceso]]+Tareas_ejemplo[[#This Row],[En revisión]])</f>
        <v>5</v>
      </c>
    </row>
    <row r="8" spans="1:19" x14ac:dyDescent="0.3">
      <c r="A8" t="s">
        <v>10</v>
      </c>
      <c r="B8" s="1">
        <v>45187</v>
      </c>
      <c r="C8" s="1">
        <v>45187</v>
      </c>
      <c r="D8" s="1">
        <v>45188</v>
      </c>
      <c r="E8" s="1">
        <v>45193</v>
      </c>
      <c r="F8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8" s="3">
        <f>IF(Registro_ejemplo[[#This Row],[Hecho]]="","",Registro_ejemplo[[#This Row],[Hecho]]-Registro_ejemplo[[#This Row],[Por hacer]])</f>
        <v>6</v>
      </c>
      <c r="H8" s="3">
        <f>IF(Registro_ejemplo[[#This Row],[Hecho]]="","",Registro_ejemplo[[#This Row],[Hecho]]-Registro_ejemplo[[#This Row],[En proceso]])</f>
        <v>6</v>
      </c>
      <c r="I8" s="3"/>
      <c r="J8" s="1">
        <f>IF(ISNUMBER(J7),J7+1,Registro_ejemplo[[#This Row],[Por hacer]])</f>
        <v>45189</v>
      </c>
      <c r="K8">
        <f>COUNTIF(Registro_ejemplo[Por hacer],Tareas_ejemplo[[#This Row],[Fecha]])-COUNTIF(Registro_ejemplo[En proceso],Tareas_ejemplo[[#This Row],[Fecha]])+IF(ISNUMBER(K7),K7,0)</f>
        <v>5</v>
      </c>
      <c r="L8">
        <f>COUNTIF(Registro_ejemplo[En proceso],Tareas_ejemplo[[#This Row],[Fecha]])-COUNTIF(Registro_ejemplo[En revisión],Tareas_ejemplo[[#This Row],[Fecha]])+IF(ISNUMBER(L7),L7,0)</f>
        <v>4</v>
      </c>
      <c r="M8">
        <f>COUNTIF(Registro_ejemplo[En revisión],Tareas_ejemplo[[#This Row],[Fecha]])-COUNTIF(Registro_ejemplo[Hecho],Tareas_ejemplo[[#This Row],[Fecha]])+IF(ISNUMBER(M7),M7,0)</f>
        <v>3</v>
      </c>
      <c r="N8" s="3">
        <f>COUNTIF(Registro_ejemplo[Hecho],Tareas_ejemplo[[#This Row],[Fecha]])+IF(ISNUMBER(N7),N7,0)</f>
        <v>1</v>
      </c>
      <c r="O8">
        <v>5</v>
      </c>
      <c r="P8">
        <v>3</v>
      </c>
      <c r="Q8">
        <f>SUM(Tareas_ejemplo[[#This Row],[En proceso]]+Tareas_ejemplo[[#This Row],[En revisión]])</f>
        <v>7</v>
      </c>
    </row>
    <row r="9" spans="1:19" x14ac:dyDescent="0.3">
      <c r="A9" t="s">
        <v>11</v>
      </c>
      <c r="B9" s="1">
        <v>45187</v>
      </c>
      <c r="C9" s="1">
        <v>45188</v>
      </c>
      <c r="D9" s="1">
        <v>45193</v>
      </c>
      <c r="E9" s="1">
        <v>45197</v>
      </c>
      <c r="F9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9" s="3">
        <f>IF(Registro_ejemplo[[#This Row],[Hecho]]="","",Registro_ejemplo[[#This Row],[Hecho]]-Registro_ejemplo[[#This Row],[Por hacer]])</f>
        <v>10</v>
      </c>
      <c r="H9" s="3">
        <f>IF(Registro_ejemplo[[#This Row],[Hecho]]="","",Registro_ejemplo[[#This Row],[Hecho]]-Registro_ejemplo[[#This Row],[En proceso]])</f>
        <v>9</v>
      </c>
      <c r="I9" s="3"/>
      <c r="J9" s="1">
        <f>IF(ISNUMBER(J8),J8+1,Registro_ejemplo[[#This Row],[Por hacer]])</f>
        <v>45190</v>
      </c>
      <c r="K9">
        <f>COUNTIF(Registro_ejemplo[Por hacer],Tareas_ejemplo[[#This Row],[Fecha]])-COUNTIF(Registro_ejemplo[En proceso],Tareas_ejemplo[[#This Row],[Fecha]])+IF(ISNUMBER(K8),K8,0)</f>
        <v>5</v>
      </c>
      <c r="L9">
        <f>COUNTIF(Registro_ejemplo[En proceso],Tareas_ejemplo[[#This Row],[Fecha]])-COUNTIF(Registro_ejemplo[En revisión],Tareas_ejemplo[[#This Row],[Fecha]])+IF(ISNUMBER(L8),L8,0)</f>
        <v>4</v>
      </c>
      <c r="M9">
        <f>COUNTIF(Registro_ejemplo[En revisión],Tareas_ejemplo[[#This Row],[Fecha]])-COUNTIF(Registro_ejemplo[Hecho],Tareas_ejemplo[[#This Row],[Fecha]])+IF(ISNUMBER(M8),M8,0)</f>
        <v>3</v>
      </c>
      <c r="N9" s="3">
        <f>COUNTIF(Registro_ejemplo[Hecho],Tareas_ejemplo[[#This Row],[Fecha]])+IF(ISNUMBER(N8),N8,0)</f>
        <v>1</v>
      </c>
      <c r="O9">
        <v>5</v>
      </c>
      <c r="P9">
        <v>3</v>
      </c>
      <c r="Q9">
        <f>SUM(Tareas_ejemplo[[#This Row],[En proceso]]+Tareas_ejemplo[[#This Row],[En revisión]])</f>
        <v>7</v>
      </c>
    </row>
    <row r="10" spans="1:19" x14ac:dyDescent="0.3">
      <c r="A10" t="s">
        <v>12</v>
      </c>
      <c r="B10" s="1">
        <v>45187</v>
      </c>
      <c r="C10" s="1">
        <v>45188</v>
      </c>
      <c r="D10" s="1">
        <v>45189</v>
      </c>
      <c r="E10" s="1">
        <v>45194</v>
      </c>
      <c r="F10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0" s="3">
        <f>IF(Registro_ejemplo[[#This Row],[Hecho]]="","",Registro_ejemplo[[#This Row],[Hecho]]-Registro_ejemplo[[#This Row],[Por hacer]])</f>
        <v>7</v>
      </c>
      <c r="H10" s="3">
        <f>IF(Registro_ejemplo[[#This Row],[Hecho]]="","",Registro_ejemplo[[#This Row],[Hecho]]-Registro_ejemplo[[#This Row],[En proceso]])</f>
        <v>6</v>
      </c>
      <c r="I10" s="3"/>
      <c r="J10" s="1">
        <f>IF(ISNUMBER(J9),J9+1,Registro_ejemplo[[#This Row],[Por hacer]])</f>
        <v>45191</v>
      </c>
      <c r="K10">
        <f>COUNTIF(Registro_ejemplo[Por hacer],Tareas_ejemplo[[#This Row],[Fecha]])-COUNTIF(Registro_ejemplo[En proceso],Tareas_ejemplo[[#This Row],[Fecha]])+IF(ISNUMBER(K9),K9,0)</f>
        <v>4</v>
      </c>
      <c r="L10">
        <f>COUNTIF(Registro_ejemplo[En proceso],Tareas_ejemplo[[#This Row],[Fecha]])-COUNTIF(Registro_ejemplo[En revisión],Tareas_ejemplo[[#This Row],[Fecha]])+IF(ISNUMBER(L9),L9,0)</f>
        <v>5</v>
      </c>
      <c r="M10">
        <f>COUNTIF(Registro_ejemplo[En revisión],Tareas_ejemplo[[#This Row],[Fecha]])-COUNTIF(Registro_ejemplo[Hecho],Tareas_ejemplo[[#This Row],[Fecha]])+IF(ISNUMBER(M9),M9,0)</f>
        <v>2</v>
      </c>
      <c r="N10" s="3">
        <f>COUNTIF(Registro_ejemplo[Hecho],Tareas_ejemplo[[#This Row],[Fecha]])+IF(ISNUMBER(N9),N9,0)</f>
        <v>2</v>
      </c>
      <c r="O10">
        <v>5</v>
      </c>
      <c r="P10">
        <v>3</v>
      </c>
      <c r="Q10">
        <f>SUM(Tareas_ejemplo[[#This Row],[En proceso]]+Tareas_ejemplo[[#This Row],[En revisión]])</f>
        <v>7</v>
      </c>
    </row>
    <row r="11" spans="1:19" x14ac:dyDescent="0.3">
      <c r="A11" t="s">
        <v>13</v>
      </c>
      <c r="B11" s="1">
        <v>45187</v>
      </c>
      <c r="C11" s="1">
        <v>45189</v>
      </c>
      <c r="D11" s="1">
        <v>45196</v>
      </c>
      <c r="E11" s="1">
        <v>45201</v>
      </c>
      <c r="F11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1" s="3">
        <f>IF(Registro_ejemplo[[#This Row],[Hecho]]="","",Registro_ejemplo[[#This Row],[Hecho]]-Registro_ejemplo[[#This Row],[Por hacer]])</f>
        <v>14</v>
      </c>
      <c r="H11" s="3">
        <f>IF(Registro_ejemplo[[#This Row],[Hecho]]="","",Registro_ejemplo[[#This Row],[Hecho]]-Registro_ejemplo[[#This Row],[En proceso]])</f>
        <v>12</v>
      </c>
      <c r="I11" s="3"/>
      <c r="J11" s="1">
        <f>IF(ISNUMBER(J10),J10+1,Registro_ejemplo[[#This Row],[Por hacer]])</f>
        <v>45192</v>
      </c>
      <c r="K11">
        <f>COUNTIF(Registro_ejemplo[Por hacer],Tareas_ejemplo[[#This Row],[Fecha]])-COUNTIF(Registro_ejemplo[En proceso],Tareas_ejemplo[[#This Row],[Fecha]])+IF(ISNUMBER(K10),K10,0)</f>
        <v>3</v>
      </c>
      <c r="L11">
        <f>COUNTIF(Registro_ejemplo[En proceso],Tareas_ejemplo[[#This Row],[Fecha]])-COUNTIF(Registro_ejemplo[En revisión],Tareas_ejemplo[[#This Row],[Fecha]])+IF(ISNUMBER(L10),L10,0)</f>
        <v>6</v>
      </c>
      <c r="M11">
        <f>COUNTIF(Registro_ejemplo[En revisión],Tareas_ejemplo[[#This Row],[Fecha]])-COUNTIF(Registro_ejemplo[Hecho],Tareas_ejemplo[[#This Row],[Fecha]])+IF(ISNUMBER(M10),M10,0)</f>
        <v>2</v>
      </c>
      <c r="N11" s="3">
        <f>COUNTIF(Registro_ejemplo[Hecho],Tareas_ejemplo[[#This Row],[Fecha]])+IF(ISNUMBER(N10),N10,0)</f>
        <v>2</v>
      </c>
      <c r="O11">
        <v>5</v>
      </c>
      <c r="P11">
        <v>3</v>
      </c>
      <c r="Q11">
        <f>SUM(Tareas_ejemplo[[#This Row],[En proceso]]+Tareas_ejemplo[[#This Row],[En revisión]])</f>
        <v>8</v>
      </c>
    </row>
    <row r="12" spans="1:19" x14ac:dyDescent="0.3">
      <c r="A12" t="s">
        <v>14</v>
      </c>
      <c r="B12" s="1">
        <v>45187</v>
      </c>
      <c r="C12" s="1">
        <v>45189</v>
      </c>
      <c r="D12" s="1">
        <v>45193</v>
      </c>
      <c r="E12" s="1">
        <v>45195</v>
      </c>
      <c r="F12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2" s="3">
        <f>IF(Registro_ejemplo[[#This Row],[Hecho]]="","",Registro_ejemplo[[#This Row],[Hecho]]-Registro_ejemplo[[#This Row],[Por hacer]])</f>
        <v>8</v>
      </c>
      <c r="H12" s="3">
        <f>IF(Registro_ejemplo[[#This Row],[Hecho]]="","",Registro_ejemplo[[#This Row],[Hecho]]-Registro_ejemplo[[#This Row],[En proceso]])</f>
        <v>6</v>
      </c>
      <c r="I12" s="3"/>
      <c r="J12" s="1">
        <f>IF(ISNUMBER(J11),J11+1,Registro_ejemplo[[#This Row],[Por hacer]])</f>
        <v>45193</v>
      </c>
      <c r="K12">
        <f>COUNTIF(Registro_ejemplo[Por hacer],Tareas_ejemplo[[#This Row],[Fecha]])-COUNTIF(Registro_ejemplo[En proceso],Tareas_ejemplo[[#This Row],[Fecha]])+IF(ISNUMBER(K11),K11,0)</f>
        <v>3</v>
      </c>
      <c r="L12">
        <f>COUNTIF(Registro_ejemplo[En proceso],Tareas_ejemplo[[#This Row],[Fecha]])-COUNTIF(Registro_ejemplo[En revisión],Tareas_ejemplo[[#This Row],[Fecha]])+IF(ISNUMBER(L11),L11,0)</f>
        <v>4</v>
      </c>
      <c r="M12">
        <f>COUNTIF(Registro_ejemplo[En revisión],Tareas_ejemplo[[#This Row],[Fecha]])-COUNTIF(Registro_ejemplo[Hecho],Tareas_ejemplo[[#This Row],[Fecha]])+IF(ISNUMBER(M11),M11,0)</f>
        <v>3</v>
      </c>
      <c r="N12" s="3">
        <f>COUNTIF(Registro_ejemplo[Hecho],Tareas_ejemplo[[#This Row],[Fecha]])+IF(ISNUMBER(N11),N11,0)</f>
        <v>3</v>
      </c>
      <c r="O12">
        <v>5</v>
      </c>
      <c r="P12">
        <v>3</v>
      </c>
      <c r="Q12">
        <f>SUM(Tareas_ejemplo[[#This Row],[En proceso]]+Tareas_ejemplo[[#This Row],[En revisión]])</f>
        <v>7</v>
      </c>
    </row>
    <row r="13" spans="1:19" x14ac:dyDescent="0.3">
      <c r="A13" t="s">
        <v>16</v>
      </c>
      <c r="B13" s="1">
        <v>45187</v>
      </c>
      <c r="C13" s="1">
        <v>45189</v>
      </c>
      <c r="D13" s="1">
        <v>45194</v>
      </c>
      <c r="E13" s="1">
        <v>45198</v>
      </c>
      <c r="F13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3" s="3">
        <f>IF(Registro_ejemplo[[#This Row],[Hecho]]="","",Registro_ejemplo[[#This Row],[Hecho]]-Registro_ejemplo[[#This Row],[Por hacer]])</f>
        <v>11</v>
      </c>
      <c r="H13" s="3">
        <f>IF(Registro_ejemplo[[#This Row],[Hecho]]="","",Registro_ejemplo[[#This Row],[Hecho]]-Registro_ejemplo[[#This Row],[En proceso]])</f>
        <v>9</v>
      </c>
      <c r="I13" s="3"/>
      <c r="J13" s="1">
        <f>IF(ISNUMBER(J12),J12+1,Registro_ejemplo[[#This Row],[Por hacer]])</f>
        <v>45194</v>
      </c>
      <c r="K13">
        <f>COUNTIF(Registro_ejemplo[Por hacer],Tareas_ejemplo[[#This Row],[Fecha]])-COUNTIF(Registro_ejemplo[En proceso],Tareas_ejemplo[[#This Row],[Fecha]])+IF(ISNUMBER(K12),K12,0)</f>
        <v>3</v>
      </c>
      <c r="L13">
        <f>COUNTIF(Registro_ejemplo[En proceso],Tareas_ejemplo[[#This Row],[Fecha]])-COUNTIF(Registro_ejemplo[En revisión],Tareas_ejemplo[[#This Row],[Fecha]])+IF(ISNUMBER(L12),L12,0)</f>
        <v>3</v>
      </c>
      <c r="M13">
        <f>COUNTIF(Registro_ejemplo[En revisión],Tareas_ejemplo[[#This Row],[Fecha]])-COUNTIF(Registro_ejemplo[Hecho],Tareas_ejemplo[[#This Row],[Fecha]])+IF(ISNUMBER(M12),M12,0)</f>
        <v>3</v>
      </c>
      <c r="N13" s="3">
        <f>COUNTIF(Registro_ejemplo[Hecho],Tareas_ejemplo[[#This Row],[Fecha]])+IF(ISNUMBER(N12),N12,0)</f>
        <v>4</v>
      </c>
      <c r="O13">
        <v>5</v>
      </c>
      <c r="P13">
        <v>3</v>
      </c>
      <c r="Q13">
        <f>SUM(Tareas_ejemplo[[#This Row],[En proceso]]+Tareas_ejemplo[[#This Row],[En revisión]])</f>
        <v>6</v>
      </c>
    </row>
    <row r="14" spans="1:19" x14ac:dyDescent="0.3">
      <c r="A14" t="s">
        <v>17</v>
      </c>
      <c r="B14" s="1">
        <v>45187</v>
      </c>
      <c r="C14" s="1">
        <v>45191</v>
      </c>
      <c r="D14" s="1">
        <v>45197</v>
      </c>
      <c r="E14" s="1">
        <v>45201</v>
      </c>
      <c r="F14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4" s="3">
        <f>IF(Registro_ejemplo[[#This Row],[Hecho]]="","",Registro_ejemplo[[#This Row],[Hecho]]-Registro_ejemplo[[#This Row],[Por hacer]])</f>
        <v>14</v>
      </c>
      <c r="H14" s="3">
        <f>IF(Registro_ejemplo[[#This Row],[Hecho]]="","",Registro_ejemplo[[#This Row],[Hecho]]-Registro_ejemplo[[#This Row],[En proceso]])</f>
        <v>10</v>
      </c>
      <c r="I14" s="3"/>
      <c r="J14" s="1">
        <f>IF(ISNUMBER(J13),J13+1,Registro_ejemplo[[#This Row],[Por hacer]])</f>
        <v>45195</v>
      </c>
      <c r="K14">
        <f>COUNTIF(Registro_ejemplo[Por hacer],Tareas_ejemplo[[#This Row],[Fecha]])-COUNTIF(Registro_ejemplo[En proceso],Tareas_ejemplo[[#This Row],[Fecha]])+IF(ISNUMBER(K13),K13,0)</f>
        <v>7</v>
      </c>
      <c r="L14">
        <f>COUNTIF(Registro_ejemplo[En proceso],Tareas_ejemplo[[#This Row],[Fecha]])-COUNTIF(Registro_ejemplo[En revisión],Tareas_ejemplo[[#This Row],[Fecha]])+IF(ISNUMBER(L13),L13,0)</f>
        <v>3</v>
      </c>
      <c r="M14">
        <f>COUNTIF(Registro_ejemplo[En revisión],Tareas_ejemplo[[#This Row],[Fecha]])-COUNTIF(Registro_ejemplo[Hecho],Tareas_ejemplo[[#This Row],[Fecha]])+IF(ISNUMBER(M13),M13,0)</f>
        <v>2</v>
      </c>
      <c r="N14" s="3">
        <f>COUNTIF(Registro_ejemplo[Hecho],Tareas_ejemplo[[#This Row],[Fecha]])+IF(ISNUMBER(N13),N13,0)</f>
        <v>5</v>
      </c>
      <c r="O14">
        <v>5</v>
      </c>
      <c r="P14">
        <v>3</v>
      </c>
      <c r="Q14">
        <f>SUM(Tareas_ejemplo[[#This Row],[En proceso]]+Tareas_ejemplo[[#This Row],[En revisión]])</f>
        <v>5</v>
      </c>
    </row>
    <row r="15" spans="1:19" x14ac:dyDescent="0.3">
      <c r="A15" t="s">
        <v>18</v>
      </c>
      <c r="B15" s="1">
        <v>45189</v>
      </c>
      <c r="C15" s="1">
        <v>45192</v>
      </c>
      <c r="D15" s="1">
        <v>45200</v>
      </c>
      <c r="E15" s="1">
        <v>45203</v>
      </c>
      <c r="F15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5" s="3">
        <f>IF(Registro_ejemplo[[#This Row],[Hecho]]="","",Registro_ejemplo[[#This Row],[Hecho]]-Registro_ejemplo[[#This Row],[Por hacer]])</f>
        <v>14</v>
      </c>
      <c r="H15" s="3">
        <f>IF(Registro_ejemplo[[#This Row],[Hecho]]="","",Registro_ejemplo[[#This Row],[Hecho]]-Registro_ejemplo[[#This Row],[En proceso]])</f>
        <v>11</v>
      </c>
      <c r="I15" s="3"/>
      <c r="J15" s="1">
        <f>IF(ISNUMBER(J14),J14+1,Registro_ejemplo[[#This Row],[Por hacer]])</f>
        <v>45196</v>
      </c>
      <c r="K15">
        <f>COUNTIF(Registro_ejemplo[Por hacer],Tareas_ejemplo[[#This Row],[Fecha]])-COUNTIF(Registro_ejemplo[En proceso],Tareas_ejemplo[[#This Row],[Fecha]])+IF(ISNUMBER(K14),K14,0)</f>
        <v>8</v>
      </c>
      <c r="L15">
        <f>COUNTIF(Registro_ejemplo[En proceso],Tareas_ejemplo[[#This Row],[Fecha]])-COUNTIF(Registro_ejemplo[En revisión],Tareas_ejemplo[[#This Row],[Fecha]])+IF(ISNUMBER(L14),L14,0)</f>
        <v>6</v>
      </c>
      <c r="M15">
        <f>COUNTIF(Registro_ejemplo[En revisión],Tareas_ejemplo[[#This Row],[Fecha]])-COUNTIF(Registro_ejemplo[Hecho],Tareas_ejemplo[[#This Row],[Fecha]])+IF(ISNUMBER(M14),M14,0)</f>
        <v>3</v>
      </c>
      <c r="N15" s="3">
        <f>COUNTIF(Registro_ejemplo[Hecho],Tareas_ejemplo[[#This Row],[Fecha]])+IF(ISNUMBER(N14),N14,0)</f>
        <v>5</v>
      </c>
      <c r="O15">
        <v>5</v>
      </c>
      <c r="P15">
        <v>3</v>
      </c>
      <c r="Q15">
        <f>SUM(Tareas_ejemplo[[#This Row],[En proceso]]+Tareas_ejemplo[[#This Row],[En revisión]])</f>
        <v>9</v>
      </c>
    </row>
    <row r="16" spans="1:19" x14ac:dyDescent="0.3">
      <c r="A16" t="s">
        <v>19</v>
      </c>
      <c r="B16" s="1">
        <v>45189</v>
      </c>
      <c r="C16" s="1">
        <v>45196</v>
      </c>
      <c r="D16" s="1">
        <v>45202</v>
      </c>
      <c r="E16" s="1">
        <v>45204</v>
      </c>
      <c r="F16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6" s="3">
        <f>IF(Registro_ejemplo[[#This Row],[Hecho]]="","",Registro_ejemplo[[#This Row],[Hecho]]-Registro_ejemplo[[#This Row],[Por hacer]])</f>
        <v>15</v>
      </c>
      <c r="H16" s="3">
        <f>IF(Registro_ejemplo[[#This Row],[Hecho]]="","",Registro_ejemplo[[#This Row],[Hecho]]-Registro_ejemplo[[#This Row],[En proceso]])</f>
        <v>8</v>
      </c>
      <c r="I16" s="3"/>
      <c r="J16" s="1">
        <f>IF(ISNUMBER(J15),J15+1,Registro_ejemplo[[#This Row],[Por hacer]])</f>
        <v>45197</v>
      </c>
      <c r="K16">
        <f>COUNTIF(Registro_ejemplo[Por hacer],Tareas_ejemplo[[#This Row],[Fecha]])-COUNTIF(Registro_ejemplo[En proceso],Tareas_ejemplo[[#This Row],[Fecha]])+IF(ISNUMBER(K15),K15,0)</f>
        <v>8</v>
      </c>
      <c r="L16">
        <f>COUNTIF(Registro_ejemplo[En proceso],Tareas_ejemplo[[#This Row],[Fecha]])-COUNTIF(Registro_ejemplo[En revisión],Tareas_ejemplo[[#This Row],[Fecha]])+IF(ISNUMBER(L15),L15,0)</f>
        <v>5</v>
      </c>
      <c r="M16">
        <f>COUNTIF(Registro_ejemplo[En revisión],Tareas_ejemplo[[#This Row],[Fecha]])-COUNTIF(Registro_ejemplo[Hecho],Tareas_ejemplo[[#This Row],[Fecha]])+IF(ISNUMBER(M15),M15,0)</f>
        <v>3</v>
      </c>
      <c r="N16" s="3">
        <f>COUNTIF(Registro_ejemplo[Hecho],Tareas_ejemplo[[#This Row],[Fecha]])+IF(ISNUMBER(N15),N15,0)</f>
        <v>6</v>
      </c>
      <c r="O16">
        <v>6</v>
      </c>
      <c r="P16">
        <v>3</v>
      </c>
      <c r="Q16">
        <f>SUM(Tareas_ejemplo[[#This Row],[En proceso]]+Tareas_ejemplo[[#This Row],[En revisión]])</f>
        <v>8</v>
      </c>
    </row>
    <row r="17" spans="1:29" x14ac:dyDescent="0.3">
      <c r="A17" t="s">
        <v>20</v>
      </c>
      <c r="B17" s="1">
        <v>45189</v>
      </c>
      <c r="C17" s="1">
        <v>45196</v>
      </c>
      <c r="D17" s="1">
        <v>45204</v>
      </c>
      <c r="E17" s="1">
        <v>45207</v>
      </c>
      <c r="F17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7" s="3">
        <f>IF(Registro_ejemplo[[#This Row],[Hecho]]="","",Registro_ejemplo[[#This Row],[Hecho]]-Registro_ejemplo[[#This Row],[Por hacer]])</f>
        <v>18</v>
      </c>
      <c r="H17" s="3">
        <f>IF(Registro_ejemplo[[#This Row],[Hecho]]="","",Registro_ejemplo[[#This Row],[Hecho]]-Registro_ejemplo[[#This Row],[En proceso]])</f>
        <v>11</v>
      </c>
      <c r="I17" s="3"/>
      <c r="J17" s="1">
        <f>IF(ISNUMBER(J16),J16+1,Registro_ejemplo[[#This Row],[Por hacer]])</f>
        <v>45198</v>
      </c>
      <c r="K17">
        <f>COUNTIF(Registro_ejemplo[Por hacer],Tareas_ejemplo[[#This Row],[Fecha]])-COUNTIF(Registro_ejemplo[En proceso],Tareas_ejemplo[[#This Row],[Fecha]])+IF(ISNUMBER(K16),K16,0)</f>
        <v>8</v>
      </c>
      <c r="L17">
        <f>COUNTIF(Registro_ejemplo[En proceso],Tareas_ejemplo[[#This Row],[Fecha]])-COUNTIF(Registro_ejemplo[En revisión],Tareas_ejemplo[[#This Row],[Fecha]])+IF(ISNUMBER(L16),L16,0)</f>
        <v>5</v>
      </c>
      <c r="M17">
        <f>COUNTIF(Registro_ejemplo[En revisión],Tareas_ejemplo[[#This Row],[Fecha]])-COUNTIF(Registro_ejemplo[Hecho],Tareas_ejemplo[[#This Row],[Fecha]])+IF(ISNUMBER(M16),M16,0)</f>
        <v>2</v>
      </c>
      <c r="N17" s="3">
        <f>COUNTIF(Registro_ejemplo[Hecho],Tareas_ejemplo[[#This Row],[Fecha]])+IF(ISNUMBER(N16),N16,0)</f>
        <v>7</v>
      </c>
      <c r="O17">
        <v>6</v>
      </c>
      <c r="P17">
        <v>3</v>
      </c>
      <c r="Q17">
        <f>SUM(Tareas_ejemplo[[#This Row],[En proceso]]+Tareas_ejemplo[[#This Row],[En revisión]])</f>
        <v>7</v>
      </c>
    </row>
    <row r="18" spans="1:29" x14ac:dyDescent="0.3">
      <c r="A18" t="s">
        <v>21</v>
      </c>
      <c r="B18" s="1">
        <v>45189</v>
      </c>
      <c r="C18" s="1">
        <v>45202</v>
      </c>
      <c r="D18" s="1">
        <v>45207</v>
      </c>
      <c r="E18" s="1">
        <v>45209</v>
      </c>
      <c r="F18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8" s="3">
        <f>IF(Registro_ejemplo[[#This Row],[Hecho]]="","",Registro_ejemplo[[#This Row],[Hecho]]-Registro_ejemplo[[#This Row],[Por hacer]])</f>
        <v>20</v>
      </c>
      <c r="H18" s="3">
        <f>IF(Registro_ejemplo[[#This Row],[Hecho]]="","",Registro_ejemplo[[#This Row],[Hecho]]-Registro_ejemplo[[#This Row],[En proceso]])</f>
        <v>7</v>
      </c>
      <c r="I18" s="3"/>
      <c r="J18" s="1">
        <f>IF(ISNUMBER(J17),J17+1,Registro_ejemplo[[#This Row],[Por hacer]])</f>
        <v>45199</v>
      </c>
      <c r="K18">
        <f>COUNTIF(Registro_ejemplo[Por hacer],Tareas_ejemplo[[#This Row],[Fecha]])-COUNTIF(Registro_ejemplo[En proceso],Tareas_ejemplo[[#This Row],[Fecha]])+IF(ISNUMBER(K17),K17,0)</f>
        <v>7</v>
      </c>
      <c r="L18">
        <f>COUNTIF(Registro_ejemplo[En proceso],Tareas_ejemplo[[#This Row],[Fecha]])-COUNTIF(Registro_ejemplo[En revisión],Tareas_ejemplo[[#This Row],[Fecha]])+IF(ISNUMBER(L17),L17,0)</f>
        <v>6</v>
      </c>
      <c r="M18">
        <f>COUNTIF(Registro_ejemplo[En revisión],Tareas_ejemplo[[#This Row],[Fecha]])-COUNTIF(Registro_ejemplo[Hecho],Tareas_ejemplo[[#This Row],[Fecha]])+IF(ISNUMBER(M17),M17,0)</f>
        <v>2</v>
      </c>
      <c r="N18" s="3">
        <f>COUNTIF(Registro_ejemplo[Hecho],Tareas_ejemplo[[#This Row],[Fecha]])+IF(ISNUMBER(N17),N17,0)</f>
        <v>7</v>
      </c>
      <c r="O18">
        <v>6</v>
      </c>
      <c r="P18">
        <v>3</v>
      </c>
      <c r="Q18">
        <f>SUM(Tareas_ejemplo[[#This Row],[En proceso]]+Tareas_ejemplo[[#This Row],[En revisión]])</f>
        <v>8</v>
      </c>
    </row>
    <row r="19" spans="1:29" x14ac:dyDescent="0.3">
      <c r="A19" t="s">
        <v>22</v>
      </c>
      <c r="B19" s="1">
        <v>45195</v>
      </c>
      <c r="C19" s="1">
        <v>45196</v>
      </c>
      <c r="D19" s="1">
        <v>45203</v>
      </c>
      <c r="E19" s="1">
        <v>45205</v>
      </c>
      <c r="F19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9" s="3">
        <f>IF(Registro_ejemplo[[#This Row],[Hecho]]="","",Registro_ejemplo[[#This Row],[Hecho]]-Registro_ejemplo[[#This Row],[Por hacer]])</f>
        <v>10</v>
      </c>
      <c r="H19" s="3">
        <f>IF(Registro_ejemplo[[#This Row],[Hecho]]="","",Registro_ejemplo[[#This Row],[Hecho]]-Registro_ejemplo[[#This Row],[En proceso]])</f>
        <v>9</v>
      </c>
      <c r="I19" s="3"/>
      <c r="J19" s="1">
        <f>IF(ISNUMBER(J18),J18+1,Registro_ejemplo[[#This Row],[Por hacer]])</f>
        <v>45200</v>
      </c>
      <c r="K19">
        <f>COUNTIF(Registro_ejemplo[Por hacer],Tareas_ejemplo[[#This Row],[Fecha]])-COUNTIF(Registro_ejemplo[En proceso],Tareas_ejemplo[[#This Row],[Fecha]])+IF(ISNUMBER(K18),K18,0)</f>
        <v>7</v>
      </c>
      <c r="L19">
        <f>COUNTIF(Registro_ejemplo[En proceso],Tareas_ejemplo[[#This Row],[Fecha]])-COUNTIF(Registro_ejemplo[En revisión],Tareas_ejemplo[[#This Row],[Fecha]])+IF(ISNUMBER(L18),L18,0)</f>
        <v>5</v>
      </c>
      <c r="M19">
        <f>COUNTIF(Registro_ejemplo[En revisión],Tareas_ejemplo[[#This Row],[Fecha]])-COUNTIF(Registro_ejemplo[Hecho],Tareas_ejemplo[[#This Row],[Fecha]])+IF(ISNUMBER(M18),M18,0)</f>
        <v>3</v>
      </c>
      <c r="N19" s="3">
        <f>COUNTIF(Registro_ejemplo[Hecho],Tareas_ejemplo[[#This Row],[Fecha]])+IF(ISNUMBER(N18),N18,0)</f>
        <v>7</v>
      </c>
      <c r="O19">
        <v>6</v>
      </c>
      <c r="P19">
        <v>3</v>
      </c>
      <c r="Q19">
        <f>SUM(Tareas_ejemplo[[#This Row],[En proceso]]+Tareas_ejemplo[[#This Row],[En revisión]])</f>
        <v>8</v>
      </c>
    </row>
    <row r="20" spans="1:29" x14ac:dyDescent="0.3">
      <c r="A20" t="s">
        <v>23</v>
      </c>
      <c r="B20" s="1">
        <v>45195</v>
      </c>
      <c r="C20" s="1">
        <v>45196</v>
      </c>
      <c r="D20" s="1">
        <v>45204</v>
      </c>
      <c r="E20" s="1">
        <v>45207</v>
      </c>
      <c r="F20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20" s="3">
        <f>IF(Registro_ejemplo[[#This Row],[Hecho]]="","",Registro_ejemplo[[#This Row],[Hecho]]-Registro_ejemplo[[#This Row],[Por hacer]])</f>
        <v>12</v>
      </c>
      <c r="H20" s="3">
        <f>IF(Registro_ejemplo[[#This Row],[Hecho]]="","",Registro_ejemplo[[#This Row],[Hecho]]-Registro_ejemplo[[#This Row],[En proceso]])</f>
        <v>11</v>
      </c>
      <c r="I20" s="3"/>
      <c r="J20" s="1">
        <f>IF(ISNUMBER(J19),J19+1,Registro_ejemplo[[#This Row],[Por hacer]])</f>
        <v>45201</v>
      </c>
      <c r="K20">
        <f>COUNTIF(Registro_ejemplo[Por hacer],Tareas_ejemplo[[#This Row],[Fecha]])-COUNTIF(Registro_ejemplo[En proceso],Tareas_ejemplo[[#This Row],[Fecha]])+IF(ISNUMBER(K19),K19,0)</f>
        <v>7</v>
      </c>
      <c r="L20">
        <f>COUNTIF(Registro_ejemplo[En proceso],Tareas_ejemplo[[#This Row],[Fecha]])-COUNTIF(Registro_ejemplo[En revisión],Tareas_ejemplo[[#This Row],[Fecha]])+IF(ISNUMBER(L19),L19,0)</f>
        <v>5</v>
      </c>
      <c r="M20">
        <f>COUNTIF(Registro_ejemplo[En revisión],Tareas_ejemplo[[#This Row],[Fecha]])-COUNTIF(Registro_ejemplo[Hecho],Tareas_ejemplo[[#This Row],[Fecha]])+IF(ISNUMBER(M19),M19,0)</f>
        <v>1</v>
      </c>
      <c r="N20" s="3">
        <f>COUNTIF(Registro_ejemplo[Hecho],Tareas_ejemplo[[#This Row],[Fecha]])+IF(ISNUMBER(N19),N19,0)</f>
        <v>9</v>
      </c>
      <c r="O20">
        <v>6</v>
      </c>
      <c r="P20">
        <v>3</v>
      </c>
      <c r="Q20">
        <f>SUM(Tareas_ejemplo[[#This Row],[En proceso]]+Tareas_ejemplo[[#This Row],[En revisión]])</f>
        <v>6</v>
      </c>
    </row>
    <row r="21" spans="1:29" x14ac:dyDescent="0.3">
      <c r="A21" t="s">
        <v>24</v>
      </c>
      <c r="B21" s="1">
        <v>45195</v>
      </c>
      <c r="C21" s="1">
        <v>45199</v>
      </c>
      <c r="D21" s="1">
        <v>45205</v>
      </c>
      <c r="E21" s="1">
        <v>45207</v>
      </c>
      <c r="F21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21" s="3">
        <f>IF(Registro_ejemplo[[#This Row],[Hecho]]="","",Registro_ejemplo[[#This Row],[Hecho]]-Registro_ejemplo[[#This Row],[Por hacer]])</f>
        <v>12</v>
      </c>
      <c r="H21" s="3">
        <f>IF(Registro_ejemplo[[#This Row],[Hecho]]="","",Registro_ejemplo[[#This Row],[Hecho]]-Registro_ejemplo[[#This Row],[En proceso]])</f>
        <v>8</v>
      </c>
      <c r="I21" s="3"/>
      <c r="J21" s="1">
        <f>IF(ISNUMBER(J20),J20+1,Registro_ejemplo[[#This Row],[Por hacer]])</f>
        <v>45202</v>
      </c>
      <c r="K21">
        <f>COUNTIF(Registro_ejemplo[Por hacer],Tareas_ejemplo[[#This Row],[Fecha]])-COUNTIF(Registro_ejemplo[En proceso],Tareas_ejemplo[[#This Row],[Fecha]])+IF(ISNUMBER(K20),K20,0)</f>
        <v>6</v>
      </c>
      <c r="L21">
        <f>COUNTIF(Registro_ejemplo[En proceso],Tareas_ejemplo[[#This Row],[Fecha]])-COUNTIF(Registro_ejemplo[En revisión],Tareas_ejemplo[[#This Row],[Fecha]])+IF(ISNUMBER(L20),L20,0)</f>
        <v>5</v>
      </c>
      <c r="M21">
        <f>COUNTIF(Registro_ejemplo[En revisión],Tareas_ejemplo[[#This Row],[Fecha]])-COUNTIF(Registro_ejemplo[Hecho],Tareas_ejemplo[[#This Row],[Fecha]])+IF(ISNUMBER(M20),M20,0)</f>
        <v>2</v>
      </c>
      <c r="N21" s="3">
        <f>COUNTIF(Registro_ejemplo[Hecho],Tareas_ejemplo[[#This Row],[Fecha]])+IF(ISNUMBER(N20),N20,0)</f>
        <v>9</v>
      </c>
      <c r="O21">
        <v>6</v>
      </c>
      <c r="P21">
        <v>3</v>
      </c>
      <c r="Q21">
        <f>SUM(Tareas_ejemplo[[#This Row],[En proceso]]+Tareas_ejemplo[[#This Row],[En revisión]])</f>
        <v>7</v>
      </c>
    </row>
    <row r="22" spans="1:29" x14ac:dyDescent="0.3">
      <c r="A22" t="s">
        <v>25</v>
      </c>
      <c r="B22" s="1">
        <v>45195</v>
      </c>
      <c r="C22" s="1">
        <v>45203</v>
      </c>
      <c r="D22" s="1">
        <v>45207</v>
      </c>
      <c r="E22" s="1">
        <v>45208</v>
      </c>
      <c r="F22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22" s="3">
        <f>IF(Registro_ejemplo[[#This Row],[Hecho]]="","",Registro_ejemplo[[#This Row],[Hecho]]-Registro_ejemplo[[#This Row],[Por hacer]])</f>
        <v>13</v>
      </c>
      <c r="H22" s="3">
        <f>IF(Registro_ejemplo[[#This Row],[Hecho]]="","",Registro_ejemplo[[#This Row],[Hecho]]-Registro_ejemplo[[#This Row],[En proceso]])</f>
        <v>5</v>
      </c>
      <c r="I22" s="3"/>
      <c r="J22" s="1">
        <f>IF(ISNUMBER(J21),J21+1,Registro_ejemplo[[#This Row],[Por hacer]])</f>
        <v>45203</v>
      </c>
      <c r="K22">
        <f>COUNTIF(Registro_ejemplo[Por hacer],Tareas_ejemplo[[#This Row],[Fecha]])-COUNTIF(Registro_ejemplo[En proceso],Tareas_ejemplo[[#This Row],[Fecha]])+IF(ISNUMBER(K21),K21,0)</f>
        <v>5</v>
      </c>
      <c r="L22">
        <f>COUNTIF(Registro_ejemplo[En proceso],Tareas_ejemplo[[#This Row],[Fecha]])-COUNTIF(Registro_ejemplo[En revisión],Tareas_ejemplo[[#This Row],[Fecha]])+IF(ISNUMBER(L21),L21,0)</f>
        <v>5</v>
      </c>
      <c r="M22">
        <f>COUNTIF(Registro_ejemplo[En revisión],Tareas_ejemplo[[#This Row],[Fecha]])-COUNTIF(Registro_ejemplo[Hecho],Tareas_ejemplo[[#This Row],[Fecha]])+IF(ISNUMBER(M21),M21,0)</f>
        <v>2</v>
      </c>
      <c r="N22" s="3">
        <f>COUNTIF(Registro_ejemplo[Hecho],Tareas_ejemplo[[#This Row],[Fecha]])+IF(ISNUMBER(N21),N21,0)</f>
        <v>10</v>
      </c>
      <c r="O22">
        <v>6</v>
      </c>
      <c r="P22">
        <v>3</v>
      </c>
      <c r="Q22">
        <f>SUM(Tareas_ejemplo[[#This Row],[En proceso]]+Tareas_ejemplo[[#This Row],[En revisión]])</f>
        <v>7</v>
      </c>
    </row>
    <row r="23" spans="1:29" x14ac:dyDescent="0.3">
      <c r="A23" t="s">
        <v>26</v>
      </c>
      <c r="B23" s="1">
        <v>45196</v>
      </c>
      <c r="C23" s="1">
        <v>45205</v>
      </c>
      <c r="D23" s="1">
        <v>45208</v>
      </c>
      <c r="E23" s="1">
        <v>45210</v>
      </c>
      <c r="F23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23" s="3">
        <f>IF(Registro_ejemplo[[#This Row],[Hecho]]="","",Registro_ejemplo[[#This Row],[Hecho]]-Registro_ejemplo[[#This Row],[Por hacer]])</f>
        <v>14</v>
      </c>
      <c r="H23" s="3">
        <f>IF(Registro_ejemplo[[#This Row],[Hecho]]="","",Registro_ejemplo[[#This Row],[Hecho]]-Registro_ejemplo[[#This Row],[En proceso]])</f>
        <v>5</v>
      </c>
      <c r="I23" s="3"/>
      <c r="J23" s="1">
        <f>IF(ISNUMBER(J22),J22+1,Registro_ejemplo[[#This Row],[Por hacer]])</f>
        <v>45204</v>
      </c>
      <c r="K23">
        <f>COUNTIF(Registro_ejemplo[Por hacer],Tareas_ejemplo[[#This Row],[Fecha]])-COUNTIF(Registro_ejemplo[En proceso],Tareas_ejemplo[[#This Row],[Fecha]])+IF(ISNUMBER(K22),K22,0)</f>
        <v>5</v>
      </c>
      <c r="L23">
        <f>COUNTIF(Registro_ejemplo[En proceso],Tareas_ejemplo[[#This Row],[Fecha]])-COUNTIF(Registro_ejemplo[En revisión],Tareas_ejemplo[[#This Row],[Fecha]])+IF(ISNUMBER(L22),L22,0)</f>
        <v>3</v>
      </c>
      <c r="M23">
        <f>COUNTIF(Registro_ejemplo[En revisión],Tareas_ejemplo[[#This Row],[Fecha]])-COUNTIF(Registro_ejemplo[Hecho],Tareas_ejemplo[[#This Row],[Fecha]])+IF(ISNUMBER(M22),M22,0)</f>
        <v>3</v>
      </c>
      <c r="N23" s="3">
        <f>COUNTIF(Registro_ejemplo[Hecho],Tareas_ejemplo[[#This Row],[Fecha]])+IF(ISNUMBER(N22),N22,0)</f>
        <v>11</v>
      </c>
      <c r="O23">
        <v>6</v>
      </c>
      <c r="P23">
        <v>3</v>
      </c>
      <c r="Q23">
        <f>SUM(Tareas_ejemplo[[#This Row],[En proceso]]+Tareas_ejemplo[[#This Row],[En revisión]])</f>
        <v>6</v>
      </c>
    </row>
    <row r="24" spans="1:29" x14ac:dyDescent="0.3">
      <c r="A24" t="s">
        <v>27</v>
      </c>
      <c r="B24" s="1">
        <v>45196</v>
      </c>
      <c r="C24" s="1">
        <v>45205</v>
      </c>
      <c r="D24" s="1">
        <v>45208</v>
      </c>
      <c r="E24" s="1">
        <v>45210</v>
      </c>
      <c r="F24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24" s="3">
        <f>IF(Registro_ejemplo[[#This Row],[Hecho]]="","",Registro_ejemplo[[#This Row],[Hecho]]-Registro_ejemplo[[#This Row],[Por hacer]])</f>
        <v>14</v>
      </c>
      <c r="H24" s="3">
        <f>IF(Registro_ejemplo[[#This Row],[Hecho]]="","",Registro_ejemplo[[#This Row],[Hecho]]-Registro_ejemplo[[#This Row],[En proceso]])</f>
        <v>5</v>
      </c>
      <c r="I24" s="3"/>
      <c r="J24" s="1">
        <f>IF(ISNUMBER(J23),J23+1,Registro_ejemplo[[#This Row],[Por hacer]])</f>
        <v>45205</v>
      </c>
      <c r="K24">
        <f>COUNTIF(Registro_ejemplo[Por hacer],Tareas_ejemplo[[#This Row],[Fecha]])-COUNTIF(Registro_ejemplo[En proceso],Tareas_ejemplo[[#This Row],[Fecha]])+IF(ISNUMBER(K23),K23,0)</f>
        <v>3</v>
      </c>
      <c r="L24">
        <f>COUNTIF(Registro_ejemplo[En proceso],Tareas_ejemplo[[#This Row],[Fecha]])-COUNTIF(Registro_ejemplo[En revisión],Tareas_ejemplo[[#This Row],[Fecha]])+IF(ISNUMBER(L23),L23,0)</f>
        <v>4</v>
      </c>
      <c r="M24">
        <f>COUNTIF(Registro_ejemplo[En revisión],Tareas_ejemplo[[#This Row],[Fecha]])-COUNTIF(Registro_ejemplo[Hecho],Tareas_ejemplo[[#This Row],[Fecha]])+IF(ISNUMBER(M23),M23,0)</f>
        <v>3</v>
      </c>
      <c r="N24" s="3">
        <f>COUNTIF(Registro_ejemplo[Hecho],Tareas_ejemplo[[#This Row],[Fecha]])+IF(ISNUMBER(N23),N23,0)</f>
        <v>12</v>
      </c>
      <c r="O24">
        <v>6</v>
      </c>
      <c r="P24">
        <v>3</v>
      </c>
      <c r="Q24">
        <f>SUM(Tareas_ejemplo[[#This Row],[En proceso]]+Tareas_ejemplo[[#This Row],[En revisión]])</f>
        <v>7</v>
      </c>
    </row>
    <row r="25" spans="1:29" x14ac:dyDescent="0.3">
      <c r="A25" t="s">
        <v>28</v>
      </c>
      <c r="B25" s="1">
        <v>45196</v>
      </c>
      <c r="C25" s="1">
        <v>45206</v>
      </c>
      <c r="D25" s="1">
        <v>45210</v>
      </c>
      <c r="E25" s="1">
        <v>45212</v>
      </c>
      <c r="F25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25" s="3">
        <f>IF(Registro_ejemplo[[#This Row],[Hecho]]="","",Registro_ejemplo[[#This Row],[Hecho]]-Registro_ejemplo[[#This Row],[Por hacer]])</f>
        <v>16</v>
      </c>
      <c r="H25" s="3">
        <f>IF(Registro_ejemplo[[#This Row],[Hecho]]="","",Registro_ejemplo[[#This Row],[Hecho]]-Registro_ejemplo[[#This Row],[En proceso]])</f>
        <v>6</v>
      </c>
      <c r="I25" s="3"/>
      <c r="J25" s="1">
        <f>IF(ISNUMBER(J24),J24+1,Registro_ejemplo[[#This Row],[Por hacer]])</f>
        <v>45206</v>
      </c>
      <c r="K25">
        <f>COUNTIF(Registro_ejemplo[Por hacer],Tareas_ejemplo[[#This Row],[Fecha]])-COUNTIF(Registro_ejemplo[En proceso],Tareas_ejemplo[[#This Row],[Fecha]])+IF(ISNUMBER(K24),K24,0)</f>
        <v>2</v>
      </c>
      <c r="L25">
        <f>COUNTIF(Registro_ejemplo[En proceso],Tareas_ejemplo[[#This Row],[Fecha]])-COUNTIF(Registro_ejemplo[En revisión],Tareas_ejemplo[[#This Row],[Fecha]])+IF(ISNUMBER(L24),L24,0)</f>
        <v>5</v>
      </c>
      <c r="M25">
        <f>COUNTIF(Registro_ejemplo[En revisión],Tareas_ejemplo[[#This Row],[Fecha]])-COUNTIF(Registro_ejemplo[Hecho],Tareas_ejemplo[[#This Row],[Fecha]])+IF(ISNUMBER(M24),M24,0)</f>
        <v>3</v>
      </c>
      <c r="N25" s="3">
        <f>COUNTIF(Registro_ejemplo[Hecho],Tareas_ejemplo[[#This Row],[Fecha]])+IF(ISNUMBER(N24),N24,0)</f>
        <v>12</v>
      </c>
      <c r="O25">
        <v>6</v>
      </c>
      <c r="P25">
        <v>3</v>
      </c>
      <c r="Q25">
        <f>SUM(Tareas_ejemplo[[#This Row],[En proceso]]+Tareas_ejemplo[[#This Row],[En revisión]])</f>
        <v>8</v>
      </c>
    </row>
    <row r="26" spans="1:29" x14ac:dyDescent="0.3">
      <c r="A26" t="s">
        <v>29</v>
      </c>
      <c r="B26" s="1">
        <v>45196</v>
      </c>
      <c r="C26" s="1">
        <v>45207</v>
      </c>
      <c r="D26" s="1">
        <v>45209</v>
      </c>
      <c r="E26" s="1">
        <v>45213</v>
      </c>
      <c r="F26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26" s="3">
        <f>IF(Registro_ejemplo[[#This Row],[Hecho]]="","",Registro_ejemplo[[#This Row],[Hecho]]-Registro_ejemplo[[#This Row],[Por hacer]])</f>
        <v>17</v>
      </c>
      <c r="H26" s="3">
        <f>IF(Registro_ejemplo[[#This Row],[Hecho]]="","",Registro_ejemplo[[#This Row],[Hecho]]-Registro_ejemplo[[#This Row],[En proceso]])</f>
        <v>6</v>
      </c>
      <c r="I26" s="3"/>
      <c r="J26" s="1">
        <f>IF(ISNUMBER(J25),J25+1,Registro_ejemplo[[#This Row],[Por hacer]])</f>
        <v>45207</v>
      </c>
      <c r="K26">
        <f>COUNTIF(Registro_ejemplo[Por hacer],Tareas_ejemplo[[#This Row],[Fecha]])-COUNTIF(Registro_ejemplo[En proceso],Tareas_ejemplo[[#This Row],[Fecha]])+IF(ISNUMBER(K25),K25,0)</f>
        <v>1</v>
      </c>
      <c r="L26">
        <f>COUNTIF(Registro_ejemplo[En proceso],Tareas_ejemplo[[#This Row],[Fecha]])-COUNTIF(Registro_ejemplo[En revisión],Tareas_ejemplo[[#This Row],[Fecha]])+IF(ISNUMBER(L25),L25,0)</f>
        <v>4</v>
      </c>
      <c r="M26">
        <f>COUNTIF(Registro_ejemplo[En revisión],Tareas_ejemplo[[#This Row],[Fecha]])-COUNTIF(Registro_ejemplo[Hecho],Tareas_ejemplo[[#This Row],[Fecha]])+IF(ISNUMBER(M25),M25,0)</f>
        <v>2</v>
      </c>
      <c r="N26" s="3">
        <f>COUNTIF(Registro_ejemplo[Hecho],Tareas_ejemplo[[#This Row],[Fecha]])+IF(ISNUMBER(N25),N25,0)</f>
        <v>15</v>
      </c>
      <c r="O26">
        <v>6</v>
      </c>
      <c r="P26">
        <v>3</v>
      </c>
      <c r="Q26">
        <f>SUM(Tareas_ejemplo[[#This Row],[En proceso]]+Tareas_ejemplo[[#This Row],[En revisión]])</f>
        <v>6</v>
      </c>
    </row>
    <row r="27" spans="1:29" ht="18" x14ac:dyDescent="0.35">
      <c r="A27" t="s">
        <v>30</v>
      </c>
      <c r="B27" s="1">
        <v>45196</v>
      </c>
      <c r="C27" s="1">
        <v>45208</v>
      </c>
      <c r="D27" s="1">
        <v>45211</v>
      </c>
      <c r="E27" s="1">
        <v>45213</v>
      </c>
      <c r="F27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27" s="3">
        <f>IF(Registro_ejemplo[[#This Row],[Hecho]]="","",Registro_ejemplo[[#This Row],[Hecho]]-Registro_ejemplo[[#This Row],[Por hacer]])</f>
        <v>17</v>
      </c>
      <c r="H27" s="3">
        <f>IF(Registro_ejemplo[[#This Row],[Hecho]]="","",Registro_ejemplo[[#This Row],[Hecho]]-Registro_ejemplo[[#This Row],[En proceso]])</f>
        <v>5</v>
      </c>
      <c r="I27" s="3"/>
      <c r="J27" s="1">
        <f>IF(ISNUMBER(J26),J26+1,Registro_ejemplo[[#This Row],[Por hacer]])</f>
        <v>45208</v>
      </c>
      <c r="K27">
        <f>COUNTIF(Registro_ejemplo[Por hacer],Tareas_ejemplo[[#This Row],[Fecha]])-COUNTIF(Registro_ejemplo[En proceso],Tareas_ejemplo[[#This Row],[Fecha]])+IF(ISNUMBER(K26),K26,0)</f>
        <v>0</v>
      </c>
      <c r="L27">
        <f>COUNTIF(Registro_ejemplo[En proceso],Tareas_ejemplo[[#This Row],[Fecha]])-COUNTIF(Registro_ejemplo[En revisión],Tareas_ejemplo[[#This Row],[Fecha]])+IF(ISNUMBER(L26),L26,0)</f>
        <v>3</v>
      </c>
      <c r="M27">
        <f>COUNTIF(Registro_ejemplo[En revisión],Tareas_ejemplo[[#This Row],[Fecha]])-COUNTIF(Registro_ejemplo[Hecho],Tareas_ejemplo[[#This Row],[Fecha]])+IF(ISNUMBER(M26),M26,0)</f>
        <v>3</v>
      </c>
      <c r="N27" s="3">
        <f>COUNTIF(Registro_ejemplo[Hecho],Tareas_ejemplo[[#This Row],[Fecha]])+IF(ISNUMBER(N26),N26,0)</f>
        <v>16</v>
      </c>
      <c r="O27">
        <v>6</v>
      </c>
      <c r="P27">
        <v>3</v>
      </c>
      <c r="Q27">
        <f>SUM(Tareas_ejemplo[[#This Row],[En proceso]]+Tareas_ejemplo[[#This Row],[En revisión]])</f>
        <v>6</v>
      </c>
      <c r="S27" s="7" t="s">
        <v>38</v>
      </c>
    </row>
    <row r="28" spans="1:29" x14ac:dyDescent="0.3">
      <c r="J28" s="1">
        <f>IF(ISNUMBER(J27),J27+1,Registro_ejemplo[[#This Row],[Por hacer]])</f>
        <v>45209</v>
      </c>
      <c r="K28">
        <f>COUNTIF(Registro_ejemplo[Por hacer],Tareas_ejemplo[[#This Row],[Fecha]])-COUNTIF(Registro_ejemplo[En proceso],Tareas_ejemplo[[#This Row],[Fecha]])+IF(ISNUMBER(K27),K27,0)</f>
        <v>0</v>
      </c>
      <c r="L28">
        <f>COUNTIF(Registro_ejemplo[En proceso],Tareas_ejemplo[[#This Row],[Fecha]])-COUNTIF(Registro_ejemplo[En revisión],Tareas_ejemplo[[#This Row],[Fecha]])+IF(ISNUMBER(L27),L27,0)</f>
        <v>2</v>
      </c>
      <c r="M28">
        <f>COUNTIF(Registro_ejemplo[En revisión],Tareas_ejemplo[[#This Row],[Fecha]])-COUNTIF(Registro_ejemplo[Hecho],Tareas_ejemplo[[#This Row],[Fecha]])+IF(ISNUMBER(M27),M27,0)</f>
        <v>3</v>
      </c>
      <c r="N28" s="3">
        <f>COUNTIF(Registro_ejemplo[Hecho],Tareas_ejemplo[[#This Row],[Fecha]])+IF(ISNUMBER(N27),N27,0)</f>
        <v>17</v>
      </c>
      <c r="O28">
        <v>6</v>
      </c>
      <c r="P28">
        <v>3</v>
      </c>
      <c r="Q28">
        <f>SUM(Tareas_ejemplo[[#This Row],[En proceso]]+Tareas_ejemplo[[#This Row],[En revisión]])</f>
        <v>5</v>
      </c>
      <c r="S28" t="s">
        <v>41</v>
      </c>
      <c r="T28" s="2">
        <f>IFERROR(AVERAGE(Registro_ejemplo[Tiempo de Entrega]),"-")</f>
        <v>12.181818181818182</v>
      </c>
      <c r="U28" t="s">
        <v>39</v>
      </c>
      <c r="W28" t="str">
        <f>IFERROR("Tiempo de Entrega máximo (tarea "&amp;_xlfn.XLOOKUP(X28,Registro_ejemplo[Tiempo de Entrega],Registro_ejemplo[Código Tarea])&amp;"):","Tiempo de Entrega máximo:")</f>
        <v>Tiempo de Entrega máximo (tarea #013):</v>
      </c>
      <c r="X28">
        <f>MAX(Registro_ejemplo[Tiempo de Entrega])</f>
        <v>20</v>
      </c>
      <c r="Y28" t="s">
        <v>39</v>
      </c>
      <c r="AA28" t="str">
        <f>IFERROR("Tiempo de Entrega mínimo (tarea "&amp;_xlfn.XLOOKUP(AB28,Registro_ejemplo[Tiempo de Entrega],Registro_ejemplo[Código Tarea])&amp;"):","Tiempo de Entrega mínimo:")</f>
        <v>Tiempo de Entrega mínimo (tarea #001):</v>
      </c>
      <c r="AB28">
        <f>MIN(Registro_ejemplo[Tiempo de Entrega])</f>
        <v>2</v>
      </c>
      <c r="AC28" t="s">
        <v>39</v>
      </c>
    </row>
    <row r="29" spans="1:29" x14ac:dyDescent="0.3">
      <c r="J29" s="1">
        <f>IF(ISNUMBER(J28),J28+1,Registro_ejemplo[[#This Row],[Por hacer]])</f>
        <v>45210</v>
      </c>
      <c r="K29">
        <f>COUNTIF(Registro_ejemplo[Por hacer],Tareas_ejemplo[[#This Row],[Fecha]])-COUNTIF(Registro_ejemplo[En proceso],Tareas_ejemplo[[#This Row],[Fecha]])+IF(ISNUMBER(K28),K28,0)</f>
        <v>0</v>
      </c>
      <c r="L29">
        <f>COUNTIF(Registro_ejemplo[En proceso],Tareas_ejemplo[[#This Row],[Fecha]])-COUNTIF(Registro_ejemplo[En revisión],Tareas_ejemplo[[#This Row],[Fecha]])+IF(ISNUMBER(L28),L28,0)</f>
        <v>1</v>
      </c>
      <c r="M29">
        <f>COUNTIF(Registro_ejemplo[En revisión],Tareas_ejemplo[[#This Row],[Fecha]])-COUNTIF(Registro_ejemplo[Hecho],Tareas_ejemplo[[#This Row],[Fecha]])+IF(ISNUMBER(M28),M28,0)</f>
        <v>2</v>
      </c>
      <c r="N29" s="3">
        <f>COUNTIF(Registro_ejemplo[Hecho],Tareas_ejemplo[[#This Row],[Fecha]])+IF(ISNUMBER(N28),N28,0)</f>
        <v>19</v>
      </c>
      <c r="O29">
        <v>6</v>
      </c>
      <c r="P29">
        <v>3</v>
      </c>
      <c r="Q29">
        <f>SUM(Tareas_ejemplo[[#This Row],[En proceso]]+Tareas_ejemplo[[#This Row],[En revisión]])</f>
        <v>3</v>
      </c>
      <c r="S29" t="s">
        <v>42</v>
      </c>
      <c r="T29" s="2">
        <f>IFERROR(AVERAGE(Registro_ejemplo[Tiempo de Ciclo]),"-")</f>
        <v>7.3181818181818183</v>
      </c>
      <c r="U29" t="s">
        <v>39</v>
      </c>
      <c r="W29" t="str">
        <f>IFERROR("Tiempo de Ciclo máximo (tarea "&amp;_xlfn.XLOOKUP(X29,Registro_ejemplo[Tiempo de Ciclo],Registro_ejemplo[Código Tarea])&amp;"):","Tiempo de Ciclo máximo")</f>
        <v>Tiempo de Ciclo máximo (tarea #006):</v>
      </c>
      <c r="X29">
        <f>MAX(Registro_ejemplo[Tiempo de Ciclo])</f>
        <v>12</v>
      </c>
      <c r="Y29" t="s">
        <v>39</v>
      </c>
      <c r="AA29" t="str">
        <f>IFERROR("Tiempo de Ciclo mínimo (tarea "&amp;_xlfn.XLOOKUP(AB29,Registro_ejemplo[Tiempo de Ciclo],Registro_ejemplo[Código Tarea])&amp;"):","Tiempo de Ciclo mínimo:")</f>
        <v>Tiempo de Ciclo mínimo (tarea #001):</v>
      </c>
      <c r="AB29">
        <f>MIN(Registro_ejemplo[Tiempo de Ciclo])</f>
        <v>2</v>
      </c>
      <c r="AC29" t="s">
        <v>39</v>
      </c>
    </row>
    <row r="30" spans="1:29" x14ac:dyDescent="0.3">
      <c r="J30" s="1">
        <f>IF(ISNUMBER(J29),J29+1,Registro_ejemplo[[#This Row],[Por hacer]])</f>
        <v>45211</v>
      </c>
      <c r="K30">
        <f>COUNTIF(Registro_ejemplo[Por hacer],Tareas_ejemplo[[#This Row],[Fecha]])-COUNTIF(Registro_ejemplo[En proceso],Tareas_ejemplo[[#This Row],[Fecha]])+IF(ISNUMBER(K29),K29,0)</f>
        <v>0</v>
      </c>
      <c r="L30">
        <f>COUNTIF(Registro_ejemplo[En proceso],Tareas_ejemplo[[#This Row],[Fecha]])-COUNTIF(Registro_ejemplo[En revisión],Tareas_ejemplo[[#This Row],[Fecha]])+IF(ISNUMBER(L29),L29,0)</f>
        <v>0</v>
      </c>
      <c r="M30">
        <f>COUNTIF(Registro_ejemplo[En revisión],Tareas_ejemplo[[#This Row],[Fecha]])-COUNTIF(Registro_ejemplo[Hecho],Tareas_ejemplo[[#This Row],[Fecha]])+IF(ISNUMBER(M29),M29,0)</f>
        <v>3</v>
      </c>
      <c r="N30" s="3">
        <f>COUNTIF(Registro_ejemplo[Hecho],Tareas_ejemplo[[#This Row],[Fecha]])+IF(ISNUMBER(N29),N29,0)</f>
        <v>19</v>
      </c>
      <c r="O30">
        <v>6</v>
      </c>
      <c r="P30">
        <v>3</v>
      </c>
      <c r="Q30">
        <f>SUM(Tareas_ejemplo[[#This Row],[En proceso]]+Tareas_ejemplo[[#This Row],[En revisión]])</f>
        <v>3</v>
      </c>
      <c r="S30" t="s">
        <v>43</v>
      </c>
      <c r="T30" s="2">
        <f>AVERAGE(Tareas_ejemplo[WIP])</f>
        <v>5.9629629629629628</v>
      </c>
      <c r="U30" t="s">
        <v>40</v>
      </c>
      <c r="W30" s="1" t="str">
        <f>"WIP máximo ("&amp;TEXT(_xlfn.XLOOKUP(X30,Tareas_ejemplo[WIP],Tareas_ejemplo[Fecha]),"dd/mm/aa")&amp;"):"</f>
        <v>WIP máximo (27/09/23):</v>
      </c>
      <c r="X30">
        <f>MAX(Tareas_ejemplo[WIP])</f>
        <v>9</v>
      </c>
      <c r="Y30" t="s">
        <v>40</v>
      </c>
      <c r="AA30" t="str">
        <f>"WIP mínimo ("&amp;TEXT(_xlfn.XLOOKUP(AB30,Tareas_ejemplo[WIP],Tareas_ejemplo[Fecha]),"dd/mm/aa")&amp;"):"</f>
        <v>WIP mínimo (14/10/23):</v>
      </c>
      <c r="AB30">
        <f>MIN(Tareas_ejemplo[WIP])</f>
        <v>0</v>
      </c>
      <c r="AC30" t="s">
        <v>40</v>
      </c>
    </row>
    <row r="31" spans="1:29" x14ac:dyDescent="0.3">
      <c r="J31" s="1">
        <f>IF(ISNUMBER(J30),J30+1,Registro_ejemplo[[#This Row],[Por hacer]])</f>
        <v>45212</v>
      </c>
      <c r="K31">
        <f>COUNTIF(Registro_ejemplo[Por hacer],Tareas_ejemplo[[#This Row],[Fecha]])-COUNTIF(Registro_ejemplo[En proceso],Tareas_ejemplo[[#This Row],[Fecha]])+IF(ISNUMBER(K30),K30,0)</f>
        <v>0</v>
      </c>
      <c r="L31">
        <f>COUNTIF(Registro_ejemplo[En proceso],Tareas_ejemplo[[#This Row],[Fecha]])-COUNTIF(Registro_ejemplo[En revisión],Tareas_ejemplo[[#This Row],[Fecha]])+IF(ISNUMBER(L30),L30,0)</f>
        <v>0</v>
      </c>
      <c r="M31">
        <f>COUNTIF(Registro_ejemplo[En revisión],Tareas_ejemplo[[#This Row],[Fecha]])-COUNTIF(Registro_ejemplo[Hecho],Tareas_ejemplo[[#This Row],[Fecha]])+IF(ISNUMBER(M30),M30,0)</f>
        <v>2</v>
      </c>
      <c r="N31" s="3">
        <f>COUNTIF(Registro_ejemplo[Hecho],Tareas_ejemplo[[#This Row],[Fecha]])+IF(ISNUMBER(N30),N30,0)</f>
        <v>20</v>
      </c>
      <c r="O31">
        <v>6</v>
      </c>
      <c r="P31">
        <v>3</v>
      </c>
      <c r="Q31">
        <f>SUM(Tareas_ejemplo[[#This Row],[En proceso]]+Tareas_ejemplo[[#This Row],[En revisión]])</f>
        <v>2</v>
      </c>
    </row>
    <row r="32" spans="1:29" x14ac:dyDescent="0.3">
      <c r="J32" s="1">
        <f>IF(ISNUMBER(J31),J31+1,Registro_ejemplo[[#This Row],[Por hacer]])</f>
        <v>45213</v>
      </c>
      <c r="K32">
        <f>COUNTIF(Registro_ejemplo[Por hacer],Tareas_ejemplo[[#This Row],[Fecha]])-COUNTIF(Registro_ejemplo[En proceso],Tareas_ejemplo[[#This Row],[Fecha]])+IF(ISNUMBER(K31),K31,0)</f>
        <v>0</v>
      </c>
      <c r="L32">
        <f>COUNTIF(Registro_ejemplo[En proceso],Tareas_ejemplo[[#This Row],[Fecha]])-COUNTIF(Registro_ejemplo[En revisión],Tareas_ejemplo[[#This Row],[Fecha]])+IF(ISNUMBER(L31),L31,0)</f>
        <v>0</v>
      </c>
      <c r="M32">
        <f>COUNTIF(Registro_ejemplo[En revisión],Tareas_ejemplo[[#This Row],[Fecha]])-COUNTIF(Registro_ejemplo[Hecho],Tareas_ejemplo[[#This Row],[Fecha]])+IF(ISNUMBER(M31),M31,0)</f>
        <v>0</v>
      </c>
      <c r="N32" s="3">
        <f>COUNTIF(Registro_ejemplo[Hecho],Tareas_ejemplo[[#This Row],[Fecha]])+IF(ISNUMBER(N31),N31,0)</f>
        <v>22</v>
      </c>
      <c r="O32">
        <v>6</v>
      </c>
      <c r="P32">
        <v>3</v>
      </c>
      <c r="Q32">
        <f>SUM(Tareas_ejemplo[[#This Row],[En proceso]]+Tareas_ejemplo[[#This Row],[En revisión]])</f>
        <v>0</v>
      </c>
    </row>
  </sheetData>
  <phoneticPr fontId="1" type="noConversion"/>
  <conditionalFormatting sqref="L6:L32">
    <cfRule type="cellIs" dxfId="2" priority="2" operator="greaterThan">
      <formula>$O6</formula>
    </cfRule>
  </conditionalFormatting>
  <conditionalFormatting sqref="M6:M32">
    <cfRule type="cellIs" dxfId="1" priority="1" operator="greaterThan">
      <formula>$P6</formula>
    </cfRule>
  </conditionalFormatting>
  <conditionalFormatting sqref="Q6:Q32">
    <cfRule type="cellIs" dxfId="0" priority="4" operator="greaterThan">
      <formula>$O6+$P6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Flujo Acumulado</vt:lpstr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IMBERT PAREDES</dc:creator>
  <cp:lastModifiedBy>ALVARO GARCIA-CARO BARTOLOME</cp:lastModifiedBy>
  <dcterms:created xsi:type="dcterms:W3CDTF">2023-09-15T07:41:34Z</dcterms:created>
  <dcterms:modified xsi:type="dcterms:W3CDTF">2024-01-08T15:34:41Z</dcterms:modified>
</cp:coreProperties>
</file>