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 filterPrivacy="1"/>
  <mc:AlternateContent xmlns:mc="http://schemas.openxmlformats.org/markup-compatibility/2006">
    <mc:Choice Requires="x15">
      <x15ac:absPath xmlns:x15ac="http://schemas.microsoft.com/office/spreadsheetml/2010/11/ac" url="/Users/borissidlo/Dropbox/CompadresDOCS/SEP2/LA FINALE/"/>
    </mc:Choice>
  </mc:AlternateContent>
  <bookViews>
    <workbookView xWindow="4060" yWindow="460" windowWidth="23220" windowHeight="14620" activeTab="3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  <sheet name="Sprint 7" sheetId="7" r:id="rId7"/>
    <sheet name="Sprint 8" sheetId="8" r:id="rId8"/>
    <sheet name="Sprint 9" sheetId="9" r:id="rId9"/>
    <sheet name="Sprint 10" sheetId="10" r:id="rId10"/>
    <sheet name="TOTAL" sheetId="12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H23" i="12"/>
  <c r="H24" i="12"/>
  <c r="H25" i="12"/>
  <c r="H26" i="12"/>
  <c r="H27" i="12"/>
  <c r="H28" i="12"/>
  <c r="H29" i="12"/>
  <c r="H30" i="12"/>
  <c r="H31" i="12"/>
  <c r="H32" i="12"/>
  <c r="H3" i="12"/>
  <c r="H4" i="12"/>
  <c r="H5" i="12"/>
  <c r="H6" i="12"/>
  <c r="H7" i="12"/>
  <c r="H8" i="12"/>
  <c r="H9" i="12"/>
  <c r="H10" i="12"/>
  <c r="H11" i="12"/>
  <c r="H12" i="12"/>
  <c r="I12" i="12"/>
  <c r="D6" i="12"/>
  <c r="D7" i="12"/>
  <c r="D8" i="12"/>
  <c r="D9" i="12"/>
  <c r="D5" i="12"/>
  <c r="J3" i="9"/>
  <c r="J4" i="9"/>
  <c r="J5" i="9"/>
  <c r="J6" i="9"/>
  <c r="J7" i="9"/>
  <c r="J8" i="9"/>
  <c r="J9" i="9"/>
  <c r="J10" i="9"/>
  <c r="J11" i="9"/>
  <c r="J12" i="9"/>
  <c r="J13" i="9"/>
  <c r="J14" i="9"/>
  <c r="J15" i="9"/>
  <c r="E15" i="9"/>
  <c r="C15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J3" i="8"/>
  <c r="J4" i="8"/>
  <c r="J5" i="8"/>
  <c r="J6" i="8"/>
  <c r="J7" i="8"/>
  <c r="J8" i="8"/>
  <c r="J9" i="8"/>
  <c r="J10" i="8"/>
  <c r="E10" i="8"/>
  <c r="C10" i="8"/>
  <c r="B10" i="8"/>
  <c r="J3" i="7"/>
  <c r="J4" i="7"/>
  <c r="J5" i="7"/>
  <c r="J6" i="7"/>
  <c r="J7" i="7"/>
  <c r="J8" i="7"/>
  <c r="J9" i="7"/>
  <c r="J10" i="7"/>
  <c r="J11" i="7"/>
  <c r="J12" i="7"/>
  <c r="J13" i="7"/>
  <c r="J14" i="7"/>
  <c r="E14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E15" i="6"/>
  <c r="B15" i="6"/>
  <c r="J3" i="3"/>
  <c r="J4" i="3"/>
  <c r="J5" i="3"/>
  <c r="J6" i="3"/>
  <c r="J7" i="3"/>
  <c r="J8" i="3"/>
  <c r="J9" i="3"/>
  <c r="J10" i="3"/>
  <c r="J11" i="3"/>
  <c r="I3" i="4"/>
  <c r="I4" i="4"/>
  <c r="I5" i="4"/>
  <c r="I6" i="4"/>
  <c r="I7" i="4"/>
  <c r="I8" i="4"/>
  <c r="I9" i="4"/>
  <c r="I10" i="4"/>
  <c r="I11" i="4"/>
  <c r="H3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E16" i="5"/>
  <c r="H4" i="4"/>
  <c r="H5" i="4"/>
  <c r="H6" i="4"/>
  <c r="H7" i="4"/>
  <c r="H8" i="4"/>
  <c r="H9" i="4"/>
  <c r="H10" i="4"/>
  <c r="H11" i="4"/>
  <c r="B11" i="4"/>
  <c r="I32" i="12"/>
  <c r="H33" i="12"/>
  <c r="H34" i="12"/>
  <c r="H35" i="12"/>
  <c r="H36" i="12"/>
  <c r="H37" i="12"/>
  <c r="D10" i="12"/>
  <c r="D11" i="12"/>
  <c r="D12" i="12"/>
  <c r="I3" i="3"/>
  <c r="B11" i="3"/>
  <c r="I3" i="2"/>
  <c r="E9" i="1"/>
  <c r="I3" i="1"/>
  <c r="I4" i="1"/>
  <c r="I5" i="1"/>
  <c r="I6" i="1"/>
  <c r="I7" i="1"/>
  <c r="I8" i="1"/>
  <c r="I9" i="1"/>
  <c r="H3" i="1"/>
  <c r="H4" i="1"/>
  <c r="H5" i="1"/>
  <c r="H6" i="1"/>
  <c r="H7" i="1"/>
  <c r="H8" i="1"/>
  <c r="H9" i="1"/>
  <c r="C14" i="7"/>
  <c r="G19" i="6"/>
  <c r="C22" i="6"/>
  <c r="C15" i="6"/>
  <c r="D15" i="9"/>
  <c r="C19" i="9"/>
  <c r="I3" i="8"/>
  <c r="I4" i="8"/>
  <c r="I5" i="8"/>
  <c r="I6" i="8"/>
  <c r="I7" i="8"/>
  <c r="I8" i="8"/>
  <c r="I9" i="8"/>
  <c r="I10" i="8"/>
  <c r="D10" i="8"/>
  <c r="C15" i="8"/>
  <c r="I3" i="7"/>
  <c r="I4" i="7"/>
  <c r="I5" i="7"/>
  <c r="I6" i="7"/>
  <c r="I7" i="7"/>
  <c r="I8" i="7"/>
  <c r="I9" i="7"/>
  <c r="I10" i="7"/>
  <c r="I11" i="7"/>
  <c r="I12" i="7"/>
  <c r="I13" i="7"/>
  <c r="D14" i="7"/>
  <c r="C18" i="7"/>
  <c r="D15" i="6"/>
  <c r="C19" i="6"/>
  <c r="G19" i="5"/>
  <c r="C22" i="5"/>
  <c r="C16" i="5"/>
  <c r="D16" i="5"/>
  <c r="C19" i="5"/>
  <c r="E11" i="4"/>
  <c r="D11" i="4"/>
  <c r="C11" i="4"/>
  <c r="G20" i="4"/>
  <c r="G17" i="4"/>
  <c r="G14" i="4"/>
  <c r="C20" i="4"/>
  <c r="C17" i="4"/>
  <c r="C14" i="4"/>
  <c r="C20" i="3"/>
  <c r="G17" i="3"/>
  <c r="G14" i="3"/>
  <c r="I4" i="3"/>
  <c r="I5" i="3"/>
  <c r="I6" i="3"/>
  <c r="I7" i="3"/>
  <c r="I8" i="3"/>
  <c r="I9" i="3"/>
  <c r="I10" i="3"/>
  <c r="I4" i="2"/>
  <c r="I5" i="2"/>
  <c r="I6" i="2"/>
  <c r="I7" i="2"/>
  <c r="I8" i="2"/>
  <c r="I9" i="2"/>
  <c r="I10" i="2"/>
  <c r="C25" i="1"/>
  <c r="C15" i="1"/>
  <c r="C22" i="1"/>
  <c r="D9" i="1"/>
  <c r="C12" i="1"/>
  <c r="B15" i="9"/>
  <c r="B14" i="7"/>
  <c r="B16" i="5"/>
  <c r="B9" i="1"/>
  <c r="C9" i="1"/>
  <c r="E11" i="3"/>
  <c r="C17" i="3"/>
  <c r="D11" i="3"/>
  <c r="C11" i="3"/>
  <c r="C14" i="3"/>
  <c r="I37" i="12"/>
  <c r="H38" i="12"/>
  <c r="H39" i="12"/>
  <c r="C15" i="2"/>
  <c r="C11" i="2"/>
  <c r="E11" i="2"/>
  <c r="C19" i="1"/>
  <c r="I39" i="12"/>
  <c r="H40" i="12"/>
  <c r="H41" i="12"/>
  <c r="H42" i="12"/>
  <c r="H43" i="12"/>
  <c r="I43" i="12"/>
  <c r="H44" i="12"/>
  <c r="H45" i="12"/>
  <c r="H46" i="12"/>
  <c r="I41" i="12"/>
  <c r="I46" i="12"/>
  <c r="H47" i="12"/>
  <c r="H48" i="12"/>
  <c r="I48" i="12"/>
  <c r="H49" i="12"/>
  <c r="H50" i="12"/>
  <c r="I50" i="12"/>
</calcChain>
</file>

<file path=xl/sharedStrings.xml><?xml version="1.0" encoding="utf-8"?>
<sst xmlns="http://schemas.openxmlformats.org/spreadsheetml/2006/main" count="376" uniqueCount="130">
  <si>
    <t>Real Hours:</t>
  </si>
  <si>
    <t>Planned Hours:</t>
  </si>
  <si>
    <t>Planned Effort:</t>
  </si>
  <si>
    <t>Real Effort:</t>
  </si>
  <si>
    <t>Task:</t>
  </si>
  <si>
    <t>DBS</t>
  </si>
  <si>
    <t>MVC</t>
  </si>
  <si>
    <t>View</t>
  </si>
  <si>
    <t>Domain</t>
  </si>
  <si>
    <t>Controller</t>
  </si>
  <si>
    <t>Documentation</t>
  </si>
  <si>
    <t>Total:</t>
  </si>
  <si>
    <t>If:</t>
  </si>
  <si>
    <t>Then:</t>
  </si>
  <si>
    <t>DBS2</t>
  </si>
  <si>
    <t>Start</t>
  </si>
  <si>
    <t>x</t>
  </si>
  <si>
    <t>2 WEEKS</t>
  </si>
  <si>
    <t>1 WEEK</t>
  </si>
  <si>
    <t>2 DAYS</t>
  </si>
  <si>
    <t>61 DAYS</t>
  </si>
  <si>
    <t>Backlog 2 and 3</t>
  </si>
  <si>
    <t>Domain(Backlog 2 and 3)</t>
  </si>
  <si>
    <t>Controller(Backlog 2 and 3)</t>
  </si>
  <si>
    <t>Documentation(backlog 2 and 3)</t>
  </si>
  <si>
    <t>View (Backlog 1)</t>
  </si>
  <si>
    <t>DBS (system)</t>
  </si>
  <si>
    <t>MVC (system)</t>
  </si>
  <si>
    <t>Documentation (backlog 2 and3)</t>
  </si>
  <si>
    <t>View (user stories 2 and3)</t>
  </si>
  <si>
    <t>Domain (user stories 2 and3)</t>
  </si>
  <si>
    <t>Controller (user stories 2 and3)</t>
  </si>
  <si>
    <t>Documentation (user stories 2 and3)</t>
  </si>
  <si>
    <t>View (user story 1)</t>
  </si>
  <si>
    <t>Domain (user story 1)</t>
  </si>
  <si>
    <t>Controller (user story 1)</t>
  </si>
  <si>
    <t>Documentation (user story 1)</t>
  </si>
  <si>
    <t>DBS 2.0</t>
  </si>
  <si>
    <t>Domain(backlogs 2 and 3)</t>
  </si>
  <si>
    <t>Controller(backlogs 2 and 3)</t>
  </si>
  <si>
    <t>Documentation(backlogs 2 and 3)</t>
  </si>
  <si>
    <t>Domain (backlogs 1)</t>
  </si>
  <si>
    <t>Controller (backlogs 1)</t>
  </si>
  <si>
    <t>Documentation (backlogs 1)</t>
  </si>
  <si>
    <t>View (backlogs 1)</t>
  </si>
  <si>
    <t>Implement Controller (User stories 2 and 3)</t>
  </si>
  <si>
    <t>Implement Domain (User stories 2 and 3)</t>
  </si>
  <si>
    <t>Documentation (User stories 2 and 3)</t>
  </si>
  <si>
    <t>Modify DBS</t>
  </si>
  <si>
    <t>View (User story 1)</t>
  </si>
  <si>
    <t>Domain (User story 1)</t>
  </si>
  <si>
    <t>Controller (User story 1)</t>
  </si>
  <si>
    <t>Documentation (User story 1)</t>
  </si>
  <si>
    <t>Analysis User story 1</t>
  </si>
  <si>
    <t>Document implementation User Story 1</t>
  </si>
  <si>
    <t>Test User story 1</t>
  </si>
  <si>
    <t>Document test User story 1</t>
  </si>
  <si>
    <t>Design User story 1</t>
  </si>
  <si>
    <t>Implement User story 1</t>
  </si>
  <si>
    <t>Analysis User story 2</t>
  </si>
  <si>
    <t>Design Use story 2</t>
  </si>
  <si>
    <t>Implement Use story 2</t>
  </si>
  <si>
    <t>Document implementation User Story 2</t>
  </si>
  <si>
    <t>Test User story 2</t>
  </si>
  <si>
    <t>Document test User story 2</t>
  </si>
  <si>
    <t>Analysis User story 3</t>
  </si>
  <si>
    <t>Design Use story 3</t>
  </si>
  <si>
    <t>Document implementation User Story 3</t>
  </si>
  <si>
    <t>Test User story 3</t>
  </si>
  <si>
    <t>Document test User story 3</t>
  </si>
  <si>
    <t>Analysis User story 4</t>
  </si>
  <si>
    <t>Design Use story 4</t>
  </si>
  <si>
    <t>Implement Use story 4</t>
  </si>
  <si>
    <t>Document implementation User Story 4</t>
  </si>
  <si>
    <t>Test User story 4</t>
  </si>
  <si>
    <t>Document test User story 4</t>
  </si>
  <si>
    <t>Analysis User story 5</t>
  </si>
  <si>
    <t>Design Use story 5</t>
  </si>
  <si>
    <t>Implement Use story 5</t>
  </si>
  <si>
    <t>Document implementation User Story 5</t>
  </si>
  <si>
    <t>Test User story 5</t>
  </si>
  <si>
    <t>Document test User story 5</t>
  </si>
  <si>
    <t>Scrum Documentation Sprint 1</t>
  </si>
  <si>
    <t>Scrum documentation Sprint 2</t>
  </si>
  <si>
    <t>Scrum Documentation Sprint 3</t>
  </si>
  <si>
    <t>Scrum Documentation Sprint 4</t>
  </si>
  <si>
    <t>Total</t>
  </si>
  <si>
    <t>Scrum Documentation Sprint 5</t>
  </si>
  <si>
    <t>Scrum Documentation Sprint 6</t>
  </si>
  <si>
    <t>Scrum Documentation Sprint 7</t>
  </si>
  <si>
    <t>Write Use Guide</t>
  </si>
  <si>
    <t>Write Introduction section (Project report)</t>
  </si>
  <si>
    <t>Write Requirements section (Project Report)</t>
  </si>
  <si>
    <t>Write Analysis section (Project Report)</t>
  </si>
  <si>
    <t>Write Introduction (Process report)</t>
  </si>
  <si>
    <t>Write Group description (Process report)</t>
  </si>
  <si>
    <t>Work in Appendix A</t>
  </si>
  <si>
    <t>Work in Appendix B</t>
  </si>
  <si>
    <t>Scrum Documentation Sprint 8</t>
  </si>
  <si>
    <t>Write Design section (Project Report)</t>
  </si>
  <si>
    <t>Write Implementation section (Project Report)</t>
  </si>
  <si>
    <t>Write Test section (Project Report)</t>
  </si>
  <si>
    <t>Write Conclusion section (Project Report)</t>
  </si>
  <si>
    <t>Write abstract (Project Report)</t>
  </si>
  <si>
    <t>Write Project Initiation section(Process report)</t>
  </si>
  <si>
    <t>Write Project Description section (Process report)</t>
  </si>
  <si>
    <t>Write Project Execution section(Process report)</t>
  </si>
  <si>
    <t>Write Personal Reflections section(Process report)</t>
  </si>
  <si>
    <t>Write Conclusion (Process report)</t>
  </si>
  <si>
    <t>Scrum Documentation Sprint 9</t>
  </si>
  <si>
    <t>Scrum Documentation</t>
  </si>
  <si>
    <t>Implement Use story 3</t>
  </si>
  <si>
    <t>Design User story 5</t>
  </si>
  <si>
    <t>Design User story 4</t>
  </si>
  <si>
    <t>done</t>
  </si>
  <si>
    <t>Done</t>
  </si>
  <si>
    <t>Sprints (hours)</t>
  </si>
  <si>
    <t>Planned effort</t>
  </si>
  <si>
    <t>start:</t>
  </si>
  <si>
    <t>Sprint 1 finished</t>
  </si>
  <si>
    <t>Sprint 2 finished</t>
  </si>
  <si>
    <t>Sprint 3 finished</t>
  </si>
  <si>
    <t>Sprint 4 finished</t>
  </si>
  <si>
    <t>Sprint 5 finished</t>
  </si>
  <si>
    <t>Sprint 6 finished</t>
  </si>
  <si>
    <t>Sprint 7 finished</t>
  </si>
  <si>
    <t>Sprint 8 finished</t>
  </si>
  <si>
    <t>Sprint 9 finished</t>
  </si>
  <si>
    <t>Sprint 10 finished</t>
  </si>
  <si>
    <t>Real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</si>
</sst>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chartUserShapes" Target="../drawings/drawing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1'!$H$1</c:f>
              <c:strCache>
                <c:ptCount val="1"/>
                <c:pt idx="0">
                  <c:v>Planned Effort: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 1'!$G$2:$G$9</c:f>
              <c:strCache>
                <c:ptCount val="8"/>
                <c:pt idx="0">
                  <c:v>Start</c:v>
                </c:pt>
                <c:pt idx="1">
                  <c:v>DBS (system)</c:v>
                </c:pt>
                <c:pt idx="2">
                  <c:v>MVC (system)</c:v>
                </c:pt>
                <c:pt idx="3">
                  <c:v>View (user stories 2 and3)</c:v>
                </c:pt>
                <c:pt idx="4">
                  <c:v>Domain (user stories 2 and3)</c:v>
                </c:pt>
                <c:pt idx="5">
                  <c:v>Controller (user stories 2 and3)</c:v>
                </c:pt>
                <c:pt idx="6">
                  <c:v>Documentation (backlog 2 and3)</c:v>
                </c:pt>
                <c:pt idx="7">
                  <c:v>Scrum Documentation Sprint 1</c:v>
                </c:pt>
              </c:strCache>
            </c:strRef>
          </c:cat>
          <c:val>
            <c:numRef>
              <c:f>'Sprint 1'!$H$2:$H$9</c:f>
              <c:numCache>
                <c:formatCode>General</c:formatCode>
                <c:ptCount val="8"/>
                <c:pt idx="0">
                  <c:v>100.0</c:v>
                </c:pt>
                <c:pt idx="1">
                  <c:v>85.71</c:v>
                </c:pt>
                <c:pt idx="2">
                  <c:v>71.42000000000001</c:v>
                </c:pt>
                <c:pt idx="3">
                  <c:v>57.13000000000002</c:v>
                </c:pt>
                <c:pt idx="4">
                  <c:v>42.84000000000002</c:v>
                </c:pt>
                <c:pt idx="5">
                  <c:v>28.55000000000002</c:v>
                </c:pt>
                <c:pt idx="6">
                  <c:v>14.26000000000002</c:v>
                </c:pt>
                <c:pt idx="7">
                  <c:v>-0.0299999999999798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16-4567-A99E-FFAA020B9B89}"/>
            </c:ext>
          </c:extLst>
        </c:ser>
        <c:ser>
          <c:idx val="1"/>
          <c:order val="1"/>
          <c:tx>
            <c:strRef>
              <c:f>'Sprint 1'!$I$1</c:f>
              <c:strCache>
                <c:ptCount val="1"/>
                <c:pt idx="0">
                  <c:v>Real Effort: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'Sprint 1'!$G$2:$G$9</c:f>
              <c:strCache>
                <c:ptCount val="8"/>
                <c:pt idx="0">
                  <c:v>Start</c:v>
                </c:pt>
                <c:pt idx="1">
                  <c:v>DBS (system)</c:v>
                </c:pt>
                <c:pt idx="2">
                  <c:v>MVC (system)</c:v>
                </c:pt>
                <c:pt idx="3">
                  <c:v>View (user stories 2 and3)</c:v>
                </c:pt>
                <c:pt idx="4">
                  <c:v>Domain (user stories 2 and3)</c:v>
                </c:pt>
                <c:pt idx="5">
                  <c:v>Controller (user stories 2 and3)</c:v>
                </c:pt>
                <c:pt idx="6">
                  <c:v>Documentation (backlog 2 and3)</c:v>
                </c:pt>
                <c:pt idx="7">
                  <c:v>Scrum Documentation Sprint 1</c:v>
                </c:pt>
              </c:strCache>
            </c:strRef>
          </c:cat>
          <c:val>
            <c:numRef>
              <c:f>'Sprint 1'!$I$2:$I$9</c:f>
              <c:numCache>
                <c:formatCode>General</c:formatCode>
                <c:ptCount val="8"/>
                <c:pt idx="0">
                  <c:v>100.0</c:v>
                </c:pt>
                <c:pt idx="1">
                  <c:v>84.0</c:v>
                </c:pt>
                <c:pt idx="2">
                  <c:v>64.0</c:v>
                </c:pt>
                <c:pt idx="3">
                  <c:v>39.0</c:v>
                </c:pt>
                <c:pt idx="4">
                  <c:v>39.0</c:v>
                </c:pt>
                <c:pt idx="5">
                  <c:v>29.0</c:v>
                </c:pt>
                <c:pt idx="6">
                  <c:v>24.0</c:v>
                </c:pt>
                <c:pt idx="7">
                  <c:v>19.0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16-4567-A99E-FFAA020B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478656"/>
        <c:axId val="2061320480"/>
      </c:lineChart>
      <c:catAx>
        <c:axId val="20224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20480"/>
        <c:crosses val="autoZero"/>
        <c:auto val="1"/>
        <c:lblAlgn val="ctr"/>
        <c:lblOffset val="100"/>
        <c:noMultiLvlLbl val="0"/>
      </c:catAx>
      <c:valAx>
        <c:axId val="20613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14300">
        <a:schemeClr val="accent1">
          <a:alpha val="40000"/>
        </a:schemeClr>
      </a:glow>
      <a:softEdge rad="508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</a:rPr>
              <a:t>General Sprint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TOTAL!$G$1</c:f>
              <c:strCache>
                <c:ptCount val="1"/>
                <c:pt idx="0">
                  <c:v>Planned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TOTAL!$F$2:$F$50</c:f>
              <c:numCache>
                <c:formatCode>General</c:formatCode>
                <c:ptCount val="49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</c:numCache>
            </c:numRef>
          </c:cat>
          <c:val>
            <c:numRef>
              <c:f>TOTAL!$G$2:$G$50</c:f>
              <c:numCache>
                <c:formatCode>General</c:formatCode>
                <c:ptCount val="49"/>
                <c:pt idx="0">
                  <c:v>1000.0</c:v>
                </c:pt>
                <c:pt idx="1">
                  <c:v>979.17</c:v>
                </c:pt>
                <c:pt idx="2">
                  <c:v>958.3399999999999</c:v>
                </c:pt>
                <c:pt idx="3">
                  <c:v>937.5099999999999</c:v>
                </c:pt>
                <c:pt idx="4">
                  <c:v>916.6799999999998</c:v>
                </c:pt>
                <c:pt idx="5">
                  <c:v>895.8499999999998</c:v>
                </c:pt>
                <c:pt idx="6">
                  <c:v>875.0199999999998</c:v>
                </c:pt>
                <c:pt idx="7">
                  <c:v>854.1899999999997</c:v>
                </c:pt>
                <c:pt idx="8">
                  <c:v>833.3599999999997</c:v>
                </c:pt>
                <c:pt idx="9">
                  <c:v>812.5299999999996</c:v>
                </c:pt>
                <c:pt idx="10">
                  <c:v>791.6999999999996</c:v>
                </c:pt>
                <c:pt idx="11">
                  <c:v>770.8699999999995</c:v>
                </c:pt>
                <c:pt idx="12">
                  <c:v>750.0399999999995</c:v>
                </c:pt>
                <c:pt idx="13">
                  <c:v>729.2099999999994</c:v>
                </c:pt>
                <c:pt idx="14">
                  <c:v>708.3799999999994</c:v>
                </c:pt>
                <c:pt idx="15">
                  <c:v>687.5499999999994</c:v>
                </c:pt>
                <c:pt idx="16">
                  <c:v>666.7199999999993</c:v>
                </c:pt>
                <c:pt idx="17">
                  <c:v>645.8899999999993</c:v>
                </c:pt>
                <c:pt idx="18">
                  <c:v>625.0599999999993</c:v>
                </c:pt>
                <c:pt idx="19">
                  <c:v>604.2299999999992</c:v>
                </c:pt>
                <c:pt idx="20">
                  <c:v>583.3999999999992</c:v>
                </c:pt>
                <c:pt idx="21">
                  <c:v>562.5699999999991</c:v>
                </c:pt>
                <c:pt idx="22">
                  <c:v>541.7399999999991</c:v>
                </c:pt>
                <c:pt idx="23">
                  <c:v>520.9099999999991</c:v>
                </c:pt>
                <c:pt idx="24">
                  <c:v>500.0799999999991</c:v>
                </c:pt>
                <c:pt idx="25">
                  <c:v>479.2499999999991</c:v>
                </c:pt>
                <c:pt idx="26">
                  <c:v>458.4199999999991</c:v>
                </c:pt>
                <c:pt idx="27">
                  <c:v>437.5899999999991</c:v>
                </c:pt>
                <c:pt idx="28">
                  <c:v>416.7599999999991</c:v>
                </c:pt>
                <c:pt idx="29">
                  <c:v>395.9299999999992</c:v>
                </c:pt>
                <c:pt idx="30">
                  <c:v>375.0999999999992</c:v>
                </c:pt>
                <c:pt idx="31">
                  <c:v>354.2699999999992</c:v>
                </c:pt>
                <c:pt idx="32">
                  <c:v>333.4399999999992</c:v>
                </c:pt>
                <c:pt idx="33">
                  <c:v>312.6099999999992</c:v>
                </c:pt>
                <c:pt idx="34">
                  <c:v>291.7799999999992</c:v>
                </c:pt>
                <c:pt idx="35">
                  <c:v>270.9499999999992</c:v>
                </c:pt>
                <c:pt idx="36">
                  <c:v>250.1199999999993</c:v>
                </c:pt>
                <c:pt idx="37">
                  <c:v>229.2899999999993</c:v>
                </c:pt>
                <c:pt idx="38">
                  <c:v>208.4599999999993</c:v>
                </c:pt>
                <c:pt idx="39">
                  <c:v>187.6299999999993</c:v>
                </c:pt>
                <c:pt idx="40">
                  <c:v>166.7999999999993</c:v>
                </c:pt>
                <c:pt idx="41">
                  <c:v>145.9699999999993</c:v>
                </c:pt>
                <c:pt idx="42">
                  <c:v>125.1399999999993</c:v>
                </c:pt>
                <c:pt idx="43">
                  <c:v>104.3099999999993</c:v>
                </c:pt>
                <c:pt idx="44">
                  <c:v>83.47999999999935</c:v>
                </c:pt>
                <c:pt idx="45">
                  <c:v>62.64999999999935</c:v>
                </c:pt>
                <c:pt idx="46">
                  <c:v>41.81999999999935</c:v>
                </c:pt>
                <c:pt idx="47">
                  <c:v>20.98999999999936</c:v>
                </c:pt>
                <c:pt idx="48">
                  <c:v>0.159999999999357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89-45B1-A193-6164DF11ABF4}"/>
            </c:ext>
          </c:extLst>
        </c:ser>
        <c:ser>
          <c:idx val="1"/>
          <c:order val="1"/>
          <c:tx>
            <c:strRef>
              <c:f>TOTAL!$H$1</c:f>
              <c:strCache>
                <c:ptCount val="1"/>
                <c:pt idx="0">
                  <c:v>Real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TOTAL!$F$2:$F$50</c:f>
              <c:numCache>
                <c:formatCode>General</c:formatCode>
                <c:ptCount val="49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</c:numCache>
            </c:numRef>
          </c:cat>
          <c:val>
            <c:numRef>
              <c:f>TOTAL!$H$2:$H$50</c:f>
              <c:numCache>
                <c:formatCode>General</c:formatCode>
                <c:ptCount val="49"/>
                <c:pt idx="0">
                  <c:v>1000.0</c:v>
                </c:pt>
                <c:pt idx="1">
                  <c:v>994.0</c:v>
                </c:pt>
                <c:pt idx="2">
                  <c:v>988.0</c:v>
                </c:pt>
                <c:pt idx="3">
                  <c:v>982.0</c:v>
                </c:pt>
                <c:pt idx="4">
                  <c:v>976.0</c:v>
                </c:pt>
                <c:pt idx="5">
                  <c:v>970.0</c:v>
                </c:pt>
                <c:pt idx="6">
                  <c:v>964.0</c:v>
                </c:pt>
                <c:pt idx="7">
                  <c:v>958.0</c:v>
                </c:pt>
                <c:pt idx="8">
                  <c:v>952.0</c:v>
                </c:pt>
                <c:pt idx="9">
                  <c:v>946.0</c:v>
                </c:pt>
                <c:pt idx="10">
                  <c:v>940.0</c:v>
                </c:pt>
                <c:pt idx="11">
                  <c:v>940.0</c:v>
                </c:pt>
                <c:pt idx="12">
                  <c:v>940.0</c:v>
                </c:pt>
                <c:pt idx="13">
                  <c:v>940.0</c:v>
                </c:pt>
                <c:pt idx="14">
                  <c:v>940.0</c:v>
                </c:pt>
                <c:pt idx="15">
                  <c:v>940.0</c:v>
                </c:pt>
                <c:pt idx="16">
                  <c:v>940.0</c:v>
                </c:pt>
                <c:pt idx="17">
                  <c:v>940.0</c:v>
                </c:pt>
                <c:pt idx="18">
                  <c:v>940.0</c:v>
                </c:pt>
                <c:pt idx="19">
                  <c:v>940.0</c:v>
                </c:pt>
                <c:pt idx="20">
                  <c:v>940.0</c:v>
                </c:pt>
                <c:pt idx="21">
                  <c:v>929.0</c:v>
                </c:pt>
                <c:pt idx="22">
                  <c:v>918.0</c:v>
                </c:pt>
                <c:pt idx="23">
                  <c:v>907.0</c:v>
                </c:pt>
                <c:pt idx="24">
                  <c:v>896.0</c:v>
                </c:pt>
                <c:pt idx="25">
                  <c:v>885.0</c:v>
                </c:pt>
                <c:pt idx="26">
                  <c:v>874.0</c:v>
                </c:pt>
                <c:pt idx="27">
                  <c:v>863.0</c:v>
                </c:pt>
                <c:pt idx="28">
                  <c:v>852.0</c:v>
                </c:pt>
                <c:pt idx="29">
                  <c:v>841.0</c:v>
                </c:pt>
                <c:pt idx="30">
                  <c:v>830.0</c:v>
                </c:pt>
                <c:pt idx="31">
                  <c:v>804.0</c:v>
                </c:pt>
                <c:pt idx="32">
                  <c:v>778.0</c:v>
                </c:pt>
                <c:pt idx="33">
                  <c:v>752.0</c:v>
                </c:pt>
                <c:pt idx="34">
                  <c:v>726.0</c:v>
                </c:pt>
                <c:pt idx="35">
                  <c:v>700.0</c:v>
                </c:pt>
                <c:pt idx="36">
                  <c:v>640.0</c:v>
                </c:pt>
                <c:pt idx="37">
                  <c:v>580.0</c:v>
                </c:pt>
                <c:pt idx="38">
                  <c:v>520.0</c:v>
                </c:pt>
                <c:pt idx="39">
                  <c:v>460.0</c:v>
                </c:pt>
                <c:pt idx="40">
                  <c:v>400.0</c:v>
                </c:pt>
                <c:pt idx="41">
                  <c:v>340.0</c:v>
                </c:pt>
                <c:pt idx="42">
                  <c:v>315.0</c:v>
                </c:pt>
                <c:pt idx="43">
                  <c:v>290.0</c:v>
                </c:pt>
                <c:pt idx="44">
                  <c:v>265.0</c:v>
                </c:pt>
                <c:pt idx="45">
                  <c:v>175.0</c:v>
                </c:pt>
                <c:pt idx="46">
                  <c:v>85.0</c:v>
                </c:pt>
                <c:pt idx="47">
                  <c:v>55.0</c:v>
                </c:pt>
                <c:pt idx="48">
                  <c:v>25.0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89-45B1-A193-6164DF11A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938160"/>
        <c:axId val="2059100448"/>
      </c:lineChart>
      <c:catAx>
        <c:axId val="20639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Amount of hours worked</a:t>
                </a:r>
              </a:p>
            </c:rich>
          </c:tx>
          <c:layout>
            <c:manualLayout>
              <c:xMode val="edge"/>
              <c:yMode val="edge"/>
              <c:x val="0.404339744201927"/>
              <c:y val="0.886682768145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00448"/>
        <c:crosses val="autoZero"/>
        <c:auto val="1"/>
        <c:lblAlgn val="ctr"/>
        <c:lblOffset val="100"/>
        <c:noMultiLvlLbl val="0"/>
      </c:catAx>
      <c:valAx>
        <c:axId val="2059100448"/>
        <c:scaling>
          <c:orientation val="minMax"/>
          <c:max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1">
                    <a:solidFill>
                      <a:sysClr val="windowText" lastClr="000000"/>
                    </a:solidFill>
                  </a:rPr>
                  <a:t>Amoun</a:t>
                </a:r>
                <a:r>
                  <a:rPr lang="en-US" sz="1050" b="1" i="1" baseline="0">
                    <a:solidFill>
                      <a:sysClr val="windowText" lastClr="000000"/>
                    </a:solidFill>
                  </a:rPr>
                  <a:t> of Effort</a:t>
                </a:r>
                <a:endParaRPr lang="en-US" sz="1050" b="1" i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9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2'!$I$1</c:f>
              <c:strCache>
                <c:ptCount val="1"/>
                <c:pt idx="0">
                  <c:v>Planned Effort: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 2'!$H$2:$H$11</c:f>
              <c:strCache>
                <c:ptCount val="10"/>
                <c:pt idx="0">
                  <c:v>Start</c:v>
                </c:pt>
                <c:pt idx="1">
                  <c:v>Domain (user stories 2 and3)</c:v>
                </c:pt>
                <c:pt idx="2">
                  <c:v>Controller (user stories 2 and3)</c:v>
                </c:pt>
                <c:pt idx="3">
                  <c:v>Documentation (user stories 2 and3)</c:v>
                </c:pt>
                <c:pt idx="4">
                  <c:v>DBS 2.0</c:v>
                </c:pt>
                <c:pt idx="5">
                  <c:v>View (user story 1)</c:v>
                </c:pt>
                <c:pt idx="6">
                  <c:v>Domain (user story 1)</c:v>
                </c:pt>
                <c:pt idx="7">
                  <c:v>Controller (user story 1)</c:v>
                </c:pt>
                <c:pt idx="8">
                  <c:v>Documentation (user story 1)</c:v>
                </c:pt>
                <c:pt idx="9">
                  <c:v>Scrum documentation Sprint 2</c:v>
                </c:pt>
              </c:strCache>
            </c:strRef>
          </c:cat>
          <c:val>
            <c:numRef>
              <c:f>'Sprint 2'!$I$2:$I$11</c:f>
              <c:numCache>
                <c:formatCode>General</c:formatCode>
                <c:ptCount val="10"/>
                <c:pt idx="0">
                  <c:v>100.0</c:v>
                </c:pt>
                <c:pt idx="1">
                  <c:v>88.9</c:v>
                </c:pt>
                <c:pt idx="2">
                  <c:v>77.80000000000001</c:v>
                </c:pt>
                <c:pt idx="3">
                  <c:v>66.70000000000001</c:v>
                </c:pt>
                <c:pt idx="4">
                  <c:v>55.60000000000002</c:v>
                </c:pt>
                <c:pt idx="5">
                  <c:v>44.50000000000001</c:v>
                </c:pt>
                <c:pt idx="6">
                  <c:v>33.40000000000001</c:v>
                </c:pt>
                <c:pt idx="7">
                  <c:v>22.30000000000001</c:v>
                </c:pt>
                <c:pt idx="8">
                  <c:v>11.20000000000001</c:v>
                </c:pt>
                <c:pt idx="9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FA-4C9B-A8C7-DADDA540EDF8}"/>
            </c:ext>
          </c:extLst>
        </c:ser>
        <c:ser>
          <c:idx val="1"/>
          <c:order val="1"/>
          <c:tx>
            <c:strRef>
              <c:f>'Sprint 2'!$J$1</c:f>
              <c:strCache>
                <c:ptCount val="1"/>
                <c:pt idx="0">
                  <c:v>Real Effort: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'Sprint 2'!$H$2:$H$11</c:f>
              <c:strCache>
                <c:ptCount val="10"/>
                <c:pt idx="0">
                  <c:v>Start</c:v>
                </c:pt>
                <c:pt idx="1">
                  <c:v>Domain (user stories 2 and3)</c:v>
                </c:pt>
                <c:pt idx="2">
                  <c:v>Controller (user stories 2 and3)</c:v>
                </c:pt>
                <c:pt idx="3">
                  <c:v>Documentation (user stories 2 and3)</c:v>
                </c:pt>
                <c:pt idx="4">
                  <c:v>DBS 2.0</c:v>
                </c:pt>
                <c:pt idx="5">
                  <c:v>View (user story 1)</c:v>
                </c:pt>
                <c:pt idx="6">
                  <c:v>Domain (user story 1)</c:v>
                </c:pt>
                <c:pt idx="7">
                  <c:v>Controller (user story 1)</c:v>
                </c:pt>
                <c:pt idx="8">
                  <c:v>Documentation (user story 1)</c:v>
                </c:pt>
                <c:pt idx="9">
                  <c:v>Scrum documentation Sprint 2</c:v>
                </c:pt>
              </c:strCache>
            </c:strRef>
          </c:cat>
          <c:val>
            <c:numRef>
              <c:f>'Sprint 2'!$J$2:$J$11</c:f>
              <c:numCache>
                <c:formatCode>General</c:formatCode>
                <c:ptCount val="1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FA-4C9B-A8C7-DADDA540E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350352"/>
        <c:axId val="2061352400"/>
      </c:lineChart>
      <c:catAx>
        <c:axId val="20613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52400"/>
        <c:crosses val="autoZero"/>
        <c:auto val="1"/>
        <c:lblAlgn val="ctr"/>
        <c:lblOffset val="100"/>
        <c:noMultiLvlLbl val="0"/>
      </c:catAx>
      <c:valAx>
        <c:axId val="20613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5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3'!$I$1</c:f>
              <c:strCache>
                <c:ptCount val="1"/>
                <c:pt idx="0">
                  <c:v>Planned Effort: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 3'!$H$2:$H$11</c:f>
              <c:strCache>
                <c:ptCount val="10"/>
                <c:pt idx="0">
                  <c:v>Start</c:v>
                </c:pt>
                <c:pt idx="1">
                  <c:v>Domain(backlogs 2 and 3)</c:v>
                </c:pt>
                <c:pt idx="2">
                  <c:v>Controller(backlogs 2 and 3)</c:v>
                </c:pt>
                <c:pt idx="3">
                  <c:v>Documentation(backlogs 2 and 3)</c:v>
                </c:pt>
                <c:pt idx="4">
                  <c:v>DBS2</c:v>
                </c:pt>
                <c:pt idx="5">
                  <c:v>View (backlogs 1)</c:v>
                </c:pt>
                <c:pt idx="6">
                  <c:v>Domain (backlogs 1)</c:v>
                </c:pt>
                <c:pt idx="7">
                  <c:v>Controller (backlogs 1)</c:v>
                </c:pt>
                <c:pt idx="8">
                  <c:v>Documentation (backlogs 1)</c:v>
                </c:pt>
                <c:pt idx="9">
                  <c:v>Scrum Documentation Sprint 3</c:v>
                </c:pt>
              </c:strCache>
            </c:strRef>
          </c:cat>
          <c:val>
            <c:numRef>
              <c:f>'Sprint 3'!$I$2:$I$11</c:f>
              <c:numCache>
                <c:formatCode>General</c:formatCode>
                <c:ptCount val="10"/>
                <c:pt idx="0">
                  <c:v>100.0</c:v>
                </c:pt>
                <c:pt idx="1">
                  <c:v>88.9</c:v>
                </c:pt>
                <c:pt idx="2">
                  <c:v>77.80000000000001</c:v>
                </c:pt>
                <c:pt idx="3">
                  <c:v>66.70000000000001</c:v>
                </c:pt>
                <c:pt idx="4">
                  <c:v>55.60000000000002</c:v>
                </c:pt>
                <c:pt idx="5">
                  <c:v>44.50000000000001</c:v>
                </c:pt>
                <c:pt idx="6">
                  <c:v>33.40000000000001</c:v>
                </c:pt>
                <c:pt idx="7">
                  <c:v>22.30000000000001</c:v>
                </c:pt>
                <c:pt idx="8">
                  <c:v>11.20000000000001</c:v>
                </c:pt>
                <c:pt idx="9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6F-4BA5-A1AE-4DEE3131E5F4}"/>
            </c:ext>
          </c:extLst>
        </c:ser>
        <c:ser>
          <c:idx val="1"/>
          <c:order val="1"/>
          <c:tx>
            <c:strRef>
              <c:f>'Sprint 3'!$J$1</c:f>
              <c:strCache>
                <c:ptCount val="1"/>
                <c:pt idx="0">
                  <c:v>Real Effort: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'Sprint 3'!$H$2:$H$11</c:f>
              <c:strCache>
                <c:ptCount val="10"/>
                <c:pt idx="0">
                  <c:v>Start</c:v>
                </c:pt>
                <c:pt idx="1">
                  <c:v>Domain(backlogs 2 and 3)</c:v>
                </c:pt>
                <c:pt idx="2">
                  <c:v>Controller(backlogs 2 and 3)</c:v>
                </c:pt>
                <c:pt idx="3">
                  <c:v>Documentation(backlogs 2 and 3)</c:v>
                </c:pt>
                <c:pt idx="4">
                  <c:v>DBS2</c:v>
                </c:pt>
                <c:pt idx="5">
                  <c:v>View (backlogs 1)</c:v>
                </c:pt>
                <c:pt idx="6">
                  <c:v>Domain (backlogs 1)</c:v>
                </c:pt>
                <c:pt idx="7">
                  <c:v>Controller (backlogs 1)</c:v>
                </c:pt>
                <c:pt idx="8">
                  <c:v>Documentation (backlogs 1)</c:v>
                </c:pt>
                <c:pt idx="9">
                  <c:v>Scrum Documentation Sprint 3</c:v>
                </c:pt>
              </c:strCache>
            </c:strRef>
          </c:cat>
          <c:val>
            <c:numRef>
              <c:f>'Sprint 3'!$J$2:$J$11</c:f>
              <c:numCache>
                <c:formatCode>General</c:formatCode>
                <c:ptCount val="10"/>
                <c:pt idx="0">
                  <c:v>100.0</c:v>
                </c:pt>
                <c:pt idx="1">
                  <c:v>88.0</c:v>
                </c:pt>
                <c:pt idx="2">
                  <c:v>80.0</c:v>
                </c:pt>
                <c:pt idx="3">
                  <c:v>79.0</c:v>
                </c:pt>
                <c:pt idx="4">
                  <c:v>63.0</c:v>
                </c:pt>
                <c:pt idx="5">
                  <c:v>51.0</c:v>
                </c:pt>
                <c:pt idx="6">
                  <c:v>45.0</c:v>
                </c:pt>
                <c:pt idx="7">
                  <c:v>41.0</c:v>
                </c:pt>
                <c:pt idx="8">
                  <c:v>40.5</c:v>
                </c:pt>
                <c:pt idx="9">
                  <c:v>40.0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6F-4BA5-A1AE-4DEE3131E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58416"/>
        <c:axId val="2060660464"/>
      </c:lineChart>
      <c:catAx>
        <c:axId val="20606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60464"/>
        <c:crosses val="autoZero"/>
        <c:auto val="1"/>
        <c:lblAlgn val="ctr"/>
        <c:lblOffset val="100"/>
        <c:noMultiLvlLbl val="0"/>
      </c:catAx>
      <c:valAx>
        <c:axId val="20606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30622463705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4'!$H$1</c:f>
              <c:strCache>
                <c:ptCount val="1"/>
                <c:pt idx="0">
                  <c:v>Planned Effort: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 4'!$G$2:$G$11</c:f>
              <c:strCache>
                <c:ptCount val="10"/>
                <c:pt idx="0">
                  <c:v>Start</c:v>
                </c:pt>
                <c:pt idx="1">
                  <c:v>Implement Controller (User stories 2 and 3)</c:v>
                </c:pt>
                <c:pt idx="2">
                  <c:v>Implement Domain (User stories 2 and 3)</c:v>
                </c:pt>
                <c:pt idx="3">
                  <c:v>Documentation (User stories 2 and 3)</c:v>
                </c:pt>
                <c:pt idx="4">
                  <c:v>Modify DBS</c:v>
                </c:pt>
                <c:pt idx="5">
                  <c:v>View (User story 1)</c:v>
                </c:pt>
                <c:pt idx="6">
                  <c:v>Domain (User story 1)</c:v>
                </c:pt>
                <c:pt idx="7">
                  <c:v>Controller (User story 1)</c:v>
                </c:pt>
                <c:pt idx="8">
                  <c:v>Documentation (User story 1)</c:v>
                </c:pt>
                <c:pt idx="9">
                  <c:v>Scrum Documentation Sprint 4</c:v>
                </c:pt>
              </c:strCache>
            </c:strRef>
          </c:cat>
          <c:val>
            <c:numRef>
              <c:f>'Sprint 4'!$H$2:$H$11</c:f>
              <c:numCache>
                <c:formatCode>General</c:formatCode>
                <c:ptCount val="10"/>
                <c:pt idx="0">
                  <c:v>100.0</c:v>
                </c:pt>
                <c:pt idx="1">
                  <c:v>88.9</c:v>
                </c:pt>
                <c:pt idx="2">
                  <c:v>77.80000000000001</c:v>
                </c:pt>
                <c:pt idx="3">
                  <c:v>66.70000000000001</c:v>
                </c:pt>
                <c:pt idx="4">
                  <c:v>55.60000000000002</c:v>
                </c:pt>
                <c:pt idx="5">
                  <c:v>44.50000000000001</c:v>
                </c:pt>
                <c:pt idx="6">
                  <c:v>33.40000000000001</c:v>
                </c:pt>
                <c:pt idx="7">
                  <c:v>22.30000000000001</c:v>
                </c:pt>
                <c:pt idx="8">
                  <c:v>11.20000000000001</c:v>
                </c:pt>
                <c:pt idx="9">
                  <c:v>0.100000000000012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0A-4814-AA8E-DE41D49E6887}"/>
            </c:ext>
          </c:extLst>
        </c:ser>
        <c:ser>
          <c:idx val="1"/>
          <c:order val="1"/>
          <c:tx>
            <c:strRef>
              <c:f>'Sprint 4'!$I$1</c:f>
              <c:strCache>
                <c:ptCount val="1"/>
                <c:pt idx="0">
                  <c:v>Real Effort: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'Sprint 4'!$G$2:$G$11</c:f>
              <c:strCache>
                <c:ptCount val="10"/>
                <c:pt idx="0">
                  <c:v>Start</c:v>
                </c:pt>
                <c:pt idx="1">
                  <c:v>Implement Controller (User stories 2 and 3)</c:v>
                </c:pt>
                <c:pt idx="2">
                  <c:v>Implement Domain (User stories 2 and 3)</c:v>
                </c:pt>
                <c:pt idx="3">
                  <c:v>Documentation (User stories 2 and 3)</c:v>
                </c:pt>
                <c:pt idx="4">
                  <c:v>Modify DBS</c:v>
                </c:pt>
                <c:pt idx="5">
                  <c:v>View (User story 1)</c:v>
                </c:pt>
                <c:pt idx="6">
                  <c:v>Domain (User story 1)</c:v>
                </c:pt>
                <c:pt idx="7">
                  <c:v>Controller (User story 1)</c:v>
                </c:pt>
                <c:pt idx="8">
                  <c:v>Documentation (User story 1)</c:v>
                </c:pt>
                <c:pt idx="9">
                  <c:v>Scrum Documentation Sprint 4</c:v>
                </c:pt>
              </c:strCache>
            </c:strRef>
          </c:cat>
          <c:val>
            <c:numRef>
              <c:f>'Sprint 4'!$I$2:$I$11</c:f>
              <c:numCache>
                <c:formatCode>General</c:formatCode>
                <c:ptCount val="10"/>
                <c:pt idx="0">
                  <c:v>100.0</c:v>
                </c:pt>
                <c:pt idx="1">
                  <c:v>88.0</c:v>
                </c:pt>
                <c:pt idx="2">
                  <c:v>80.0</c:v>
                </c:pt>
                <c:pt idx="3">
                  <c:v>79.0</c:v>
                </c:pt>
                <c:pt idx="4">
                  <c:v>63.0</c:v>
                </c:pt>
                <c:pt idx="5">
                  <c:v>39.0</c:v>
                </c:pt>
                <c:pt idx="6">
                  <c:v>27.0</c:v>
                </c:pt>
                <c:pt idx="7">
                  <c:v>26.0</c:v>
                </c:pt>
                <c:pt idx="8">
                  <c:v>21.0</c:v>
                </c:pt>
                <c:pt idx="9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0A-4814-AA8E-DE41D49E6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721200"/>
        <c:axId val="2060723248"/>
      </c:lineChart>
      <c:catAx>
        <c:axId val="206072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3248"/>
        <c:crosses val="autoZero"/>
        <c:auto val="1"/>
        <c:lblAlgn val="ctr"/>
        <c:lblOffset val="100"/>
        <c:noMultiLvlLbl val="0"/>
      </c:catAx>
      <c:valAx>
        <c:axId val="20607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5'!$H$1</c:f>
              <c:strCache>
                <c:ptCount val="1"/>
                <c:pt idx="0">
                  <c:v>Planned Effort: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 5'!$G$2:$G$16</c:f>
              <c:strCache>
                <c:ptCount val="15"/>
                <c:pt idx="0">
                  <c:v>Start</c:v>
                </c:pt>
                <c:pt idx="1">
                  <c:v>Analysis User story 1</c:v>
                </c:pt>
                <c:pt idx="2">
                  <c:v>Design User story 1</c:v>
                </c:pt>
                <c:pt idx="3">
                  <c:v>Implement User story 1</c:v>
                </c:pt>
                <c:pt idx="4">
                  <c:v>Document implementation User Story 1</c:v>
                </c:pt>
                <c:pt idx="5">
                  <c:v>Test User story 1</c:v>
                </c:pt>
                <c:pt idx="6">
                  <c:v>Document test User story 1</c:v>
                </c:pt>
                <c:pt idx="7">
                  <c:v>Document test User story 1</c:v>
                </c:pt>
                <c:pt idx="8">
                  <c:v>Analysis User story 2</c:v>
                </c:pt>
                <c:pt idx="9">
                  <c:v>Design Use story 2</c:v>
                </c:pt>
                <c:pt idx="10">
                  <c:v>Implement Use story 2</c:v>
                </c:pt>
                <c:pt idx="11">
                  <c:v>Document implementation User Story 2</c:v>
                </c:pt>
                <c:pt idx="12">
                  <c:v>Test User story 2</c:v>
                </c:pt>
                <c:pt idx="13">
                  <c:v>Document test User story 2</c:v>
                </c:pt>
                <c:pt idx="14">
                  <c:v>Scrum Documentation Sprint 5</c:v>
                </c:pt>
              </c:strCache>
            </c:strRef>
          </c:cat>
          <c:val>
            <c:numRef>
              <c:f>'Sprint 5'!$H$2:$H$16</c:f>
              <c:numCache>
                <c:formatCode>General</c:formatCode>
                <c:ptCount val="15"/>
                <c:pt idx="0">
                  <c:v>100.0</c:v>
                </c:pt>
                <c:pt idx="1">
                  <c:v>92.85</c:v>
                </c:pt>
                <c:pt idx="2">
                  <c:v>85.69999999999998</c:v>
                </c:pt>
                <c:pt idx="3">
                  <c:v>78.54999999999998</c:v>
                </c:pt>
                <c:pt idx="4">
                  <c:v>71.39999999999997</c:v>
                </c:pt>
                <c:pt idx="5">
                  <c:v>64.24999999999997</c:v>
                </c:pt>
                <c:pt idx="6">
                  <c:v>57.09999999999997</c:v>
                </c:pt>
                <c:pt idx="7">
                  <c:v>49.94999999999997</c:v>
                </c:pt>
                <c:pt idx="8">
                  <c:v>42.79999999999997</c:v>
                </c:pt>
                <c:pt idx="9">
                  <c:v>35.64999999999997</c:v>
                </c:pt>
                <c:pt idx="10">
                  <c:v>28.49999999999998</c:v>
                </c:pt>
                <c:pt idx="11">
                  <c:v>21.34999999999998</c:v>
                </c:pt>
                <c:pt idx="12">
                  <c:v>14.19999999999998</c:v>
                </c:pt>
                <c:pt idx="13">
                  <c:v>7.04999999999998</c:v>
                </c:pt>
                <c:pt idx="14">
                  <c:v>-0.100000000000021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B1-4069-ACCC-D43A306615DB}"/>
            </c:ext>
          </c:extLst>
        </c:ser>
        <c:ser>
          <c:idx val="1"/>
          <c:order val="1"/>
          <c:tx>
            <c:strRef>
              <c:f>'Sprint 5'!$I$1</c:f>
              <c:strCache>
                <c:ptCount val="1"/>
                <c:pt idx="0">
                  <c:v>Real Effort: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'Sprint 5'!$G$2:$G$16</c:f>
              <c:strCache>
                <c:ptCount val="15"/>
                <c:pt idx="0">
                  <c:v>Start</c:v>
                </c:pt>
                <c:pt idx="1">
                  <c:v>Analysis User story 1</c:v>
                </c:pt>
                <c:pt idx="2">
                  <c:v>Design User story 1</c:v>
                </c:pt>
                <c:pt idx="3">
                  <c:v>Implement User story 1</c:v>
                </c:pt>
                <c:pt idx="4">
                  <c:v>Document implementation User Story 1</c:v>
                </c:pt>
                <c:pt idx="5">
                  <c:v>Test User story 1</c:v>
                </c:pt>
                <c:pt idx="6">
                  <c:v>Document test User story 1</c:v>
                </c:pt>
                <c:pt idx="7">
                  <c:v>Document test User story 1</c:v>
                </c:pt>
                <c:pt idx="8">
                  <c:v>Analysis User story 2</c:v>
                </c:pt>
                <c:pt idx="9">
                  <c:v>Design Use story 2</c:v>
                </c:pt>
                <c:pt idx="10">
                  <c:v>Implement Use story 2</c:v>
                </c:pt>
                <c:pt idx="11">
                  <c:v>Document implementation User Story 2</c:v>
                </c:pt>
                <c:pt idx="12">
                  <c:v>Test User story 2</c:v>
                </c:pt>
                <c:pt idx="13">
                  <c:v>Document test User story 2</c:v>
                </c:pt>
                <c:pt idx="14">
                  <c:v>Scrum Documentation Sprint 5</c:v>
                </c:pt>
              </c:strCache>
            </c:strRef>
          </c:cat>
          <c:val>
            <c:numRef>
              <c:f>'Sprint 5'!$I$2:$I$16</c:f>
              <c:numCache>
                <c:formatCode>General</c:formatCode>
                <c:ptCount val="15"/>
                <c:pt idx="0">
                  <c:v>100.0</c:v>
                </c:pt>
                <c:pt idx="1">
                  <c:v>95.0</c:v>
                </c:pt>
                <c:pt idx="2">
                  <c:v>85.0</c:v>
                </c:pt>
                <c:pt idx="3">
                  <c:v>70.0</c:v>
                </c:pt>
                <c:pt idx="4">
                  <c:v>65.0</c:v>
                </c:pt>
                <c:pt idx="5">
                  <c:v>60.0</c:v>
                </c:pt>
                <c:pt idx="6">
                  <c:v>55.0</c:v>
                </c:pt>
                <c:pt idx="7">
                  <c:v>50.0</c:v>
                </c:pt>
                <c:pt idx="8">
                  <c:v>45.0</c:v>
                </c:pt>
                <c:pt idx="9">
                  <c:v>40.0</c:v>
                </c:pt>
                <c:pt idx="10">
                  <c:v>25.0</c:v>
                </c:pt>
                <c:pt idx="11">
                  <c:v>20.0</c:v>
                </c:pt>
                <c:pt idx="12">
                  <c:v>15.0</c:v>
                </c:pt>
                <c:pt idx="13">
                  <c:v>10.0</c:v>
                </c:pt>
                <c:pt idx="1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B1-4069-ACCC-D43A3066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758496"/>
        <c:axId val="2060760544"/>
      </c:lineChart>
      <c:catAx>
        <c:axId val="206075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60544"/>
        <c:crosses val="autoZero"/>
        <c:auto val="1"/>
        <c:lblAlgn val="ctr"/>
        <c:lblOffset val="100"/>
        <c:noMultiLvlLbl val="0"/>
      </c:catAx>
      <c:valAx>
        <c:axId val="20607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6'!$I$1</c:f>
              <c:strCache>
                <c:ptCount val="1"/>
                <c:pt idx="0">
                  <c:v>Planned Effort: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 6'!$H$2:$H$15</c:f>
              <c:strCache>
                <c:ptCount val="14"/>
                <c:pt idx="0">
                  <c:v>Start</c:v>
                </c:pt>
                <c:pt idx="1">
                  <c:v>Analysis User story 3</c:v>
                </c:pt>
                <c:pt idx="2">
                  <c:v>Implement Use story 3</c:v>
                </c:pt>
                <c:pt idx="3">
                  <c:v>Design Use story 3</c:v>
                </c:pt>
                <c:pt idx="4">
                  <c:v>Document implementation User Story 3</c:v>
                </c:pt>
                <c:pt idx="5">
                  <c:v>Test User story 3</c:v>
                </c:pt>
                <c:pt idx="6">
                  <c:v>Document test User story 3</c:v>
                </c:pt>
                <c:pt idx="7">
                  <c:v>Analysis User story 4</c:v>
                </c:pt>
                <c:pt idx="8">
                  <c:v>Design Use story 4</c:v>
                </c:pt>
                <c:pt idx="9">
                  <c:v>Implement Use story 4</c:v>
                </c:pt>
                <c:pt idx="10">
                  <c:v>Document implementation User Story 4</c:v>
                </c:pt>
                <c:pt idx="11">
                  <c:v>Test User story 4</c:v>
                </c:pt>
                <c:pt idx="12">
                  <c:v>Document test User story 4</c:v>
                </c:pt>
                <c:pt idx="13">
                  <c:v>Scrum Documentation Sprint 6</c:v>
                </c:pt>
              </c:strCache>
            </c:strRef>
          </c:cat>
          <c:val>
            <c:numRef>
              <c:f>'Sprint 6'!$I$2:$I$15</c:f>
              <c:numCache>
                <c:formatCode>General</c:formatCode>
                <c:ptCount val="14"/>
                <c:pt idx="0">
                  <c:v>100.0</c:v>
                </c:pt>
                <c:pt idx="1">
                  <c:v>92.3</c:v>
                </c:pt>
                <c:pt idx="2">
                  <c:v>84.6</c:v>
                </c:pt>
                <c:pt idx="3">
                  <c:v>76.9</c:v>
                </c:pt>
                <c:pt idx="4">
                  <c:v>69.19999999999998</c:v>
                </c:pt>
                <c:pt idx="5">
                  <c:v>61.49999999999998</c:v>
                </c:pt>
                <c:pt idx="6">
                  <c:v>53.79999999999998</c:v>
                </c:pt>
                <c:pt idx="7">
                  <c:v>46.09999999999998</c:v>
                </c:pt>
                <c:pt idx="8">
                  <c:v>38.39999999999997</c:v>
                </c:pt>
                <c:pt idx="9">
                  <c:v>30.69999999999998</c:v>
                </c:pt>
                <c:pt idx="10">
                  <c:v>22.99999999999998</c:v>
                </c:pt>
                <c:pt idx="11">
                  <c:v>15.29999999999998</c:v>
                </c:pt>
                <c:pt idx="12">
                  <c:v>7.59999999999998</c:v>
                </c:pt>
                <c:pt idx="13">
                  <c:v>-0.100000000000021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A4-4D8A-B6A3-265F01A9506A}"/>
            </c:ext>
          </c:extLst>
        </c:ser>
        <c:ser>
          <c:idx val="1"/>
          <c:order val="1"/>
          <c:tx>
            <c:strRef>
              <c:f>'Sprint 6'!$J$1</c:f>
              <c:strCache>
                <c:ptCount val="1"/>
                <c:pt idx="0">
                  <c:v>Real Effort: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'Sprint 6'!$H$2:$H$15</c:f>
              <c:strCache>
                <c:ptCount val="14"/>
                <c:pt idx="0">
                  <c:v>Start</c:v>
                </c:pt>
                <c:pt idx="1">
                  <c:v>Analysis User story 3</c:v>
                </c:pt>
                <c:pt idx="2">
                  <c:v>Implement Use story 3</c:v>
                </c:pt>
                <c:pt idx="3">
                  <c:v>Design Use story 3</c:v>
                </c:pt>
                <c:pt idx="4">
                  <c:v>Document implementation User Story 3</c:v>
                </c:pt>
                <c:pt idx="5">
                  <c:v>Test User story 3</c:v>
                </c:pt>
                <c:pt idx="6">
                  <c:v>Document test User story 3</c:v>
                </c:pt>
                <c:pt idx="7">
                  <c:v>Analysis User story 4</c:v>
                </c:pt>
                <c:pt idx="8">
                  <c:v>Design Use story 4</c:v>
                </c:pt>
                <c:pt idx="9">
                  <c:v>Implement Use story 4</c:v>
                </c:pt>
                <c:pt idx="10">
                  <c:v>Document implementation User Story 4</c:v>
                </c:pt>
                <c:pt idx="11">
                  <c:v>Test User story 4</c:v>
                </c:pt>
                <c:pt idx="12">
                  <c:v>Document test User story 4</c:v>
                </c:pt>
                <c:pt idx="13">
                  <c:v>Scrum Documentation Sprint 6</c:v>
                </c:pt>
              </c:strCache>
            </c:strRef>
          </c:cat>
          <c:val>
            <c:numRef>
              <c:f>'Sprint 6'!$J$2:$J$15</c:f>
              <c:numCache>
                <c:formatCode>General</c:formatCode>
                <c:ptCount val="14"/>
                <c:pt idx="0">
                  <c:v>100.0</c:v>
                </c:pt>
                <c:pt idx="1">
                  <c:v>95.0</c:v>
                </c:pt>
                <c:pt idx="2">
                  <c:v>90.0</c:v>
                </c:pt>
                <c:pt idx="3">
                  <c:v>80.0</c:v>
                </c:pt>
                <c:pt idx="4">
                  <c:v>70.0</c:v>
                </c:pt>
                <c:pt idx="5">
                  <c:v>70.0</c:v>
                </c:pt>
                <c:pt idx="6">
                  <c:v>70.0</c:v>
                </c:pt>
                <c:pt idx="7">
                  <c:v>60.0</c:v>
                </c:pt>
                <c:pt idx="8">
                  <c:v>50.0</c:v>
                </c:pt>
                <c:pt idx="9">
                  <c:v>45.0</c:v>
                </c:pt>
                <c:pt idx="10">
                  <c:v>40.0</c:v>
                </c:pt>
                <c:pt idx="11">
                  <c:v>30.0</c:v>
                </c:pt>
                <c:pt idx="12">
                  <c:v>25.0</c:v>
                </c:pt>
                <c:pt idx="13">
                  <c:v>15.0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A4-4D8A-B6A3-265F01A95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794352"/>
        <c:axId val="2060796400"/>
      </c:lineChart>
      <c:catAx>
        <c:axId val="20607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96400"/>
        <c:crosses val="autoZero"/>
        <c:auto val="1"/>
        <c:lblAlgn val="ctr"/>
        <c:lblOffset val="100"/>
        <c:noMultiLvlLbl val="0"/>
      </c:catAx>
      <c:valAx>
        <c:axId val="20607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7'!$I$1</c:f>
              <c:strCache>
                <c:ptCount val="1"/>
                <c:pt idx="0">
                  <c:v>Planned Effort: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 7'!$H$2:$H$14</c:f>
              <c:strCache>
                <c:ptCount val="13"/>
                <c:pt idx="0">
                  <c:v>Start</c:v>
                </c:pt>
                <c:pt idx="1">
                  <c:v>Analysis User story 3</c:v>
                </c:pt>
                <c:pt idx="2">
                  <c:v>Design Use story 3</c:v>
                </c:pt>
                <c:pt idx="3">
                  <c:v>Test User story 3</c:v>
                </c:pt>
                <c:pt idx="4">
                  <c:v>Document test User story 3</c:v>
                </c:pt>
                <c:pt idx="5">
                  <c:v>Analysis User story 5</c:v>
                </c:pt>
                <c:pt idx="6">
                  <c:v>Design Use story 5</c:v>
                </c:pt>
                <c:pt idx="7">
                  <c:v>Implement Use story 5</c:v>
                </c:pt>
                <c:pt idx="8">
                  <c:v>Document implementation User Story 5</c:v>
                </c:pt>
                <c:pt idx="9">
                  <c:v>Test User story 5</c:v>
                </c:pt>
                <c:pt idx="10">
                  <c:v>Document test User story 5</c:v>
                </c:pt>
                <c:pt idx="11">
                  <c:v>Write Use Guide</c:v>
                </c:pt>
                <c:pt idx="12">
                  <c:v>Scrum Documentation Sprint 7</c:v>
                </c:pt>
              </c:strCache>
            </c:strRef>
          </c:cat>
          <c:val>
            <c:numRef>
              <c:f>'Sprint 7'!$I$2:$I$14</c:f>
              <c:numCache>
                <c:formatCode>General</c:formatCode>
                <c:ptCount val="13"/>
                <c:pt idx="0">
                  <c:v>100.0</c:v>
                </c:pt>
                <c:pt idx="1">
                  <c:v>91.69</c:v>
                </c:pt>
                <c:pt idx="2">
                  <c:v>83.38</c:v>
                </c:pt>
                <c:pt idx="3">
                  <c:v>75.07</c:v>
                </c:pt>
                <c:pt idx="4">
                  <c:v>66.76</c:v>
                </c:pt>
                <c:pt idx="5">
                  <c:v>58.44999999999999</c:v>
                </c:pt>
                <c:pt idx="6">
                  <c:v>50.13999999999998</c:v>
                </c:pt>
                <c:pt idx="7">
                  <c:v>41.82999999999998</c:v>
                </c:pt>
                <c:pt idx="8">
                  <c:v>33.51999999999998</c:v>
                </c:pt>
                <c:pt idx="9">
                  <c:v>25.20999999999998</c:v>
                </c:pt>
                <c:pt idx="10">
                  <c:v>16.89999999999998</c:v>
                </c:pt>
                <c:pt idx="11">
                  <c:v>8.589999999999976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93-418F-875A-4581F729222D}"/>
            </c:ext>
          </c:extLst>
        </c:ser>
        <c:ser>
          <c:idx val="1"/>
          <c:order val="1"/>
          <c:tx>
            <c:strRef>
              <c:f>'Sprint 7'!$J$1</c:f>
              <c:strCache>
                <c:ptCount val="1"/>
                <c:pt idx="0">
                  <c:v>Real Effort: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'Sprint 7'!$H$2:$H$14</c:f>
              <c:strCache>
                <c:ptCount val="13"/>
                <c:pt idx="0">
                  <c:v>Start</c:v>
                </c:pt>
                <c:pt idx="1">
                  <c:v>Analysis User story 3</c:v>
                </c:pt>
                <c:pt idx="2">
                  <c:v>Design Use story 3</c:v>
                </c:pt>
                <c:pt idx="3">
                  <c:v>Test User story 3</c:v>
                </c:pt>
                <c:pt idx="4">
                  <c:v>Document test User story 3</c:v>
                </c:pt>
                <c:pt idx="5">
                  <c:v>Analysis User story 5</c:v>
                </c:pt>
                <c:pt idx="6">
                  <c:v>Design Use story 5</c:v>
                </c:pt>
                <c:pt idx="7">
                  <c:v>Implement Use story 5</c:v>
                </c:pt>
                <c:pt idx="8">
                  <c:v>Document implementation User Story 5</c:v>
                </c:pt>
                <c:pt idx="9">
                  <c:v>Test User story 5</c:v>
                </c:pt>
                <c:pt idx="10">
                  <c:v>Document test User story 5</c:v>
                </c:pt>
                <c:pt idx="11">
                  <c:v>Write Use Guide</c:v>
                </c:pt>
                <c:pt idx="12">
                  <c:v>Scrum Documentation Sprint 7</c:v>
                </c:pt>
              </c:strCache>
            </c:strRef>
          </c:cat>
          <c:val>
            <c:numRef>
              <c:f>'Sprint 7'!$J$2:$J$14</c:f>
              <c:numCache>
                <c:formatCode>General</c:formatCode>
                <c:ptCount val="13"/>
                <c:pt idx="0">
                  <c:v>100.0</c:v>
                </c:pt>
                <c:pt idx="1">
                  <c:v>95.0</c:v>
                </c:pt>
                <c:pt idx="2">
                  <c:v>90.0</c:v>
                </c:pt>
                <c:pt idx="3">
                  <c:v>80.0</c:v>
                </c:pt>
                <c:pt idx="4">
                  <c:v>70.0</c:v>
                </c:pt>
                <c:pt idx="5">
                  <c:v>60.0</c:v>
                </c:pt>
                <c:pt idx="6">
                  <c:v>50.0</c:v>
                </c:pt>
                <c:pt idx="7">
                  <c:v>45.0</c:v>
                </c:pt>
                <c:pt idx="8">
                  <c:v>35.0</c:v>
                </c:pt>
                <c:pt idx="9">
                  <c:v>25.0</c:v>
                </c:pt>
                <c:pt idx="10">
                  <c:v>15.0</c:v>
                </c:pt>
                <c:pt idx="11">
                  <c:v>10.0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93-418F-875A-4581F7292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921824"/>
        <c:axId val="2060923872"/>
      </c:lineChart>
      <c:catAx>
        <c:axId val="20609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23872"/>
        <c:crosses val="autoZero"/>
        <c:auto val="1"/>
        <c:lblAlgn val="ctr"/>
        <c:lblOffset val="100"/>
        <c:noMultiLvlLbl val="0"/>
      </c:catAx>
      <c:valAx>
        <c:axId val="20609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8'!$I$1</c:f>
              <c:strCache>
                <c:ptCount val="1"/>
                <c:pt idx="0">
                  <c:v>Planned Effort: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 8'!$H$2:$H$10</c:f>
              <c:strCache>
                <c:ptCount val="9"/>
                <c:pt idx="0">
                  <c:v>Start</c:v>
                </c:pt>
                <c:pt idx="1">
                  <c:v>Write Introduction section (Project report)</c:v>
                </c:pt>
                <c:pt idx="2">
                  <c:v>Write Requirements section (Project Report)</c:v>
                </c:pt>
                <c:pt idx="3">
                  <c:v>Write Analysis section (Project Report)</c:v>
                </c:pt>
                <c:pt idx="4">
                  <c:v>Write Introduction (Process report)</c:v>
                </c:pt>
                <c:pt idx="5">
                  <c:v>Write Group description (Process report)</c:v>
                </c:pt>
                <c:pt idx="6">
                  <c:v>Work in Appendix A</c:v>
                </c:pt>
                <c:pt idx="7">
                  <c:v>Work in Appendix B</c:v>
                </c:pt>
                <c:pt idx="8">
                  <c:v>Scrum Documentation Sprint 8</c:v>
                </c:pt>
              </c:strCache>
            </c:strRef>
          </c:cat>
          <c:val>
            <c:numRef>
              <c:f>'Sprint 8'!$I$2:$I$10</c:f>
              <c:numCache>
                <c:formatCode>General</c:formatCode>
                <c:ptCount val="9"/>
                <c:pt idx="0">
                  <c:v>100.0</c:v>
                </c:pt>
                <c:pt idx="1">
                  <c:v>87.5</c:v>
                </c:pt>
                <c:pt idx="2">
                  <c:v>75.0</c:v>
                </c:pt>
                <c:pt idx="3">
                  <c:v>62.5</c:v>
                </c:pt>
                <c:pt idx="4">
                  <c:v>50.0</c:v>
                </c:pt>
                <c:pt idx="5">
                  <c:v>37.5</c:v>
                </c:pt>
                <c:pt idx="6">
                  <c:v>25.0</c:v>
                </c:pt>
                <c:pt idx="7">
                  <c:v>12.5</c:v>
                </c:pt>
                <c:pt idx="8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A8-4947-921E-8926414872A6}"/>
            </c:ext>
          </c:extLst>
        </c:ser>
        <c:ser>
          <c:idx val="1"/>
          <c:order val="1"/>
          <c:tx>
            <c:strRef>
              <c:f>'Sprint 8'!$J$1</c:f>
              <c:strCache>
                <c:ptCount val="1"/>
                <c:pt idx="0">
                  <c:v>Real Effort: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'Sprint 8'!$H$2:$H$10</c:f>
              <c:strCache>
                <c:ptCount val="9"/>
                <c:pt idx="0">
                  <c:v>Start</c:v>
                </c:pt>
                <c:pt idx="1">
                  <c:v>Write Introduction section (Project report)</c:v>
                </c:pt>
                <c:pt idx="2">
                  <c:v>Write Requirements section (Project Report)</c:v>
                </c:pt>
                <c:pt idx="3">
                  <c:v>Write Analysis section (Project Report)</c:v>
                </c:pt>
                <c:pt idx="4">
                  <c:v>Write Introduction (Process report)</c:v>
                </c:pt>
                <c:pt idx="5">
                  <c:v>Write Group description (Process report)</c:v>
                </c:pt>
                <c:pt idx="6">
                  <c:v>Work in Appendix A</c:v>
                </c:pt>
                <c:pt idx="7">
                  <c:v>Work in Appendix B</c:v>
                </c:pt>
                <c:pt idx="8">
                  <c:v>Scrum Documentation Sprint 8</c:v>
                </c:pt>
              </c:strCache>
            </c:strRef>
          </c:cat>
          <c:val>
            <c:numRef>
              <c:f>'Sprint 8'!$J$2:$J$10</c:f>
              <c:numCache>
                <c:formatCode>General</c:formatCode>
                <c:ptCount val="9"/>
                <c:pt idx="0">
                  <c:v>100.0</c:v>
                </c:pt>
                <c:pt idx="1">
                  <c:v>95.0</c:v>
                </c:pt>
                <c:pt idx="2">
                  <c:v>90.0</c:v>
                </c:pt>
                <c:pt idx="3">
                  <c:v>65.0</c:v>
                </c:pt>
                <c:pt idx="4">
                  <c:v>60.0</c:v>
                </c:pt>
                <c:pt idx="5">
                  <c:v>55.0</c:v>
                </c:pt>
                <c:pt idx="6">
                  <c:v>45.0</c:v>
                </c:pt>
                <c:pt idx="7">
                  <c:v>35.0</c:v>
                </c:pt>
                <c:pt idx="8">
                  <c:v>25.0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A8-4947-921E-892641487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557072"/>
        <c:axId val="2022559120"/>
      </c:lineChart>
      <c:catAx>
        <c:axId val="202255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59120"/>
        <c:crosses val="autoZero"/>
        <c:auto val="1"/>
        <c:lblAlgn val="ctr"/>
        <c:lblOffset val="100"/>
        <c:noMultiLvlLbl val="0"/>
      </c:catAx>
      <c:valAx>
        <c:axId val="20225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5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9'!$I$1</c:f>
              <c:strCache>
                <c:ptCount val="1"/>
                <c:pt idx="0">
                  <c:v>Planned Effort: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 9'!$H$2:$H$15</c:f>
              <c:strCache>
                <c:ptCount val="14"/>
                <c:pt idx="0">
                  <c:v>Start</c:v>
                </c:pt>
                <c:pt idx="1">
                  <c:v>Write Design section (Project Report)</c:v>
                </c:pt>
                <c:pt idx="2">
                  <c:v>Write Implementation section (Project Report)</c:v>
                </c:pt>
                <c:pt idx="3">
                  <c:v>Write Test section (Project Report)</c:v>
                </c:pt>
                <c:pt idx="4">
                  <c:v>Write Conclusion section (Project Report)</c:v>
                </c:pt>
                <c:pt idx="5">
                  <c:v>Write abstract (Project Report)</c:v>
                </c:pt>
                <c:pt idx="6">
                  <c:v>Write Project Initiation section(Process report)</c:v>
                </c:pt>
                <c:pt idx="7">
                  <c:v>Write Project Description section (Process report)</c:v>
                </c:pt>
                <c:pt idx="8">
                  <c:v>Write Project Execution section(Process report)</c:v>
                </c:pt>
                <c:pt idx="9">
                  <c:v>Write Personal Reflections section(Process report)</c:v>
                </c:pt>
                <c:pt idx="10">
                  <c:v>Write Conclusion (Process report)</c:v>
                </c:pt>
                <c:pt idx="11">
                  <c:v>Work in Appendix A</c:v>
                </c:pt>
                <c:pt idx="12">
                  <c:v>Work in Appendix B</c:v>
                </c:pt>
                <c:pt idx="13">
                  <c:v>Scrum Documentation Sprint 9</c:v>
                </c:pt>
              </c:strCache>
            </c:strRef>
          </c:cat>
          <c:val>
            <c:numRef>
              <c:f>'Sprint 9'!$I$2:$I$15</c:f>
              <c:numCache>
                <c:formatCode>General</c:formatCode>
                <c:ptCount val="14"/>
                <c:pt idx="0">
                  <c:v>100.0</c:v>
                </c:pt>
                <c:pt idx="1">
                  <c:v>92.3</c:v>
                </c:pt>
                <c:pt idx="2">
                  <c:v>84.6</c:v>
                </c:pt>
                <c:pt idx="3">
                  <c:v>76.9</c:v>
                </c:pt>
                <c:pt idx="4">
                  <c:v>69.19999999999998</c:v>
                </c:pt>
                <c:pt idx="5">
                  <c:v>61.49999999999998</c:v>
                </c:pt>
                <c:pt idx="6">
                  <c:v>53.79999999999998</c:v>
                </c:pt>
                <c:pt idx="7">
                  <c:v>46.09999999999998</c:v>
                </c:pt>
                <c:pt idx="8">
                  <c:v>38.39999999999997</c:v>
                </c:pt>
                <c:pt idx="9">
                  <c:v>30.69999999999998</c:v>
                </c:pt>
                <c:pt idx="10">
                  <c:v>22.99999999999998</c:v>
                </c:pt>
                <c:pt idx="11">
                  <c:v>15.29999999999998</c:v>
                </c:pt>
                <c:pt idx="12">
                  <c:v>7.59999999999998</c:v>
                </c:pt>
                <c:pt idx="13">
                  <c:v>-0.100000000000021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6B-4B0F-8281-4F9299B06C13}"/>
            </c:ext>
          </c:extLst>
        </c:ser>
        <c:ser>
          <c:idx val="1"/>
          <c:order val="1"/>
          <c:tx>
            <c:strRef>
              <c:f>'Sprint 9'!$J$1</c:f>
              <c:strCache>
                <c:ptCount val="1"/>
                <c:pt idx="0">
                  <c:v>Real Effort: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'Sprint 9'!$H$2:$H$15</c:f>
              <c:strCache>
                <c:ptCount val="14"/>
                <c:pt idx="0">
                  <c:v>Start</c:v>
                </c:pt>
                <c:pt idx="1">
                  <c:v>Write Design section (Project Report)</c:v>
                </c:pt>
                <c:pt idx="2">
                  <c:v>Write Implementation section (Project Report)</c:v>
                </c:pt>
                <c:pt idx="3">
                  <c:v>Write Test section (Project Report)</c:v>
                </c:pt>
                <c:pt idx="4">
                  <c:v>Write Conclusion section (Project Report)</c:v>
                </c:pt>
                <c:pt idx="5">
                  <c:v>Write abstract (Project Report)</c:v>
                </c:pt>
                <c:pt idx="6">
                  <c:v>Write Project Initiation section(Process report)</c:v>
                </c:pt>
                <c:pt idx="7">
                  <c:v>Write Project Description section (Process report)</c:v>
                </c:pt>
                <c:pt idx="8">
                  <c:v>Write Project Execution section(Process report)</c:v>
                </c:pt>
                <c:pt idx="9">
                  <c:v>Write Personal Reflections section(Process report)</c:v>
                </c:pt>
                <c:pt idx="10">
                  <c:v>Write Conclusion (Process report)</c:v>
                </c:pt>
                <c:pt idx="11">
                  <c:v>Work in Appendix A</c:v>
                </c:pt>
                <c:pt idx="12">
                  <c:v>Work in Appendix B</c:v>
                </c:pt>
                <c:pt idx="13">
                  <c:v>Scrum Documentation Sprint 9</c:v>
                </c:pt>
              </c:strCache>
            </c:strRef>
          </c:cat>
          <c:val>
            <c:numRef>
              <c:f>'Sprint 9'!$J$2:$J$15</c:f>
              <c:numCache>
                <c:formatCode>General</c:formatCode>
                <c:ptCount val="14"/>
                <c:pt idx="0">
                  <c:v>100.0</c:v>
                </c:pt>
                <c:pt idx="1">
                  <c:v>80.0</c:v>
                </c:pt>
                <c:pt idx="2">
                  <c:v>60.0</c:v>
                </c:pt>
                <c:pt idx="3">
                  <c:v>45.0</c:v>
                </c:pt>
                <c:pt idx="4">
                  <c:v>35.0</c:v>
                </c:pt>
                <c:pt idx="5">
                  <c:v>30.0</c:v>
                </c:pt>
                <c:pt idx="6">
                  <c:v>20.0</c:v>
                </c:pt>
                <c:pt idx="7">
                  <c:v>10.0</c:v>
                </c:pt>
                <c:pt idx="8">
                  <c:v>-5.0</c:v>
                </c:pt>
                <c:pt idx="9">
                  <c:v>-30.0</c:v>
                </c:pt>
                <c:pt idx="10">
                  <c:v>-40.0</c:v>
                </c:pt>
                <c:pt idx="11">
                  <c:v>-55.0</c:v>
                </c:pt>
                <c:pt idx="12">
                  <c:v>-70.0</c:v>
                </c:pt>
                <c:pt idx="13">
                  <c:v>-80.0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6B-4B0F-8281-4F9299B06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674960"/>
        <c:axId val="2059112352"/>
      </c:lineChart>
      <c:catAx>
        <c:axId val="20296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12352"/>
        <c:crosses val="autoZero"/>
        <c:auto val="1"/>
        <c:lblAlgn val="ctr"/>
        <c:lblOffset val="100"/>
        <c:noMultiLvlLbl val="0"/>
      </c:catAx>
      <c:valAx>
        <c:axId val="20591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75141</xdr:rowOff>
    </xdr:from>
    <xdr:to>
      <xdr:col>3</xdr:col>
      <xdr:colOff>1093258</xdr:colOff>
      <xdr:row>28</xdr:row>
      <xdr:rowOff>120861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160336</xdr:colOff>
      <xdr:row>19</xdr:row>
      <xdr:rowOff>130174</xdr:rowOff>
    </xdr:from>
    <xdr:to>
      <xdr:col>19</xdr:col>
      <xdr:colOff>539749</xdr:colOff>
      <xdr:row>40</xdr:row>
      <xdr:rowOff>187325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0.10919</cdr:x>
      <cdr:y>0.82244</cdr:y>
    </cdr:from>
    <cdr:to>
      <cdr:x>0.31207</cdr:x>
      <cdr:y>0.85037</cdr:y>
    </cdr:to>
    <cdr:sp macro="" textlink="">
      <cdr:nvSpPr>
        <cdr:cNvPr id="3" name="Left Brace 2"/>
        <cdr:cNvSpPr/>
      </cdr:nvSpPr>
      <cdr:spPr>
        <a:xfrm xmlns:a="http://schemas.openxmlformats.org/drawingml/2006/main" rot="-5400000">
          <a:off x="1267780" y="2558415"/>
          <a:ext cx="106681" cy="1272542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0.31334</cdr:x>
      <cdr:y>0.82377</cdr:y>
    </cdr:from>
    <cdr:to>
      <cdr:x>0.48368</cdr:x>
      <cdr:y>0.84788</cdr:y>
    </cdr:to>
    <cdr:sp macro="" textlink="">
      <cdr:nvSpPr>
        <cdr:cNvPr id="5" name="Left Brace 4"/>
        <cdr:cNvSpPr/>
      </cdr:nvSpPr>
      <cdr:spPr>
        <a:xfrm xmlns:a="http://schemas.openxmlformats.org/drawingml/2006/main" rot="-5400000">
          <a:off x="2453482" y="2658270"/>
          <a:ext cx="92075" cy="1068388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0.48494</cdr:x>
      <cdr:y>0.82627</cdr:y>
    </cdr:from>
    <cdr:to>
      <cdr:x>0.66287</cdr:x>
      <cdr:y>0.85287</cdr:y>
    </cdr:to>
    <cdr:sp macro="" textlink="">
      <cdr:nvSpPr>
        <cdr:cNvPr id="6" name="Left Brace 5"/>
        <cdr:cNvSpPr/>
      </cdr:nvSpPr>
      <cdr:spPr>
        <a:xfrm xmlns:a="http://schemas.openxmlformats.org/drawingml/2006/main" rot="-5400000">
          <a:off x="3548858" y="2648742"/>
          <a:ext cx="101600" cy="1116016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0.6611</cdr:x>
      <cdr:y>0.82876</cdr:y>
    </cdr:from>
    <cdr:to>
      <cdr:x>0.73576</cdr:x>
      <cdr:y>0.84788</cdr:y>
    </cdr:to>
    <cdr:sp macro="" textlink="">
      <cdr:nvSpPr>
        <cdr:cNvPr id="7" name="Left Brace 6"/>
        <cdr:cNvSpPr/>
      </cdr:nvSpPr>
      <cdr:spPr>
        <a:xfrm xmlns:a="http://schemas.openxmlformats.org/drawingml/2006/main" rot="-5400000">
          <a:off x="4341918" y="3167457"/>
          <a:ext cx="77578" cy="468314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0.73551</cdr:x>
      <cdr:y>0.83126</cdr:y>
    </cdr:from>
    <cdr:to>
      <cdr:x>0.77069</cdr:x>
      <cdr:y>0.84323</cdr:y>
    </cdr:to>
    <cdr:sp macro="" textlink="">
      <cdr:nvSpPr>
        <cdr:cNvPr id="8" name="Left Brace 7"/>
        <cdr:cNvSpPr/>
      </cdr:nvSpPr>
      <cdr:spPr>
        <a:xfrm xmlns:a="http://schemas.openxmlformats.org/drawingml/2006/main" rot="-5400000">
          <a:off x="4700747" y="3087528"/>
          <a:ext cx="45719" cy="220664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0.77044</cdr:x>
      <cdr:y>0.82876</cdr:y>
    </cdr:from>
    <cdr:to>
      <cdr:x>0.80562</cdr:x>
      <cdr:y>0.84073</cdr:y>
    </cdr:to>
    <cdr:sp macro="" textlink="">
      <cdr:nvSpPr>
        <cdr:cNvPr id="10" name="Left Brace 9"/>
        <cdr:cNvSpPr/>
      </cdr:nvSpPr>
      <cdr:spPr>
        <a:xfrm xmlns:a="http://schemas.openxmlformats.org/drawingml/2006/main" rot="-5400000">
          <a:off x="4919823" y="3078003"/>
          <a:ext cx="45719" cy="220664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0.80688</cdr:x>
      <cdr:y>0.82876</cdr:y>
    </cdr:from>
    <cdr:to>
      <cdr:x>0.8527</cdr:x>
      <cdr:y>0.84788</cdr:y>
    </cdr:to>
    <cdr:sp macro="" textlink="">
      <cdr:nvSpPr>
        <cdr:cNvPr id="12" name="Left Brace 11"/>
        <cdr:cNvSpPr/>
      </cdr:nvSpPr>
      <cdr:spPr>
        <a:xfrm xmlns:a="http://schemas.openxmlformats.org/drawingml/2006/main" rot="-5400000">
          <a:off x="5168108" y="3058317"/>
          <a:ext cx="73025" cy="287341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0.85244</cdr:x>
      <cdr:y>0.83375</cdr:y>
    </cdr:from>
    <cdr:to>
      <cdr:x>0.88762</cdr:x>
      <cdr:y>0.84572</cdr:y>
    </cdr:to>
    <cdr:sp macro="" textlink="">
      <cdr:nvSpPr>
        <cdr:cNvPr id="13" name="Left Brace 12"/>
        <cdr:cNvSpPr/>
      </cdr:nvSpPr>
      <cdr:spPr>
        <a:xfrm xmlns:a="http://schemas.openxmlformats.org/drawingml/2006/main" rot="-5400000">
          <a:off x="5434173" y="3097053"/>
          <a:ext cx="45719" cy="220664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0.88737</cdr:x>
      <cdr:y>0.83126</cdr:y>
    </cdr:from>
    <cdr:to>
      <cdr:x>0.92255</cdr:x>
      <cdr:y>0.84323</cdr:y>
    </cdr:to>
    <cdr:sp macro="" textlink="">
      <cdr:nvSpPr>
        <cdr:cNvPr id="15" name="Left Brace 14"/>
        <cdr:cNvSpPr/>
      </cdr:nvSpPr>
      <cdr:spPr>
        <a:xfrm xmlns:a="http://schemas.openxmlformats.org/drawingml/2006/main" rot="-5400000">
          <a:off x="5653248" y="3087528"/>
          <a:ext cx="45719" cy="220664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0.9223</cdr:x>
      <cdr:y>0.83126</cdr:y>
    </cdr:from>
    <cdr:to>
      <cdr:x>0.97874</cdr:x>
      <cdr:y>0.84323</cdr:y>
    </cdr:to>
    <cdr:sp macro="" textlink="">
      <cdr:nvSpPr>
        <cdr:cNvPr id="16" name="Left Brace 15"/>
        <cdr:cNvSpPr/>
      </cdr:nvSpPr>
      <cdr:spPr>
        <a:xfrm xmlns:a="http://schemas.openxmlformats.org/drawingml/2006/main" rot="-5400000">
          <a:off x="5938999" y="3020852"/>
          <a:ext cx="45719" cy="354016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0.15869</cdr:x>
      <cdr:y>0.84038</cdr:y>
    </cdr:from>
    <cdr:to>
      <cdr:x>0.25285</cdr:x>
      <cdr:y>0.89437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995364" y="3409951"/>
          <a:ext cx="590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Sprint</a:t>
          </a:r>
          <a:r>
            <a:rPr lang="en-US" sz="1100" baseline="0"/>
            <a:t> 1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0.34371</cdr:x>
      <cdr:y>0.83646</cdr:y>
    </cdr:from>
    <cdr:to>
      <cdr:x>0.4366</cdr:x>
      <cdr:y>0.88732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2155825" y="3394075"/>
          <a:ext cx="582614" cy="206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Sprint</a:t>
          </a:r>
          <a:r>
            <a:rPr lang="en-US" sz="1100" baseline="0"/>
            <a:t> 2</a:t>
          </a:r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0.51987</cdr:x>
      <cdr:y>0.83881</cdr:y>
    </cdr:from>
    <cdr:to>
      <cdr:x>0.66565</cdr:x>
      <cdr:y>0.89984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3260725" y="340360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Sprint</a:t>
          </a:r>
          <a:r>
            <a:rPr lang="en-US" sz="1100" baseline="0"/>
            <a:t> 3</a:t>
          </a:r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0.67325</cdr:x>
      <cdr:y>0.83646</cdr:y>
    </cdr:from>
    <cdr:to>
      <cdr:x>0.71754</cdr:x>
      <cdr:y>0.90141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4222750" y="3394075"/>
          <a:ext cx="277814" cy="263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S4</a:t>
          </a:r>
          <a:endParaRPr lang="en-US" sz="1100" baseline="0"/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0.7264</cdr:x>
      <cdr:y>0.83646</cdr:y>
    </cdr:from>
    <cdr:to>
      <cdr:x>0.77069</cdr:x>
      <cdr:y>0.90141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4556125" y="3394075"/>
          <a:ext cx="277814" cy="263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S5</a:t>
          </a:r>
          <a:endParaRPr lang="en-US" sz="1100" baseline="0"/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0.76133</cdr:x>
      <cdr:y>0.83646</cdr:y>
    </cdr:from>
    <cdr:to>
      <cdr:x>0.80562</cdr:x>
      <cdr:y>0.90141</cdr:y>
    </cdr:to>
    <cdr:sp macro="" textlink="">
      <cdr:nvSpPr>
        <cdr:cNvPr id="25" name="TextBox 1"/>
        <cdr:cNvSpPr txBox="1"/>
      </cdr:nvSpPr>
      <cdr:spPr>
        <a:xfrm xmlns:a="http://schemas.openxmlformats.org/drawingml/2006/main">
          <a:off x="4775200" y="3394075"/>
          <a:ext cx="277814" cy="263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S6</a:t>
          </a:r>
          <a:endParaRPr lang="en-US" sz="1100" baseline="0"/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0.80537</cdr:x>
      <cdr:y>0.83646</cdr:y>
    </cdr:from>
    <cdr:to>
      <cdr:x>0.84966</cdr:x>
      <cdr:y>0.90141</cdr:y>
    </cdr:to>
    <cdr:sp macro="" textlink="">
      <cdr:nvSpPr>
        <cdr:cNvPr id="26" name="TextBox 1"/>
        <cdr:cNvSpPr txBox="1"/>
      </cdr:nvSpPr>
      <cdr:spPr>
        <a:xfrm xmlns:a="http://schemas.openxmlformats.org/drawingml/2006/main">
          <a:off x="5051425" y="3394075"/>
          <a:ext cx="277814" cy="263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S7</a:t>
          </a:r>
          <a:endParaRPr lang="en-US" sz="1100" baseline="0"/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0.84485</cdr:x>
      <cdr:y>0.83412</cdr:y>
    </cdr:from>
    <cdr:to>
      <cdr:x>0.88914</cdr:x>
      <cdr:y>0.90845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5299075" y="3384550"/>
          <a:ext cx="277814" cy="3016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S8</a:t>
          </a:r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0.87978</cdr:x>
      <cdr:y>0.83412</cdr:y>
    </cdr:from>
    <cdr:to>
      <cdr:x>0.92407</cdr:x>
      <cdr:y>0.89906</cdr:y>
    </cdr:to>
    <cdr:sp macro="" textlink="">
      <cdr:nvSpPr>
        <cdr:cNvPr id="28" name="TextBox 1"/>
        <cdr:cNvSpPr txBox="1"/>
      </cdr:nvSpPr>
      <cdr:spPr>
        <a:xfrm xmlns:a="http://schemas.openxmlformats.org/drawingml/2006/main">
          <a:off x="5518150" y="3384550"/>
          <a:ext cx="277814" cy="263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S9</a:t>
          </a:r>
          <a:endParaRPr lang="en-US" sz="1100" baseline="0"/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0.91774</cdr:x>
      <cdr:y>0.83646</cdr:y>
    </cdr:from>
    <cdr:to>
      <cdr:x>0.97874</cdr:x>
      <cdr:y>0.90376</cdr:y>
    </cdr:to>
    <cdr:sp macro="" textlink="">
      <cdr:nvSpPr>
        <cdr:cNvPr id="29" name="TextBox 1"/>
        <cdr:cNvSpPr txBox="1"/>
      </cdr:nvSpPr>
      <cdr:spPr>
        <a:xfrm xmlns:a="http://schemas.openxmlformats.org/drawingml/2006/main">
          <a:off x="5756274" y="3394074"/>
          <a:ext cx="382589" cy="27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S10</a:t>
          </a:r>
          <a:endParaRPr lang="en-US" sz="1100" baseline="0"/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50425</xdr:colOff>
      <xdr:row>12</xdr:row>
      <xdr:rowOff>100105</xdr:rowOff>
    </xdr:from>
    <xdr:to>
      <xdr:col>3</xdr:col>
      <xdr:colOff>913278</xdr:colOff>
      <xdr:row>26</xdr:row>
      <xdr:rowOff>180040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4</xdr:row>
      <xdr:rowOff>152400</xdr:rowOff>
    </xdr:from>
    <xdr:to>
      <xdr:col>8</xdr:col>
      <xdr:colOff>604837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554036</xdr:colOff>
      <xdr:row>11</xdr:row>
      <xdr:rowOff>114300</xdr:rowOff>
    </xdr:from>
    <xdr:to>
      <xdr:col>9</xdr:col>
      <xdr:colOff>63499</xdr:colOff>
      <xdr:row>32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420687</xdr:colOff>
      <xdr:row>16</xdr:row>
      <xdr:rowOff>152400</xdr:rowOff>
    </xdr:from>
    <xdr:to>
      <xdr:col>6</xdr:col>
      <xdr:colOff>973137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4</xdr:row>
      <xdr:rowOff>152400</xdr:rowOff>
    </xdr:from>
    <xdr:to>
      <xdr:col>8</xdr:col>
      <xdr:colOff>147637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</xdr:colOff>
      <xdr:row>17</xdr:row>
      <xdr:rowOff>127000</xdr:rowOff>
    </xdr:from>
    <xdr:to>
      <xdr:col>8</xdr:col>
      <xdr:colOff>96837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461962</xdr:colOff>
      <xdr:row>4</xdr:row>
      <xdr:rowOff>152400</xdr:rowOff>
    </xdr:from>
    <xdr:to>
      <xdr:col>9</xdr:col>
      <xdr:colOff>700087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827086</xdr:colOff>
      <xdr:row>19</xdr:row>
      <xdr:rowOff>190498</xdr:rowOff>
    </xdr:from>
    <xdr:to>
      <xdr:col>7</xdr:col>
      <xdr:colOff>3352800</xdr:colOff>
      <xdr:row>48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3" zoomScale="75" workbookViewId="0">
      <selection activeCell="G17" sqref="G17"/>
    </sheetView>
  </sheetViews>
  <sheetFormatPr baseColWidth="10" defaultColWidth="9.1640625" defaultRowHeight="15" x14ac:dyDescent="0.2"/>
  <cols>
    <col min="1" max="1" width="28.33203125" bestFit="1" customWidth="1"/>
    <col min="2" max="2" width="14.5" bestFit="1" customWidth="1"/>
    <col min="3" max="3" width="11" bestFit="1" customWidth="1"/>
    <col min="4" max="4" width="14.33203125" bestFit="1" customWidth="1"/>
    <col min="5" max="5" width="10.83203125" bestFit="1" customWidth="1"/>
    <col min="7" max="7" width="30.1640625" bestFit="1" customWidth="1"/>
    <col min="8" max="8" width="14.33203125" bestFit="1" customWidth="1"/>
    <col min="9" max="9" width="10.83203125" bestFit="1" customWidth="1"/>
  </cols>
  <sheetData>
    <row r="1" spans="1:13" x14ac:dyDescent="0.2">
      <c r="A1" t="s">
        <v>4</v>
      </c>
      <c r="B1" t="s">
        <v>1</v>
      </c>
      <c r="C1" t="s">
        <v>0</v>
      </c>
      <c r="D1" t="s">
        <v>2</v>
      </c>
      <c r="E1" t="s">
        <v>3</v>
      </c>
      <c r="G1" t="s">
        <v>4</v>
      </c>
      <c r="H1" t="s">
        <v>2</v>
      </c>
      <c r="I1" t="s">
        <v>3</v>
      </c>
      <c r="M1" t="s">
        <v>17</v>
      </c>
    </row>
    <row r="2" spans="1:13" x14ac:dyDescent="0.2">
      <c r="A2" t="s">
        <v>5</v>
      </c>
      <c r="B2">
        <v>14.29</v>
      </c>
      <c r="C2">
        <v>16</v>
      </c>
      <c r="D2">
        <v>14.29</v>
      </c>
      <c r="E2">
        <v>16</v>
      </c>
      <c r="G2" t="s">
        <v>15</v>
      </c>
      <c r="H2">
        <v>100</v>
      </c>
      <c r="I2">
        <v>100</v>
      </c>
      <c r="J2" t="s">
        <v>114</v>
      </c>
    </row>
    <row r="3" spans="1:13" x14ac:dyDescent="0.2">
      <c r="A3" t="s">
        <v>6</v>
      </c>
      <c r="B3">
        <v>14.29</v>
      </c>
      <c r="C3">
        <v>20</v>
      </c>
      <c r="D3">
        <v>14.29</v>
      </c>
      <c r="E3">
        <v>20</v>
      </c>
      <c r="G3" t="s">
        <v>26</v>
      </c>
      <c r="H3">
        <f>H2-14.29</f>
        <v>85.710000000000008</v>
      </c>
      <c r="I3">
        <f>I2-16</f>
        <v>84</v>
      </c>
    </row>
    <row r="4" spans="1:13" x14ac:dyDescent="0.2">
      <c r="A4" t="s">
        <v>7</v>
      </c>
      <c r="B4">
        <v>14.29</v>
      </c>
      <c r="C4">
        <v>16</v>
      </c>
      <c r="D4">
        <v>14.29</v>
      </c>
      <c r="E4">
        <v>16</v>
      </c>
      <c r="G4" t="s">
        <v>27</v>
      </c>
      <c r="H4">
        <f t="shared" ref="H4:H8" si="0">H3-14.29</f>
        <v>71.420000000000016</v>
      </c>
      <c r="I4">
        <f>I3-20</f>
        <v>64</v>
      </c>
    </row>
    <row r="5" spans="1:13" x14ac:dyDescent="0.2">
      <c r="A5" t="s">
        <v>8</v>
      </c>
      <c r="B5">
        <v>14.29</v>
      </c>
      <c r="C5">
        <v>0</v>
      </c>
      <c r="D5">
        <v>14.29</v>
      </c>
      <c r="E5">
        <v>0</v>
      </c>
      <c r="G5" t="s">
        <v>29</v>
      </c>
      <c r="H5">
        <f t="shared" si="0"/>
        <v>57.130000000000017</v>
      </c>
      <c r="I5">
        <f>I4-25</f>
        <v>39</v>
      </c>
      <c r="M5" t="s">
        <v>21</v>
      </c>
    </row>
    <row r="6" spans="1:13" x14ac:dyDescent="0.2">
      <c r="A6" t="s">
        <v>9</v>
      </c>
      <c r="B6">
        <v>14.29</v>
      </c>
      <c r="C6">
        <v>0</v>
      </c>
      <c r="D6">
        <v>14.29</v>
      </c>
      <c r="E6">
        <v>0</v>
      </c>
      <c r="G6" t="s">
        <v>30</v>
      </c>
      <c r="H6">
        <f t="shared" si="0"/>
        <v>42.840000000000018</v>
      </c>
      <c r="I6">
        <f>I5-0</f>
        <v>39</v>
      </c>
    </row>
    <row r="7" spans="1:13" x14ac:dyDescent="0.2">
      <c r="A7" t="s">
        <v>10</v>
      </c>
      <c r="B7">
        <v>14.29</v>
      </c>
      <c r="C7">
        <v>4</v>
      </c>
      <c r="D7">
        <v>14.29</v>
      </c>
      <c r="E7">
        <v>4</v>
      </c>
      <c r="G7" t="s">
        <v>31</v>
      </c>
      <c r="H7">
        <f t="shared" si="0"/>
        <v>28.550000000000018</v>
      </c>
      <c r="I7">
        <f>I6-10</f>
        <v>29</v>
      </c>
    </row>
    <row r="8" spans="1:13" x14ac:dyDescent="0.2">
      <c r="A8" t="s">
        <v>82</v>
      </c>
      <c r="B8">
        <v>14.29</v>
      </c>
      <c r="C8">
        <v>4</v>
      </c>
      <c r="D8">
        <v>14.29</v>
      </c>
      <c r="E8">
        <v>4</v>
      </c>
      <c r="G8" t="s">
        <v>28</v>
      </c>
      <c r="H8">
        <f t="shared" si="0"/>
        <v>14.260000000000019</v>
      </c>
      <c r="I8">
        <f>I7-5</f>
        <v>24</v>
      </c>
    </row>
    <row r="9" spans="1:13" x14ac:dyDescent="0.2">
      <c r="A9" t="s">
        <v>11</v>
      </c>
      <c r="B9">
        <f>SUM(B2:B8)</f>
        <v>100.02999999999997</v>
      </c>
      <c r="C9">
        <f>SUM(C2:C8)</f>
        <v>60</v>
      </c>
      <c r="D9">
        <f>SUM(D2:D8)</f>
        <v>100.02999999999997</v>
      </c>
      <c r="E9">
        <f>SUM(E2:E8)</f>
        <v>60</v>
      </c>
      <c r="G9" s="1" t="s">
        <v>82</v>
      </c>
      <c r="H9">
        <f>H8-14.29</f>
        <v>-2.9999999999979821E-2</v>
      </c>
      <c r="I9">
        <f>I8-5</f>
        <v>19</v>
      </c>
    </row>
    <row r="11" spans="1:13" x14ac:dyDescent="0.2">
      <c r="A11" t="s">
        <v>12</v>
      </c>
      <c r="B11">
        <v>100</v>
      </c>
      <c r="C11">
        <v>100</v>
      </c>
    </row>
    <row r="12" spans="1:13" x14ac:dyDescent="0.2">
      <c r="A12" t="s">
        <v>13</v>
      </c>
      <c r="B12">
        <v>14.29</v>
      </c>
      <c r="C12">
        <f>(B12*C11)/B11</f>
        <v>14.29</v>
      </c>
    </row>
    <row r="14" spans="1:13" x14ac:dyDescent="0.2">
      <c r="A14" t="s">
        <v>12</v>
      </c>
      <c r="B14">
        <v>40</v>
      </c>
      <c r="C14">
        <v>100</v>
      </c>
    </row>
    <row r="15" spans="1:13" x14ac:dyDescent="0.2">
      <c r="A15" t="s">
        <v>13</v>
      </c>
      <c r="B15">
        <v>2</v>
      </c>
      <c r="C15">
        <f>(B15*C14)/B14</f>
        <v>5</v>
      </c>
    </row>
    <row r="18" spans="1:3" x14ac:dyDescent="0.2">
      <c r="A18" t="s">
        <v>12</v>
      </c>
      <c r="B18">
        <v>40</v>
      </c>
      <c r="C18">
        <v>100</v>
      </c>
    </row>
    <row r="19" spans="1:3" x14ac:dyDescent="0.2">
      <c r="A19" t="s">
        <v>13</v>
      </c>
      <c r="B19">
        <v>4</v>
      </c>
      <c r="C19">
        <f>(B19*C18)/B18</f>
        <v>10</v>
      </c>
    </row>
    <row r="21" spans="1:3" x14ac:dyDescent="0.2">
      <c r="A21" t="s">
        <v>12</v>
      </c>
      <c r="B21">
        <v>40</v>
      </c>
      <c r="C21">
        <v>100</v>
      </c>
    </row>
    <row r="22" spans="1:3" x14ac:dyDescent="0.2">
      <c r="A22" t="s">
        <v>13</v>
      </c>
      <c r="B22">
        <v>8</v>
      </c>
      <c r="C22">
        <f>(B22*C21)/B21</f>
        <v>20</v>
      </c>
    </row>
    <row r="24" spans="1:3" x14ac:dyDescent="0.2">
      <c r="A24" t="s">
        <v>12</v>
      </c>
      <c r="B24">
        <v>40</v>
      </c>
      <c r="C24">
        <v>100</v>
      </c>
    </row>
    <row r="25" spans="1:3" x14ac:dyDescent="0.2">
      <c r="A25" t="s">
        <v>13</v>
      </c>
      <c r="B25">
        <v>10</v>
      </c>
      <c r="C25">
        <f>(B25*C24)/B24</f>
        <v>25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M1"/>
  <sheetViews>
    <sheetView zoomScale="50" workbookViewId="0">
      <selection activeCell="I1" sqref="I1:K1"/>
    </sheetView>
  </sheetViews>
  <sheetFormatPr baseColWidth="10" defaultColWidth="8.83203125" defaultRowHeight="15" x14ac:dyDescent="0.2"/>
  <sheetData>
    <row r="1" spans="9:13" x14ac:dyDescent="0.2">
      <c r="I1" t="s">
        <v>4</v>
      </c>
      <c r="J1" t="s">
        <v>2</v>
      </c>
      <c r="K1" t="s">
        <v>3</v>
      </c>
      <c r="M1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17" workbookViewId="0">
      <selection activeCell="K39" sqref="K39"/>
    </sheetView>
  </sheetViews>
  <sheetFormatPr baseColWidth="10" defaultColWidth="8.83203125" defaultRowHeight="15" x14ac:dyDescent="0.2"/>
  <cols>
    <col min="1" max="1" width="16.5" bestFit="1" customWidth="1"/>
    <col min="3" max="3" width="14" bestFit="1" customWidth="1"/>
    <col min="7" max="7" width="14" bestFit="1" customWidth="1"/>
    <col min="8" max="8" width="10.33203125" bestFit="1" customWidth="1"/>
  </cols>
  <sheetData>
    <row r="1" spans="1:13" x14ac:dyDescent="0.2">
      <c r="B1" t="s">
        <v>116</v>
      </c>
      <c r="C1" t="s">
        <v>117</v>
      </c>
      <c r="D1" t="s">
        <v>129</v>
      </c>
      <c r="G1" t="s">
        <v>117</v>
      </c>
      <c r="H1" t="s">
        <v>129</v>
      </c>
      <c r="M1" t="s">
        <v>20</v>
      </c>
    </row>
    <row r="2" spans="1:13" x14ac:dyDescent="0.2">
      <c r="A2" t="s">
        <v>118</v>
      </c>
      <c r="B2">
        <v>0</v>
      </c>
      <c r="C2">
        <v>1000</v>
      </c>
      <c r="D2">
        <v>1000</v>
      </c>
      <c r="F2">
        <v>0</v>
      </c>
      <c r="G2">
        <v>1000</v>
      </c>
      <c r="H2">
        <v>1000</v>
      </c>
    </row>
    <row r="3" spans="1:13" x14ac:dyDescent="0.2">
      <c r="A3" t="s">
        <v>119</v>
      </c>
      <c r="B3">
        <v>100</v>
      </c>
      <c r="C3">
        <v>900</v>
      </c>
      <c r="D3">
        <v>940</v>
      </c>
      <c r="F3">
        <v>10</v>
      </c>
      <c r="G3">
        <f>G2-20.83</f>
        <v>979.17</v>
      </c>
      <c r="H3">
        <f>H2-6</f>
        <v>994</v>
      </c>
    </row>
    <row r="4" spans="1:13" x14ac:dyDescent="0.2">
      <c r="A4" t="s">
        <v>120</v>
      </c>
      <c r="B4">
        <v>200</v>
      </c>
      <c r="C4">
        <v>800</v>
      </c>
      <c r="D4">
        <v>940</v>
      </c>
      <c r="F4">
        <v>20</v>
      </c>
      <c r="G4">
        <f t="shared" ref="G4:G50" si="0">G3-20.83</f>
        <v>958.33999999999992</v>
      </c>
      <c r="H4">
        <f t="shared" ref="H4:H12" si="1">H3-6</f>
        <v>988</v>
      </c>
    </row>
    <row r="5" spans="1:13" x14ac:dyDescent="0.2">
      <c r="A5" t="s">
        <v>121</v>
      </c>
      <c r="B5">
        <v>300</v>
      </c>
      <c r="C5">
        <v>700</v>
      </c>
      <c r="D5">
        <f>830</f>
        <v>830</v>
      </c>
      <c r="F5">
        <v>30</v>
      </c>
      <c r="G5">
        <f t="shared" si="0"/>
        <v>937.50999999999988</v>
      </c>
      <c r="H5">
        <f t="shared" si="1"/>
        <v>982</v>
      </c>
    </row>
    <row r="6" spans="1:13" x14ac:dyDescent="0.2">
      <c r="A6" t="s">
        <v>122</v>
      </c>
      <c r="B6">
        <v>350</v>
      </c>
      <c r="C6">
        <v>600</v>
      </c>
      <c r="D6">
        <f>700</f>
        <v>700</v>
      </c>
      <c r="F6">
        <v>40</v>
      </c>
      <c r="G6">
        <f t="shared" si="0"/>
        <v>916.67999999999984</v>
      </c>
      <c r="H6">
        <f t="shared" si="1"/>
        <v>976</v>
      </c>
    </row>
    <row r="7" spans="1:13" x14ac:dyDescent="0.2">
      <c r="A7" t="s">
        <v>123</v>
      </c>
      <c r="B7">
        <v>370</v>
      </c>
      <c r="C7">
        <v>500</v>
      </c>
      <c r="D7">
        <f>TOTAL!D6-120</f>
        <v>580</v>
      </c>
      <c r="F7">
        <v>50</v>
      </c>
      <c r="G7">
        <f t="shared" si="0"/>
        <v>895.8499999999998</v>
      </c>
      <c r="H7">
        <f t="shared" si="1"/>
        <v>970</v>
      </c>
    </row>
    <row r="8" spans="1:13" x14ac:dyDescent="0.2">
      <c r="A8" t="s">
        <v>124</v>
      </c>
      <c r="B8">
        <v>390</v>
      </c>
      <c r="C8">
        <v>400</v>
      </c>
      <c r="D8">
        <f>D7-120</f>
        <v>460</v>
      </c>
      <c r="F8">
        <v>60</v>
      </c>
      <c r="G8">
        <f t="shared" si="0"/>
        <v>875.01999999999975</v>
      </c>
      <c r="H8">
        <f t="shared" si="1"/>
        <v>964</v>
      </c>
    </row>
    <row r="9" spans="1:13" x14ac:dyDescent="0.2">
      <c r="A9" t="s">
        <v>125</v>
      </c>
      <c r="B9">
        <v>410</v>
      </c>
      <c r="C9">
        <v>300</v>
      </c>
      <c r="D9">
        <f>D8-120</f>
        <v>340</v>
      </c>
      <c r="F9">
        <v>70</v>
      </c>
      <c r="G9">
        <f t="shared" si="0"/>
        <v>854.18999999999971</v>
      </c>
      <c r="H9">
        <f t="shared" si="1"/>
        <v>958</v>
      </c>
    </row>
    <row r="10" spans="1:13" x14ac:dyDescent="0.2">
      <c r="A10" t="s">
        <v>126</v>
      </c>
      <c r="B10">
        <v>440</v>
      </c>
      <c r="C10">
        <v>200</v>
      </c>
      <c r="D10">
        <f>D9-75</f>
        <v>265</v>
      </c>
      <c r="F10">
        <v>80</v>
      </c>
      <c r="G10">
        <f t="shared" si="0"/>
        <v>833.35999999999967</v>
      </c>
      <c r="H10">
        <f t="shared" si="1"/>
        <v>952</v>
      </c>
    </row>
    <row r="11" spans="1:13" x14ac:dyDescent="0.2">
      <c r="A11" t="s">
        <v>127</v>
      </c>
      <c r="B11">
        <v>460</v>
      </c>
      <c r="C11">
        <v>100</v>
      </c>
      <c r="D11">
        <f>D10-180</f>
        <v>85</v>
      </c>
      <c r="F11">
        <v>90</v>
      </c>
      <c r="G11">
        <f t="shared" si="0"/>
        <v>812.52999999999963</v>
      </c>
      <c r="H11">
        <f t="shared" si="1"/>
        <v>946</v>
      </c>
    </row>
    <row r="12" spans="1:13" x14ac:dyDescent="0.2">
      <c r="A12" t="s">
        <v>128</v>
      </c>
      <c r="B12">
        <v>480</v>
      </c>
      <c r="C12">
        <v>0</v>
      </c>
      <c r="D12">
        <f>D11-60</f>
        <v>25</v>
      </c>
      <c r="F12">
        <v>100</v>
      </c>
      <c r="G12">
        <f t="shared" si="0"/>
        <v>791.69999999999959</v>
      </c>
      <c r="H12">
        <f t="shared" si="1"/>
        <v>940</v>
      </c>
      <c r="I12">
        <f>(H2-H12)/10</f>
        <v>6</v>
      </c>
    </row>
    <row r="13" spans="1:13" x14ac:dyDescent="0.2">
      <c r="F13">
        <v>110</v>
      </c>
      <c r="G13">
        <f t="shared" si="0"/>
        <v>770.86999999999955</v>
      </c>
      <c r="H13">
        <v>940</v>
      </c>
    </row>
    <row r="14" spans="1:13" x14ac:dyDescent="0.2">
      <c r="F14">
        <v>120</v>
      </c>
      <c r="G14">
        <f t="shared" si="0"/>
        <v>750.03999999999951</v>
      </c>
      <c r="H14">
        <v>940</v>
      </c>
    </row>
    <row r="15" spans="1:13" x14ac:dyDescent="0.2">
      <c r="F15">
        <v>130</v>
      </c>
      <c r="G15">
        <f t="shared" si="0"/>
        <v>729.20999999999947</v>
      </c>
      <c r="H15">
        <v>940</v>
      </c>
    </row>
    <row r="16" spans="1:13" x14ac:dyDescent="0.2">
      <c r="F16">
        <v>140</v>
      </c>
      <c r="G16">
        <f t="shared" si="0"/>
        <v>708.37999999999943</v>
      </c>
      <c r="H16">
        <v>940</v>
      </c>
    </row>
    <row r="17" spans="6:9" x14ac:dyDescent="0.2">
      <c r="F17">
        <v>150</v>
      </c>
      <c r="G17">
        <f t="shared" si="0"/>
        <v>687.54999999999939</v>
      </c>
      <c r="H17">
        <v>940</v>
      </c>
    </row>
    <row r="18" spans="6:9" x14ac:dyDescent="0.2">
      <c r="F18">
        <v>160</v>
      </c>
      <c r="G18">
        <f t="shared" si="0"/>
        <v>666.71999999999935</v>
      </c>
      <c r="H18">
        <v>940</v>
      </c>
    </row>
    <row r="19" spans="6:9" x14ac:dyDescent="0.2">
      <c r="F19">
        <v>170</v>
      </c>
      <c r="G19">
        <f t="shared" si="0"/>
        <v>645.8899999999993</v>
      </c>
      <c r="H19">
        <v>940</v>
      </c>
    </row>
    <row r="20" spans="6:9" x14ac:dyDescent="0.2">
      <c r="F20">
        <v>180</v>
      </c>
      <c r="G20">
        <f t="shared" si="0"/>
        <v>625.05999999999926</v>
      </c>
      <c r="H20">
        <v>940</v>
      </c>
    </row>
    <row r="21" spans="6:9" x14ac:dyDescent="0.2">
      <c r="F21">
        <v>190</v>
      </c>
      <c r="G21">
        <f t="shared" si="0"/>
        <v>604.22999999999922</v>
      </c>
      <c r="H21">
        <v>940</v>
      </c>
    </row>
    <row r="22" spans="6:9" x14ac:dyDescent="0.2">
      <c r="F22">
        <v>200</v>
      </c>
      <c r="G22">
        <f t="shared" si="0"/>
        <v>583.39999999999918</v>
      </c>
      <c r="H22">
        <v>940</v>
      </c>
    </row>
    <row r="23" spans="6:9" x14ac:dyDescent="0.2">
      <c r="F23">
        <v>210</v>
      </c>
      <c r="G23">
        <f t="shared" si="0"/>
        <v>562.56999999999914</v>
      </c>
      <c r="H23">
        <f>H22-11</f>
        <v>929</v>
      </c>
    </row>
    <row r="24" spans="6:9" x14ac:dyDescent="0.2">
      <c r="F24">
        <v>220</v>
      </c>
      <c r="G24">
        <f t="shared" si="0"/>
        <v>541.7399999999991</v>
      </c>
      <c r="H24">
        <f t="shared" ref="H24:H32" si="2">H23-11</f>
        <v>918</v>
      </c>
    </row>
    <row r="25" spans="6:9" x14ac:dyDescent="0.2">
      <c r="F25">
        <v>230</v>
      </c>
      <c r="G25">
        <f t="shared" si="0"/>
        <v>520.90999999999906</v>
      </c>
      <c r="H25">
        <f t="shared" si="2"/>
        <v>907</v>
      </c>
    </row>
    <row r="26" spans="6:9" x14ac:dyDescent="0.2">
      <c r="F26">
        <v>240</v>
      </c>
      <c r="G26">
        <f t="shared" si="0"/>
        <v>500.07999999999907</v>
      </c>
      <c r="H26">
        <f t="shared" si="2"/>
        <v>896</v>
      </c>
    </row>
    <row r="27" spans="6:9" x14ac:dyDescent="0.2">
      <c r="F27">
        <v>250</v>
      </c>
      <c r="G27">
        <f t="shared" si="0"/>
        <v>479.24999999999909</v>
      </c>
      <c r="H27">
        <f t="shared" si="2"/>
        <v>885</v>
      </c>
    </row>
    <row r="28" spans="6:9" x14ac:dyDescent="0.2">
      <c r="F28">
        <v>260</v>
      </c>
      <c r="G28">
        <f t="shared" si="0"/>
        <v>458.41999999999911</v>
      </c>
      <c r="H28">
        <f t="shared" si="2"/>
        <v>874</v>
      </c>
    </row>
    <row r="29" spans="6:9" x14ac:dyDescent="0.2">
      <c r="F29">
        <v>270</v>
      </c>
      <c r="G29">
        <f t="shared" si="0"/>
        <v>437.58999999999912</v>
      </c>
      <c r="H29">
        <f t="shared" si="2"/>
        <v>863</v>
      </c>
    </row>
    <row r="30" spans="6:9" x14ac:dyDescent="0.2">
      <c r="F30">
        <v>280</v>
      </c>
      <c r="G30">
        <f t="shared" si="0"/>
        <v>416.75999999999914</v>
      </c>
      <c r="H30">
        <f t="shared" si="2"/>
        <v>852</v>
      </c>
    </row>
    <row r="31" spans="6:9" x14ac:dyDescent="0.2">
      <c r="F31">
        <v>290</v>
      </c>
      <c r="G31">
        <f t="shared" si="0"/>
        <v>395.92999999999915</v>
      </c>
      <c r="H31">
        <f t="shared" si="2"/>
        <v>841</v>
      </c>
    </row>
    <row r="32" spans="6:9" x14ac:dyDescent="0.2">
      <c r="F32">
        <v>300</v>
      </c>
      <c r="G32">
        <f t="shared" si="0"/>
        <v>375.09999999999917</v>
      </c>
      <c r="H32">
        <f t="shared" si="2"/>
        <v>830</v>
      </c>
      <c r="I32">
        <f>(H22-H32)/10</f>
        <v>11</v>
      </c>
    </row>
    <row r="33" spans="6:9" x14ac:dyDescent="0.2">
      <c r="F33">
        <v>310</v>
      </c>
      <c r="G33">
        <f t="shared" si="0"/>
        <v>354.26999999999919</v>
      </c>
      <c r="H33">
        <f>H32-26</f>
        <v>804</v>
      </c>
    </row>
    <row r="34" spans="6:9" x14ac:dyDescent="0.2">
      <c r="F34">
        <v>320</v>
      </c>
      <c r="G34">
        <f t="shared" si="0"/>
        <v>333.4399999999992</v>
      </c>
      <c r="H34">
        <f t="shared" ref="H34:H37" si="3">H33-26</f>
        <v>778</v>
      </c>
    </row>
    <row r="35" spans="6:9" x14ac:dyDescent="0.2">
      <c r="F35">
        <v>330</v>
      </c>
      <c r="G35">
        <f t="shared" si="0"/>
        <v>312.60999999999922</v>
      </c>
      <c r="H35">
        <f t="shared" si="3"/>
        <v>752</v>
      </c>
    </row>
    <row r="36" spans="6:9" x14ac:dyDescent="0.2">
      <c r="F36">
        <v>340</v>
      </c>
      <c r="G36">
        <f t="shared" si="0"/>
        <v>291.77999999999923</v>
      </c>
      <c r="H36">
        <f t="shared" si="3"/>
        <v>726</v>
      </c>
    </row>
    <row r="37" spans="6:9" x14ac:dyDescent="0.2">
      <c r="F37">
        <v>350</v>
      </c>
      <c r="G37">
        <f t="shared" si="0"/>
        <v>270.94999999999925</v>
      </c>
      <c r="H37">
        <f t="shared" si="3"/>
        <v>700</v>
      </c>
      <c r="I37">
        <f>(H32-H37)/5</f>
        <v>26</v>
      </c>
    </row>
    <row r="38" spans="6:9" x14ac:dyDescent="0.2">
      <c r="F38">
        <v>360</v>
      </c>
      <c r="G38">
        <f t="shared" si="0"/>
        <v>250.11999999999927</v>
      </c>
      <c r="H38">
        <f t="shared" ref="H38:H43" si="4">H37-60</f>
        <v>640</v>
      </c>
    </row>
    <row r="39" spans="6:9" x14ac:dyDescent="0.2">
      <c r="F39">
        <v>370</v>
      </c>
      <c r="G39">
        <f t="shared" si="0"/>
        <v>229.28999999999928</v>
      </c>
      <c r="H39">
        <f t="shared" si="4"/>
        <v>580</v>
      </c>
      <c r="I39">
        <f>(H37-H39)/2</f>
        <v>60</v>
      </c>
    </row>
    <row r="40" spans="6:9" x14ac:dyDescent="0.2">
      <c r="F40">
        <v>380</v>
      </c>
      <c r="G40">
        <f t="shared" si="0"/>
        <v>208.4599999999993</v>
      </c>
      <c r="H40">
        <f t="shared" si="4"/>
        <v>520</v>
      </c>
    </row>
    <row r="41" spans="6:9" x14ac:dyDescent="0.2">
      <c r="F41">
        <v>390</v>
      </c>
      <c r="G41">
        <f t="shared" si="0"/>
        <v>187.62999999999931</v>
      </c>
      <c r="H41">
        <f t="shared" si="4"/>
        <v>460</v>
      </c>
      <c r="I41">
        <f>(H39-H41)/2</f>
        <v>60</v>
      </c>
    </row>
    <row r="42" spans="6:9" x14ac:dyDescent="0.2">
      <c r="F42">
        <v>400</v>
      </c>
      <c r="G42">
        <f t="shared" si="0"/>
        <v>166.79999999999933</v>
      </c>
      <c r="H42">
        <f t="shared" si="4"/>
        <v>400</v>
      </c>
    </row>
    <row r="43" spans="6:9" x14ac:dyDescent="0.2">
      <c r="F43">
        <v>410</v>
      </c>
      <c r="G43">
        <f t="shared" si="0"/>
        <v>145.96999999999935</v>
      </c>
      <c r="H43">
        <f t="shared" si="4"/>
        <v>340</v>
      </c>
      <c r="I43">
        <f>(H41-H43)/2</f>
        <v>60</v>
      </c>
    </row>
    <row r="44" spans="6:9" x14ac:dyDescent="0.2">
      <c r="F44">
        <v>420</v>
      </c>
      <c r="G44">
        <f t="shared" si="0"/>
        <v>125.13999999999935</v>
      </c>
      <c r="H44">
        <f>H43-25</f>
        <v>315</v>
      </c>
    </row>
    <row r="45" spans="6:9" x14ac:dyDescent="0.2">
      <c r="F45">
        <v>430</v>
      </c>
      <c r="G45">
        <f t="shared" si="0"/>
        <v>104.30999999999935</v>
      </c>
      <c r="H45">
        <f t="shared" ref="H45:H46" si="5">H44-25</f>
        <v>290</v>
      </c>
    </row>
    <row r="46" spans="6:9" x14ac:dyDescent="0.2">
      <c r="F46">
        <v>440</v>
      </c>
      <c r="G46">
        <f t="shared" si="0"/>
        <v>83.47999999999935</v>
      </c>
      <c r="H46">
        <f t="shared" si="5"/>
        <v>265</v>
      </c>
      <c r="I46">
        <f>(H43-H46)/3</f>
        <v>25</v>
      </c>
    </row>
    <row r="47" spans="6:9" x14ac:dyDescent="0.2">
      <c r="F47">
        <v>450</v>
      </c>
      <c r="G47">
        <f t="shared" si="0"/>
        <v>62.649999999999352</v>
      </c>
      <c r="H47">
        <f>H46-90</f>
        <v>175</v>
      </c>
    </row>
    <row r="48" spans="6:9" x14ac:dyDescent="0.2">
      <c r="F48">
        <v>460</v>
      </c>
      <c r="G48">
        <f t="shared" si="0"/>
        <v>41.819999999999354</v>
      </c>
      <c r="H48">
        <f>H47-90</f>
        <v>85</v>
      </c>
      <c r="I48">
        <f>(H46-H48)/2</f>
        <v>90</v>
      </c>
    </row>
    <row r="49" spans="6:9" x14ac:dyDescent="0.2">
      <c r="F49">
        <v>470</v>
      </c>
      <c r="G49">
        <f t="shared" si="0"/>
        <v>20.989999999999355</v>
      </c>
      <c r="H49">
        <f>H48-30</f>
        <v>55</v>
      </c>
    </row>
    <row r="50" spans="6:9" x14ac:dyDescent="0.2">
      <c r="F50">
        <v>480</v>
      </c>
      <c r="G50">
        <f t="shared" si="0"/>
        <v>0.1599999999993571</v>
      </c>
      <c r="H50">
        <f>H49-30</f>
        <v>25</v>
      </c>
      <c r="I50">
        <f>(H48-25)/2</f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zoomScalePageLayoutView="85" workbookViewId="0">
      <selection activeCell="E26" sqref="E26"/>
    </sheetView>
  </sheetViews>
  <sheetFormatPr baseColWidth="10" defaultColWidth="9.1640625" defaultRowHeight="15" x14ac:dyDescent="0.2"/>
  <cols>
    <col min="1" max="1" width="30.1640625" bestFit="1" customWidth="1"/>
    <col min="2" max="2" width="14.5" bestFit="1" customWidth="1"/>
    <col min="3" max="3" width="11" bestFit="1" customWidth="1"/>
    <col min="4" max="4" width="14.33203125" bestFit="1" customWidth="1"/>
    <col min="5" max="5" width="10.83203125" bestFit="1" customWidth="1"/>
    <col min="8" max="8" width="33.33203125" bestFit="1" customWidth="1"/>
    <col min="9" max="9" width="14.33203125" bestFit="1" customWidth="1"/>
    <col min="10" max="10" width="10.83203125" bestFit="1" customWidth="1"/>
  </cols>
  <sheetData>
    <row r="1" spans="1:13" x14ac:dyDescent="0.2">
      <c r="A1" t="s">
        <v>4</v>
      </c>
      <c r="B1" t="s">
        <v>1</v>
      </c>
      <c r="C1" t="s">
        <v>0</v>
      </c>
      <c r="D1" t="s">
        <v>2</v>
      </c>
      <c r="E1" t="s">
        <v>3</v>
      </c>
      <c r="H1" t="s">
        <v>4</v>
      </c>
      <c r="I1" t="s">
        <v>2</v>
      </c>
      <c r="J1" t="s">
        <v>3</v>
      </c>
      <c r="M1" t="s">
        <v>17</v>
      </c>
    </row>
    <row r="2" spans="1:13" x14ac:dyDescent="0.2">
      <c r="A2" t="s">
        <v>22</v>
      </c>
      <c r="B2">
        <v>11.1</v>
      </c>
      <c r="C2">
        <v>0</v>
      </c>
      <c r="D2">
        <v>11.1</v>
      </c>
      <c r="E2">
        <v>0</v>
      </c>
      <c r="H2" t="s">
        <v>15</v>
      </c>
      <c r="I2">
        <v>100</v>
      </c>
      <c r="J2">
        <v>100</v>
      </c>
    </row>
    <row r="3" spans="1:13" x14ac:dyDescent="0.2">
      <c r="A3" t="s">
        <v>23</v>
      </c>
      <c r="B3">
        <v>11.1</v>
      </c>
      <c r="C3">
        <v>0</v>
      </c>
      <c r="D3">
        <v>11.1</v>
      </c>
      <c r="E3">
        <v>0</v>
      </c>
      <c r="H3" t="s">
        <v>30</v>
      </c>
      <c r="I3">
        <f>I2-11.1</f>
        <v>88.9</v>
      </c>
      <c r="J3">
        <v>100</v>
      </c>
      <c r="L3" t="s">
        <v>114</v>
      </c>
    </row>
    <row r="4" spans="1:13" x14ac:dyDescent="0.2">
      <c r="A4" t="s">
        <v>24</v>
      </c>
      <c r="B4">
        <v>11.1</v>
      </c>
      <c r="C4">
        <v>0</v>
      </c>
      <c r="D4">
        <v>11.1</v>
      </c>
      <c r="E4">
        <v>0</v>
      </c>
      <c r="H4" t="s">
        <v>31</v>
      </c>
      <c r="I4">
        <f t="shared" ref="I4:I10" si="0">I3-11.1</f>
        <v>77.800000000000011</v>
      </c>
      <c r="J4">
        <v>100</v>
      </c>
    </row>
    <row r="5" spans="1:13" x14ac:dyDescent="0.2">
      <c r="A5" t="s">
        <v>14</v>
      </c>
      <c r="B5">
        <v>11.1</v>
      </c>
      <c r="C5">
        <v>0</v>
      </c>
      <c r="D5">
        <v>11.1</v>
      </c>
      <c r="E5">
        <v>0</v>
      </c>
      <c r="H5" t="s">
        <v>32</v>
      </c>
      <c r="I5">
        <f t="shared" si="0"/>
        <v>66.700000000000017</v>
      </c>
      <c r="J5">
        <v>100</v>
      </c>
    </row>
    <row r="6" spans="1:13" x14ac:dyDescent="0.2">
      <c r="A6" t="s">
        <v>25</v>
      </c>
      <c r="B6">
        <v>11.1</v>
      </c>
      <c r="C6">
        <v>0</v>
      </c>
      <c r="D6">
        <v>11.1</v>
      </c>
      <c r="E6">
        <v>0</v>
      </c>
      <c r="H6" t="s">
        <v>37</v>
      </c>
      <c r="I6">
        <f t="shared" si="0"/>
        <v>55.600000000000016</v>
      </c>
      <c r="J6">
        <v>100</v>
      </c>
    </row>
    <row r="7" spans="1:13" x14ac:dyDescent="0.2">
      <c r="A7" t="s">
        <v>8</v>
      </c>
      <c r="B7">
        <v>11.1</v>
      </c>
      <c r="C7">
        <v>0</v>
      </c>
      <c r="D7">
        <v>11.1</v>
      </c>
      <c r="E7">
        <v>0</v>
      </c>
      <c r="H7" t="s">
        <v>33</v>
      </c>
      <c r="I7">
        <f t="shared" si="0"/>
        <v>44.500000000000014</v>
      </c>
      <c r="J7">
        <v>100</v>
      </c>
    </row>
    <row r="8" spans="1:13" x14ac:dyDescent="0.2">
      <c r="A8" t="s">
        <v>9</v>
      </c>
      <c r="B8">
        <v>11.1</v>
      </c>
      <c r="C8">
        <v>0</v>
      </c>
      <c r="D8">
        <v>11.1</v>
      </c>
      <c r="E8">
        <v>0</v>
      </c>
      <c r="H8" t="s">
        <v>34</v>
      </c>
      <c r="I8">
        <f t="shared" si="0"/>
        <v>33.400000000000013</v>
      </c>
      <c r="J8">
        <v>100</v>
      </c>
    </row>
    <row r="9" spans="1:13" x14ac:dyDescent="0.2">
      <c r="A9" t="s">
        <v>10</v>
      </c>
      <c r="B9">
        <v>11.1</v>
      </c>
      <c r="C9">
        <v>0</v>
      </c>
      <c r="D9">
        <v>11.1</v>
      </c>
      <c r="E9">
        <v>0</v>
      </c>
      <c r="H9" t="s">
        <v>35</v>
      </c>
      <c r="I9">
        <f t="shared" si="0"/>
        <v>22.300000000000011</v>
      </c>
      <c r="J9">
        <v>100</v>
      </c>
    </row>
    <row r="10" spans="1:13" x14ac:dyDescent="0.2">
      <c r="A10" t="s">
        <v>110</v>
      </c>
      <c r="B10">
        <v>11.1</v>
      </c>
      <c r="D10">
        <v>11.1</v>
      </c>
      <c r="H10" t="s">
        <v>36</v>
      </c>
      <c r="I10">
        <f t="shared" si="0"/>
        <v>11.200000000000012</v>
      </c>
      <c r="J10">
        <v>100</v>
      </c>
    </row>
    <row r="11" spans="1:13" x14ac:dyDescent="0.2">
      <c r="A11" t="s">
        <v>11</v>
      </c>
      <c r="B11">
        <v>100</v>
      </c>
      <c r="C11">
        <f>SUM(C2:C9)</f>
        <v>0</v>
      </c>
      <c r="D11">
        <v>11.1</v>
      </c>
      <c r="E11">
        <f>SUM(E2:E9)</f>
        <v>0</v>
      </c>
      <c r="H11" s="1" t="s">
        <v>83</v>
      </c>
      <c r="I11">
        <v>0</v>
      </c>
      <c r="J11">
        <v>100</v>
      </c>
    </row>
    <row r="14" spans="1:13" x14ac:dyDescent="0.2">
      <c r="A14" t="s">
        <v>12</v>
      </c>
      <c r="B14">
        <v>100</v>
      </c>
      <c r="C14">
        <v>100</v>
      </c>
    </row>
    <row r="15" spans="1:13" x14ac:dyDescent="0.2">
      <c r="A15" t="s">
        <v>13</v>
      </c>
      <c r="B15">
        <v>11.1</v>
      </c>
      <c r="C15">
        <f>(B15*C14)/B14</f>
        <v>11.1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B1" workbookViewId="0">
      <selection activeCell="H1" sqref="H1:J11"/>
    </sheetView>
  </sheetViews>
  <sheetFormatPr baseColWidth="10" defaultColWidth="9.1640625" defaultRowHeight="15" x14ac:dyDescent="0.2"/>
  <cols>
    <col min="1" max="1" width="31" bestFit="1" customWidth="1"/>
    <col min="2" max="2" width="14.5" bestFit="1" customWidth="1"/>
    <col min="3" max="3" width="12" bestFit="1" customWidth="1"/>
    <col min="4" max="4" width="14.33203125" bestFit="1" customWidth="1"/>
    <col min="5" max="5" width="10.83203125" bestFit="1" customWidth="1"/>
    <col min="8" max="8" width="31" bestFit="1" customWidth="1"/>
    <col min="9" max="9" width="14.5" bestFit="1" customWidth="1"/>
    <col min="10" max="10" width="10.83203125" bestFit="1" customWidth="1"/>
  </cols>
  <sheetData>
    <row r="1" spans="1:13" x14ac:dyDescent="0.2">
      <c r="A1" t="s">
        <v>4</v>
      </c>
      <c r="B1" t="s">
        <v>1</v>
      </c>
      <c r="C1" t="s">
        <v>0</v>
      </c>
      <c r="D1" t="s">
        <v>2</v>
      </c>
      <c r="E1" t="s">
        <v>3</v>
      </c>
      <c r="H1" t="s">
        <v>4</v>
      </c>
      <c r="I1" t="s">
        <v>2</v>
      </c>
      <c r="J1" t="s">
        <v>3</v>
      </c>
      <c r="M1" t="s">
        <v>17</v>
      </c>
    </row>
    <row r="2" spans="1:13" x14ac:dyDescent="0.2">
      <c r="A2" t="s">
        <v>38</v>
      </c>
      <c r="B2">
        <v>11.1</v>
      </c>
      <c r="C2">
        <v>12</v>
      </c>
      <c r="D2">
        <v>11.1</v>
      </c>
      <c r="E2">
        <v>12</v>
      </c>
      <c r="F2" t="s">
        <v>16</v>
      </c>
      <c r="H2" t="s">
        <v>15</v>
      </c>
      <c r="I2">
        <v>100</v>
      </c>
      <c r="J2">
        <v>100</v>
      </c>
    </row>
    <row r="3" spans="1:13" x14ac:dyDescent="0.2">
      <c r="A3" t="s">
        <v>39</v>
      </c>
      <c r="B3">
        <v>11.1</v>
      </c>
      <c r="C3">
        <v>8</v>
      </c>
      <c r="D3">
        <v>11.1</v>
      </c>
      <c r="E3">
        <v>8</v>
      </c>
      <c r="F3" t="s">
        <v>16</v>
      </c>
      <c r="H3" t="s">
        <v>38</v>
      </c>
      <c r="I3">
        <f>I2-11.1</f>
        <v>88.9</v>
      </c>
      <c r="J3">
        <f>J2-12</f>
        <v>88</v>
      </c>
      <c r="K3" t="s">
        <v>114</v>
      </c>
    </row>
    <row r="4" spans="1:13" x14ac:dyDescent="0.2">
      <c r="A4" t="s">
        <v>40</v>
      </c>
      <c r="B4">
        <v>11.1</v>
      </c>
      <c r="C4">
        <v>1</v>
      </c>
      <c r="D4">
        <v>11.1</v>
      </c>
      <c r="E4">
        <v>1</v>
      </c>
      <c r="H4" t="s">
        <v>39</v>
      </c>
      <c r="I4">
        <f t="shared" ref="I4:I10" si="0">I3-11.1</f>
        <v>77.800000000000011</v>
      </c>
      <c r="J4">
        <f>J3-8</f>
        <v>80</v>
      </c>
    </row>
    <row r="5" spans="1:13" x14ac:dyDescent="0.2">
      <c r="A5" t="s">
        <v>14</v>
      </c>
      <c r="B5">
        <v>11.1</v>
      </c>
      <c r="C5">
        <v>16</v>
      </c>
      <c r="D5">
        <v>11.1</v>
      </c>
      <c r="E5">
        <v>16</v>
      </c>
      <c r="F5" t="s">
        <v>16</v>
      </c>
      <c r="H5" t="s">
        <v>40</v>
      </c>
      <c r="I5">
        <f t="shared" si="0"/>
        <v>66.700000000000017</v>
      </c>
      <c r="J5">
        <f>J4-1</f>
        <v>79</v>
      </c>
    </row>
    <row r="6" spans="1:13" x14ac:dyDescent="0.2">
      <c r="A6" t="s">
        <v>44</v>
      </c>
      <c r="B6">
        <v>11.1</v>
      </c>
      <c r="C6">
        <v>12</v>
      </c>
      <c r="D6">
        <v>11.1</v>
      </c>
      <c r="E6">
        <v>12</v>
      </c>
      <c r="F6" t="s">
        <v>16</v>
      </c>
      <c r="H6" t="s">
        <v>14</v>
      </c>
      <c r="I6">
        <f t="shared" si="0"/>
        <v>55.600000000000016</v>
      </c>
      <c r="J6">
        <f>J5-16</f>
        <v>63</v>
      </c>
    </row>
    <row r="7" spans="1:13" x14ac:dyDescent="0.2">
      <c r="A7" t="s">
        <v>41</v>
      </c>
      <c r="B7">
        <v>11.1</v>
      </c>
      <c r="C7">
        <v>6</v>
      </c>
      <c r="D7">
        <v>11.1</v>
      </c>
      <c r="E7">
        <v>6</v>
      </c>
      <c r="F7" t="s">
        <v>16</v>
      </c>
      <c r="H7" t="s">
        <v>44</v>
      </c>
      <c r="I7">
        <f t="shared" si="0"/>
        <v>44.500000000000014</v>
      </c>
      <c r="J7">
        <f>J6-12</f>
        <v>51</v>
      </c>
    </row>
    <row r="8" spans="1:13" x14ac:dyDescent="0.2">
      <c r="A8" t="s">
        <v>42</v>
      </c>
      <c r="B8">
        <v>11.1</v>
      </c>
      <c r="C8">
        <v>4</v>
      </c>
      <c r="D8">
        <v>11.1</v>
      </c>
      <c r="E8">
        <v>4</v>
      </c>
      <c r="F8" t="s">
        <v>16</v>
      </c>
      <c r="H8" t="s">
        <v>41</v>
      </c>
      <c r="I8">
        <f t="shared" si="0"/>
        <v>33.400000000000013</v>
      </c>
      <c r="J8">
        <f>J7-6</f>
        <v>45</v>
      </c>
    </row>
    <row r="9" spans="1:13" x14ac:dyDescent="0.2">
      <c r="A9" t="s">
        <v>43</v>
      </c>
      <c r="B9">
        <v>11.1</v>
      </c>
      <c r="C9">
        <v>0.5</v>
      </c>
      <c r="D9">
        <v>11.1</v>
      </c>
      <c r="E9">
        <v>0.5</v>
      </c>
      <c r="H9" t="s">
        <v>42</v>
      </c>
      <c r="I9">
        <f t="shared" si="0"/>
        <v>22.300000000000011</v>
      </c>
      <c r="J9">
        <f>J8-4</f>
        <v>41</v>
      </c>
    </row>
    <row r="10" spans="1:13" x14ac:dyDescent="0.2">
      <c r="A10" t="s">
        <v>84</v>
      </c>
      <c r="B10">
        <v>11.1</v>
      </c>
      <c r="C10">
        <v>0.5</v>
      </c>
      <c r="D10">
        <v>11.1</v>
      </c>
      <c r="E10">
        <v>0.5</v>
      </c>
      <c r="H10" t="s">
        <v>43</v>
      </c>
      <c r="I10">
        <f t="shared" si="0"/>
        <v>11.200000000000012</v>
      </c>
      <c r="J10">
        <f>J9-0.5</f>
        <v>40.5</v>
      </c>
    </row>
    <row r="11" spans="1:13" x14ac:dyDescent="0.2">
      <c r="A11" t="s">
        <v>11</v>
      </c>
      <c r="B11">
        <f>SUM(B2:B10)</f>
        <v>99.899999999999977</v>
      </c>
      <c r="C11">
        <f>SUM(C2:C10)</f>
        <v>60</v>
      </c>
      <c r="D11">
        <f>SUM(D2:D10)</f>
        <v>99.899999999999977</v>
      </c>
      <c r="E11">
        <f>SUM(E2:E10)</f>
        <v>60</v>
      </c>
      <c r="H11" t="s">
        <v>84</v>
      </c>
      <c r="I11">
        <v>0</v>
      </c>
      <c r="J11">
        <f>J10-0.5</f>
        <v>40</v>
      </c>
    </row>
    <row r="13" spans="1:13" x14ac:dyDescent="0.2">
      <c r="A13" t="s">
        <v>12</v>
      </c>
      <c r="B13">
        <v>100</v>
      </c>
      <c r="C13">
        <v>100</v>
      </c>
      <c r="E13" t="s">
        <v>12</v>
      </c>
      <c r="F13">
        <v>100</v>
      </c>
      <c r="G13">
        <v>100</v>
      </c>
    </row>
    <row r="14" spans="1:13" x14ac:dyDescent="0.2">
      <c r="A14" t="s">
        <v>13</v>
      </c>
      <c r="B14">
        <v>0.5</v>
      </c>
      <c r="C14">
        <f>(B14*C13)/B13</f>
        <v>0.5</v>
      </c>
      <c r="E14" t="s">
        <v>13</v>
      </c>
      <c r="F14">
        <v>8</v>
      </c>
      <c r="G14">
        <f>(F14*G13/F13)</f>
        <v>8</v>
      </c>
    </row>
    <row r="16" spans="1:13" x14ac:dyDescent="0.2">
      <c r="A16" t="s">
        <v>12</v>
      </c>
      <c r="B16">
        <v>100</v>
      </c>
      <c r="C16">
        <v>100</v>
      </c>
      <c r="E16" t="s">
        <v>12</v>
      </c>
      <c r="F16">
        <v>100</v>
      </c>
      <c r="G16">
        <v>100</v>
      </c>
    </row>
    <row r="17" spans="1:7" x14ac:dyDescent="0.2">
      <c r="A17" t="s">
        <v>13</v>
      </c>
      <c r="B17">
        <v>4</v>
      </c>
      <c r="C17">
        <f>(B17*C16/B16)</f>
        <v>4</v>
      </c>
      <c r="E17" t="s">
        <v>13</v>
      </c>
      <c r="F17">
        <v>12</v>
      </c>
      <c r="G17">
        <f>(F17*G16/F16)</f>
        <v>12</v>
      </c>
    </row>
    <row r="19" spans="1:7" x14ac:dyDescent="0.2">
      <c r="A19" t="s">
        <v>12</v>
      </c>
      <c r="B19">
        <v>100</v>
      </c>
      <c r="C19">
        <v>100</v>
      </c>
    </row>
    <row r="20" spans="1:7" x14ac:dyDescent="0.2">
      <c r="A20" t="s">
        <v>13</v>
      </c>
      <c r="B20">
        <v>6</v>
      </c>
      <c r="C20">
        <f>(B20*C19/B19)</f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C1" workbookViewId="0">
      <selection activeCell="G1" sqref="G1:I11"/>
    </sheetView>
  </sheetViews>
  <sheetFormatPr baseColWidth="10" defaultColWidth="8.83203125" defaultRowHeight="15" x14ac:dyDescent="0.2"/>
  <cols>
    <col min="1" max="1" width="40.1640625" bestFit="1" customWidth="1"/>
    <col min="2" max="2" width="14.5" bestFit="1" customWidth="1"/>
    <col min="3" max="3" width="11" bestFit="1" customWidth="1"/>
    <col min="4" max="4" width="14.5" bestFit="1" customWidth="1"/>
    <col min="5" max="5" width="10.83203125" bestFit="1" customWidth="1"/>
    <col min="7" max="7" width="40.1640625" bestFit="1" customWidth="1"/>
    <col min="8" max="8" width="14.5" bestFit="1" customWidth="1"/>
    <col min="9" max="9" width="10.83203125" bestFit="1" customWidth="1"/>
  </cols>
  <sheetData>
    <row r="1" spans="1:13" x14ac:dyDescent="0.2">
      <c r="A1" t="s">
        <v>4</v>
      </c>
      <c r="B1" t="s">
        <v>1</v>
      </c>
      <c r="C1" t="s">
        <v>0</v>
      </c>
      <c r="D1" t="s">
        <v>2</v>
      </c>
      <c r="E1" t="s">
        <v>3</v>
      </c>
      <c r="G1" t="s">
        <v>4</v>
      </c>
      <c r="H1" t="s">
        <v>2</v>
      </c>
      <c r="I1" t="s">
        <v>3</v>
      </c>
      <c r="M1" t="s">
        <v>18</v>
      </c>
    </row>
    <row r="2" spans="1:13" x14ac:dyDescent="0.2">
      <c r="A2" t="s">
        <v>45</v>
      </c>
      <c r="B2">
        <v>5.55</v>
      </c>
      <c r="C2">
        <v>6</v>
      </c>
      <c r="D2">
        <v>11.1</v>
      </c>
      <c r="E2">
        <v>12</v>
      </c>
      <c r="G2" t="s">
        <v>15</v>
      </c>
      <c r="H2">
        <v>100</v>
      </c>
      <c r="I2">
        <v>100</v>
      </c>
      <c r="J2" t="s">
        <v>114</v>
      </c>
    </row>
    <row r="3" spans="1:13" x14ac:dyDescent="0.2">
      <c r="A3" t="s">
        <v>46</v>
      </c>
      <c r="B3">
        <v>5.55</v>
      </c>
      <c r="C3">
        <v>4</v>
      </c>
      <c r="D3">
        <v>11.1</v>
      </c>
      <c r="E3">
        <v>8</v>
      </c>
      <c r="G3" t="s">
        <v>45</v>
      </c>
      <c r="H3">
        <f>H2-11.1</f>
        <v>88.9</v>
      </c>
      <c r="I3">
        <f>I2-12</f>
        <v>88</v>
      </c>
    </row>
    <row r="4" spans="1:13" x14ac:dyDescent="0.2">
      <c r="A4" t="s">
        <v>47</v>
      </c>
      <c r="B4">
        <v>5.55</v>
      </c>
      <c r="C4">
        <v>0.5</v>
      </c>
      <c r="D4">
        <v>11.1</v>
      </c>
      <c r="E4">
        <v>1</v>
      </c>
      <c r="G4" t="s">
        <v>46</v>
      </c>
      <c r="H4">
        <f t="shared" ref="H4:H11" si="0">H3-11.1</f>
        <v>77.800000000000011</v>
      </c>
      <c r="I4">
        <f>I3-8</f>
        <v>80</v>
      </c>
    </row>
    <row r="5" spans="1:13" x14ac:dyDescent="0.2">
      <c r="A5" t="s">
        <v>48</v>
      </c>
      <c r="B5">
        <v>5.55</v>
      </c>
      <c r="C5">
        <v>8</v>
      </c>
      <c r="D5">
        <v>11.1</v>
      </c>
      <c r="E5">
        <v>16</v>
      </c>
      <c r="G5" t="s">
        <v>47</v>
      </c>
      <c r="H5">
        <f t="shared" si="0"/>
        <v>66.700000000000017</v>
      </c>
      <c r="I5">
        <f>I4-1</f>
        <v>79</v>
      </c>
    </row>
    <row r="6" spans="1:13" x14ac:dyDescent="0.2">
      <c r="A6" t="s">
        <v>49</v>
      </c>
      <c r="B6">
        <v>5.55</v>
      </c>
      <c r="C6">
        <v>12</v>
      </c>
      <c r="D6">
        <v>11.1</v>
      </c>
      <c r="E6">
        <v>24</v>
      </c>
      <c r="G6" t="s">
        <v>48</v>
      </c>
      <c r="H6">
        <f t="shared" si="0"/>
        <v>55.600000000000016</v>
      </c>
      <c r="I6">
        <f>I5-16</f>
        <v>63</v>
      </c>
    </row>
    <row r="7" spans="1:13" x14ac:dyDescent="0.2">
      <c r="A7" t="s">
        <v>50</v>
      </c>
      <c r="B7">
        <v>5.55</v>
      </c>
      <c r="C7">
        <v>6</v>
      </c>
      <c r="D7">
        <v>11.1</v>
      </c>
      <c r="E7">
        <v>12</v>
      </c>
      <c r="G7" t="s">
        <v>49</v>
      </c>
      <c r="H7">
        <f t="shared" si="0"/>
        <v>44.500000000000014</v>
      </c>
      <c r="I7">
        <f>I6-24</f>
        <v>39</v>
      </c>
    </row>
    <row r="8" spans="1:13" x14ac:dyDescent="0.2">
      <c r="A8" t="s">
        <v>51</v>
      </c>
      <c r="B8">
        <v>5.55</v>
      </c>
      <c r="C8">
        <v>4</v>
      </c>
      <c r="D8">
        <v>11.1</v>
      </c>
      <c r="E8">
        <v>1</v>
      </c>
      <c r="G8" t="s">
        <v>50</v>
      </c>
      <c r="H8">
        <f t="shared" si="0"/>
        <v>33.400000000000013</v>
      </c>
      <c r="I8">
        <f>I7-12</f>
        <v>27</v>
      </c>
    </row>
    <row r="9" spans="1:13" x14ac:dyDescent="0.2">
      <c r="A9" t="s">
        <v>52</v>
      </c>
      <c r="B9">
        <v>5.55</v>
      </c>
      <c r="C9">
        <v>0.5</v>
      </c>
      <c r="D9">
        <v>11.1</v>
      </c>
      <c r="E9">
        <v>5</v>
      </c>
      <c r="G9" t="s">
        <v>51</v>
      </c>
      <c r="H9">
        <f t="shared" si="0"/>
        <v>22.300000000000011</v>
      </c>
      <c r="I9">
        <f>I8-1</f>
        <v>26</v>
      </c>
    </row>
    <row r="10" spans="1:13" x14ac:dyDescent="0.2">
      <c r="A10" t="s">
        <v>85</v>
      </c>
      <c r="B10">
        <v>5.55</v>
      </c>
      <c r="C10">
        <v>0.5</v>
      </c>
      <c r="D10">
        <v>11.1</v>
      </c>
      <c r="E10">
        <v>5</v>
      </c>
      <c r="G10" t="s">
        <v>52</v>
      </c>
      <c r="H10">
        <f t="shared" si="0"/>
        <v>11.200000000000012</v>
      </c>
      <c r="I10">
        <f>I9-5</f>
        <v>21</v>
      </c>
    </row>
    <row r="11" spans="1:13" x14ac:dyDescent="0.2">
      <c r="A11" t="s">
        <v>86</v>
      </c>
      <c r="B11">
        <f>SUM(B2:B10)</f>
        <v>49.949999999999989</v>
      </c>
      <c r="C11">
        <f>SUM(C2:C10)</f>
        <v>41.5</v>
      </c>
      <c r="D11">
        <f>SUM(D2:D10)</f>
        <v>99.899999999999977</v>
      </c>
      <c r="E11">
        <f>SUM(E2:E10)</f>
        <v>84</v>
      </c>
      <c r="G11" t="s">
        <v>85</v>
      </c>
      <c r="H11">
        <f t="shared" si="0"/>
        <v>0.10000000000001208</v>
      </c>
      <c r="I11">
        <f>I10-5</f>
        <v>16</v>
      </c>
    </row>
    <row r="13" spans="1:13" x14ac:dyDescent="0.2">
      <c r="A13" t="s">
        <v>12</v>
      </c>
      <c r="B13">
        <v>50</v>
      </c>
      <c r="C13">
        <v>100</v>
      </c>
      <c r="E13" t="s">
        <v>12</v>
      </c>
      <c r="F13">
        <v>20</v>
      </c>
      <c r="G13">
        <v>100</v>
      </c>
    </row>
    <row r="14" spans="1:13" x14ac:dyDescent="0.2">
      <c r="A14" t="s">
        <v>13</v>
      </c>
      <c r="B14">
        <v>6</v>
      </c>
      <c r="C14">
        <f>(B14*C13)/B13</f>
        <v>12</v>
      </c>
      <c r="E14" t="s">
        <v>13</v>
      </c>
      <c r="F14">
        <v>8</v>
      </c>
      <c r="G14">
        <f>(F14*G13)/F13</f>
        <v>40</v>
      </c>
    </row>
    <row r="16" spans="1:13" x14ac:dyDescent="0.2">
      <c r="A16" t="s">
        <v>12</v>
      </c>
      <c r="B16">
        <v>20</v>
      </c>
      <c r="C16">
        <v>100</v>
      </c>
      <c r="E16" t="s">
        <v>12</v>
      </c>
      <c r="F16">
        <v>20</v>
      </c>
      <c r="G16">
        <v>100</v>
      </c>
    </row>
    <row r="17" spans="1:7" x14ac:dyDescent="0.2">
      <c r="A17" t="s">
        <v>13</v>
      </c>
      <c r="B17">
        <v>4</v>
      </c>
      <c r="C17">
        <f>(B17*C16)/B16</f>
        <v>20</v>
      </c>
      <c r="E17" t="s">
        <v>13</v>
      </c>
      <c r="F17">
        <v>12</v>
      </c>
      <c r="G17">
        <f>(F17*G16)/F16</f>
        <v>60</v>
      </c>
    </row>
    <row r="19" spans="1:7" x14ac:dyDescent="0.2">
      <c r="A19" t="s">
        <v>12</v>
      </c>
      <c r="B19">
        <v>20</v>
      </c>
      <c r="C19">
        <v>100</v>
      </c>
      <c r="E19" t="s">
        <v>12</v>
      </c>
      <c r="F19">
        <v>20</v>
      </c>
      <c r="G19">
        <v>100</v>
      </c>
    </row>
    <row r="20" spans="1:7" x14ac:dyDescent="0.2">
      <c r="A20" t="s">
        <v>13</v>
      </c>
      <c r="B20">
        <v>6</v>
      </c>
      <c r="C20">
        <f>(B20*C19)/B19</f>
        <v>30</v>
      </c>
      <c r="E20" t="s">
        <v>13</v>
      </c>
      <c r="F20">
        <v>2.2000000000000002</v>
      </c>
      <c r="G20">
        <f>(F20*G19)/F19</f>
        <v>11.000000000000002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1" sqref="G1:I16"/>
    </sheetView>
  </sheetViews>
  <sheetFormatPr baseColWidth="10" defaultColWidth="8.83203125" defaultRowHeight="15" x14ac:dyDescent="0.2"/>
  <cols>
    <col min="1" max="1" width="38.5" bestFit="1" customWidth="1"/>
    <col min="2" max="2" width="14.5" bestFit="1" customWidth="1"/>
    <col min="3" max="3" width="11" bestFit="1" customWidth="1"/>
    <col min="4" max="4" width="14.5" bestFit="1" customWidth="1"/>
    <col min="5" max="5" width="10.83203125" bestFit="1" customWidth="1"/>
    <col min="7" max="7" width="38.5" bestFit="1" customWidth="1"/>
    <col min="8" max="8" width="14.5" bestFit="1" customWidth="1"/>
    <col min="9" max="9" width="10.83203125" bestFit="1" customWidth="1"/>
  </cols>
  <sheetData>
    <row r="1" spans="1:12" x14ac:dyDescent="0.2">
      <c r="A1" t="s">
        <v>4</v>
      </c>
      <c r="B1" t="s">
        <v>1</v>
      </c>
      <c r="C1" t="s">
        <v>0</v>
      </c>
      <c r="D1" t="s">
        <v>2</v>
      </c>
      <c r="E1" t="s">
        <v>3</v>
      </c>
      <c r="G1" t="s">
        <v>4</v>
      </c>
      <c r="H1" t="s">
        <v>2</v>
      </c>
      <c r="I1" t="s">
        <v>3</v>
      </c>
      <c r="L1" t="s">
        <v>19</v>
      </c>
    </row>
    <row r="2" spans="1:12" x14ac:dyDescent="0.2">
      <c r="A2" s="1" t="s">
        <v>53</v>
      </c>
      <c r="B2">
        <v>1.43</v>
      </c>
      <c r="C2">
        <v>1</v>
      </c>
      <c r="D2">
        <v>7.15</v>
      </c>
      <c r="E2">
        <v>5</v>
      </c>
      <c r="G2" t="s">
        <v>15</v>
      </c>
      <c r="H2">
        <v>100</v>
      </c>
      <c r="I2">
        <v>100</v>
      </c>
      <c r="J2" t="s">
        <v>114</v>
      </c>
    </row>
    <row r="3" spans="1:12" x14ac:dyDescent="0.2">
      <c r="A3" s="1" t="s">
        <v>57</v>
      </c>
      <c r="B3">
        <v>1.43</v>
      </c>
      <c r="C3">
        <v>2</v>
      </c>
      <c r="D3">
        <v>7.15</v>
      </c>
      <c r="E3">
        <v>10</v>
      </c>
      <c r="G3" s="1" t="s">
        <v>53</v>
      </c>
      <c r="H3">
        <f>H2-7.15</f>
        <v>92.85</v>
      </c>
      <c r="I3">
        <f>I2-5</f>
        <v>95</v>
      </c>
    </row>
    <row r="4" spans="1:12" x14ac:dyDescent="0.2">
      <c r="A4" s="1" t="s">
        <v>58</v>
      </c>
      <c r="B4">
        <v>1.43</v>
      </c>
      <c r="C4">
        <v>3</v>
      </c>
      <c r="D4">
        <v>7.15</v>
      </c>
      <c r="E4">
        <v>15</v>
      </c>
      <c r="G4" s="1" t="s">
        <v>57</v>
      </c>
      <c r="H4">
        <f t="shared" ref="H4:H15" si="0">H3-7.15</f>
        <v>85.699999999999989</v>
      </c>
      <c r="I4">
        <f>I3-10</f>
        <v>85</v>
      </c>
    </row>
    <row r="5" spans="1:12" x14ac:dyDescent="0.2">
      <c r="A5" s="1" t="s">
        <v>54</v>
      </c>
      <c r="B5">
        <v>1.43</v>
      </c>
      <c r="C5">
        <v>1</v>
      </c>
      <c r="D5">
        <v>7.15</v>
      </c>
      <c r="E5">
        <v>5</v>
      </c>
      <c r="G5" s="1" t="s">
        <v>58</v>
      </c>
      <c r="H5">
        <f t="shared" si="0"/>
        <v>78.549999999999983</v>
      </c>
      <c r="I5">
        <f>I4-15</f>
        <v>70</v>
      </c>
    </row>
    <row r="6" spans="1:12" x14ac:dyDescent="0.2">
      <c r="A6" s="1" t="s">
        <v>55</v>
      </c>
      <c r="B6">
        <v>1.43</v>
      </c>
      <c r="C6">
        <v>1</v>
      </c>
      <c r="D6">
        <v>7.15</v>
      </c>
      <c r="E6">
        <v>5</v>
      </c>
      <c r="G6" s="1" t="s">
        <v>54</v>
      </c>
      <c r="H6">
        <f t="shared" si="0"/>
        <v>71.399999999999977</v>
      </c>
      <c r="I6">
        <f t="shared" ref="I6:I11" si="1">I5-5</f>
        <v>65</v>
      </c>
    </row>
    <row r="7" spans="1:12" x14ac:dyDescent="0.2">
      <c r="A7" s="1" t="s">
        <v>56</v>
      </c>
      <c r="B7">
        <v>1.43</v>
      </c>
      <c r="C7">
        <v>1</v>
      </c>
      <c r="D7">
        <v>7.15</v>
      </c>
      <c r="E7">
        <v>5</v>
      </c>
      <c r="G7" s="1" t="s">
        <v>55</v>
      </c>
      <c r="H7">
        <f t="shared" si="0"/>
        <v>64.249999999999972</v>
      </c>
      <c r="I7">
        <f t="shared" si="1"/>
        <v>60</v>
      </c>
    </row>
    <row r="8" spans="1:12" x14ac:dyDescent="0.2">
      <c r="A8" s="1" t="s">
        <v>56</v>
      </c>
      <c r="B8">
        <v>1.43</v>
      </c>
      <c r="C8">
        <v>1</v>
      </c>
      <c r="D8">
        <v>7.15</v>
      </c>
      <c r="E8">
        <v>5</v>
      </c>
      <c r="G8" s="1" t="s">
        <v>56</v>
      </c>
      <c r="H8">
        <f t="shared" si="0"/>
        <v>57.099999999999973</v>
      </c>
      <c r="I8">
        <f t="shared" si="1"/>
        <v>55</v>
      </c>
    </row>
    <row r="9" spans="1:12" x14ac:dyDescent="0.2">
      <c r="A9" s="1" t="s">
        <v>59</v>
      </c>
      <c r="B9">
        <v>1.43</v>
      </c>
      <c r="C9">
        <v>1</v>
      </c>
      <c r="D9">
        <v>7.15</v>
      </c>
      <c r="E9">
        <v>5</v>
      </c>
      <c r="G9" s="1" t="s">
        <v>56</v>
      </c>
      <c r="H9">
        <f t="shared" si="0"/>
        <v>49.949999999999974</v>
      </c>
      <c r="I9">
        <f t="shared" si="1"/>
        <v>50</v>
      </c>
    </row>
    <row r="10" spans="1:12" x14ac:dyDescent="0.2">
      <c r="A10" s="1" t="s">
        <v>60</v>
      </c>
      <c r="B10">
        <v>1.43</v>
      </c>
      <c r="C10">
        <v>1</v>
      </c>
      <c r="D10">
        <v>7.15</v>
      </c>
      <c r="E10">
        <v>5</v>
      </c>
      <c r="G10" s="1" t="s">
        <v>59</v>
      </c>
      <c r="H10">
        <f t="shared" si="0"/>
        <v>42.799999999999976</v>
      </c>
      <c r="I10">
        <f t="shared" si="1"/>
        <v>45</v>
      </c>
    </row>
    <row r="11" spans="1:12" x14ac:dyDescent="0.2">
      <c r="A11" s="1" t="s">
        <v>61</v>
      </c>
      <c r="B11">
        <v>1.43</v>
      </c>
      <c r="C11">
        <v>3</v>
      </c>
      <c r="D11">
        <v>7.15</v>
      </c>
      <c r="E11">
        <v>15</v>
      </c>
      <c r="G11" s="1" t="s">
        <v>60</v>
      </c>
      <c r="H11">
        <f t="shared" si="0"/>
        <v>35.649999999999977</v>
      </c>
      <c r="I11">
        <f t="shared" si="1"/>
        <v>40</v>
      </c>
    </row>
    <row r="12" spans="1:12" x14ac:dyDescent="0.2">
      <c r="A12" s="1" t="s">
        <v>62</v>
      </c>
      <c r="B12">
        <v>1.43</v>
      </c>
      <c r="C12">
        <v>1</v>
      </c>
      <c r="D12">
        <v>7.15</v>
      </c>
      <c r="E12">
        <v>5</v>
      </c>
      <c r="G12" s="1" t="s">
        <v>61</v>
      </c>
      <c r="H12">
        <f t="shared" si="0"/>
        <v>28.499999999999979</v>
      </c>
      <c r="I12">
        <f>I11-15</f>
        <v>25</v>
      </c>
    </row>
    <row r="13" spans="1:12" x14ac:dyDescent="0.2">
      <c r="A13" s="1" t="s">
        <v>63</v>
      </c>
      <c r="B13">
        <v>1.43</v>
      </c>
      <c r="C13">
        <v>1</v>
      </c>
      <c r="D13">
        <v>7.15</v>
      </c>
      <c r="E13">
        <v>5</v>
      </c>
      <c r="G13" s="1" t="s">
        <v>62</v>
      </c>
      <c r="H13">
        <f t="shared" si="0"/>
        <v>21.34999999999998</v>
      </c>
      <c r="I13">
        <f>I12-5</f>
        <v>20</v>
      </c>
    </row>
    <row r="14" spans="1:12" x14ac:dyDescent="0.2">
      <c r="A14" s="1" t="s">
        <v>64</v>
      </c>
      <c r="B14">
        <v>1.43</v>
      </c>
      <c r="C14">
        <v>1</v>
      </c>
      <c r="D14">
        <v>7.15</v>
      </c>
      <c r="E14">
        <v>5</v>
      </c>
      <c r="G14" s="1" t="s">
        <v>63</v>
      </c>
      <c r="H14">
        <f t="shared" si="0"/>
        <v>14.19999999999998</v>
      </c>
      <c r="I14">
        <f>I13-5</f>
        <v>15</v>
      </c>
    </row>
    <row r="15" spans="1:12" x14ac:dyDescent="0.2">
      <c r="A15" s="1" t="s">
        <v>87</v>
      </c>
      <c r="B15">
        <v>1.43</v>
      </c>
      <c r="C15">
        <v>2</v>
      </c>
      <c r="D15">
        <v>7.15</v>
      </c>
      <c r="E15">
        <v>10</v>
      </c>
      <c r="G15" s="1" t="s">
        <v>64</v>
      </c>
      <c r="H15">
        <f t="shared" si="0"/>
        <v>7.0499999999999794</v>
      </c>
      <c r="I15">
        <f>I14-5</f>
        <v>10</v>
      </c>
    </row>
    <row r="16" spans="1:12" x14ac:dyDescent="0.2">
      <c r="A16" s="1" t="s">
        <v>86</v>
      </c>
      <c r="B16">
        <f>SUM(B2:B15)</f>
        <v>20.02</v>
      </c>
      <c r="C16">
        <f>SUM(C2:C15)</f>
        <v>20</v>
      </c>
      <c r="D16">
        <f>SUM(D2:D15)</f>
        <v>100.10000000000002</v>
      </c>
      <c r="E16">
        <f>SUM(E2:E15)</f>
        <v>100</v>
      </c>
      <c r="G16" s="1" t="s">
        <v>87</v>
      </c>
      <c r="H16">
        <f>H15-7.15</f>
        <v>-0.10000000000002096</v>
      </c>
      <c r="I16">
        <f>I15-10</f>
        <v>0</v>
      </c>
    </row>
    <row r="18" spans="1:7" x14ac:dyDescent="0.2">
      <c r="A18" t="s">
        <v>12</v>
      </c>
      <c r="B18">
        <v>20</v>
      </c>
      <c r="C18">
        <v>100</v>
      </c>
      <c r="E18" t="s">
        <v>12</v>
      </c>
      <c r="F18">
        <v>16</v>
      </c>
      <c r="G18">
        <v>100</v>
      </c>
    </row>
    <row r="19" spans="1:7" x14ac:dyDescent="0.2">
      <c r="A19" t="s">
        <v>13</v>
      </c>
      <c r="B19">
        <v>3</v>
      </c>
      <c r="C19">
        <f>(B19*C18)/B18</f>
        <v>15</v>
      </c>
      <c r="E19" t="s">
        <v>13</v>
      </c>
      <c r="F19">
        <v>2</v>
      </c>
      <c r="G19">
        <f>(F19*G18)/F18</f>
        <v>12.5</v>
      </c>
    </row>
    <row r="21" spans="1:7" x14ac:dyDescent="0.2">
      <c r="A21" t="s">
        <v>12</v>
      </c>
      <c r="B21">
        <v>16</v>
      </c>
      <c r="C21">
        <v>100</v>
      </c>
    </row>
    <row r="22" spans="1:7" x14ac:dyDescent="0.2">
      <c r="A22" t="s">
        <v>13</v>
      </c>
      <c r="B22">
        <v>1</v>
      </c>
      <c r="C22">
        <f>(B22*C21)/B21</f>
        <v>6.25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B1" workbookViewId="0">
      <selection activeCell="H1" sqref="H1:J15"/>
    </sheetView>
  </sheetViews>
  <sheetFormatPr baseColWidth="10" defaultColWidth="8.83203125" defaultRowHeight="15" x14ac:dyDescent="0.2"/>
  <cols>
    <col min="1" max="1" width="38.5" bestFit="1" customWidth="1"/>
    <col min="2" max="2" width="14.5" bestFit="1" customWidth="1"/>
    <col min="3" max="3" width="11" bestFit="1" customWidth="1"/>
    <col min="4" max="4" width="14.5" bestFit="1" customWidth="1"/>
    <col min="5" max="5" width="10.83203125" bestFit="1" customWidth="1"/>
    <col min="8" max="8" width="38.5" bestFit="1" customWidth="1"/>
    <col min="9" max="9" width="14.5" bestFit="1" customWidth="1"/>
    <col min="10" max="10" width="10.83203125" bestFit="1" customWidth="1"/>
  </cols>
  <sheetData>
    <row r="1" spans="1:13" x14ac:dyDescent="0.2">
      <c r="A1" t="s">
        <v>4</v>
      </c>
      <c r="B1" t="s">
        <v>1</v>
      </c>
      <c r="C1" t="s">
        <v>0</v>
      </c>
      <c r="D1" t="s">
        <v>2</v>
      </c>
      <c r="E1" t="s">
        <v>3</v>
      </c>
      <c r="H1" t="s">
        <v>4</v>
      </c>
      <c r="I1" t="s">
        <v>2</v>
      </c>
      <c r="J1" t="s">
        <v>3</v>
      </c>
      <c r="K1" t="s">
        <v>115</v>
      </c>
      <c r="M1" t="s">
        <v>19</v>
      </c>
    </row>
    <row r="2" spans="1:13" x14ac:dyDescent="0.2">
      <c r="A2" t="s">
        <v>65</v>
      </c>
      <c r="B2">
        <v>1.54</v>
      </c>
      <c r="C2">
        <v>1</v>
      </c>
      <c r="D2">
        <v>7.7</v>
      </c>
      <c r="E2">
        <v>5</v>
      </c>
      <c r="H2" t="s">
        <v>15</v>
      </c>
      <c r="I2">
        <v>100</v>
      </c>
      <c r="J2">
        <v>100</v>
      </c>
    </row>
    <row r="3" spans="1:13" x14ac:dyDescent="0.2">
      <c r="A3" s="1" t="s">
        <v>66</v>
      </c>
      <c r="B3">
        <v>1.54</v>
      </c>
      <c r="C3">
        <v>1</v>
      </c>
      <c r="D3">
        <v>7.7</v>
      </c>
      <c r="E3">
        <v>5</v>
      </c>
      <c r="H3" t="s">
        <v>65</v>
      </c>
      <c r="I3">
        <f>I2-7.7</f>
        <v>92.3</v>
      </c>
      <c r="J3">
        <f>J2-5</f>
        <v>95</v>
      </c>
    </row>
    <row r="4" spans="1:13" x14ac:dyDescent="0.2">
      <c r="A4" s="1" t="s">
        <v>111</v>
      </c>
      <c r="B4">
        <v>1.54</v>
      </c>
      <c r="C4">
        <v>2</v>
      </c>
      <c r="D4">
        <v>7.7</v>
      </c>
      <c r="E4">
        <v>10</v>
      </c>
      <c r="H4" s="1" t="s">
        <v>111</v>
      </c>
      <c r="I4">
        <f t="shared" ref="I4:I15" si="0">I3-7.7</f>
        <v>84.6</v>
      </c>
      <c r="J4">
        <f>J3-5</f>
        <v>90</v>
      </c>
    </row>
    <row r="5" spans="1:13" x14ac:dyDescent="0.2">
      <c r="A5" s="1" t="s">
        <v>67</v>
      </c>
      <c r="B5">
        <v>1.54</v>
      </c>
      <c r="C5">
        <v>2</v>
      </c>
      <c r="D5">
        <v>7.7</v>
      </c>
      <c r="E5">
        <v>10</v>
      </c>
      <c r="H5" s="1" t="s">
        <v>66</v>
      </c>
      <c r="I5">
        <f t="shared" si="0"/>
        <v>76.899999999999991</v>
      </c>
      <c r="J5">
        <f>J4-10</f>
        <v>80</v>
      </c>
    </row>
    <row r="6" spans="1:13" x14ac:dyDescent="0.2">
      <c r="A6" s="1" t="s">
        <v>68</v>
      </c>
      <c r="B6">
        <v>1.54</v>
      </c>
      <c r="C6">
        <v>0</v>
      </c>
      <c r="D6">
        <v>7.7</v>
      </c>
      <c r="E6">
        <v>0</v>
      </c>
      <c r="H6" s="1" t="s">
        <v>67</v>
      </c>
      <c r="I6">
        <f t="shared" si="0"/>
        <v>69.199999999999989</v>
      </c>
      <c r="J6">
        <f>J5-10</f>
        <v>70</v>
      </c>
    </row>
    <row r="7" spans="1:13" x14ac:dyDescent="0.2">
      <c r="A7" s="1" t="s">
        <v>69</v>
      </c>
      <c r="B7">
        <v>1.54</v>
      </c>
      <c r="C7">
        <v>0</v>
      </c>
      <c r="D7">
        <v>7.7</v>
      </c>
      <c r="E7">
        <v>0</v>
      </c>
      <c r="H7" s="1" t="s">
        <v>68</v>
      </c>
      <c r="I7">
        <f t="shared" si="0"/>
        <v>61.499999999999986</v>
      </c>
      <c r="J7">
        <f>J6-0</f>
        <v>70</v>
      </c>
    </row>
    <row r="8" spans="1:13" x14ac:dyDescent="0.2">
      <c r="A8" s="1" t="s">
        <v>70</v>
      </c>
      <c r="B8">
        <v>1.54</v>
      </c>
      <c r="C8">
        <v>2</v>
      </c>
      <c r="D8">
        <v>7.7</v>
      </c>
      <c r="E8">
        <v>10</v>
      </c>
      <c r="H8" s="1" t="s">
        <v>69</v>
      </c>
      <c r="I8">
        <f t="shared" si="0"/>
        <v>53.799999999999983</v>
      </c>
      <c r="J8">
        <f>J7-0</f>
        <v>70</v>
      </c>
    </row>
    <row r="9" spans="1:13" x14ac:dyDescent="0.2">
      <c r="A9" s="1" t="s">
        <v>113</v>
      </c>
      <c r="B9">
        <v>1.54</v>
      </c>
      <c r="C9">
        <v>2</v>
      </c>
      <c r="D9">
        <v>7.7</v>
      </c>
      <c r="E9">
        <v>10</v>
      </c>
      <c r="H9" s="1" t="s">
        <v>70</v>
      </c>
      <c r="I9">
        <f t="shared" si="0"/>
        <v>46.09999999999998</v>
      </c>
      <c r="J9">
        <f>J8-10</f>
        <v>60</v>
      </c>
    </row>
    <row r="10" spans="1:13" x14ac:dyDescent="0.2">
      <c r="A10" s="1" t="s">
        <v>72</v>
      </c>
      <c r="B10">
        <v>1.54</v>
      </c>
      <c r="C10">
        <v>1</v>
      </c>
      <c r="D10">
        <v>7.7</v>
      </c>
      <c r="E10">
        <v>5</v>
      </c>
      <c r="H10" s="1" t="s">
        <v>71</v>
      </c>
      <c r="I10">
        <f t="shared" si="0"/>
        <v>38.399999999999977</v>
      </c>
      <c r="J10">
        <f>J9-10</f>
        <v>50</v>
      </c>
    </row>
    <row r="11" spans="1:13" x14ac:dyDescent="0.2">
      <c r="A11" s="1" t="s">
        <v>73</v>
      </c>
      <c r="B11">
        <v>1.54</v>
      </c>
      <c r="C11">
        <v>1</v>
      </c>
      <c r="D11">
        <v>7.7</v>
      </c>
      <c r="E11">
        <v>5</v>
      </c>
      <c r="H11" s="1" t="s">
        <v>72</v>
      </c>
      <c r="I11">
        <f t="shared" si="0"/>
        <v>30.699999999999978</v>
      </c>
      <c r="J11">
        <f>J10-5</f>
        <v>45</v>
      </c>
    </row>
    <row r="12" spans="1:13" x14ac:dyDescent="0.2">
      <c r="A12" s="1" t="s">
        <v>74</v>
      </c>
      <c r="B12">
        <v>1.54</v>
      </c>
      <c r="C12">
        <v>2</v>
      </c>
      <c r="D12">
        <v>7.7</v>
      </c>
      <c r="E12">
        <v>10</v>
      </c>
      <c r="H12" s="1" t="s">
        <v>73</v>
      </c>
      <c r="I12">
        <f t="shared" si="0"/>
        <v>22.999999999999979</v>
      </c>
      <c r="J12">
        <f>J11-5</f>
        <v>40</v>
      </c>
    </row>
    <row r="13" spans="1:13" x14ac:dyDescent="0.2">
      <c r="A13" s="1" t="s">
        <v>75</v>
      </c>
      <c r="B13">
        <v>1.54</v>
      </c>
      <c r="C13">
        <v>1</v>
      </c>
      <c r="D13">
        <v>7.7</v>
      </c>
      <c r="E13">
        <v>5</v>
      </c>
      <c r="H13" s="1" t="s">
        <v>74</v>
      </c>
      <c r="I13">
        <f t="shared" si="0"/>
        <v>15.299999999999979</v>
      </c>
      <c r="J13">
        <f>J12-10</f>
        <v>30</v>
      </c>
    </row>
    <row r="14" spans="1:13" x14ac:dyDescent="0.2">
      <c r="A14" s="1" t="s">
        <v>88</v>
      </c>
      <c r="B14">
        <v>1.54</v>
      </c>
      <c r="C14">
        <v>2</v>
      </c>
      <c r="D14">
        <v>7.7</v>
      </c>
      <c r="E14">
        <v>10</v>
      </c>
      <c r="H14" s="1" t="s">
        <v>75</v>
      </c>
      <c r="I14">
        <f t="shared" si="0"/>
        <v>7.5999999999999792</v>
      </c>
      <c r="J14">
        <f>J13-5</f>
        <v>25</v>
      </c>
    </row>
    <row r="15" spans="1:13" x14ac:dyDescent="0.2">
      <c r="A15" s="1" t="s">
        <v>86</v>
      </c>
      <c r="B15">
        <f>SUM(B2:B14)</f>
        <v>20.019999999999996</v>
      </c>
      <c r="C15">
        <f>SUM(C2:C14)</f>
        <v>17</v>
      </c>
      <c r="D15">
        <f>SUM(D2:D14)</f>
        <v>100.10000000000002</v>
      </c>
      <c r="E15">
        <f>SUM(E2:E14)</f>
        <v>85</v>
      </c>
      <c r="H15" s="1" t="s">
        <v>88</v>
      </c>
      <c r="I15">
        <f t="shared" si="0"/>
        <v>-0.10000000000002096</v>
      </c>
      <c r="J15">
        <f>J14-10</f>
        <v>15</v>
      </c>
    </row>
    <row r="18" spans="1:7" x14ac:dyDescent="0.2">
      <c r="A18" t="s">
        <v>12</v>
      </c>
      <c r="B18">
        <v>20</v>
      </c>
      <c r="C18">
        <v>100</v>
      </c>
      <c r="E18" t="s">
        <v>12</v>
      </c>
      <c r="F18">
        <v>16</v>
      </c>
      <c r="G18">
        <v>100</v>
      </c>
    </row>
    <row r="19" spans="1:7" x14ac:dyDescent="0.2">
      <c r="A19" t="s">
        <v>13</v>
      </c>
      <c r="B19">
        <v>1</v>
      </c>
      <c r="C19">
        <f>(B19*C18)/B18</f>
        <v>5</v>
      </c>
      <c r="E19" t="s">
        <v>13</v>
      </c>
      <c r="F19">
        <v>1.33</v>
      </c>
      <c r="G19">
        <f>(F19*G18)/F18</f>
        <v>8.3125</v>
      </c>
    </row>
    <row r="21" spans="1:7" x14ac:dyDescent="0.2">
      <c r="A21" t="s">
        <v>12</v>
      </c>
      <c r="B21">
        <v>16</v>
      </c>
      <c r="C21">
        <v>100</v>
      </c>
    </row>
    <row r="22" spans="1:7" x14ac:dyDescent="0.2">
      <c r="A22" t="s">
        <v>13</v>
      </c>
      <c r="B22">
        <v>1.33</v>
      </c>
      <c r="C22">
        <f>(B22*C21)/B21</f>
        <v>8.3125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B1" workbookViewId="0">
      <selection activeCell="H32" sqref="H32"/>
    </sheetView>
  </sheetViews>
  <sheetFormatPr baseColWidth="10" defaultColWidth="8.83203125" defaultRowHeight="15" x14ac:dyDescent="0.2"/>
  <cols>
    <col min="1" max="1" width="38.5" bestFit="1" customWidth="1"/>
    <col min="2" max="2" width="14.5" bestFit="1" customWidth="1"/>
    <col min="3" max="3" width="11" bestFit="1" customWidth="1"/>
    <col min="4" max="4" width="14.5" bestFit="1" customWidth="1"/>
    <col min="5" max="5" width="10.83203125" bestFit="1" customWidth="1"/>
    <col min="8" max="8" width="38.5" bestFit="1" customWidth="1"/>
    <col min="9" max="9" width="14.5" bestFit="1" customWidth="1"/>
    <col min="10" max="10" width="10.83203125" bestFit="1" customWidth="1"/>
  </cols>
  <sheetData>
    <row r="1" spans="1:13" x14ac:dyDescent="0.2">
      <c r="A1" t="s">
        <v>4</v>
      </c>
      <c r="B1" t="s">
        <v>1</v>
      </c>
      <c r="C1" t="s">
        <v>0</v>
      </c>
      <c r="D1" t="s">
        <v>2</v>
      </c>
      <c r="E1" t="s">
        <v>3</v>
      </c>
      <c r="H1" t="s">
        <v>4</v>
      </c>
      <c r="I1" t="s">
        <v>2</v>
      </c>
      <c r="J1" t="s">
        <v>3</v>
      </c>
      <c r="M1" t="s">
        <v>19</v>
      </c>
    </row>
    <row r="2" spans="1:13" x14ac:dyDescent="0.2">
      <c r="A2" s="1" t="s">
        <v>65</v>
      </c>
      <c r="B2">
        <v>1.67</v>
      </c>
      <c r="C2">
        <v>1</v>
      </c>
      <c r="D2">
        <v>8.31</v>
      </c>
      <c r="E2">
        <v>5</v>
      </c>
      <c r="H2" t="s">
        <v>15</v>
      </c>
      <c r="I2">
        <v>100</v>
      </c>
      <c r="J2">
        <v>100</v>
      </c>
      <c r="K2" t="s">
        <v>114</v>
      </c>
    </row>
    <row r="3" spans="1:13" x14ac:dyDescent="0.2">
      <c r="A3" s="1" t="s">
        <v>66</v>
      </c>
      <c r="B3">
        <v>1.67</v>
      </c>
      <c r="C3">
        <v>1</v>
      </c>
      <c r="D3">
        <v>8.31</v>
      </c>
      <c r="E3">
        <v>5</v>
      </c>
      <c r="H3" s="1" t="s">
        <v>65</v>
      </c>
      <c r="I3">
        <f>I2-8.31</f>
        <v>91.69</v>
      </c>
      <c r="J3">
        <f>J2-5</f>
        <v>95</v>
      </c>
    </row>
    <row r="4" spans="1:13" x14ac:dyDescent="0.2">
      <c r="A4" t="s">
        <v>68</v>
      </c>
      <c r="B4">
        <v>1.67</v>
      </c>
      <c r="C4">
        <v>2</v>
      </c>
      <c r="D4">
        <v>8.31</v>
      </c>
      <c r="E4">
        <v>10</v>
      </c>
      <c r="H4" s="1" t="s">
        <v>66</v>
      </c>
      <c r="I4">
        <f t="shared" ref="I4:I13" si="0">I3-8.31</f>
        <v>83.38</v>
      </c>
      <c r="J4">
        <f>J3-5</f>
        <v>90</v>
      </c>
    </row>
    <row r="5" spans="1:13" x14ac:dyDescent="0.2">
      <c r="A5" t="s">
        <v>69</v>
      </c>
      <c r="B5">
        <v>1.67</v>
      </c>
      <c r="C5">
        <v>2</v>
      </c>
      <c r="D5">
        <v>8.31</v>
      </c>
      <c r="E5">
        <v>10</v>
      </c>
      <c r="H5" t="s">
        <v>68</v>
      </c>
      <c r="I5">
        <f t="shared" si="0"/>
        <v>75.069999999999993</v>
      </c>
      <c r="J5">
        <f>J4-10</f>
        <v>80</v>
      </c>
    </row>
    <row r="6" spans="1:13" x14ac:dyDescent="0.2">
      <c r="A6" s="1" t="s">
        <v>76</v>
      </c>
      <c r="B6">
        <v>1.67</v>
      </c>
      <c r="C6">
        <v>2</v>
      </c>
      <c r="D6">
        <v>8.31</v>
      </c>
      <c r="E6">
        <v>10</v>
      </c>
      <c r="H6" t="s">
        <v>69</v>
      </c>
      <c r="I6">
        <f t="shared" si="0"/>
        <v>66.759999999999991</v>
      </c>
      <c r="J6">
        <f>J5-10</f>
        <v>70</v>
      </c>
    </row>
    <row r="7" spans="1:13" x14ac:dyDescent="0.2">
      <c r="A7" s="1" t="s">
        <v>112</v>
      </c>
      <c r="B7">
        <v>1.67</v>
      </c>
      <c r="C7">
        <v>2</v>
      </c>
      <c r="D7">
        <v>8.31</v>
      </c>
      <c r="E7">
        <v>10</v>
      </c>
      <c r="H7" s="1" t="s">
        <v>76</v>
      </c>
      <c r="I7">
        <f t="shared" si="0"/>
        <v>58.449999999999989</v>
      </c>
      <c r="J7">
        <f>J6-10</f>
        <v>60</v>
      </c>
    </row>
    <row r="8" spans="1:13" x14ac:dyDescent="0.2">
      <c r="A8" s="1" t="s">
        <v>78</v>
      </c>
      <c r="B8">
        <v>1.67</v>
      </c>
      <c r="C8">
        <v>1</v>
      </c>
      <c r="D8">
        <v>8.31</v>
      </c>
      <c r="E8">
        <v>5</v>
      </c>
      <c r="H8" s="1" t="s">
        <v>77</v>
      </c>
      <c r="I8">
        <f t="shared" si="0"/>
        <v>50.139999999999986</v>
      </c>
      <c r="J8">
        <f>J7-10</f>
        <v>50</v>
      </c>
    </row>
    <row r="9" spans="1:13" x14ac:dyDescent="0.2">
      <c r="A9" s="1" t="s">
        <v>79</v>
      </c>
      <c r="B9">
        <v>1.67</v>
      </c>
      <c r="C9">
        <v>2</v>
      </c>
      <c r="D9">
        <v>8.31</v>
      </c>
      <c r="E9">
        <v>10</v>
      </c>
      <c r="H9" s="1" t="s">
        <v>78</v>
      </c>
      <c r="I9">
        <f t="shared" si="0"/>
        <v>41.829999999999984</v>
      </c>
      <c r="J9">
        <f>J8-5</f>
        <v>45</v>
      </c>
    </row>
    <row r="10" spans="1:13" x14ac:dyDescent="0.2">
      <c r="A10" s="1" t="s">
        <v>80</v>
      </c>
      <c r="B10">
        <v>1.67</v>
      </c>
      <c r="C10">
        <v>2</v>
      </c>
      <c r="D10">
        <v>8.31</v>
      </c>
      <c r="E10">
        <v>10</v>
      </c>
      <c r="H10" s="1" t="s">
        <v>79</v>
      </c>
      <c r="I10">
        <f t="shared" si="0"/>
        <v>33.519999999999982</v>
      </c>
      <c r="J10">
        <f>J9-10</f>
        <v>35</v>
      </c>
    </row>
    <row r="11" spans="1:13" x14ac:dyDescent="0.2">
      <c r="A11" s="1" t="s">
        <v>81</v>
      </c>
      <c r="B11">
        <v>1.67</v>
      </c>
      <c r="C11">
        <v>2</v>
      </c>
      <c r="D11">
        <v>8.31</v>
      </c>
      <c r="E11">
        <v>10</v>
      </c>
      <c r="H11" s="1" t="s">
        <v>80</v>
      </c>
      <c r="I11">
        <f t="shared" si="0"/>
        <v>25.20999999999998</v>
      </c>
      <c r="J11">
        <f>J10-10</f>
        <v>25</v>
      </c>
    </row>
    <row r="12" spans="1:13" x14ac:dyDescent="0.2">
      <c r="A12" s="1" t="s">
        <v>90</v>
      </c>
      <c r="B12">
        <v>1.67</v>
      </c>
      <c r="C12">
        <v>4</v>
      </c>
      <c r="D12">
        <v>8.31</v>
      </c>
      <c r="E12">
        <v>5</v>
      </c>
      <c r="H12" s="1" t="s">
        <v>81</v>
      </c>
      <c r="I12">
        <f t="shared" si="0"/>
        <v>16.899999999999977</v>
      </c>
      <c r="J12">
        <f>J11-10</f>
        <v>15</v>
      </c>
    </row>
    <row r="13" spans="1:13" x14ac:dyDescent="0.2">
      <c r="A13" s="1" t="s">
        <v>89</v>
      </c>
      <c r="B13">
        <v>1.67</v>
      </c>
      <c r="C13">
        <v>2</v>
      </c>
      <c r="D13">
        <v>8.31</v>
      </c>
      <c r="E13">
        <v>10</v>
      </c>
      <c r="H13" s="1" t="s">
        <v>90</v>
      </c>
      <c r="I13">
        <f t="shared" si="0"/>
        <v>8.5899999999999768</v>
      </c>
      <c r="J13">
        <f>J12-5</f>
        <v>10</v>
      </c>
    </row>
    <row r="14" spans="1:13" x14ac:dyDescent="0.2">
      <c r="A14" s="1" t="s">
        <v>86</v>
      </c>
      <c r="B14">
        <f>SUM(B2:B13)</f>
        <v>20.04</v>
      </c>
      <c r="C14">
        <f>SUM(C2:C13)</f>
        <v>23</v>
      </c>
      <c r="D14">
        <f>SUM(D2:D13)</f>
        <v>99.720000000000013</v>
      </c>
      <c r="E14">
        <f>SUM(E2:E13)</f>
        <v>100</v>
      </c>
      <c r="H14" s="1" t="s">
        <v>89</v>
      </c>
      <c r="I14">
        <v>0</v>
      </c>
      <c r="J14">
        <f>J13-10</f>
        <v>0</v>
      </c>
    </row>
    <row r="17" spans="1:3" x14ac:dyDescent="0.2">
      <c r="A17" t="s">
        <v>12</v>
      </c>
      <c r="B17">
        <v>20</v>
      </c>
      <c r="C17">
        <v>100</v>
      </c>
    </row>
    <row r="18" spans="1:3" x14ac:dyDescent="0.2">
      <c r="A18" t="s">
        <v>13</v>
      </c>
      <c r="B18">
        <v>1</v>
      </c>
      <c r="C18">
        <f>(B18*C17)/B17</f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D1" workbookViewId="0">
      <selection activeCell="H1" sqref="H1:J10"/>
    </sheetView>
  </sheetViews>
  <sheetFormatPr baseColWidth="10" defaultColWidth="8.83203125" defaultRowHeight="15" x14ac:dyDescent="0.2"/>
  <cols>
    <col min="1" max="1" width="39.6640625" bestFit="1" customWidth="1"/>
    <col min="2" max="2" width="14.5" bestFit="1" customWidth="1"/>
    <col min="3" max="3" width="11" bestFit="1" customWidth="1"/>
    <col min="4" max="4" width="14.5" bestFit="1" customWidth="1"/>
    <col min="5" max="5" width="10.83203125" bestFit="1" customWidth="1"/>
    <col min="8" max="8" width="41.5" bestFit="1" customWidth="1"/>
    <col min="9" max="9" width="14.5" bestFit="1" customWidth="1"/>
    <col min="10" max="10" width="10.83203125" bestFit="1" customWidth="1"/>
  </cols>
  <sheetData>
    <row r="1" spans="1:13" x14ac:dyDescent="0.2">
      <c r="A1" t="s">
        <v>4</v>
      </c>
      <c r="B1" t="s">
        <v>1</v>
      </c>
      <c r="C1" t="s">
        <v>0</v>
      </c>
      <c r="D1" t="s">
        <v>2</v>
      </c>
      <c r="E1" t="s">
        <v>3</v>
      </c>
      <c r="H1" t="s">
        <v>4</v>
      </c>
      <c r="I1" t="s">
        <v>2</v>
      </c>
      <c r="J1" t="s">
        <v>3</v>
      </c>
      <c r="M1" t="s">
        <v>19</v>
      </c>
    </row>
    <row r="2" spans="1:13" x14ac:dyDescent="0.2">
      <c r="A2" t="s">
        <v>91</v>
      </c>
      <c r="B2">
        <v>2.5</v>
      </c>
      <c r="C2">
        <v>1</v>
      </c>
      <c r="D2">
        <v>12.5</v>
      </c>
      <c r="E2">
        <v>5</v>
      </c>
      <c r="H2" t="s">
        <v>15</v>
      </c>
      <c r="I2">
        <v>100</v>
      </c>
      <c r="J2">
        <v>100</v>
      </c>
      <c r="K2" t="s">
        <v>114</v>
      </c>
    </row>
    <row r="3" spans="1:13" x14ac:dyDescent="0.2">
      <c r="A3" t="s">
        <v>92</v>
      </c>
      <c r="B3">
        <v>2.5</v>
      </c>
      <c r="C3">
        <v>1</v>
      </c>
      <c r="D3">
        <v>12.5</v>
      </c>
      <c r="E3">
        <v>5</v>
      </c>
      <c r="H3" t="s">
        <v>91</v>
      </c>
      <c r="I3">
        <f>I2-12.5</f>
        <v>87.5</v>
      </c>
      <c r="J3">
        <f>J2-5</f>
        <v>95</v>
      </c>
    </row>
    <row r="4" spans="1:13" x14ac:dyDescent="0.2">
      <c r="A4" s="1" t="s">
        <v>93</v>
      </c>
      <c r="B4">
        <v>2.5</v>
      </c>
      <c r="C4">
        <v>5</v>
      </c>
      <c r="D4">
        <v>12.5</v>
      </c>
      <c r="E4">
        <v>25</v>
      </c>
      <c r="H4" t="s">
        <v>92</v>
      </c>
      <c r="I4">
        <f t="shared" ref="I4:I10" si="0">I3-12.5</f>
        <v>75</v>
      </c>
      <c r="J4">
        <f t="shared" ref="J4:J7" si="1">J3-5</f>
        <v>90</v>
      </c>
    </row>
    <row r="5" spans="1:13" x14ac:dyDescent="0.2">
      <c r="A5" s="1" t="s">
        <v>94</v>
      </c>
      <c r="B5">
        <v>2.5</v>
      </c>
      <c r="C5">
        <v>1</v>
      </c>
      <c r="D5">
        <v>12.5</v>
      </c>
      <c r="E5">
        <v>5</v>
      </c>
      <c r="H5" s="1" t="s">
        <v>93</v>
      </c>
      <c r="I5">
        <f t="shared" si="0"/>
        <v>62.5</v>
      </c>
      <c r="J5">
        <f>J4-25</f>
        <v>65</v>
      </c>
    </row>
    <row r="6" spans="1:13" x14ac:dyDescent="0.2">
      <c r="A6" s="1" t="s">
        <v>95</v>
      </c>
      <c r="B6">
        <v>2.5</v>
      </c>
      <c r="C6">
        <v>1</v>
      </c>
      <c r="D6">
        <v>12.5</v>
      </c>
      <c r="E6">
        <v>5</v>
      </c>
      <c r="H6" s="1" t="s">
        <v>94</v>
      </c>
      <c r="I6">
        <f t="shared" si="0"/>
        <v>50</v>
      </c>
      <c r="J6">
        <f t="shared" si="1"/>
        <v>60</v>
      </c>
    </row>
    <row r="7" spans="1:13" x14ac:dyDescent="0.2">
      <c r="A7" s="1" t="s">
        <v>96</v>
      </c>
      <c r="B7">
        <v>2.5</v>
      </c>
      <c r="C7">
        <v>2</v>
      </c>
      <c r="D7">
        <v>12.5</v>
      </c>
      <c r="E7">
        <v>10</v>
      </c>
      <c r="H7" s="1" t="s">
        <v>95</v>
      </c>
      <c r="I7">
        <f t="shared" si="0"/>
        <v>37.5</v>
      </c>
      <c r="J7">
        <f t="shared" si="1"/>
        <v>55</v>
      </c>
    </row>
    <row r="8" spans="1:13" x14ac:dyDescent="0.2">
      <c r="A8" s="1" t="s">
        <v>97</v>
      </c>
      <c r="B8">
        <v>2.5</v>
      </c>
      <c r="C8">
        <v>2</v>
      </c>
      <c r="D8">
        <v>12.5</v>
      </c>
      <c r="E8">
        <v>10</v>
      </c>
      <c r="H8" s="1" t="s">
        <v>96</v>
      </c>
      <c r="I8">
        <f t="shared" si="0"/>
        <v>25</v>
      </c>
      <c r="J8">
        <f>J7-10</f>
        <v>45</v>
      </c>
    </row>
    <row r="9" spans="1:13" x14ac:dyDescent="0.2">
      <c r="A9" s="1" t="s">
        <v>98</v>
      </c>
      <c r="B9">
        <v>2.5</v>
      </c>
      <c r="C9">
        <v>2</v>
      </c>
      <c r="D9">
        <v>12.5</v>
      </c>
      <c r="E9">
        <v>10</v>
      </c>
      <c r="H9" s="1" t="s">
        <v>97</v>
      </c>
      <c r="I9">
        <f t="shared" si="0"/>
        <v>12.5</v>
      </c>
      <c r="J9">
        <f>J8-10</f>
        <v>35</v>
      </c>
    </row>
    <row r="10" spans="1:13" x14ac:dyDescent="0.2">
      <c r="A10" s="1" t="s">
        <v>86</v>
      </c>
      <c r="B10">
        <f>SUM(B2:B9)</f>
        <v>20</v>
      </c>
      <c r="C10">
        <f>SUM(C2:C9)</f>
        <v>15</v>
      </c>
      <c r="D10">
        <f>SUM(D2:D9)</f>
        <v>100</v>
      </c>
      <c r="E10">
        <f>SUM(E2:E9)</f>
        <v>75</v>
      </c>
      <c r="H10" s="1" t="s">
        <v>98</v>
      </c>
      <c r="I10">
        <f t="shared" si="0"/>
        <v>0</v>
      </c>
      <c r="J10">
        <f>J9-10</f>
        <v>25</v>
      </c>
    </row>
    <row r="14" spans="1:13" x14ac:dyDescent="0.2">
      <c r="A14" t="s">
        <v>12</v>
      </c>
      <c r="B14">
        <v>20</v>
      </c>
      <c r="C14">
        <v>100</v>
      </c>
    </row>
    <row r="15" spans="1:13" x14ac:dyDescent="0.2">
      <c r="A15" t="s">
        <v>13</v>
      </c>
      <c r="B15">
        <v>5</v>
      </c>
      <c r="C15">
        <f>(B15*C14)/B14</f>
        <v>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B6" workbookViewId="0">
      <selection activeCell="H49" sqref="H49"/>
    </sheetView>
  </sheetViews>
  <sheetFormatPr baseColWidth="10" defaultColWidth="8.83203125" defaultRowHeight="15" x14ac:dyDescent="0.2"/>
  <cols>
    <col min="1" max="1" width="48.6640625" bestFit="1" customWidth="1"/>
    <col min="2" max="2" width="14.5" bestFit="1" customWidth="1"/>
    <col min="3" max="3" width="11" bestFit="1" customWidth="1"/>
    <col min="4" max="4" width="14.5" bestFit="1" customWidth="1"/>
    <col min="5" max="5" width="10.83203125" bestFit="1" customWidth="1"/>
    <col min="8" max="8" width="49.6640625" bestFit="1" customWidth="1"/>
    <col min="9" max="9" width="14.5" bestFit="1" customWidth="1"/>
    <col min="10" max="10" width="10.83203125" bestFit="1" customWidth="1"/>
  </cols>
  <sheetData>
    <row r="1" spans="1:13" x14ac:dyDescent="0.2">
      <c r="A1" t="s">
        <v>4</v>
      </c>
      <c r="B1" t="s">
        <v>1</v>
      </c>
      <c r="C1" t="s">
        <v>0</v>
      </c>
      <c r="D1" t="s">
        <v>2</v>
      </c>
      <c r="E1" t="s">
        <v>3</v>
      </c>
      <c r="H1" t="s">
        <v>4</v>
      </c>
      <c r="I1" t="s">
        <v>2</v>
      </c>
      <c r="J1" t="s">
        <v>3</v>
      </c>
      <c r="M1" t="s">
        <v>19</v>
      </c>
    </row>
    <row r="2" spans="1:13" x14ac:dyDescent="0.2">
      <c r="A2" s="1" t="s">
        <v>99</v>
      </c>
      <c r="B2">
        <v>1.54</v>
      </c>
      <c r="C2">
        <v>4</v>
      </c>
      <c r="D2">
        <v>7.7</v>
      </c>
      <c r="E2">
        <v>20</v>
      </c>
      <c r="H2" t="s">
        <v>15</v>
      </c>
      <c r="I2">
        <v>100</v>
      </c>
      <c r="J2">
        <v>100</v>
      </c>
      <c r="L2" t="s">
        <v>114</v>
      </c>
    </row>
    <row r="3" spans="1:13" x14ac:dyDescent="0.2">
      <c r="A3" t="s">
        <v>100</v>
      </c>
      <c r="B3">
        <v>1.54</v>
      </c>
      <c r="C3">
        <v>4</v>
      </c>
      <c r="D3">
        <v>7.7</v>
      </c>
      <c r="E3">
        <v>20</v>
      </c>
      <c r="H3" s="1" t="s">
        <v>99</v>
      </c>
      <c r="I3">
        <f>I2-7.7</f>
        <v>92.3</v>
      </c>
      <c r="J3">
        <f>J2-20</f>
        <v>80</v>
      </c>
    </row>
    <row r="4" spans="1:13" x14ac:dyDescent="0.2">
      <c r="A4" s="1" t="s">
        <v>101</v>
      </c>
      <c r="B4">
        <v>1.54</v>
      </c>
      <c r="C4">
        <v>3</v>
      </c>
      <c r="D4">
        <v>7.7</v>
      </c>
      <c r="E4">
        <v>15</v>
      </c>
      <c r="H4" t="s">
        <v>100</v>
      </c>
      <c r="I4">
        <f t="shared" ref="I4:I15" si="0">I3-7.7</f>
        <v>84.6</v>
      </c>
      <c r="J4">
        <f>J3-20</f>
        <v>60</v>
      </c>
    </row>
    <row r="5" spans="1:13" x14ac:dyDescent="0.2">
      <c r="A5" s="1" t="s">
        <v>102</v>
      </c>
      <c r="B5">
        <v>1.54</v>
      </c>
      <c r="C5">
        <v>2</v>
      </c>
      <c r="D5">
        <v>7.7</v>
      </c>
      <c r="E5">
        <v>10</v>
      </c>
      <c r="H5" s="1" t="s">
        <v>101</v>
      </c>
      <c r="I5">
        <f t="shared" si="0"/>
        <v>76.899999999999991</v>
      </c>
      <c r="J5">
        <f>J4-15</f>
        <v>45</v>
      </c>
    </row>
    <row r="6" spans="1:13" x14ac:dyDescent="0.2">
      <c r="A6" s="1" t="s">
        <v>103</v>
      </c>
      <c r="B6">
        <v>1.54</v>
      </c>
      <c r="C6">
        <v>1</v>
      </c>
      <c r="D6">
        <v>7.7</v>
      </c>
      <c r="E6">
        <v>5</v>
      </c>
      <c r="H6" s="1" t="s">
        <v>102</v>
      </c>
      <c r="I6">
        <f t="shared" si="0"/>
        <v>69.199999999999989</v>
      </c>
      <c r="J6">
        <f>J5-10</f>
        <v>35</v>
      </c>
    </row>
    <row r="7" spans="1:13" x14ac:dyDescent="0.2">
      <c r="A7" s="1" t="s">
        <v>104</v>
      </c>
      <c r="B7">
        <v>1.54</v>
      </c>
      <c r="C7">
        <v>2</v>
      </c>
      <c r="D7">
        <v>7.7</v>
      </c>
      <c r="E7">
        <v>10</v>
      </c>
      <c r="H7" s="1" t="s">
        <v>103</v>
      </c>
      <c r="I7">
        <f t="shared" si="0"/>
        <v>61.499999999999986</v>
      </c>
      <c r="J7">
        <f>J6-5</f>
        <v>30</v>
      </c>
    </row>
    <row r="8" spans="1:13" x14ac:dyDescent="0.2">
      <c r="A8" s="1" t="s">
        <v>105</v>
      </c>
      <c r="B8">
        <v>1.54</v>
      </c>
      <c r="C8">
        <v>2</v>
      </c>
      <c r="D8">
        <v>7.7</v>
      </c>
      <c r="E8">
        <v>10</v>
      </c>
      <c r="H8" s="1" t="s">
        <v>104</v>
      </c>
      <c r="I8">
        <f t="shared" si="0"/>
        <v>53.799999999999983</v>
      </c>
      <c r="J8">
        <f>J7-10</f>
        <v>20</v>
      </c>
    </row>
    <row r="9" spans="1:13" x14ac:dyDescent="0.2">
      <c r="A9" s="1" t="s">
        <v>106</v>
      </c>
      <c r="B9">
        <v>1.54</v>
      </c>
      <c r="C9">
        <v>3</v>
      </c>
      <c r="D9">
        <v>7.7</v>
      </c>
      <c r="E9">
        <v>15</v>
      </c>
      <c r="H9" s="1" t="s">
        <v>105</v>
      </c>
      <c r="I9">
        <f t="shared" si="0"/>
        <v>46.09999999999998</v>
      </c>
      <c r="J9">
        <f>J8-10</f>
        <v>10</v>
      </c>
    </row>
    <row r="10" spans="1:13" x14ac:dyDescent="0.2">
      <c r="A10" s="1" t="s">
        <v>107</v>
      </c>
      <c r="B10">
        <v>1.54</v>
      </c>
      <c r="C10">
        <v>5</v>
      </c>
      <c r="D10">
        <v>7.7</v>
      </c>
      <c r="E10">
        <v>25</v>
      </c>
      <c r="H10" s="1" t="s">
        <v>106</v>
      </c>
      <c r="I10">
        <f t="shared" si="0"/>
        <v>38.399999999999977</v>
      </c>
      <c r="J10">
        <f>J9-15</f>
        <v>-5</v>
      </c>
    </row>
    <row r="11" spans="1:13" x14ac:dyDescent="0.2">
      <c r="A11" s="1" t="s">
        <v>108</v>
      </c>
      <c r="B11">
        <v>1.54</v>
      </c>
      <c r="C11">
        <v>2</v>
      </c>
      <c r="D11">
        <v>7.7</v>
      </c>
      <c r="E11">
        <v>10</v>
      </c>
      <c r="H11" s="1" t="s">
        <v>107</v>
      </c>
      <c r="I11">
        <f t="shared" si="0"/>
        <v>30.699999999999978</v>
      </c>
      <c r="J11">
        <f>J10-25</f>
        <v>-30</v>
      </c>
    </row>
    <row r="12" spans="1:13" x14ac:dyDescent="0.2">
      <c r="A12" s="1" t="s">
        <v>96</v>
      </c>
      <c r="B12">
        <v>1.54</v>
      </c>
      <c r="C12">
        <v>3</v>
      </c>
      <c r="D12">
        <v>7.7</v>
      </c>
      <c r="E12">
        <v>15</v>
      </c>
      <c r="H12" s="1" t="s">
        <v>108</v>
      </c>
      <c r="I12">
        <f t="shared" si="0"/>
        <v>22.999999999999979</v>
      </c>
      <c r="J12">
        <f>J11-10</f>
        <v>-40</v>
      </c>
    </row>
    <row r="13" spans="1:13" x14ac:dyDescent="0.2">
      <c r="A13" s="1" t="s">
        <v>97</v>
      </c>
      <c r="B13">
        <v>1.54</v>
      </c>
      <c r="C13">
        <v>3</v>
      </c>
      <c r="D13">
        <v>7.7</v>
      </c>
      <c r="E13">
        <v>15</v>
      </c>
      <c r="H13" s="1" t="s">
        <v>96</v>
      </c>
      <c r="I13">
        <f t="shared" si="0"/>
        <v>15.299999999999979</v>
      </c>
      <c r="J13">
        <f>J12-15</f>
        <v>-55</v>
      </c>
    </row>
    <row r="14" spans="1:13" x14ac:dyDescent="0.2">
      <c r="A14" s="1" t="s">
        <v>109</v>
      </c>
      <c r="B14">
        <v>1.54</v>
      </c>
      <c r="C14">
        <v>2</v>
      </c>
      <c r="D14">
        <v>7.7</v>
      </c>
      <c r="E14">
        <v>10</v>
      </c>
      <c r="H14" s="1" t="s">
        <v>97</v>
      </c>
      <c r="I14">
        <f t="shared" si="0"/>
        <v>7.5999999999999792</v>
      </c>
      <c r="J14">
        <f t="shared" ref="J14" si="1">J13-15</f>
        <v>-70</v>
      </c>
    </row>
    <row r="15" spans="1:13" x14ac:dyDescent="0.2">
      <c r="A15" s="1" t="s">
        <v>86</v>
      </c>
      <c r="B15">
        <f>SUM(B2:B14)</f>
        <v>20.019999999999996</v>
      </c>
      <c r="C15">
        <f>SUM(C2:C14)</f>
        <v>36</v>
      </c>
      <c r="D15">
        <f>SUM(D2:D14)</f>
        <v>100.10000000000002</v>
      </c>
      <c r="E15">
        <f>SUM(E2:E14)</f>
        <v>180</v>
      </c>
      <c r="H15" s="1" t="s">
        <v>109</v>
      </c>
      <c r="I15">
        <f t="shared" si="0"/>
        <v>-0.10000000000002096</v>
      </c>
      <c r="J15">
        <f>J14-10</f>
        <v>-80</v>
      </c>
    </row>
    <row r="18" spans="1:3" x14ac:dyDescent="0.2">
      <c r="A18" t="s">
        <v>12</v>
      </c>
      <c r="B18">
        <v>20</v>
      </c>
      <c r="C18">
        <v>100</v>
      </c>
    </row>
    <row r="19" spans="1:3" x14ac:dyDescent="0.2">
      <c r="A19" t="s">
        <v>13</v>
      </c>
      <c r="B19">
        <v>1.54</v>
      </c>
      <c r="C19">
        <f>(B19*C18)/B18</f>
        <v>7.7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2018-06-07T23:58:13Z</dcterms:modified>
</cp:coreProperties>
</file>