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80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definedNames>
    <definedName name="_xlnm._FilterDatabase" localSheetId="6" hidden="1">'7'!$C$11:$D$11</definedName>
  </definedNames>
  <calcPr calcId="162913"/>
</workbook>
</file>

<file path=xl/calcChain.xml><?xml version="1.0" encoding="utf-8"?>
<calcChain xmlns="http://schemas.openxmlformats.org/spreadsheetml/2006/main">
  <c r="D6" i="3" l="1"/>
  <c r="D7" i="3"/>
  <c r="D5" i="3"/>
  <c r="R14" i="3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A15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14" i="3"/>
  <c r="D5" i="5"/>
  <c r="D8" i="1"/>
  <c r="D9" i="1"/>
  <c r="D7" i="1"/>
  <c r="E8" i="1"/>
  <c r="E9" i="1"/>
  <c r="C8" i="1"/>
  <c r="C9" i="1"/>
  <c r="E6" i="5"/>
  <c r="F6" i="5"/>
  <c r="G6" i="5"/>
  <c r="H6" i="5"/>
  <c r="I6" i="5"/>
  <c r="E5" i="5"/>
  <c r="F5" i="5"/>
  <c r="G5" i="5"/>
  <c r="H5" i="5"/>
  <c r="I5" i="5"/>
  <c r="J5" i="5"/>
  <c r="J6" i="5"/>
  <c r="D6" i="5"/>
  <c r="C5" i="5"/>
  <c r="I33" i="3"/>
  <c r="F7" i="2"/>
  <c r="F8" i="2"/>
  <c r="F9" i="2"/>
  <c r="F10" i="2"/>
  <c r="F11" i="2"/>
  <c r="F12" i="2"/>
  <c r="F13" i="2"/>
  <c r="F14" i="2"/>
  <c r="C7" i="1"/>
  <c r="E7" i="1"/>
  <c r="B12" i="10"/>
  <c r="B11" i="10"/>
  <c r="B10" i="10"/>
  <c r="B9" i="10"/>
  <c r="B8" i="10"/>
  <c r="B7" i="10"/>
  <c r="B6" i="10"/>
  <c r="B5" i="10"/>
  <c r="D11" i="9"/>
  <c r="C11" i="9"/>
  <c r="D10" i="9"/>
  <c r="C10" i="9"/>
  <c r="D9" i="9"/>
  <c r="C9" i="9"/>
  <c r="D8" i="9"/>
  <c r="C8" i="9"/>
  <c r="D7" i="9"/>
  <c r="C7" i="9"/>
  <c r="G7" i="8"/>
  <c r="H7" i="8" s="1"/>
  <c r="C7" i="8"/>
  <c r="D7" i="8" s="1"/>
  <c r="G6" i="8"/>
  <c r="H6" i="8" s="1"/>
  <c r="C6" i="8"/>
  <c r="D6" i="8" s="1"/>
  <c r="G5" i="8"/>
  <c r="H5" i="8" s="1"/>
  <c r="C5" i="8"/>
  <c r="D5" i="8" s="1"/>
  <c r="C9" i="6"/>
  <c r="C8" i="6"/>
  <c r="C7" i="6"/>
  <c r="C6" i="6"/>
  <c r="C6" i="5"/>
  <c r="F23" i="4"/>
  <c r="F22" i="4"/>
  <c r="F21" i="4"/>
  <c r="F19" i="4"/>
  <c r="F18" i="4"/>
  <c r="F17" i="4"/>
  <c r="F16" i="4"/>
  <c r="F15" i="4"/>
  <c r="F14" i="4"/>
  <c r="F13" i="4"/>
  <c r="F12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F11" i="4"/>
  <c r="D5" i="4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L22" i="1"/>
  <c r="K22" i="1"/>
  <c r="J22" i="1"/>
  <c r="I22" i="1"/>
  <c r="H22" i="1"/>
  <c r="G22" i="1"/>
  <c r="F22" i="1"/>
  <c r="E22" i="1"/>
  <c r="D22" i="1"/>
  <c r="C22" i="1"/>
  <c r="C6" i="3"/>
  <c r="C7" i="3"/>
  <c r="C5" i="3"/>
  <c r="F5" i="4"/>
  <c r="D5" i="7"/>
  <c r="C5" i="7"/>
  <c r="D6" i="7"/>
  <c r="C6" i="7"/>
</calcChain>
</file>

<file path=xl/sharedStrings.xml><?xml version="1.0" encoding="utf-8"?>
<sst xmlns="http://schemas.openxmlformats.org/spreadsheetml/2006/main" count="204" uniqueCount="140">
  <si>
    <t xml:space="preserve"> </t>
  </si>
  <si>
    <t>1. ФУНКЦИИ ИНДЕКС (INDEX) И ПОИСКПОЗ (MATCH)</t>
  </si>
  <si>
    <t>Объем продаж легковых автомобилей, млн ед.</t>
  </si>
  <si>
    <t>Регион</t>
  </si>
  <si>
    <t>Россия</t>
  </si>
  <si>
    <t>Китай</t>
  </si>
  <si>
    <t>США</t>
  </si>
  <si>
    <t>Объем продаж легковых автомобилей в 2013-2022 гг., млн ед.</t>
  </si>
  <si>
    <t>Европа</t>
  </si>
  <si>
    <t>Индия</t>
  </si>
  <si>
    <t>Япония</t>
  </si>
  <si>
    <t>Бразилия</t>
  </si>
  <si>
    <t>Итого</t>
  </si>
  <si>
    <t xml:space="preserve">Источник: </t>
  </si>
  <si>
    <t>https://www.best-selling-cars.com/international/2022-full-year-international-worldwide-car-sales/</t>
  </si>
  <si>
    <t>2. ФУНКЦИЯ ЕСЛИ (IF)</t>
  </si>
  <si>
    <t>Характеристики грузовых вагонов</t>
  </si>
  <si>
    <t>Тип вагона</t>
  </si>
  <si>
    <t>Производитель</t>
  </si>
  <si>
    <t>Модель</t>
  </si>
  <si>
    <t>Грузоподъемность, т.</t>
  </si>
  <si>
    <t>Инновационный вагон/ Стандартный вагон</t>
  </si>
  <si>
    <t>Полувагон</t>
  </si>
  <si>
    <t>УВЗ</t>
  </si>
  <si>
    <t>12-132</t>
  </si>
  <si>
    <t>ОВК</t>
  </si>
  <si>
    <t>12-9853</t>
  </si>
  <si>
    <t>Крытый вагон</t>
  </si>
  <si>
    <t>АВЗ</t>
  </si>
  <si>
    <t>11-280</t>
  </si>
  <si>
    <r>
      <rPr>
        <sz val="12"/>
        <color rgb="FF000000"/>
        <rFont val="Arial"/>
      </rPr>
      <t>11-6874</t>
    </r>
  </si>
  <si>
    <t>Цистерна</t>
  </si>
  <si>
    <t>РМ Рейл</t>
  </si>
  <si>
    <t>15-1219</t>
  </si>
  <si>
    <t>15-9993</t>
  </si>
  <si>
    <t>Хоппер</t>
  </si>
  <si>
    <r>
      <rPr>
        <sz val="12"/>
        <color rgb="FF000000"/>
        <rFont val="Arial"/>
      </rPr>
      <t>19-9549</t>
    </r>
  </si>
  <si>
    <t>Платформа</t>
  </si>
  <si>
    <t>13-6851-01</t>
  </si>
  <si>
    <t>https://vagon.by/railcars/list/</t>
  </si>
  <si>
    <t>3. ФУНКЦИЯ СУММЕСЛИМН (SUMIFS)</t>
  </si>
  <si>
    <t>Виды груза</t>
  </si>
  <si>
    <t>1 КВ. 23</t>
  </si>
  <si>
    <t>каменный уголь</t>
  </si>
  <si>
    <t>кокс</t>
  </si>
  <si>
    <t>нефть и нефтепродукты</t>
  </si>
  <si>
    <t xml:space="preserve">Объем погрузки основных видов грузов на железнодорожном транспорте в 2022-2023 гг., млн т.                                                                                                 </t>
  </si>
  <si>
    <t>руда железная и марганцевая</t>
  </si>
  <si>
    <t>руды цветных металлов и серное сырье</t>
  </si>
  <si>
    <t>черные металлы</t>
  </si>
  <si>
    <t>лом черных металлов</t>
  </si>
  <si>
    <t>химические и минеральные удобрения</t>
  </si>
  <si>
    <t>строительные грузы</t>
  </si>
  <si>
    <t>цемент</t>
  </si>
  <si>
    <t>лесные грузы</t>
  </si>
  <si>
    <t>прочее</t>
  </si>
  <si>
    <t xml:space="preserve">Источники: </t>
  </si>
  <si>
    <t>https://rosstat.gov.ru/statistics/transport</t>
  </si>
  <si>
    <t>https://company.rzd.ru/ru/9397/page/104069?id=280103&amp;ysclid=ldbq2387d4677425628</t>
  </si>
  <si>
    <t>4. ФУНКЦИЯ СЧЕТЕСЛИМН (COUNTIFS)</t>
  </si>
  <si>
    <t>янв-апр 2023</t>
  </si>
  <si>
    <t>Кол-во брендов с продажами &gt; 1 000 ед.</t>
  </si>
  <si>
    <t>Продажи новых легковых и легких коммерческих автомобилей в России, ед.</t>
  </si>
  <si>
    <t>https://aebrus.ru/upload/iblock/aee/RUS-Car-Sales-in-April-2023.pdf</t>
  </si>
  <si>
    <t>№</t>
  </si>
  <si>
    <t>Бренд</t>
  </si>
  <si>
    <t>янв-апр 2022</t>
  </si>
  <si>
    <t>%</t>
  </si>
  <si>
    <t>Lada</t>
  </si>
  <si>
    <t>Geely</t>
  </si>
  <si>
    <t>ГАЗ</t>
  </si>
  <si>
    <t>Changan</t>
  </si>
  <si>
    <t>Great Wall</t>
  </si>
  <si>
    <t>Sollers</t>
  </si>
  <si>
    <t>Skoda</t>
  </si>
  <si>
    <t>Ford коммерч авто</t>
  </si>
  <si>
    <t>Mazda</t>
  </si>
  <si>
    <t>Audi</t>
  </si>
  <si>
    <t>Genesis</t>
  </si>
  <si>
    <t>Прочие</t>
  </si>
  <si>
    <t>5. ФУНКЦИЯ ЕСЛИОШИБКА (IFERROR)</t>
  </si>
  <si>
    <t>Темп роста грузооборота на сети</t>
  </si>
  <si>
    <t>Темп роста погрузки на сети</t>
  </si>
  <si>
    <t>Российские грузовые железнодорожные перевозки</t>
  </si>
  <si>
    <t>Грузооборот на сети, млрд тонно-км</t>
  </si>
  <si>
    <t>нет данных</t>
  </si>
  <si>
    <t>Погрузка на сети, млн тонн</t>
  </si>
  <si>
    <t>6. ФУНКЦИЯ ВЫБОР (CHOOSE)</t>
  </si>
  <si>
    <t>Сценарий</t>
  </si>
  <si>
    <t>Выручка, млн руб.</t>
  </si>
  <si>
    <t>Темп роста выручки, %</t>
  </si>
  <si>
    <t>EBITDA маржа, %</t>
  </si>
  <si>
    <t>Инвестиции, млн руб.</t>
  </si>
  <si>
    <t>СЦЕНАРИИ</t>
  </si>
  <si>
    <t xml:space="preserve">Выручка </t>
  </si>
  <si>
    <t>Темп роста выручки</t>
  </si>
  <si>
    <t>EBITDA маржа</t>
  </si>
  <si>
    <t>Инвестиции</t>
  </si>
  <si>
    <t>млн руб.</t>
  </si>
  <si>
    <t>Пессимистичный</t>
  </si>
  <si>
    <t>Базовый</t>
  </si>
  <si>
    <t>Оптимистичный</t>
  </si>
  <si>
    <t>7. ФУНКЦИИ МАКСЕСЛИ (MAXIFS) И МИНЕСЛИ (MINIFS)</t>
  </si>
  <si>
    <t>Нефть Brent, 
$/баррель</t>
  </si>
  <si>
    <t>Курс USD/RUB</t>
  </si>
  <si>
    <t>Максимальное значение в 2020 г.</t>
  </si>
  <si>
    <t>Минимальное значение до 2014 г.</t>
  </si>
  <si>
    <t>Динамика стоимости нефти марки Brent и курса доллара к рублю в 2000-2023 гг.</t>
  </si>
  <si>
    <t>https://www.finam.ru/profile</t>
  </si>
  <si>
    <t>Дата</t>
  </si>
  <si>
    <t>8. ФУНКЦИИ НАИБОЛЬШИЙ (LARGE) И НАИМЕНЬШИЙ (SMALL)</t>
  </si>
  <si>
    <t>Самые продаваемые автомобили в апреле 2023 г.</t>
  </si>
  <si>
    <t>Кол-во, ед.</t>
  </si>
  <si>
    <t>Автомобили с самыми небольшими продажами в апреле 2023 г.</t>
  </si>
  <si>
    <t>10 самых продаваемых автомобилей в России по итогам апреля 2023 г.</t>
  </si>
  <si>
    <t>Lada Niva Travel</t>
  </si>
  <si>
    <t>OMODA C5</t>
  </si>
  <si>
    <t>Haval Jolion</t>
  </si>
  <si>
    <t>Geely Tugella</t>
  </si>
  <si>
    <t>Chery Tiggo 4 PRO</t>
  </si>
  <si>
    <t>Lada Granta</t>
  </si>
  <si>
    <t>Lada Niva Legend</t>
  </si>
  <si>
    <t>Geely Coolray</t>
  </si>
  <si>
    <t>Chery Tiggo 7 PRO Max</t>
  </si>
  <si>
    <t>Haval F7x</t>
  </si>
  <si>
    <t>https://www.autostat.ru/news/54547/</t>
  </si>
  <si>
    <t>9. ФУНКЦИИ ЛЕВСИМВ (LEFT) И ПРАВСИМВ (RIGHT)</t>
  </si>
  <si>
    <t>Телефонные коды городов России</t>
  </si>
  <si>
    <t>Город</t>
  </si>
  <si>
    <t>Извлеките слово "Город"</t>
  </si>
  <si>
    <t>Извлеките телефонный код</t>
  </si>
  <si>
    <t>Город: Москва 495</t>
  </si>
  <si>
    <t>Город: Санкт-Петербург 812</t>
  </si>
  <si>
    <t>Город: Нижний Новгород 831</t>
  </si>
  <si>
    <t>Город: Омск 381</t>
  </si>
  <si>
    <t>Город: Самара 846</t>
  </si>
  <si>
    <t>10. ФУНКЦИЯ СЦЕПИТЬ (CONCATENATE)</t>
  </si>
  <si>
    <t>Описание вагона</t>
  </si>
  <si>
    <r>
      <rPr>
        <sz val="12"/>
        <color rgb="FF000000"/>
        <rFont val="Arial"/>
      </rPr>
      <t>11-6874</t>
    </r>
  </si>
  <si>
    <r>
      <rPr>
        <sz val="12"/>
        <color rgb="FF000000"/>
        <rFont val="Arial"/>
      </rPr>
      <t>19-9549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</si>
</sst>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;\(#,##0\);\-"/>
    <numFmt numFmtId="165" formatCode="#,##0.0;\(#,##0.0\);\-"/>
    <numFmt numFmtId="166" formatCode="dd/mm/yy"/>
    <numFmt numFmtId="167" formatCode="0.0%"/>
    <numFmt numFmtId="168" formatCode="#,##0.00;\(#,##0.00\);\-"/>
    <numFmt numFmtId="175" formatCode="0.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  <font>
      <sz val="12"/>
      <color theme="0"/>
      <name val="Arial"/>
    </font>
    <font>
      <u/>
      <sz val="11"/>
      <color theme="10"/>
      <name val="Arial"/>
    </font>
    <font>
      <sz val="11"/>
      <color theme="1"/>
      <name val="Calibri"/>
    </font>
    <font>
      <sz val="12"/>
      <color rgb="FF1E4E79"/>
      <name val="Arial"/>
    </font>
    <font>
      <sz val="11"/>
      <name val="Calibri"/>
    </font>
    <font>
      <u/>
      <sz val="10"/>
      <color theme="10"/>
      <name val="Arial"/>
    </font>
    <font>
      <sz val="12"/>
      <color theme="1"/>
      <name val="Arial"/>
      <family val="2"/>
      <charset val="204"/>
    </font>
    <font>
      <sz val="9"/>
      <color rgb="FFF7981D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EEBF6"/>
        <bgColor rgb="FFDEEBF6"/>
      </patternFill>
    </fill>
    <fill>
      <patternFill patternType="solid">
        <fgColor rgb="FFFFF2CC"/>
        <bgColor rgb="FFFFF2C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wrapText="1"/>
    </xf>
    <xf numFmtId="0" fontId="5" fillId="0" borderId="2" xfId="0" applyFont="1" applyBorder="1"/>
    <xf numFmtId="165" fontId="2" fillId="3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5" fillId="0" borderId="0" xfId="0" applyFont="1"/>
    <xf numFmtId="17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2" fillId="3" borderId="4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17" fontId="2" fillId="0" borderId="2" xfId="0" quotePrefix="1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165" fontId="5" fillId="0" borderId="0" xfId="0" applyNumberFormat="1" applyFont="1"/>
    <xf numFmtId="0" fontId="10" fillId="0" borderId="0" xfId="0" applyFont="1"/>
    <xf numFmtId="166" fontId="6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167" fontId="2" fillId="3" borderId="5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1" fontId="12" fillId="5" borderId="2" xfId="0" applyNumberFormat="1" applyFont="1" applyFill="1" applyBorder="1" applyAlignment="1">
      <alignment vertical="center"/>
    </xf>
    <xf numFmtId="9" fontId="12" fillId="5" borderId="2" xfId="0" applyNumberFormat="1" applyFont="1" applyFill="1" applyBorder="1" applyAlignment="1">
      <alignment vertical="center"/>
    </xf>
    <xf numFmtId="164" fontId="12" fillId="5" borderId="2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9" fontId="2" fillId="0" borderId="3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165" fontId="2" fillId="3" borderId="5" xfId="0" applyNumberFormat="1" applyFont="1" applyFill="1" applyBorder="1" applyAlignment="1">
      <alignment horizontal="center" wrapText="1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4" fontId="2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8" fontId="2" fillId="0" borderId="3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168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3" borderId="15" xfId="0" applyNumberFormat="1" applyFont="1" applyFill="1" applyBorder="1" applyAlignment="1">
      <alignment horizontal="left"/>
    </xf>
    <xf numFmtId="164" fontId="2" fillId="3" borderId="16" xfId="0" applyNumberFormat="1" applyFont="1" applyFill="1" applyBorder="1" applyAlignment="1">
      <alignment horizontal="left"/>
    </xf>
    <xf numFmtId="164" fontId="2" fillId="3" borderId="17" xfId="0" applyNumberFormat="1" applyFont="1" applyFill="1" applyBorder="1" applyAlignment="1">
      <alignment horizontal="left"/>
    </xf>
    <xf numFmtId="0" fontId="4" fillId="4" borderId="7" xfId="0" applyFont="1" applyFill="1" applyBorder="1" applyAlignment="1">
      <alignment horizontal="center" vertical="center"/>
    </xf>
    <xf numFmtId="0" fontId="13" fillId="0" borderId="9" xfId="0" applyFont="1" applyBorder="1"/>
    <xf numFmtId="0" fontId="4" fillId="4" borderId="12" xfId="0" applyFont="1" applyFill="1" applyBorder="1" applyAlignment="1">
      <alignment horizontal="center" vertical="center" wrapText="1"/>
    </xf>
    <xf numFmtId="0" fontId="13" fillId="0" borderId="13" xfId="0" applyFont="1" applyBorder="1"/>
    <xf numFmtId="0" fontId="13" fillId="0" borderId="14" xfId="0" applyFont="1" applyBorder="1"/>
    <xf numFmtId="165" fontId="2" fillId="0" borderId="0" xfId="0" applyNumberFormat="1" applyFont="1"/>
    <xf numFmtId="175" fontId="0" fillId="0" borderId="0" xfId="0" applyNumberFormat="1" applyFont="1" applyAlignment="1"/>
    <xf numFmtId="0" fontId="15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165" fontId="16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st-selling-cars.com/international/2022-full-year-international-worldwide-car-sale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vagon.by/railcars/li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agon.by/railcars/li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mpany.rzd.ru/ru/9397/page/104069?id=280103&amp;ysclid=ldbq2387d4677425628" TargetMode="External"/><Relationship Id="rId1" Type="http://schemas.openxmlformats.org/officeDocument/2006/relationships/hyperlink" Target="https://rosstat.gov.ru/statistics/transpo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ebrus.ru/upload/iblock/aee/RUS-Car-Sales-in-April-202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ebrus.ru/upload/iblock/aee/RUS-Car-Sales-in-April-2023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am.ru/profi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stat.ru/news/545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Formulas="1" showGridLines="0" zoomScale="70" zoomScaleNormal="70" workbookViewId="0">
      <selection activeCell="E36" sqref="E36"/>
    </sheetView>
  </sheetViews>
  <sheetFormatPr defaultColWidth="14.42578125" defaultRowHeight="15" customHeight="1" x14ac:dyDescent="0.25"/>
  <cols>
    <col min="1" max="1" width="2.7109375" customWidth="1"/>
    <col min="2" max="2" width="6.42578125" customWidth="1"/>
    <col min="3" max="3" width="47" customWidth="1"/>
    <col min="4" max="4" width="30.85546875" customWidth="1"/>
    <col min="5" max="5" width="44.85546875" customWidth="1"/>
    <col min="6" max="26" width="10.7109375" customWidth="1"/>
  </cols>
  <sheetData>
    <row r="1" spans="1:26" ht="15" customHeight="1" x14ac:dyDescent="0.25">
      <c r="A1" s="1"/>
      <c r="B1" s="1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4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5"/>
      <c r="B6" s="6" t="s">
        <v>3</v>
      </c>
      <c r="C6" s="7">
        <v>2014</v>
      </c>
      <c r="D6" s="7">
        <v>2020</v>
      </c>
      <c r="E6" s="7">
        <v>2022</v>
      </c>
      <c r="F6" s="8"/>
      <c r="G6" s="8"/>
      <c r="I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x14ac:dyDescent="0.25">
      <c r="A7" s="1"/>
      <c r="B7" s="9" t="s">
        <v>4</v>
      </c>
      <c r="C7" s="10">
        <f>INDEX($C$15:$L$22,MATCH($B7,$B$15:$B$22,0),MATCH(C$6,$C$14:$L$14,0))</f>
        <v>2.4914000000000001</v>
      </c>
      <c r="D7" s="10">
        <f>VLOOKUP($B7,$B$14:$L$22,MATCH(D$6,$B$14:$L$14,0),0)</f>
        <v>1.5988</v>
      </c>
      <c r="E7" s="10">
        <f ca="1">OFFSET($B$14,MATCH($B7,$B$15:$B$22,0),MATCH(E$6,$C$14:$L$14,0),1,1)</f>
        <v>0.69</v>
      </c>
      <c r="F7" s="2"/>
      <c r="G7" s="2"/>
      <c r="I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9" t="s">
        <v>5</v>
      </c>
      <c r="C8" s="10">
        <f t="shared" ref="C8:C9" si="0">INDEX($C$15:$L$22,MATCH($B8,$B$15:$B$22,0),MATCH(C$6,$C$14:$L$14,0))</f>
        <v>18.3689</v>
      </c>
      <c r="D8" s="10">
        <f t="shared" ref="D8:D9" si="1">VLOOKUP($B8,$B$14:$L$22,MATCH(D$6,$B$14:$L$14,0),0)</f>
        <v>19.79</v>
      </c>
      <c r="E8" s="10">
        <f t="shared" ref="E8:E9" ca="1" si="2">OFFSET($B$14,MATCH($B8,$B$15:$B$22,0),MATCH(E$6,$C$14:$L$14,0),1,1)</f>
        <v>23.240500000000001</v>
      </c>
      <c r="F8" s="2"/>
      <c r="G8" s="2"/>
      <c r="I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9" t="s">
        <v>6</v>
      </c>
      <c r="C9" s="10">
        <f t="shared" si="0"/>
        <v>16.435300000000002</v>
      </c>
      <c r="D9" s="10">
        <f t="shared" si="1"/>
        <v>14.450799999999999</v>
      </c>
      <c r="E9" s="10">
        <f t="shared" ca="1" si="2"/>
        <v>13.7342</v>
      </c>
      <c r="F9" s="2"/>
      <c r="G9" s="2"/>
      <c r="H9" s="2"/>
      <c r="I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4" t="s">
        <v>7</v>
      </c>
      <c r="C12" s="11"/>
      <c r="D12" s="11"/>
      <c r="E12" s="11"/>
      <c r="F12" s="11"/>
      <c r="G12" s="11"/>
      <c r="H12" s="11"/>
      <c r="I12" s="11"/>
      <c r="J12" s="11"/>
      <c r="K12" s="1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2"/>
      <c r="B14" s="7" t="s">
        <v>3</v>
      </c>
      <c r="C14" s="7">
        <v>2013</v>
      </c>
      <c r="D14" s="7">
        <v>2014</v>
      </c>
      <c r="E14" s="7">
        <v>2015</v>
      </c>
      <c r="F14" s="7">
        <v>2016</v>
      </c>
      <c r="G14" s="7">
        <v>2017</v>
      </c>
      <c r="H14" s="7">
        <v>2018</v>
      </c>
      <c r="I14" s="7">
        <v>2019</v>
      </c>
      <c r="J14" s="7">
        <v>2020</v>
      </c>
      <c r="K14" s="7">
        <v>2021</v>
      </c>
      <c r="L14" s="7">
        <v>2022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customHeight="1" x14ac:dyDescent="0.25">
      <c r="A15" s="12"/>
      <c r="B15" s="9" t="s">
        <v>5</v>
      </c>
      <c r="C15" s="13">
        <v>16.303699999999999</v>
      </c>
      <c r="D15" s="13">
        <v>18.3689</v>
      </c>
      <c r="E15" s="13">
        <v>20.0472</v>
      </c>
      <c r="F15" s="13">
        <v>23.6934</v>
      </c>
      <c r="G15" s="13">
        <v>24.171399999999998</v>
      </c>
      <c r="H15" s="13">
        <v>23.2563</v>
      </c>
      <c r="I15" s="13">
        <v>21.045000000000002</v>
      </c>
      <c r="J15" s="13">
        <v>19.79</v>
      </c>
      <c r="K15" s="13">
        <v>21.090199999999999</v>
      </c>
      <c r="L15" s="13">
        <v>23.240500000000001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customHeight="1" x14ac:dyDescent="0.25">
      <c r="A16" s="12"/>
      <c r="B16" s="9" t="s">
        <v>6</v>
      </c>
      <c r="C16" s="13">
        <v>15.531599999999999</v>
      </c>
      <c r="D16" s="13">
        <v>16.435300000000002</v>
      </c>
      <c r="E16" s="13">
        <v>17.386299999999999</v>
      </c>
      <c r="F16" s="13">
        <v>17.465</v>
      </c>
      <c r="G16" s="13">
        <v>17.134699999999999</v>
      </c>
      <c r="H16" s="13">
        <v>17.215199999999999</v>
      </c>
      <c r="I16" s="13">
        <v>16.965199999999999</v>
      </c>
      <c r="J16" s="13">
        <v>14.450799999999999</v>
      </c>
      <c r="K16" s="13">
        <v>14.9137</v>
      </c>
      <c r="L16" s="13">
        <v>13.7342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customHeight="1" x14ac:dyDescent="0.25">
      <c r="A17" s="12"/>
      <c r="B17" s="9" t="s">
        <v>8</v>
      </c>
      <c r="C17" s="14">
        <v>12.308199999999999</v>
      </c>
      <c r="D17" s="14">
        <v>13.006500000000001</v>
      </c>
      <c r="E17" s="14">
        <v>14.2019</v>
      </c>
      <c r="F17" s="14">
        <v>15.1317</v>
      </c>
      <c r="G17" s="14">
        <v>15.6317</v>
      </c>
      <c r="H17" s="14">
        <v>15.624499999999999</v>
      </c>
      <c r="I17" s="14">
        <v>15.8058</v>
      </c>
      <c r="J17" s="14">
        <v>11.9612</v>
      </c>
      <c r="K17" s="14">
        <v>11.774900000000001</v>
      </c>
      <c r="L17" s="14">
        <v>11.286899999999999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customHeight="1" x14ac:dyDescent="0.25">
      <c r="A18" s="12"/>
      <c r="B18" s="9" t="s">
        <v>9</v>
      </c>
      <c r="C18" s="13">
        <v>2.5539999999999998</v>
      </c>
      <c r="D18" s="13">
        <v>2.5705</v>
      </c>
      <c r="E18" s="13">
        <v>2.7726999999999999</v>
      </c>
      <c r="F18" s="13">
        <v>2.9666000000000001</v>
      </c>
      <c r="G18" s="13">
        <v>3.2290999999999999</v>
      </c>
      <c r="H18" s="13">
        <v>3.3946999999999998</v>
      </c>
      <c r="I18" s="13">
        <v>2.9621</v>
      </c>
      <c r="J18" s="13">
        <v>2.4350999999999998</v>
      </c>
      <c r="K18" s="13">
        <v>3.0823999999999998</v>
      </c>
      <c r="L18" s="13">
        <v>3.7924000000000002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customHeight="1" x14ac:dyDescent="0.25">
      <c r="A19" s="12"/>
      <c r="B19" s="9" t="s">
        <v>10</v>
      </c>
      <c r="C19" s="13">
        <v>4.5622999999999996</v>
      </c>
      <c r="D19" s="13">
        <v>4.6996000000000002</v>
      </c>
      <c r="E19" s="13">
        <v>4.2159000000000004</v>
      </c>
      <c r="F19" s="13">
        <v>4.1464999999999996</v>
      </c>
      <c r="G19" s="13">
        <v>4.3864000000000001</v>
      </c>
      <c r="H19" s="13">
        <v>4.3912000000000004</v>
      </c>
      <c r="I19" s="13">
        <v>4.3010999999999999</v>
      </c>
      <c r="J19" s="13">
        <v>3.81</v>
      </c>
      <c r="K19" s="13">
        <v>3.6757</v>
      </c>
      <c r="L19" s="13">
        <v>3.4483000000000001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customHeight="1" x14ac:dyDescent="0.25">
      <c r="A20" s="12"/>
      <c r="B20" s="9" t="s">
        <v>11</v>
      </c>
      <c r="C20" s="13">
        <v>3.5798999999999999</v>
      </c>
      <c r="D20" s="13">
        <v>3.3334000000000001</v>
      </c>
      <c r="E20" s="13">
        <v>2.4805000000000001</v>
      </c>
      <c r="F20" s="13">
        <v>1.9885999999999999</v>
      </c>
      <c r="G20" s="13">
        <v>2.1760000000000002</v>
      </c>
      <c r="H20" s="13">
        <v>2.4754</v>
      </c>
      <c r="I20" s="13">
        <v>2.6656</v>
      </c>
      <c r="J20" s="13">
        <v>1.9548000000000001</v>
      </c>
      <c r="K20" s="13">
        <v>1.9771000000000001</v>
      </c>
      <c r="L20" s="13">
        <v>1.9604999999999999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customHeight="1" x14ac:dyDescent="0.25">
      <c r="A21" s="12"/>
      <c r="B21" s="9" t="s">
        <v>4</v>
      </c>
      <c r="C21" s="13">
        <v>2.7774000000000001</v>
      </c>
      <c r="D21" s="13">
        <v>2.4914000000000001</v>
      </c>
      <c r="E21" s="13">
        <v>1.6012</v>
      </c>
      <c r="F21" s="13">
        <v>1.4258</v>
      </c>
      <c r="G21" s="13">
        <v>1.5956999999999999</v>
      </c>
      <c r="H21" s="13">
        <v>1.8006</v>
      </c>
      <c r="I21" s="13">
        <v>1.7595000000000001</v>
      </c>
      <c r="J21" s="13">
        <v>1.5988</v>
      </c>
      <c r="K21" s="13">
        <v>1.6668000000000001</v>
      </c>
      <c r="L21" s="13">
        <v>0.69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customHeight="1" x14ac:dyDescent="0.25">
      <c r="A22" s="12"/>
      <c r="B22" s="15" t="s">
        <v>12</v>
      </c>
      <c r="C22" s="16">
        <f t="shared" ref="C22:L22" si="3">SUM(C15:C21)</f>
        <v>57.617100000000001</v>
      </c>
      <c r="D22" s="16">
        <f t="shared" si="3"/>
        <v>60.905600000000007</v>
      </c>
      <c r="E22" s="16">
        <f t="shared" si="3"/>
        <v>62.705699999999993</v>
      </c>
      <c r="F22" s="16">
        <f t="shared" si="3"/>
        <v>66.817599999999999</v>
      </c>
      <c r="G22" s="16">
        <f t="shared" si="3"/>
        <v>68.325000000000003</v>
      </c>
      <c r="H22" s="16">
        <f t="shared" si="3"/>
        <v>68.157899999999998</v>
      </c>
      <c r="I22" s="16">
        <f t="shared" si="3"/>
        <v>65.504299999999986</v>
      </c>
      <c r="J22" s="16">
        <f t="shared" si="3"/>
        <v>56.000699999999995</v>
      </c>
      <c r="K22" s="16">
        <f t="shared" si="3"/>
        <v>58.180800000000005</v>
      </c>
      <c r="L22" s="16">
        <f t="shared" si="3"/>
        <v>58.152800000000006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17" t="s">
        <v>13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8"/>
      <c r="B25" s="19" t="s">
        <v>14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customHeight="1" x14ac:dyDescent="0.25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25" r:id="rId1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GridLines="0" workbookViewId="0"/>
  </sheetViews>
  <sheetFormatPr defaultColWidth="14.42578125" defaultRowHeight="15" customHeight="1" x14ac:dyDescent="0.25"/>
  <cols>
    <col min="1" max="1" width="2.7109375" customWidth="1"/>
    <col min="2" max="4" width="19.7109375" customWidth="1"/>
    <col min="5" max="5" width="25.7109375" customWidth="1"/>
    <col min="6" max="6" width="2.7109375" customWidth="1"/>
    <col min="7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136</v>
      </c>
      <c r="C2" s="21"/>
      <c r="D2" s="21"/>
      <c r="E2" s="21"/>
      <c r="F2" s="2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3"/>
      <c r="C3" s="21"/>
      <c r="D3" s="21"/>
      <c r="E3" s="21"/>
      <c r="F3" s="21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93" t="s">
        <v>137</v>
      </c>
      <c r="C4" s="94"/>
      <c r="D4" s="95"/>
      <c r="E4" s="21"/>
      <c r="F4" s="2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88" t="str">
        <f t="shared" ref="B5:B12" si="0">CONCATENATE(B18," ",C18," ",D18," ","с грузоподъемностью"," ",E18," ","тонн")</f>
        <v>Полувагон УВЗ 12-132 с грузоподъемностью 69,5 тонн</v>
      </c>
      <c r="C5" s="89"/>
      <c r="D5" s="90"/>
      <c r="E5" s="21"/>
      <c r="F5" s="2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88" t="str">
        <f t="shared" si="0"/>
        <v>Полувагон ОВК 12-9853 с грузоподъемностью 75 тонн</v>
      </c>
      <c r="C6" s="88"/>
      <c r="D6" s="26"/>
      <c r="E6" s="21"/>
      <c r="F6" s="2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88" t="str">
        <f t="shared" si="0"/>
        <v>Крытый вагон АВЗ 11-280 с грузоподъемностью 68 тонн</v>
      </c>
      <c r="C7" s="88"/>
      <c r="D7" s="26"/>
      <c r="E7" s="21"/>
      <c r="F7" s="21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88" t="str">
        <f t="shared" si="0"/>
        <v>Крытый вагон ОВК 11-6874 с грузоподъемностью 73 тонн</v>
      </c>
      <c r="C8" s="88"/>
      <c r="D8" s="26"/>
      <c r="E8" s="21"/>
      <c r="F8" s="21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88" t="str">
        <f t="shared" si="0"/>
        <v>Цистерна РМ Рейл 15-1219 с грузоподъемностью 69 тонн</v>
      </c>
      <c r="C9" s="88"/>
      <c r="D9" s="26"/>
      <c r="E9" s="21"/>
      <c r="F9" s="21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88" t="str">
        <f t="shared" si="0"/>
        <v>Цистерна ОВК 15-9993 с грузоподъемностью 73,3 тонн</v>
      </c>
      <c r="C10" s="88"/>
      <c r="D10" s="26"/>
      <c r="E10" s="21"/>
      <c r="F10" s="21"/>
      <c r="G10" s="2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88" t="str">
        <f t="shared" si="0"/>
        <v>Хоппер ОВК 19-9549 с грузоподъемностью 76 тонн</v>
      </c>
      <c r="C11" s="88"/>
      <c r="D11" s="26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88" t="str">
        <f t="shared" si="0"/>
        <v>Платформа ОВК 13-6851-01 с грузоподъемностью 80 тонн</v>
      </c>
      <c r="C12" s="88"/>
      <c r="D12" s="26"/>
      <c r="E12" s="2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3"/>
      <c r="C13" s="21"/>
      <c r="D13" s="21"/>
      <c r="E13" s="21"/>
      <c r="F13" s="21"/>
      <c r="G13" s="2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3"/>
      <c r="C14" s="21"/>
      <c r="D14" s="21"/>
      <c r="E14" s="21"/>
      <c r="F14" s="2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3" t="s">
        <v>16</v>
      </c>
      <c r="C15" s="21"/>
      <c r="D15" s="21"/>
      <c r="E15" s="21"/>
      <c r="F15" s="2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3"/>
      <c r="C16" s="21"/>
      <c r="D16" s="21"/>
      <c r="E16" s="21"/>
      <c r="F16" s="21"/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 x14ac:dyDescent="0.25">
      <c r="A17" s="1"/>
      <c r="B17" s="6" t="s">
        <v>17</v>
      </c>
      <c r="C17" s="6" t="s">
        <v>18</v>
      </c>
      <c r="D17" s="22" t="s">
        <v>19</v>
      </c>
      <c r="E17" s="22" t="s">
        <v>20</v>
      </c>
      <c r="F17" s="21"/>
      <c r="G17" s="2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23" t="s">
        <v>22</v>
      </c>
      <c r="C18" s="24" t="s">
        <v>23</v>
      </c>
      <c r="D18" s="24" t="s">
        <v>24</v>
      </c>
      <c r="E18" s="25">
        <v>69.5</v>
      </c>
      <c r="F18" s="21"/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9" t="s">
        <v>22</v>
      </c>
      <c r="C19" s="27" t="s">
        <v>25</v>
      </c>
      <c r="D19" s="28" t="s">
        <v>26</v>
      </c>
      <c r="E19" s="29">
        <v>75</v>
      </c>
      <c r="F19" s="21"/>
      <c r="G19" s="2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9" t="s">
        <v>27</v>
      </c>
      <c r="C20" s="27" t="s">
        <v>28</v>
      </c>
      <c r="D20" s="27" t="s">
        <v>29</v>
      </c>
      <c r="E20" s="29">
        <v>68</v>
      </c>
      <c r="F20" s="21"/>
      <c r="G20" s="2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9" t="s">
        <v>27</v>
      </c>
      <c r="C21" s="27" t="s">
        <v>25</v>
      </c>
      <c r="D21" s="30" t="s">
        <v>138</v>
      </c>
      <c r="E21" s="29">
        <v>73</v>
      </c>
      <c r="F21" s="21"/>
      <c r="G21" s="2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9" t="s">
        <v>31</v>
      </c>
      <c r="C22" s="27" t="s">
        <v>32</v>
      </c>
      <c r="D22" s="27" t="s">
        <v>33</v>
      </c>
      <c r="E22" s="29">
        <v>69</v>
      </c>
      <c r="F22" s="21"/>
      <c r="G22" s="2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9" t="s">
        <v>31</v>
      </c>
      <c r="C23" s="27" t="s">
        <v>25</v>
      </c>
      <c r="D23" s="27" t="s">
        <v>34</v>
      </c>
      <c r="E23" s="29">
        <v>73.3</v>
      </c>
      <c r="F23" s="21"/>
      <c r="G23" s="2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9" t="s">
        <v>35</v>
      </c>
      <c r="C24" s="27" t="s">
        <v>25</v>
      </c>
      <c r="D24" s="30" t="s">
        <v>139</v>
      </c>
      <c r="E24" s="29">
        <v>76</v>
      </c>
      <c r="F24" s="21"/>
      <c r="G24" s="2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9" t="s">
        <v>37</v>
      </c>
      <c r="C25" s="27" t="s">
        <v>25</v>
      </c>
      <c r="D25" s="27" t="s">
        <v>38</v>
      </c>
      <c r="E25" s="29">
        <v>80</v>
      </c>
      <c r="F25" s="21"/>
      <c r="G25" s="2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3"/>
      <c r="C26" s="21"/>
      <c r="D26" s="21"/>
      <c r="E26" s="31"/>
      <c r="F26" s="21"/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17" t="s">
        <v>13</v>
      </c>
      <c r="C27" s="21"/>
      <c r="D27" s="21"/>
      <c r="E27" s="31"/>
      <c r="F27" s="21"/>
      <c r="G27" s="2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32" t="s">
        <v>39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4:D4"/>
  </mergeCells>
  <hyperlinks>
    <hyperlink ref="B28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Formulas="1" showGridLines="0" workbookViewId="0">
      <selection activeCell="E29" sqref="E29"/>
    </sheetView>
  </sheetViews>
  <sheetFormatPr defaultColWidth="14.42578125" defaultRowHeight="15" customHeight="1" x14ac:dyDescent="0.25"/>
  <cols>
    <col min="1" max="1" width="2.7109375" customWidth="1"/>
    <col min="2" max="2" width="19.85546875" customWidth="1"/>
    <col min="3" max="4" width="18.7109375" customWidth="1"/>
    <col min="5" max="5" width="16.140625" customWidth="1"/>
    <col min="6" max="6" width="47" customWidth="1"/>
    <col min="7" max="7" width="2.7109375" customWidth="1"/>
    <col min="8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15</v>
      </c>
      <c r="C2" s="21"/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3"/>
      <c r="C3" s="21"/>
      <c r="D3" s="21"/>
      <c r="E3" s="21"/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3" t="s">
        <v>16</v>
      </c>
      <c r="C4" s="21"/>
      <c r="D4" s="21"/>
      <c r="E4" s="21"/>
      <c r="F4" s="21"/>
      <c r="G4" s="21"/>
      <c r="H4" s="2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3"/>
      <c r="C5" s="21"/>
      <c r="D5" s="21"/>
      <c r="E5" s="21"/>
      <c r="F5" s="21"/>
      <c r="G5" s="21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6" t="s">
        <v>17</v>
      </c>
      <c r="C6" s="6" t="s">
        <v>18</v>
      </c>
      <c r="D6" s="22" t="s">
        <v>19</v>
      </c>
      <c r="E6" s="22" t="s">
        <v>20</v>
      </c>
      <c r="F6" s="6" t="s">
        <v>21</v>
      </c>
      <c r="G6" s="21"/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3" t="s">
        <v>22</v>
      </c>
      <c r="C7" s="24" t="s">
        <v>23</v>
      </c>
      <c r="D7" s="24" t="s">
        <v>24</v>
      </c>
      <c r="E7" s="25">
        <v>69.5</v>
      </c>
      <c r="F7" s="26" t="str">
        <f>IF(AND(C7="ОВК",B7="Хоппер"),"Инновационный вагон","Стандартный вагон")</f>
        <v>Стандартный вагон</v>
      </c>
      <c r="G7" s="21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9" t="s">
        <v>22</v>
      </c>
      <c r="C8" s="27" t="s">
        <v>25</v>
      </c>
      <c r="D8" s="28" t="s">
        <v>26</v>
      </c>
      <c r="E8" s="29">
        <v>75</v>
      </c>
      <c r="F8" s="26" t="str">
        <f t="shared" ref="F8:F14" si="0">IF(AND(C8="ОВК",B8="Хоппер"),"Инновационный вагон","Стандартный вагон")</f>
        <v>Стандартный вагон</v>
      </c>
      <c r="G8" s="21"/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9" t="s">
        <v>27</v>
      </c>
      <c r="C9" s="27" t="s">
        <v>28</v>
      </c>
      <c r="D9" s="27" t="s">
        <v>29</v>
      </c>
      <c r="E9" s="29">
        <v>68</v>
      </c>
      <c r="F9" s="26" t="str">
        <f t="shared" si="0"/>
        <v>Стандартный вагон</v>
      </c>
      <c r="G9" s="21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9" t="s">
        <v>27</v>
      </c>
      <c r="C10" s="27" t="s">
        <v>25</v>
      </c>
      <c r="D10" s="30" t="s">
        <v>30</v>
      </c>
      <c r="E10" s="29">
        <v>73</v>
      </c>
      <c r="F10" s="26" t="str">
        <f t="shared" si="0"/>
        <v>Стандартный вагон</v>
      </c>
      <c r="G10" s="21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9" t="s">
        <v>31</v>
      </c>
      <c r="C11" s="27" t="s">
        <v>32</v>
      </c>
      <c r="D11" s="27" t="s">
        <v>33</v>
      </c>
      <c r="E11" s="29">
        <v>69</v>
      </c>
      <c r="F11" s="26" t="str">
        <f t="shared" si="0"/>
        <v>Стандартный вагон</v>
      </c>
      <c r="G11" s="21"/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9" t="s">
        <v>31</v>
      </c>
      <c r="C12" s="27" t="s">
        <v>25</v>
      </c>
      <c r="D12" s="27" t="s">
        <v>34</v>
      </c>
      <c r="E12" s="29">
        <v>73.3</v>
      </c>
      <c r="F12" s="26" t="str">
        <f t="shared" si="0"/>
        <v>Стандартный вагон</v>
      </c>
      <c r="G12" s="21"/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9" t="s">
        <v>35</v>
      </c>
      <c r="C13" s="27" t="s">
        <v>25</v>
      </c>
      <c r="D13" s="30" t="s">
        <v>36</v>
      </c>
      <c r="E13" s="29">
        <v>76</v>
      </c>
      <c r="F13" s="26" t="str">
        <f t="shared" si="0"/>
        <v>Инновационный вагон</v>
      </c>
      <c r="G13" s="21"/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9" t="s">
        <v>37</v>
      </c>
      <c r="C14" s="27" t="s">
        <v>25</v>
      </c>
      <c r="D14" s="27" t="s">
        <v>38</v>
      </c>
      <c r="E14" s="29">
        <v>80</v>
      </c>
      <c r="F14" s="26" t="str">
        <f t="shared" si="0"/>
        <v>Стандартный вагон</v>
      </c>
      <c r="G14" s="21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3"/>
      <c r="C15" s="21"/>
      <c r="D15" s="21"/>
      <c r="E15" s="31"/>
      <c r="F15" s="21"/>
      <c r="G15" s="21"/>
      <c r="H15" s="2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7" t="s">
        <v>13</v>
      </c>
      <c r="C16" s="21"/>
      <c r="D16" s="21"/>
      <c r="E16" s="31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32" t="s">
        <v>39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17" r:id="rId1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Formulas="1" showGridLines="0" tabSelected="1" zoomScale="115" zoomScaleNormal="115" workbookViewId="0">
      <selection activeCell="D28" sqref="D28"/>
    </sheetView>
  </sheetViews>
  <sheetFormatPr defaultColWidth="14.42578125" defaultRowHeight="15" customHeight="1" x14ac:dyDescent="0.25"/>
  <cols>
    <col min="1" max="1" width="9" customWidth="1"/>
    <col min="2" max="2" width="23.5703125" customWidth="1"/>
    <col min="3" max="3" width="43.85546875" customWidth="1"/>
    <col min="4" max="4" width="27.85546875" customWidth="1"/>
    <col min="5" max="5" width="19.7109375" customWidth="1"/>
    <col min="6" max="6" width="18.85546875" customWidth="1"/>
    <col min="7" max="7" width="15.7109375" customWidth="1"/>
    <col min="8" max="8" width="17.85546875" customWidth="1"/>
    <col min="9" max="9" width="15" customWidth="1"/>
    <col min="10" max="10" width="15.5703125" customWidth="1"/>
    <col min="11" max="11" width="14.28515625" customWidth="1"/>
    <col min="12" max="12" width="12.42578125" customWidth="1"/>
    <col min="13" max="14" width="16.42578125" customWidth="1"/>
    <col min="15" max="15" width="15.7109375" customWidth="1"/>
    <col min="16" max="16" width="17" customWidth="1"/>
    <col min="17" max="17" width="18" customWidth="1"/>
    <col min="18" max="26" width="10.7109375" customWidth="1"/>
  </cols>
  <sheetData>
    <row r="1" spans="1:26" ht="15" customHeight="1" x14ac:dyDescent="0.25">
      <c r="A1" s="1"/>
      <c r="B1" s="1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40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5"/>
      <c r="B4" s="6" t="s">
        <v>41</v>
      </c>
      <c r="C4" s="33" t="s">
        <v>42</v>
      </c>
      <c r="E4" s="97"/>
      <c r="F4" s="8"/>
      <c r="H4" s="8"/>
      <c r="I4" s="8"/>
      <c r="J4" s="8"/>
      <c r="K4" s="8"/>
      <c r="L4" s="8"/>
      <c r="M4" s="8"/>
      <c r="N4" s="8"/>
      <c r="O4" s="8"/>
      <c r="P4" s="8"/>
      <c r="Q4" s="8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1"/>
      <c r="B5" s="34" t="s">
        <v>43</v>
      </c>
      <c r="C5" s="10">
        <f ca="1">SUMIFS(INDIRECT(D5),$C$12:$Q$12,"&lt;"&amp;$I$12)</f>
        <v>176.22199999999998</v>
      </c>
      <c r="D5" s="101" t="str">
        <f>CONCATENATE("$C$",MATCH(B5,$B$13:$B$25,0)+12,":$Q$",MATCH(B5,$B$13:$B$25,0)+12)</f>
        <v>$C$13:$Q$13</v>
      </c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35" t="s">
        <v>44</v>
      </c>
      <c r="C6" s="10">
        <f t="shared" ref="C6:C7" ca="1" si="0">SUMIFS(INDIRECT(D6),$C$12:$Q$12,"&lt;"&amp;$I$12)</f>
        <v>5.1885000000000003</v>
      </c>
      <c r="D6" s="101" t="str">
        <f t="shared" ref="D6:D7" si="1">CONCATENATE("$C$",MATCH(B6,$B$13:$B$25,0)+12,":$Q$",MATCH(B6,$B$13:$B$25,0)+12)</f>
        <v>$C$14:$Q$14</v>
      </c>
      <c r="F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35" t="s">
        <v>45</v>
      </c>
      <c r="C7" s="10">
        <f t="shared" ca="1" si="0"/>
        <v>107.09100000000001</v>
      </c>
      <c r="D7" s="101" t="str">
        <f t="shared" si="1"/>
        <v>$C$15:$Q$15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4" t="s">
        <v>46</v>
      </c>
      <c r="C10" s="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2"/>
      <c r="B12" s="7" t="s">
        <v>41</v>
      </c>
      <c r="C12" s="36">
        <v>44592</v>
      </c>
      <c r="D12" s="36">
        <v>44620</v>
      </c>
      <c r="E12" s="36">
        <v>44651</v>
      </c>
      <c r="F12" s="36">
        <v>44681</v>
      </c>
      <c r="G12" s="36">
        <v>44712</v>
      </c>
      <c r="H12" s="36">
        <v>44742</v>
      </c>
      <c r="I12" s="36">
        <v>44773</v>
      </c>
      <c r="J12" s="36">
        <v>44804</v>
      </c>
      <c r="K12" s="36">
        <v>44834</v>
      </c>
      <c r="L12" s="36">
        <v>44865</v>
      </c>
      <c r="M12" s="36">
        <v>44895</v>
      </c>
      <c r="N12" s="36">
        <v>44926</v>
      </c>
      <c r="O12" s="36">
        <v>44957</v>
      </c>
      <c r="P12" s="36">
        <v>44985</v>
      </c>
      <c r="Q12" s="36">
        <v>45016</v>
      </c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12">
        <v>13</v>
      </c>
      <c r="B13" s="34" t="s">
        <v>43</v>
      </c>
      <c r="C13" s="14">
        <v>31.7712</v>
      </c>
      <c r="D13" s="14">
        <v>28.384799999999998</v>
      </c>
      <c r="E13" s="14">
        <v>31.087599999999998</v>
      </c>
      <c r="F13" s="14">
        <v>29.2136</v>
      </c>
      <c r="G13" s="14">
        <v>28.8858</v>
      </c>
      <c r="H13" s="14">
        <v>26.879000000000001</v>
      </c>
      <c r="I13" s="14">
        <v>27.4953</v>
      </c>
      <c r="J13" s="14">
        <v>28.460699999999999</v>
      </c>
      <c r="K13" s="14">
        <v>28.3033</v>
      </c>
      <c r="L13" s="14">
        <v>31.2593</v>
      </c>
      <c r="M13" s="14">
        <v>31.422799999999999</v>
      </c>
      <c r="N13" s="14">
        <v>31.245799999999999</v>
      </c>
      <c r="O13" s="14">
        <v>30.406599999999997</v>
      </c>
      <c r="P13" s="14">
        <v>29.044400000000003</v>
      </c>
      <c r="Q13" s="14">
        <v>32.381299999999996</v>
      </c>
      <c r="R13" s="12">
        <v>13</v>
      </c>
      <c r="S13" s="12"/>
      <c r="T13" s="12"/>
      <c r="U13" s="12"/>
      <c r="V13" s="12"/>
      <c r="W13" s="12"/>
      <c r="X13" s="12"/>
      <c r="Y13" s="12"/>
      <c r="Z13" s="12"/>
    </row>
    <row r="14" spans="1:26" ht="15" customHeight="1" x14ac:dyDescent="0.25">
      <c r="A14" s="12">
        <f>A13+1</f>
        <v>14</v>
      </c>
      <c r="B14" s="35" t="s">
        <v>44</v>
      </c>
      <c r="C14" s="13">
        <v>0.97260000000000002</v>
      </c>
      <c r="D14" s="13">
        <v>0.93440000000000001</v>
      </c>
      <c r="E14" s="13">
        <v>0.90560000000000007</v>
      </c>
      <c r="F14" s="13">
        <v>0.83389999999999997</v>
      </c>
      <c r="G14" s="13">
        <v>0.76960000000000006</v>
      </c>
      <c r="H14" s="13">
        <v>0.77239999999999998</v>
      </c>
      <c r="I14" s="13">
        <v>0.86370000000000002</v>
      </c>
      <c r="J14" s="13">
        <v>0.8901</v>
      </c>
      <c r="K14" s="13">
        <v>0.83989999999999998</v>
      </c>
      <c r="L14" s="13">
        <v>0.77049999999999996</v>
      </c>
      <c r="M14" s="13">
        <v>0.76629999999999998</v>
      </c>
      <c r="N14" s="13">
        <v>0.82520000000000004</v>
      </c>
      <c r="O14" s="13">
        <v>0.92310000000000003</v>
      </c>
      <c r="P14" s="13">
        <v>0.82540000000000002</v>
      </c>
      <c r="Q14" s="13">
        <v>1.0056</v>
      </c>
      <c r="R14" s="12">
        <f>R13+1</f>
        <v>14</v>
      </c>
      <c r="S14" s="12"/>
      <c r="T14" s="12"/>
      <c r="U14" s="12"/>
      <c r="V14" s="12"/>
      <c r="W14" s="12"/>
      <c r="X14" s="12"/>
      <c r="Y14" s="12"/>
      <c r="Z14" s="12"/>
    </row>
    <row r="15" spans="1:26" ht="15" customHeight="1" x14ac:dyDescent="0.25">
      <c r="A15" s="12">
        <f t="shared" ref="A15:A25" si="2">A14+1</f>
        <v>15</v>
      </c>
      <c r="B15" s="35" t="s">
        <v>45</v>
      </c>
      <c r="C15" s="13">
        <v>19.4602</v>
      </c>
      <c r="D15" s="13">
        <v>17.7837</v>
      </c>
      <c r="E15" s="13">
        <v>18.1965</v>
      </c>
      <c r="F15" s="13">
        <v>16.732200000000002</v>
      </c>
      <c r="G15" s="13">
        <v>17.4145</v>
      </c>
      <c r="H15" s="13">
        <v>17.503900000000002</v>
      </c>
      <c r="I15" s="13">
        <v>18.064</v>
      </c>
      <c r="J15" s="13">
        <v>17.680900000000001</v>
      </c>
      <c r="K15" s="13">
        <v>17.346599999999999</v>
      </c>
      <c r="L15" s="13">
        <v>18.6187</v>
      </c>
      <c r="M15" s="13">
        <v>18.419400000000003</v>
      </c>
      <c r="N15" s="13">
        <v>18.944299999999998</v>
      </c>
      <c r="O15" s="13">
        <v>18.495999999999999</v>
      </c>
      <c r="P15" s="13">
        <v>17.1342</v>
      </c>
      <c r="Q15" s="13">
        <v>18.6023</v>
      </c>
      <c r="R15" s="12">
        <f t="shared" ref="R15:R25" si="3">R14+1</f>
        <v>15</v>
      </c>
      <c r="S15" s="12"/>
      <c r="T15" s="12"/>
      <c r="U15" s="12"/>
      <c r="V15" s="12"/>
      <c r="W15" s="12"/>
      <c r="X15" s="12"/>
      <c r="Y15" s="12"/>
      <c r="Z15" s="12"/>
    </row>
    <row r="16" spans="1:26" ht="15" customHeight="1" x14ac:dyDescent="0.25">
      <c r="A16" s="12">
        <f t="shared" si="2"/>
        <v>16</v>
      </c>
      <c r="B16" s="35" t="s">
        <v>47</v>
      </c>
      <c r="C16" s="13">
        <v>9.6866000000000003</v>
      </c>
      <c r="D16" s="13">
        <v>9.1806999999999999</v>
      </c>
      <c r="E16" s="13">
        <v>10.1807</v>
      </c>
      <c r="F16" s="13">
        <v>9.6301000000000005</v>
      </c>
      <c r="G16" s="13">
        <v>10.128399999999999</v>
      </c>
      <c r="H16" s="13">
        <v>9.4487999999999985</v>
      </c>
      <c r="I16" s="13">
        <v>9.3308</v>
      </c>
      <c r="J16" s="13">
        <v>9.7877999999999989</v>
      </c>
      <c r="K16" s="13">
        <v>9.3384999999999998</v>
      </c>
      <c r="L16" s="13">
        <v>9.9047000000000001</v>
      </c>
      <c r="M16" s="13">
        <v>9.547600000000001</v>
      </c>
      <c r="N16" s="13">
        <v>9.0992000000000015</v>
      </c>
      <c r="O16" s="13">
        <v>9.6334999999999997</v>
      </c>
      <c r="P16" s="13">
        <v>9.0417999999999985</v>
      </c>
      <c r="Q16" s="13">
        <v>9.6762000000000015</v>
      </c>
      <c r="R16" s="12">
        <f t="shared" si="3"/>
        <v>16</v>
      </c>
      <c r="S16" s="12"/>
      <c r="T16" s="12"/>
      <c r="U16" s="12"/>
      <c r="V16" s="12"/>
      <c r="W16" s="12"/>
      <c r="X16" s="12"/>
      <c r="Y16" s="12"/>
      <c r="Z16" s="12"/>
    </row>
    <row r="17" spans="1:26" ht="15" customHeight="1" x14ac:dyDescent="0.25">
      <c r="A17" s="12">
        <f t="shared" si="2"/>
        <v>17</v>
      </c>
      <c r="B17" s="35" t="s">
        <v>48</v>
      </c>
      <c r="C17" s="13">
        <v>1.4707999999999999</v>
      </c>
      <c r="D17" s="13">
        <v>1.3384</v>
      </c>
      <c r="E17" s="13">
        <v>1.4795</v>
      </c>
      <c r="F17" s="13">
        <v>1.5623</v>
      </c>
      <c r="G17" s="13">
        <v>1.7250999999999999</v>
      </c>
      <c r="H17" s="13">
        <v>1.6164000000000001</v>
      </c>
      <c r="I17" s="13">
        <v>1.6080999999999999</v>
      </c>
      <c r="J17" s="13">
        <v>1.5932999999999999</v>
      </c>
      <c r="K17" s="13">
        <v>1.5087000000000002</v>
      </c>
      <c r="L17" s="13">
        <v>1.4235</v>
      </c>
      <c r="M17" s="13">
        <v>1.2709000000000001</v>
      </c>
      <c r="N17" s="13">
        <v>1.3637000000000001</v>
      </c>
      <c r="O17" s="13">
        <v>1.3627</v>
      </c>
      <c r="P17" s="13">
        <v>1.4307000000000001</v>
      </c>
      <c r="Q17" s="13">
        <v>1.5414000000000001</v>
      </c>
      <c r="R17" s="12">
        <f t="shared" si="3"/>
        <v>17</v>
      </c>
      <c r="S17" s="12"/>
      <c r="T17" s="12"/>
      <c r="U17" s="12"/>
      <c r="V17" s="12"/>
      <c r="W17" s="12"/>
      <c r="X17" s="12"/>
      <c r="Y17" s="12"/>
      <c r="Z17" s="12"/>
    </row>
    <row r="18" spans="1:26" ht="15" customHeight="1" x14ac:dyDescent="0.25">
      <c r="A18" s="12">
        <f t="shared" si="2"/>
        <v>18</v>
      </c>
      <c r="B18" s="35" t="s">
        <v>49</v>
      </c>
      <c r="C18" s="13">
        <v>6.0531000000000006</v>
      </c>
      <c r="D18" s="13">
        <v>5.7442000000000002</v>
      </c>
      <c r="E18" s="13">
        <v>6.2043999999999997</v>
      </c>
      <c r="F18" s="13">
        <v>6.0606</v>
      </c>
      <c r="G18" s="13">
        <v>5.6953999999999994</v>
      </c>
      <c r="H18" s="13">
        <v>5.0423</v>
      </c>
      <c r="I18" s="13">
        <v>5.3662000000000001</v>
      </c>
      <c r="J18" s="13">
        <v>5.3616000000000001</v>
      </c>
      <c r="K18" s="13">
        <v>4.9313000000000002</v>
      </c>
      <c r="L18" s="13">
        <v>5.3037999999999998</v>
      </c>
      <c r="M18" s="13">
        <v>5.1018999999999997</v>
      </c>
      <c r="N18" s="13">
        <v>5.4208999999999996</v>
      </c>
      <c r="O18" s="13">
        <v>5.4136999999999995</v>
      </c>
      <c r="P18" s="13">
        <v>5.0807000000000002</v>
      </c>
      <c r="Q18" s="13">
        <v>6.1458999999999993</v>
      </c>
      <c r="R18" s="12">
        <f t="shared" si="3"/>
        <v>18</v>
      </c>
      <c r="S18" s="12"/>
      <c r="T18" s="12"/>
      <c r="U18" s="12"/>
      <c r="V18" s="12"/>
      <c r="W18" s="12"/>
      <c r="X18" s="12"/>
      <c r="Y18" s="12"/>
      <c r="Z18" s="12"/>
    </row>
    <row r="19" spans="1:26" ht="15" customHeight="1" x14ac:dyDescent="0.25">
      <c r="A19" s="12">
        <f t="shared" si="2"/>
        <v>19</v>
      </c>
      <c r="B19" s="35" t="s">
        <v>50</v>
      </c>
      <c r="C19" s="13">
        <v>0.69799999999999995</v>
      </c>
      <c r="D19" s="13">
        <v>0.92870000000000008</v>
      </c>
      <c r="E19" s="13">
        <v>1.2417</v>
      </c>
      <c r="F19" s="13">
        <v>1.1425000000000001</v>
      </c>
      <c r="G19" s="13">
        <v>1.6544000000000001</v>
      </c>
      <c r="H19" s="13">
        <v>0.86329999999999996</v>
      </c>
      <c r="I19" s="13">
        <v>0.84339999999999993</v>
      </c>
      <c r="J19" s="13">
        <v>1.3391999999999999</v>
      </c>
      <c r="K19" s="13">
        <v>1.2510999999999999</v>
      </c>
      <c r="L19" s="13">
        <v>1.3254999999999999</v>
      </c>
      <c r="M19" s="13">
        <v>0.87139999999999995</v>
      </c>
      <c r="N19" s="13">
        <v>0.71029999999999993</v>
      </c>
      <c r="O19" s="13">
        <v>0.4249</v>
      </c>
      <c r="P19" s="13">
        <v>0.96679999999999999</v>
      </c>
      <c r="Q19" s="13">
        <v>1.0857999999999999</v>
      </c>
      <c r="R19" s="12">
        <f t="shared" si="3"/>
        <v>19</v>
      </c>
      <c r="S19" s="12"/>
      <c r="T19" s="12"/>
      <c r="U19" s="12"/>
      <c r="V19" s="12"/>
      <c r="W19" s="12"/>
      <c r="X19" s="12"/>
      <c r="Y19" s="12"/>
      <c r="Z19" s="12"/>
    </row>
    <row r="20" spans="1:26" ht="15" customHeight="1" x14ac:dyDescent="0.25">
      <c r="A20" s="12">
        <f t="shared" si="2"/>
        <v>20</v>
      </c>
      <c r="B20" s="37" t="s">
        <v>51</v>
      </c>
      <c r="C20" s="13">
        <v>5.5076000000000001</v>
      </c>
      <c r="D20" s="13">
        <v>5.1959999999999997</v>
      </c>
      <c r="E20" s="13">
        <v>5.3129999999999997</v>
      </c>
      <c r="F20" s="13">
        <v>4.5838999999999999</v>
      </c>
      <c r="G20" s="13">
        <v>5.0373999999999999</v>
      </c>
      <c r="H20" s="13">
        <v>4.9823999999999993</v>
      </c>
      <c r="I20" s="13">
        <v>5.0034000000000001</v>
      </c>
      <c r="J20" s="13">
        <v>5.0303999999999993</v>
      </c>
      <c r="K20" s="13">
        <v>4.6546000000000003</v>
      </c>
      <c r="L20" s="13">
        <v>5.0716000000000001</v>
      </c>
      <c r="M20" s="13">
        <v>5.0225</v>
      </c>
      <c r="N20" s="13">
        <v>5.1017000000000001</v>
      </c>
      <c r="O20" s="13">
        <v>5.2107999999999999</v>
      </c>
      <c r="P20" s="13">
        <v>4.7969999999999997</v>
      </c>
      <c r="Q20" s="13">
        <v>5.2298999999999998</v>
      </c>
      <c r="R20" s="12">
        <f t="shared" si="3"/>
        <v>20</v>
      </c>
      <c r="S20" s="12"/>
      <c r="T20" s="12"/>
      <c r="U20" s="12"/>
      <c r="V20" s="12"/>
      <c r="W20" s="12"/>
      <c r="X20" s="12"/>
      <c r="Y20" s="12"/>
      <c r="Z20" s="12"/>
    </row>
    <row r="21" spans="1:26" ht="15" customHeight="1" x14ac:dyDescent="0.25">
      <c r="A21" s="12">
        <f t="shared" si="2"/>
        <v>21</v>
      </c>
      <c r="B21" s="35" t="s">
        <v>52</v>
      </c>
      <c r="C21" s="13">
        <v>8.3886000000000003</v>
      </c>
      <c r="D21" s="13">
        <v>7.9630000000000001</v>
      </c>
      <c r="E21" s="13">
        <v>10.023700000000002</v>
      </c>
      <c r="F21" s="13">
        <v>11.369399999999999</v>
      </c>
      <c r="G21" s="13">
        <v>12.2889</v>
      </c>
      <c r="H21" s="13">
        <v>12.4672</v>
      </c>
      <c r="I21" s="13">
        <v>13.1898</v>
      </c>
      <c r="J21" s="13">
        <v>12.9015</v>
      </c>
      <c r="K21" s="13">
        <v>12.445200000000002</v>
      </c>
      <c r="L21" s="13">
        <v>12.361600000000001</v>
      </c>
      <c r="M21" s="13">
        <v>10.5284</v>
      </c>
      <c r="N21" s="13">
        <v>10.018799999999999</v>
      </c>
      <c r="O21" s="13">
        <v>9.0752999999999986</v>
      </c>
      <c r="P21" s="13">
        <v>10.3331</v>
      </c>
      <c r="Q21" s="13">
        <v>11.591200000000001</v>
      </c>
      <c r="R21" s="12">
        <f t="shared" si="3"/>
        <v>21</v>
      </c>
      <c r="S21" s="12"/>
      <c r="T21" s="12"/>
      <c r="U21" s="12"/>
      <c r="V21" s="12"/>
      <c r="W21" s="12"/>
      <c r="X21" s="12"/>
      <c r="Y21" s="12"/>
      <c r="Z21" s="12"/>
    </row>
    <row r="22" spans="1:26" ht="15" customHeight="1" x14ac:dyDescent="0.25">
      <c r="A22" s="12">
        <f t="shared" si="2"/>
        <v>22</v>
      </c>
      <c r="B22" s="35" t="s">
        <v>53</v>
      </c>
      <c r="C22" s="13">
        <v>1.2675000000000001</v>
      </c>
      <c r="D22" s="13">
        <v>1.5215000000000001</v>
      </c>
      <c r="E22" s="13">
        <v>1.9694</v>
      </c>
      <c r="F22" s="13">
        <v>2.0938000000000003</v>
      </c>
      <c r="G22" s="13">
        <v>2.3571</v>
      </c>
      <c r="H22" s="13">
        <v>2.6009000000000002</v>
      </c>
      <c r="I22" s="13">
        <v>2.7665999999999999</v>
      </c>
      <c r="J22" s="13">
        <v>2.6225000000000001</v>
      </c>
      <c r="K22" s="13">
        <v>2.456</v>
      </c>
      <c r="L22" s="13">
        <v>2.2061999999999999</v>
      </c>
      <c r="M22" s="13">
        <v>1.6879999999999999</v>
      </c>
      <c r="N22" s="13">
        <v>1.325</v>
      </c>
      <c r="O22" s="13">
        <v>1.1182999999999998</v>
      </c>
      <c r="P22" s="13">
        <v>1.4079000000000002</v>
      </c>
      <c r="Q22" s="13">
        <v>2.0461</v>
      </c>
      <c r="R22" s="12">
        <f t="shared" si="3"/>
        <v>22</v>
      </c>
      <c r="S22" s="12"/>
      <c r="T22" s="12"/>
      <c r="U22" s="12"/>
      <c r="V22" s="12"/>
      <c r="W22" s="12"/>
      <c r="X22" s="12"/>
      <c r="Y22" s="12"/>
      <c r="Z22" s="12"/>
    </row>
    <row r="23" spans="1:26" ht="15" customHeight="1" x14ac:dyDescent="0.25">
      <c r="A23" s="12">
        <f t="shared" si="2"/>
        <v>23</v>
      </c>
      <c r="B23" s="35" t="s">
        <v>54</v>
      </c>
      <c r="C23" s="13">
        <v>2.9331</v>
      </c>
      <c r="D23" s="13">
        <v>2.8036999999999996</v>
      </c>
      <c r="E23" s="13">
        <v>3.1163000000000003</v>
      </c>
      <c r="F23" s="13">
        <v>3.2262</v>
      </c>
      <c r="G23" s="13">
        <v>2.9155000000000002</v>
      </c>
      <c r="H23" s="13">
        <v>2.7765999999999997</v>
      </c>
      <c r="I23" s="13">
        <v>2.5529999999999999</v>
      </c>
      <c r="J23" s="13">
        <v>2.3829000000000002</v>
      </c>
      <c r="K23" s="13">
        <v>2.1505000000000001</v>
      </c>
      <c r="L23" s="13">
        <v>2.1644999999999999</v>
      </c>
      <c r="M23" s="13">
        <v>2.0851999999999999</v>
      </c>
      <c r="N23" s="13">
        <v>2.3078000000000003</v>
      </c>
      <c r="O23" s="13">
        <v>2.0556999999999999</v>
      </c>
      <c r="P23" s="13">
        <v>2.2373000000000003</v>
      </c>
      <c r="Q23" s="13">
        <v>2.6459000000000001</v>
      </c>
      <c r="R23" s="12">
        <f t="shared" si="3"/>
        <v>23</v>
      </c>
      <c r="S23" s="12"/>
      <c r="T23" s="12"/>
      <c r="U23" s="12"/>
      <c r="V23" s="12"/>
      <c r="W23" s="12"/>
      <c r="X23" s="12"/>
      <c r="Y23" s="12"/>
      <c r="Z23" s="12"/>
    </row>
    <row r="24" spans="1:26" ht="15" customHeight="1" x14ac:dyDescent="0.25">
      <c r="A24" s="12">
        <f t="shared" si="2"/>
        <v>24</v>
      </c>
      <c r="B24" s="35" t="s">
        <v>55</v>
      </c>
      <c r="C24" s="13">
        <v>16.0106</v>
      </c>
      <c r="D24" s="13">
        <v>15.427</v>
      </c>
      <c r="E24" s="13">
        <v>17.075499999999998</v>
      </c>
      <c r="F24" s="13">
        <v>16.049299999999999</v>
      </c>
      <c r="G24" s="13">
        <v>15.867899999999986</v>
      </c>
      <c r="H24" s="13">
        <v>15.201699999999992</v>
      </c>
      <c r="I24" s="13">
        <v>15.0997</v>
      </c>
      <c r="J24" s="13">
        <v>15.743000000000002</v>
      </c>
      <c r="K24" s="13">
        <v>15.732000000000005</v>
      </c>
      <c r="L24" s="13">
        <v>16.763200000000008</v>
      </c>
      <c r="M24" s="13">
        <v>16.9937</v>
      </c>
      <c r="N24" s="13">
        <v>16.5534</v>
      </c>
      <c r="O24" s="13">
        <v>15.2933</v>
      </c>
      <c r="P24" s="13">
        <v>15.2217</v>
      </c>
      <c r="Q24" s="13">
        <v>17.406400000000001</v>
      </c>
      <c r="R24" s="12">
        <f t="shared" si="3"/>
        <v>24</v>
      </c>
      <c r="S24" s="12"/>
      <c r="T24" s="12"/>
      <c r="U24" s="12"/>
      <c r="V24" s="12"/>
      <c r="W24" s="12"/>
      <c r="X24" s="12"/>
      <c r="Y24" s="12"/>
      <c r="Z24" s="12"/>
    </row>
    <row r="25" spans="1:26" ht="15" customHeight="1" x14ac:dyDescent="0.25">
      <c r="A25" s="12">
        <f t="shared" si="2"/>
        <v>25</v>
      </c>
      <c r="B25" s="15" t="s">
        <v>12</v>
      </c>
      <c r="C25" s="16">
        <f t="shared" ref="C25:Q25" si="4">SUM(C13:C24)</f>
        <v>104.21989999999998</v>
      </c>
      <c r="D25" s="16">
        <f t="shared" si="4"/>
        <v>97.206099999999992</v>
      </c>
      <c r="E25" s="16">
        <f t="shared" si="4"/>
        <v>106.79390000000001</v>
      </c>
      <c r="F25" s="16">
        <f t="shared" si="4"/>
        <v>102.49780000000001</v>
      </c>
      <c r="G25" s="16">
        <f t="shared" si="4"/>
        <v>104.73999999999998</v>
      </c>
      <c r="H25" s="16">
        <f t="shared" si="4"/>
        <v>100.1549</v>
      </c>
      <c r="I25" s="16">
        <f t="shared" si="4"/>
        <v>102.184</v>
      </c>
      <c r="J25" s="16">
        <f t="shared" si="4"/>
        <v>103.79390000000001</v>
      </c>
      <c r="K25" s="16">
        <f t="shared" si="4"/>
        <v>100.95769999999999</v>
      </c>
      <c r="L25" s="16">
        <f t="shared" si="4"/>
        <v>107.17310000000001</v>
      </c>
      <c r="M25" s="16">
        <f t="shared" si="4"/>
        <v>103.71809999999999</v>
      </c>
      <c r="N25" s="16">
        <f t="shared" si="4"/>
        <v>102.9161</v>
      </c>
      <c r="O25" s="16">
        <f t="shared" si="4"/>
        <v>99.413899999999998</v>
      </c>
      <c r="P25" s="16">
        <f t="shared" si="4"/>
        <v>97.521000000000001</v>
      </c>
      <c r="Q25" s="16">
        <f t="shared" si="4"/>
        <v>109.358</v>
      </c>
      <c r="R25" s="12">
        <f t="shared" si="3"/>
        <v>25</v>
      </c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17" t="s">
        <v>56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8"/>
      <c r="B28" s="19" t="s">
        <v>57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customHeight="1" x14ac:dyDescent="0.25">
      <c r="A29" s="18"/>
      <c r="B29" s="19" t="s">
        <v>58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3"/>
      <c r="D33" s="13"/>
      <c r="E33" s="13"/>
      <c r="F33" s="13"/>
      <c r="G33" s="13"/>
      <c r="H33" s="13"/>
      <c r="I33" s="96">
        <f>SUM(C33:H33)</f>
        <v>0</v>
      </c>
      <c r="J33" s="2"/>
      <c r="K33" s="2"/>
      <c r="L33" s="2"/>
      <c r="M33" s="2"/>
      <c r="N33" s="2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28" r:id="rId1"/>
    <hyperlink ref="B29" r:id="rId2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Formulas="1" showGridLines="0" zoomScale="145" zoomScaleNormal="145" workbookViewId="0">
      <pane ySplit="10" topLeftCell="A11" activePane="bottomLeft" state="frozen"/>
      <selection pane="bottomLeft" activeCell="F5" sqref="F5"/>
    </sheetView>
  </sheetViews>
  <sheetFormatPr defaultColWidth="14.42578125" defaultRowHeight="15" customHeight="1" x14ac:dyDescent="0.25"/>
  <cols>
    <col min="1" max="1" width="2.7109375" customWidth="1"/>
    <col min="2" max="2" width="3.7109375" customWidth="1"/>
    <col min="3" max="3" width="43.7109375" customWidth="1"/>
    <col min="4" max="4" width="16.7109375" customWidth="1"/>
    <col min="5" max="5" width="5" customWidth="1"/>
    <col min="6" max="6" width="17.140625" customWidth="1"/>
    <col min="7" max="7" width="2.7109375" customWidth="1"/>
    <col min="8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59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38"/>
      <c r="D4" s="39" t="s">
        <v>60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5">
        <v>9</v>
      </c>
      <c r="B5" s="5"/>
      <c r="C5" s="40" t="s">
        <v>61</v>
      </c>
      <c r="D5" s="41">
        <f>COUNTIFS(D11:D31,"&gt;1000")</f>
        <v>12</v>
      </c>
      <c r="E5" s="42"/>
      <c r="F5" s="5">
        <f ca="1">INDIRECT("A5")</f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25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2"/>
      <c r="B8" s="43" t="s">
        <v>62</v>
      </c>
      <c r="C8" s="43"/>
      <c r="D8" s="43"/>
      <c r="E8" s="43"/>
      <c r="F8" s="43"/>
      <c r="G8" s="44"/>
      <c r="H8" s="44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customHeight="1" x14ac:dyDescent="0.25">
      <c r="A9" s="1"/>
      <c r="B9" s="19" t="s">
        <v>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thickBot="1" x14ac:dyDescent="0.3">
      <c r="A10" s="1"/>
      <c r="B10" s="45" t="s">
        <v>64</v>
      </c>
      <c r="C10" s="45" t="s">
        <v>65</v>
      </c>
      <c r="D10" s="39" t="s">
        <v>60</v>
      </c>
      <c r="E10" s="39" t="s">
        <v>66</v>
      </c>
      <c r="F10" s="45" t="s">
        <v>67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46">
        <v>1</v>
      </c>
      <c r="C11" s="98" t="s">
        <v>68</v>
      </c>
      <c r="D11" s="47">
        <v>91875</v>
      </c>
      <c r="E11" s="47">
        <v>61218</v>
      </c>
      <c r="F11" s="48">
        <f t="shared" ref="F11:F19" si="0">D11/E11-1</f>
        <v>0.50078408311280986</v>
      </c>
      <c r="G11" s="1"/>
      <c r="H11" s="9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49">
        <f t="shared" ref="B12:B31" si="1">B11+1</f>
        <v>2</v>
      </c>
      <c r="C12" s="100" t="s">
        <v>69</v>
      </c>
      <c r="D12" s="51">
        <v>23991</v>
      </c>
      <c r="E12" s="51">
        <v>9123</v>
      </c>
      <c r="F12" s="52">
        <f t="shared" si="0"/>
        <v>1.6297270634659653</v>
      </c>
      <c r="G12" s="1"/>
      <c r="H12" s="9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49">
        <f t="shared" si="1"/>
        <v>3</v>
      </c>
      <c r="C13" s="100" t="s">
        <v>70</v>
      </c>
      <c r="D13" s="51">
        <v>18786</v>
      </c>
      <c r="E13" s="51">
        <v>5976</v>
      </c>
      <c r="F13" s="52">
        <f t="shared" si="0"/>
        <v>2.143574297188755</v>
      </c>
      <c r="G13" s="1"/>
      <c r="H13" s="10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49">
        <f t="shared" si="1"/>
        <v>4</v>
      </c>
      <c r="C14" s="100" t="s">
        <v>71</v>
      </c>
      <c r="D14" s="51">
        <v>13565</v>
      </c>
      <c r="E14" s="51">
        <v>11229</v>
      </c>
      <c r="F14" s="52">
        <f t="shared" si="0"/>
        <v>0.20803277228604511</v>
      </c>
      <c r="G14" s="1"/>
      <c r="H14" s="10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49">
        <f t="shared" si="1"/>
        <v>5</v>
      </c>
      <c r="C15" s="100" t="s">
        <v>72</v>
      </c>
      <c r="D15" s="51">
        <v>7672</v>
      </c>
      <c r="E15" s="51">
        <v>6835</v>
      </c>
      <c r="F15" s="52">
        <f t="shared" si="0"/>
        <v>0.12245793708851505</v>
      </c>
      <c r="G15" s="1"/>
      <c r="H15" s="9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49">
        <f t="shared" si="1"/>
        <v>6</v>
      </c>
      <c r="C16" s="100" t="s">
        <v>73</v>
      </c>
      <c r="D16" s="51">
        <v>5148</v>
      </c>
      <c r="E16" s="51">
        <v>1534</v>
      </c>
      <c r="F16" s="52">
        <f t="shared" si="0"/>
        <v>2.3559322033898304</v>
      </c>
      <c r="G16" s="1"/>
      <c r="H16" s="10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49">
        <f t="shared" si="1"/>
        <v>7</v>
      </c>
      <c r="C17" s="100" t="s">
        <v>74</v>
      </c>
      <c r="D17" s="51">
        <v>5748</v>
      </c>
      <c r="E17" s="51">
        <v>38262</v>
      </c>
      <c r="F17" s="52">
        <f t="shared" si="0"/>
        <v>-0.8497726203543986</v>
      </c>
      <c r="G17" s="1"/>
      <c r="H17" s="9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49">
        <f t="shared" si="1"/>
        <v>8</v>
      </c>
      <c r="C18" s="100" t="s">
        <v>75</v>
      </c>
      <c r="D18" s="51">
        <v>1981</v>
      </c>
      <c r="E18" s="51">
        <v>186</v>
      </c>
      <c r="F18" s="52">
        <f t="shared" si="0"/>
        <v>9.650537634408602</v>
      </c>
      <c r="G18" s="1"/>
      <c r="H18" s="10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49">
        <f t="shared" si="1"/>
        <v>9</v>
      </c>
      <c r="C19" s="100" t="s">
        <v>76</v>
      </c>
      <c r="D19" s="51">
        <v>1500</v>
      </c>
      <c r="E19" s="51">
        <v>615</v>
      </c>
      <c r="F19" s="52">
        <f t="shared" si="0"/>
        <v>1.4390243902439024</v>
      </c>
      <c r="G19" s="1"/>
      <c r="H19" s="9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49">
        <f t="shared" si="1"/>
        <v>10</v>
      </c>
      <c r="C20" s="100" t="s">
        <v>77</v>
      </c>
      <c r="D20" s="51">
        <v>1334</v>
      </c>
      <c r="E20" s="51">
        <v>0</v>
      </c>
      <c r="F20" s="51">
        <v>0</v>
      </c>
      <c r="G20" s="1"/>
      <c r="H20" s="10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49">
        <f t="shared" si="1"/>
        <v>11</v>
      </c>
      <c r="C21" s="100" t="s">
        <v>78</v>
      </c>
      <c r="D21" s="51">
        <v>1008</v>
      </c>
      <c r="E21" s="51">
        <v>34176</v>
      </c>
      <c r="F21" s="52">
        <f t="shared" ref="F21:F32" si="2">D21/E21-1</f>
        <v>-0.9705056179775281</v>
      </c>
      <c r="G21" s="1"/>
      <c r="H21" s="9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49">
        <f t="shared" si="1"/>
        <v>12</v>
      </c>
      <c r="C22" s="50" t="s">
        <v>79</v>
      </c>
      <c r="D22" s="51">
        <v>1051</v>
      </c>
      <c r="E22" s="51">
        <v>13185</v>
      </c>
      <c r="F22" s="52">
        <f t="shared" si="2"/>
        <v>-0.92028820629503227</v>
      </c>
      <c r="G22" s="1"/>
      <c r="H22" s="10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49">
        <f t="shared" si="1"/>
        <v>13</v>
      </c>
      <c r="C23" s="53" t="s">
        <v>12</v>
      </c>
      <c r="D23" s="51">
        <v>881</v>
      </c>
      <c r="E23" s="51">
        <v>13208</v>
      </c>
      <c r="F23" s="52">
        <f t="shared" si="2"/>
        <v>-0.93329800121138706</v>
      </c>
      <c r="G23" s="1"/>
      <c r="H23" s="9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49"/>
      <c r="C24" s="1"/>
      <c r="D24" s="51"/>
      <c r="E24" s="51"/>
      <c r="F24" s="52"/>
      <c r="G24" s="1"/>
      <c r="H24" s="10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49"/>
      <c r="C25" s="1"/>
      <c r="D25" s="51"/>
      <c r="E25" s="51"/>
      <c r="F25" s="52"/>
      <c r="G25" s="1"/>
      <c r="H25" s="10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49"/>
      <c r="C26" s="1"/>
      <c r="D26" s="51"/>
      <c r="E26" s="51"/>
      <c r="F26" s="52"/>
      <c r="G26" s="1"/>
      <c r="H26" s="9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49"/>
      <c r="C27" s="1"/>
      <c r="D27" s="51"/>
      <c r="E27" s="51"/>
      <c r="F27" s="52"/>
      <c r="G27" s="1"/>
      <c r="H27" s="10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49"/>
      <c r="C28" s="1"/>
      <c r="D28" s="51"/>
      <c r="E28" s="51"/>
      <c r="F28" s="52"/>
      <c r="G28" s="1"/>
      <c r="H28" s="9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1"/>
      <c r="B29" s="49"/>
      <c r="C29" s="1"/>
      <c r="D29" s="51"/>
      <c r="E29" s="51"/>
      <c r="F29" s="52"/>
      <c r="G29" s="1"/>
      <c r="H29" s="10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1"/>
      <c r="B30" s="49"/>
      <c r="C30" s="1"/>
      <c r="D30" s="51"/>
      <c r="E30" s="51"/>
      <c r="F30" s="52"/>
      <c r="G30" s="1"/>
      <c r="H30" s="9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1"/>
      <c r="B31" s="49"/>
      <c r="C31" s="1"/>
      <c r="D31" s="51"/>
      <c r="E31" s="51"/>
      <c r="F31" s="5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1"/>
      <c r="B32" s="49"/>
      <c r="C32" s="1"/>
      <c r="D32" s="54"/>
      <c r="E32" s="54"/>
      <c r="F32" s="5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9" r:id="rId1"/>
  </hyperlinks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Formulas="1" showGridLines="0" workbookViewId="0">
      <selection activeCell="C13" sqref="C13"/>
    </sheetView>
  </sheetViews>
  <sheetFormatPr defaultColWidth="14.42578125" defaultRowHeight="15" customHeight="1" x14ac:dyDescent="0.25"/>
  <cols>
    <col min="1" max="1" width="2.7109375" customWidth="1"/>
    <col min="2" max="2" width="38.7109375" customWidth="1"/>
    <col min="3" max="3" width="10.7109375" customWidth="1"/>
    <col min="4" max="4" width="56.42578125" customWidth="1"/>
    <col min="5" max="11" width="10.7109375" customWidth="1"/>
    <col min="12" max="12" width="2.7109375" customWidth="1"/>
    <col min="13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80</v>
      </c>
      <c r="C2" s="2"/>
      <c r="D2" s="2"/>
      <c r="E2" s="2"/>
      <c r="F2" s="2"/>
      <c r="G2" s="2"/>
      <c r="H2" s="2"/>
      <c r="I2" s="2"/>
      <c r="J2" s="2"/>
      <c r="K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38"/>
      <c r="C4" s="45">
        <v>2015</v>
      </c>
      <c r="D4" s="45">
        <v>2016</v>
      </c>
      <c r="E4" s="45">
        <v>2017</v>
      </c>
      <c r="F4" s="45">
        <v>2018</v>
      </c>
      <c r="G4" s="45">
        <v>2019</v>
      </c>
      <c r="H4" s="45">
        <v>2020</v>
      </c>
      <c r="I4" s="45">
        <v>2021</v>
      </c>
      <c r="J4" s="45">
        <v>2022</v>
      </c>
      <c r="K4" s="45">
        <v>2023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5"/>
      <c r="B5" s="40" t="s">
        <v>81</v>
      </c>
      <c r="C5" s="55" t="str">
        <f>IFERROR(C12/B12-1,"")</f>
        <v/>
      </c>
      <c r="D5" s="55" t="str">
        <f>IFERROR(D12/C12-1,"Делить на 0 нельзя")</f>
        <v>Делить на 0 нельзя</v>
      </c>
      <c r="E5" s="55">
        <f t="shared" ref="E5:J5" si="0">IFERROR(E12/D12-1,"Делить на 0 нельзя")</f>
        <v>6.3566552901023865E-2</v>
      </c>
      <c r="F5" s="55">
        <f t="shared" si="0"/>
        <v>4.1716807059767325E-2</v>
      </c>
      <c r="G5" s="55">
        <f t="shared" si="0"/>
        <v>1.9252984212552171E-3</v>
      </c>
      <c r="H5" s="55">
        <f t="shared" si="0"/>
        <v>-2.1944657955418889E-2</v>
      </c>
      <c r="I5" s="55">
        <f t="shared" si="0"/>
        <v>3.6975912609532813E-2</v>
      </c>
      <c r="J5" s="55">
        <f t="shared" si="0"/>
        <v>-1.098901098901095E-3</v>
      </c>
      <c r="K5" s="5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25">
      <c r="A6" s="1"/>
      <c r="B6" s="40" t="s">
        <v>82</v>
      </c>
      <c r="C6" s="55" t="str">
        <f t="shared" ref="C6:K6" si="1">IFERROR(C13/B13-1,"")</f>
        <v/>
      </c>
      <c r="D6" s="55" t="str">
        <f>IFERROR(D13/C13-1,"Делить на 0 нельзя")</f>
        <v>Делить на 0 нельзя</v>
      </c>
      <c r="E6" s="55">
        <f t="shared" ref="E6:I6" si="2">IFERROR(E13/D13-1,"Делить на 0 нельзя")</f>
        <v>3.1784841075794601E-2</v>
      </c>
      <c r="F6" s="55">
        <f t="shared" si="2"/>
        <v>2.0537124802527673E-2</v>
      </c>
      <c r="G6" s="55">
        <f t="shared" si="2"/>
        <v>-1.0061919504643968E-2</v>
      </c>
      <c r="H6" s="55">
        <f t="shared" si="2"/>
        <v>-2.6874988272087563E-2</v>
      </c>
      <c r="I6" s="55">
        <f t="shared" si="2"/>
        <v>3.163446838272943E-2</v>
      </c>
      <c r="J6" s="55">
        <f t="shared" ref="E6:J6" si="3">IFERROR(J13/I13-1,"Дельт на 0 нельзя")</f>
        <v>-3.8707165109034269E-2</v>
      </c>
      <c r="K6" s="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2"/>
      <c r="B9" s="43" t="s">
        <v>83</v>
      </c>
      <c r="C9" s="43"/>
      <c r="D9" s="43"/>
      <c r="E9" s="43"/>
      <c r="F9" s="43"/>
      <c r="G9" s="43"/>
      <c r="H9" s="43"/>
      <c r="I9" s="43"/>
      <c r="J9" s="43"/>
      <c r="K9" s="43"/>
      <c r="M9" s="44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38"/>
      <c r="C11" s="45">
        <v>2015</v>
      </c>
      <c r="D11" s="45">
        <v>2016</v>
      </c>
      <c r="E11" s="45">
        <v>2017</v>
      </c>
      <c r="F11" s="45">
        <v>2018</v>
      </c>
      <c r="G11" s="45">
        <v>2019</v>
      </c>
      <c r="H11" s="45">
        <v>2020</v>
      </c>
      <c r="I11" s="45">
        <v>2021</v>
      </c>
      <c r="J11" s="45">
        <v>2022</v>
      </c>
      <c r="K11" s="45">
        <v>2023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40" t="s">
        <v>84</v>
      </c>
      <c r="C12" s="56">
        <v>0</v>
      </c>
      <c r="D12" s="56">
        <v>2344</v>
      </c>
      <c r="E12" s="56">
        <v>2493</v>
      </c>
      <c r="F12" s="56">
        <v>2597</v>
      </c>
      <c r="G12" s="56">
        <v>2602</v>
      </c>
      <c r="H12" s="56">
        <v>2544.9</v>
      </c>
      <c r="I12" s="56">
        <v>2639</v>
      </c>
      <c r="J12" s="56">
        <v>2636.1</v>
      </c>
      <c r="K12" s="57" t="s">
        <v>85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40" t="s">
        <v>86</v>
      </c>
      <c r="C13" s="56">
        <v>0</v>
      </c>
      <c r="D13" s="56">
        <v>1227</v>
      </c>
      <c r="E13" s="56">
        <v>1266</v>
      </c>
      <c r="F13" s="56">
        <v>1292</v>
      </c>
      <c r="G13" s="56">
        <v>1279</v>
      </c>
      <c r="H13" s="56">
        <v>1244.62689</v>
      </c>
      <c r="I13" s="56">
        <v>1284</v>
      </c>
      <c r="J13" s="56">
        <v>1234.3</v>
      </c>
      <c r="K13" s="57" t="s">
        <v>85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8"/>
      <c r="B15" s="17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customHeight="1" x14ac:dyDescent="0.25">
      <c r="A16" s="1"/>
      <c r="B16" s="19" t="s">
        <v>63</v>
      </c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16" r:id="rId1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GridLines="0" workbookViewId="0"/>
  </sheetViews>
  <sheetFormatPr defaultColWidth="14.42578125" defaultRowHeight="15" customHeight="1" x14ac:dyDescent="0.25"/>
  <cols>
    <col min="1" max="1" width="2.7109375" customWidth="1"/>
    <col min="2" max="2" width="25.7109375" customWidth="1"/>
    <col min="3" max="6" width="17.7109375" customWidth="1"/>
    <col min="7" max="7" width="2.7109375" customWidth="1"/>
    <col min="8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87</v>
      </c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58" t="s">
        <v>88</v>
      </c>
      <c r="C4" s="59">
        <v>2</v>
      </c>
      <c r="D4" s="1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58"/>
      <c r="C5" s="12"/>
      <c r="D5" s="1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58" t="s">
        <v>89</v>
      </c>
      <c r="C6" s="60">
        <f>CHOOSE($C$4,C16,C17,C18)</f>
        <v>500</v>
      </c>
      <c r="D6" s="1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58" t="s">
        <v>90</v>
      </c>
      <c r="C7" s="61">
        <f>CHOOSE($C$4,D16,D17,D18)</f>
        <v>0.08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58" t="s">
        <v>91</v>
      </c>
      <c r="C8" s="61">
        <f>CHOOSE($C$4,E16,E17,E18)</f>
        <v>0.55000000000000004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58" t="s">
        <v>92</v>
      </c>
      <c r="C9" s="62">
        <f>CHOOSE($C$4,F16,F17,F18)</f>
        <v>800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2"/>
      <c r="B12" s="43" t="s">
        <v>93</v>
      </c>
      <c r="C12" s="43"/>
      <c r="D12" s="43"/>
      <c r="E12" s="43"/>
      <c r="F12" s="43"/>
      <c r="G12" s="43"/>
      <c r="H12" s="43"/>
      <c r="I12" s="43"/>
      <c r="J12" s="43"/>
      <c r="K12" s="43"/>
      <c r="L12" s="1"/>
      <c r="M12" s="4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91" t="s">
        <v>93</v>
      </c>
      <c r="C14" s="63" t="s">
        <v>94</v>
      </c>
      <c r="D14" s="63" t="s">
        <v>95</v>
      </c>
      <c r="E14" s="63" t="s">
        <v>96</v>
      </c>
      <c r="F14" s="63" t="s">
        <v>97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92"/>
      <c r="C15" s="64" t="s">
        <v>98</v>
      </c>
      <c r="D15" s="64" t="s">
        <v>67</v>
      </c>
      <c r="E15" s="64" t="s">
        <v>67</v>
      </c>
      <c r="F15" s="64" t="s">
        <v>98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40" t="s">
        <v>99</v>
      </c>
      <c r="C16" s="65">
        <v>300</v>
      </c>
      <c r="D16" s="66">
        <v>0.05</v>
      </c>
      <c r="E16" s="66">
        <v>0.5</v>
      </c>
      <c r="F16" s="65">
        <v>900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40" t="s">
        <v>100</v>
      </c>
      <c r="C17" s="67">
        <v>500</v>
      </c>
      <c r="D17" s="68">
        <v>0.08</v>
      </c>
      <c r="E17" s="68">
        <v>0.55000000000000004</v>
      </c>
      <c r="F17" s="67">
        <v>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40" t="s">
        <v>101</v>
      </c>
      <c r="C18" s="67">
        <v>600</v>
      </c>
      <c r="D18" s="68">
        <v>0.1</v>
      </c>
      <c r="E18" s="68">
        <v>0.6</v>
      </c>
      <c r="F18" s="67">
        <v>700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4:B15"/>
  </mergeCells>
  <dataValidations count="1">
    <dataValidation type="list" allowBlank="1" showErrorMessage="1" sqref="C4">
      <formula1>"1,2,3"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GridLines="0" workbookViewId="0">
      <pane ySplit="11" topLeftCell="A12" activePane="bottomLeft" state="frozen"/>
      <selection pane="bottomLeft" activeCell="B13" sqref="B13"/>
    </sheetView>
  </sheetViews>
  <sheetFormatPr defaultColWidth="14.42578125" defaultRowHeight="15" customHeight="1" x14ac:dyDescent="0.25"/>
  <cols>
    <col min="1" max="1" width="2.7109375" customWidth="1"/>
    <col min="2" max="2" width="43.7109375" customWidth="1"/>
    <col min="3" max="4" width="15.7109375" customWidth="1"/>
    <col min="5" max="5" width="2.7109375" customWidth="1"/>
    <col min="6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102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25" x14ac:dyDescent="0.25">
      <c r="A4" s="1"/>
      <c r="B4" s="38"/>
      <c r="C4" s="22" t="s">
        <v>103</v>
      </c>
      <c r="D4" s="22" t="s">
        <v>104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5"/>
      <c r="B5" s="40" t="s">
        <v>105</v>
      </c>
      <c r="C5" s="69" t="e">
        <f t="shared" ref="C5:D5" ca="1" si="0">MAXIFS(C$12:C$291,$B$12:$B$291,"&gt;="&amp;$B$51,$B$12:$B$291,"&lt;"&amp;$B$39)</f>
        <v>#NAME?</v>
      </c>
      <c r="D5" s="69" t="e">
        <f t="shared" ca="1" si="0"/>
        <v>#NAME?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25">
      <c r="A6" s="1"/>
      <c r="B6" s="40" t="s">
        <v>106</v>
      </c>
      <c r="C6" s="69" t="e">
        <f t="shared" ref="C6:D6" ca="1" si="1">MINIFS(C$12:C$291,$B$12:$B$291,"&lt;"&amp;$B$123)</f>
        <v>#NAME?</v>
      </c>
      <c r="D6" s="69" t="e">
        <f t="shared" ca="1" si="1"/>
        <v>#NAME?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2"/>
      <c r="B9" s="43" t="s">
        <v>107</v>
      </c>
      <c r="C9" s="43"/>
      <c r="D9" s="4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customHeight="1" x14ac:dyDescent="0.25">
      <c r="A10" s="1"/>
      <c r="B10" s="70" t="s">
        <v>108</v>
      </c>
      <c r="C10" s="71"/>
      <c r="D10" s="7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6" t="s">
        <v>109</v>
      </c>
      <c r="C11" s="22" t="s">
        <v>103</v>
      </c>
      <c r="D11" s="22" t="s">
        <v>104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72">
        <v>45017</v>
      </c>
      <c r="C12" s="73">
        <v>83.06</v>
      </c>
      <c r="D12" s="74">
        <v>82.043300000000002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75">
        <v>44986</v>
      </c>
      <c r="C13" s="76">
        <v>79.930000000000007</v>
      </c>
      <c r="D13" s="77">
        <v>77.975999999999999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75">
        <v>44958</v>
      </c>
      <c r="C14" s="76">
        <v>83.11</v>
      </c>
      <c r="D14" s="77">
        <v>75.044200000000004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75">
        <v>44927</v>
      </c>
      <c r="C15" s="76">
        <v>85.53</v>
      </c>
      <c r="D15" s="77">
        <v>70.583500000000001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75">
        <v>44896</v>
      </c>
      <c r="C16" s="76">
        <v>85.99</v>
      </c>
      <c r="D16" s="77">
        <v>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75">
        <v>44866</v>
      </c>
      <c r="C17" s="76">
        <v>86.64</v>
      </c>
      <c r="D17" s="77">
        <v>60.024999999999999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75">
        <v>44835</v>
      </c>
      <c r="C18" s="76">
        <v>92.85</v>
      </c>
      <c r="D18" s="77">
        <v>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75">
        <v>44805</v>
      </c>
      <c r="C19" s="76">
        <v>85.57</v>
      </c>
      <c r="D19" s="77">
        <v>59.2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75">
        <v>44774</v>
      </c>
      <c r="C20" s="76">
        <v>94.96</v>
      </c>
      <c r="D20" s="77">
        <v>59.375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75">
        <v>44743</v>
      </c>
      <c r="C21" s="76">
        <v>103.41</v>
      </c>
      <c r="D21" s="77">
        <v>61.5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75">
        <v>44713</v>
      </c>
      <c r="C22" s="76">
        <v>109.2</v>
      </c>
      <c r="D22" s="77">
        <v>54.125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75">
        <v>44682</v>
      </c>
      <c r="C23" s="76">
        <v>116.27</v>
      </c>
      <c r="D23" s="77">
        <v>62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75">
        <v>44652</v>
      </c>
      <c r="C24" s="76">
        <v>106.08</v>
      </c>
      <c r="D24" s="77">
        <v>70.599999999999994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75">
        <v>44621</v>
      </c>
      <c r="C25" s="76">
        <v>105.65</v>
      </c>
      <c r="D25" s="77">
        <v>81.708100000000002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75">
        <v>44593</v>
      </c>
      <c r="C26" s="76">
        <v>98.12</v>
      </c>
      <c r="D26" s="77">
        <v>104.2585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75">
        <v>44562</v>
      </c>
      <c r="C27" s="76">
        <v>89.31</v>
      </c>
      <c r="D27" s="77">
        <v>77.155000000000001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75">
        <v>44531</v>
      </c>
      <c r="C28" s="76">
        <v>77.94</v>
      </c>
      <c r="D28" s="77">
        <v>74.781300000000002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1"/>
      <c r="B29" s="75">
        <v>44501</v>
      </c>
      <c r="C29" s="76">
        <v>71.150000000000006</v>
      </c>
      <c r="D29" s="77">
        <v>73.941000000000003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1"/>
      <c r="B30" s="75">
        <v>44470</v>
      </c>
      <c r="C30" s="76">
        <v>83.25</v>
      </c>
      <c r="D30" s="77">
        <v>70.669600000000003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1"/>
      <c r="B31" s="75">
        <v>44440</v>
      </c>
      <c r="C31" s="76">
        <v>78.36</v>
      </c>
      <c r="D31" s="77">
        <v>72.718599999999995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1"/>
      <c r="B32" s="75">
        <v>44409</v>
      </c>
      <c r="C32" s="76">
        <v>71.7</v>
      </c>
      <c r="D32" s="77">
        <v>73.308099999999996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1"/>
      <c r="B33" s="75">
        <v>44378</v>
      </c>
      <c r="C33" s="76">
        <v>75.22</v>
      </c>
      <c r="D33" s="77">
        <v>73.093199999999996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5">
      <c r="A34" s="1"/>
      <c r="B34" s="75">
        <v>44348</v>
      </c>
      <c r="C34" s="76">
        <v>74.67</v>
      </c>
      <c r="D34" s="77">
        <v>73.026399999999995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5">
      <c r="A35" s="1"/>
      <c r="B35" s="75">
        <v>44317</v>
      </c>
      <c r="C35" s="76">
        <v>69.459999999999994</v>
      </c>
      <c r="D35" s="77">
        <v>73.387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5">
      <c r="A36" s="1"/>
      <c r="B36" s="75">
        <v>44287</v>
      </c>
      <c r="C36" s="76">
        <v>66.44</v>
      </c>
      <c r="D36" s="77">
        <v>75.186999999999998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5">
      <c r="A37" s="1"/>
      <c r="B37" s="75">
        <v>44256</v>
      </c>
      <c r="C37" s="76">
        <v>63.07</v>
      </c>
      <c r="D37" s="77">
        <v>75.706100000000006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5">
      <c r="A38" s="1"/>
      <c r="B38" s="75">
        <v>44228</v>
      </c>
      <c r="C38" s="76">
        <v>65.38</v>
      </c>
      <c r="D38" s="77">
        <v>74.311000000000007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5">
      <c r="A39" s="1"/>
      <c r="B39" s="75">
        <v>44197</v>
      </c>
      <c r="C39" s="76">
        <v>54.91</v>
      </c>
      <c r="D39" s="77">
        <v>75.715000000000003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5">
      <c r="A40" s="1"/>
      <c r="B40" s="75">
        <v>44166</v>
      </c>
      <c r="C40" s="76">
        <v>51.72</v>
      </c>
      <c r="D40" s="77">
        <v>73.787999999999997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5">
      <c r="A41" s="1"/>
      <c r="B41" s="75">
        <v>44136</v>
      </c>
      <c r="C41" s="76">
        <v>47.61</v>
      </c>
      <c r="D41" s="77">
        <v>76.405299999999997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5">
      <c r="A42" s="1"/>
      <c r="B42" s="75">
        <v>44105</v>
      </c>
      <c r="C42" s="76">
        <v>37.86</v>
      </c>
      <c r="D42" s="77">
        <v>79.397199999999998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5">
      <c r="A43" s="1"/>
      <c r="B43" s="75">
        <v>44075</v>
      </c>
      <c r="C43" s="76">
        <v>42.12</v>
      </c>
      <c r="D43" s="77">
        <v>77.486999999999995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5">
      <c r="A44" s="1"/>
      <c r="B44" s="75">
        <v>44044</v>
      </c>
      <c r="C44" s="76">
        <v>45.57</v>
      </c>
      <c r="D44" s="77">
        <v>73.846400000000003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5">
      <c r="A45" s="1"/>
      <c r="B45" s="75">
        <v>44013</v>
      </c>
      <c r="C45" s="76">
        <v>43.71</v>
      </c>
      <c r="D45" s="77">
        <v>74.22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5">
      <c r="A46" s="1"/>
      <c r="B46" s="75">
        <v>43983</v>
      </c>
      <c r="C46" s="76">
        <v>41.63</v>
      </c>
      <c r="D46" s="77">
        <v>71.190700000000007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5">
      <c r="A47" s="1"/>
      <c r="B47" s="75">
        <v>43952</v>
      </c>
      <c r="C47" s="76">
        <v>37.979999999999997</v>
      </c>
      <c r="D47" s="77">
        <v>70.308899999999994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5">
      <c r="A48" s="1"/>
      <c r="B48" s="75">
        <v>43922</v>
      </c>
      <c r="C48" s="76">
        <v>26.66</v>
      </c>
      <c r="D48" s="77">
        <v>74.330200000000005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5">
      <c r="A49" s="1"/>
      <c r="B49" s="75">
        <v>43891</v>
      </c>
      <c r="C49" s="76">
        <v>25.92</v>
      </c>
      <c r="D49" s="77">
        <v>78.361999999999995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5">
      <c r="A50" s="1"/>
      <c r="B50" s="75">
        <v>43862</v>
      </c>
      <c r="C50" s="76">
        <v>50.09</v>
      </c>
      <c r="D50" s="77">
        <v>66.711200000000005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5">
      <c r="A51" s="1"/>
      <c r="B51" s="75">
        <v>43831</v>
      </c>
      <c r="C51" s="76">
        <v>56.66</v>
      </c>
      <c r="D51" s="77">
        <v>63.951000000000001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5">
      <c r="A52" s="1"/>
      <c r="B52" s="75">
        <v>43800</v>
      </c>
      <c r="C52" s="76">
        <v>66.03</v>
      </c>
      <c r="D52" s="77">
        <v>61.900700000000001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5">
      <c r="A53" s="1"/>
      <c r="B53" s="75">
        <v>43770</v>
      </c>
      <c r="C53" s="76">
        <v>60.73</v>
      </c>
      <c r="D53" s="77">
        <v>64.353300000000004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5">
      <c r="A54" s="1"/>
      <c r="B54" s="75">
        <v>43739</v>
      </c>
      <c r="C54" s="76">
        <v>59.5</v>
      </c>
      <c r="D54" s="77">
        <v>64.111999999999995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5">
      <c r="A55" s="1"/>
      <c r="B55" s="75">
        <v>43709</v>
      </c>
      <c r="C55" s="76">
        <v>59.43</v>
      </c>
      <c r="D55" s="77">
        <v>64.821700000000007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5">
      <c r="A56" s="1"/>
      <c r="B56" s="75">
        <v>43678</v>
      </c>
      <c r="C56" s="76">
        <v>59.19</v>
      </c>
      <c r="D56" s="77">
        <v>66.667000000000002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5">
      <c r="A57" s="1"/>
      <c r="B57" s="75">
        <v>43647</v>
      </c>
      <c r="C57" s="76">
        <v>65.05</v>
      </c>
      <c r="D57" s="77">
        <v>63.540300000000002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5">
      <c r="A58" s="1"/>
      <c r="B58" s="75">
        <v>43617</v>
      </c>
      <c r="C58" s="76">
        <v>65.63</v>
      </c>
      <c r="D58" s="77">
        <v>63.0762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5">
      <c r="A59" s="1"/>
      <c r="B59" s="75">
        <v>43586</v>
      </c>
      <c r="C59" s="76">
        <v>61.76</v>
      </c>
      <c r="D59" s="77">
        <v>65.380300000000005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5">
      <c r="A60" s="1"/>
      <c r="B60" s="75">
        <v>43556</v>
      </c>
      <c r="C60" s="76">
        <v>71.66</v>
      </c>
      <c r="D60" s="77">
        <v>64.587599999999995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5">
      <c r="A61" s="1"/>
      <c r="B61" s="75">
        <v>43525</v>
      </c>
      <c r="C61" s="76">
        <v>67.84</v>
      </c>
      <c r="D61" s="77">
        <v>65.613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5">
      <c r="A62" s="1"/>
      <c r="B62" s="75">
        <v>43497</v>
      </c>
      <c r="C62" s="76">
        <v>66.28</v>
      </c>
      <c r="D62" s="77">
        <v>65.915000000000006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5">
      <c r="A63" s="1"/>
      <c r="B63" s="75">
        <v>43466</v>
      </c>
      <c r="C63" s="76">
        <v>61.22</v>
      </c>
      <c r="D63" s="77">
        <v>65.341499999999996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5">
      <c r="A64" s="1"/>
      <c r="B64" s="75">
        <v>43435</v>
      </c>
      <c r="C64" s="76">
        <v>54.15</v>
      </c>
      <c r="D64" s="77">
        <v>69.692899999999995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5">
      <c r="A65" s="1"/>
      <c r="B65" s="75">
        <v>43405</v>
      </c>
      <c r="C65" s="76">
        <v>59.07</v>
      </c>
      <c r="D65" s="77">
        <v>66.989999999999995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5">
      <c r="A66" s="1"/>
      <c r="B66" s="75">
        <v>43374</v>
      </c>
      <c r="C66" s="76">
        <v>74.59</v>
      </c>
      <c r="D66" s="77">
        <v>65.866500000000002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5">
      <c r="A67" s="1"/>
      <c r="B67" s="75">
        <v>43344</v>
      </c>
      <c r="C67" s="76">
        <v>82.98</v>
      </c>
      <c r="D67" s="77">
        <v>65.506200000000007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5">
      <c r="A68" s="1"/>
      <c r="B68" s="75">
        <v>43313</v>
      </c>
      <c r="C68" s="76">
        <v>77.709999999999994</v>
      </c>
      <c r="D68" s="77">
        <v>67.423900000000003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5">
      <c r="A69" s="1"/>
      <c r="B69" s="75">
        <v>43282</v>
      </c>
      <c r="C69" s="76">
        <v>74.19</v>
      </c>
      <c r="D69" s="77">
        <v>62.517000000000003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5">
      <c r="A70" s="1"/>
      <c r="B70" s="75">
        <v>43252</v>
      </c>
      <c r="C70" s="76">
        <v>79.12</v>
      </c>
      <c r="D70" s="77">
        <v>62.769199999999998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5">
      <c r="A71" s="1"/>
      <c r="B71" s="75">
        <v>43221</v>
      </c>
      <c r="C71" s="76">
        <v>77.61</v>
      </c>
      <c r="D71" s="77">
        <v>62.412399999999998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5">
      <c r="A72" s="1"/>
      <c r="B72" s="75">
        <v>43191</v>
      </c>
      <c r="C72" s="76">
        <v>74.7</v>
      </c>
      <c r="D72" s="77">
        <v>62.955100000000002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5">
      <c r="A73" s="1"/>
      <c r="B73" s="75">
        <v>43160</v>
      </c>
      <c r="C73" s="76">
        <v>69.349999999999994</v>
      </c>
      <c r="D73" s="77">
        <v>57.232500000000002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5">
      <c r="A74" s="1"/>
      <c r="B74" s="75">
        <v>43132</v>
      </c>
      <c r="C74" s="76">
        <v>64.73</v>
      </c>
      <c r="D74" s="77">
        <v>56.347200000000001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5">
      <c r="A75" s="1"/>
      <c r="B75" s="75">
        <v>43101</v>
      </c>
      <c r="C75" s="76">
        <v>68.89</v>
      </c>
      <c r="D75" s="77">
        <v>56.202399999999997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5">
      <c r="A76" s="1"/>
      <c r="B76" s="75">
        <v>43070</v>
      </c>
      <c r="C76" s="76">
        <v>66.87</v>
      </c>
      <c r="D76" s="77">
        <v>57.646999999999998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5">
      <c r="A77" s="1"/>
      <c r="B77" s="75">
        <v>43040</v>
      </c>
      <c r="C77" s="76">
        <v>62.63</v>
      </c>
      <c r="D77" s="77">
        <v>58.450299999999999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5">
      <c r="A78" s="1"/>
      <c r="B78" s="75">
        <v>43009</v>
      </c>
      <c r="C78" s="76">
        <v>61.18</v>
      </c>
      <c r="D78" s="77">
        <v>58.323399999999999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5">
      <c r="A79" s="1"/>
      <c r="B79" s="75">
        <v>42979</v>
      </c>
      <c r="C79" s="76">
        <v>56.53</v>
      </c>
      <c r="D79" s="77">
        <v>57.5428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5">
      <c r="A80" s="1"/>
      <c r="B80" s="75">
        <v>42948</v>
      </c>
      <c r="C80" s="76">
        <v>52.77</v>
      </c>
      <c r="D80" s="77">
        <v>58.016500000000001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5">
      <c r="A81" s="1"/>
      <c r="B81" s="75">
        <v>42917</v>
      </c>
      <c r="C81" s="76">
        <v>52.68</v>
      </c>
      <c r="D81" s="77">
        <v>59.755600000000001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5">
      <c r="A82" s="1"/>
      <c r="B82" s="75">
        <v>42887</v>
      </c>
      <c r="C82" s="76">
        <v>48.94</v>
      </c>
      <c r="D82" s="77">
        <v>58.771900000000002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5">
      <c r="A83" s="1"/>
      <c r="B83" s="75">
        <v>42856</v>
      </c>
      <c r="C83" s="76">
        <v>50.98</v>
      </c>
      <c r="D83" s="77">
        <v>56.542000000000002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5">
      <c r="A84" s="1"/>
      <c r="B84" s="75">
        <v>42826</v>
      </c>
      <c r="C84" s="76">
        <v>51.85</v>
      </c>
      <c r="D84" s="77">
        <v>56.821300000000001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5">
      <c r="A85" s="1"/>
      <c r="B85" s="75">
        <v>42795</v>
      </c>
      <c r="C85" s="76">
        <v>53.62</v>
      </c>
      <c r="D85" s="77">
        <v>56.234999999999999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5">
      <c r="A86" s="1"/>
      <c r="B86" s="75">
        <v>42767</v>
      </c>
      <c r="C86" s="76">
        <v>56.45</v>
      </c>
      <c r="D86" s="77">
        <v>58.313200000000002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5">
      <c r="A87" s="1"/>
      <c r="B87" s="75">
        <v>42736</v>
      </c>
      <c r="C87" s="76">
        <v>55.49</v>
      </c>
      <c r="D87" s="77">
        <v>60.114199999999997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5">
      <c r="A88" s="1"/>
      <c r="B88" s="75">
        <v>42705</v>
      </c>
      <c r="C88" s="76">
        <v>56.75</v>
      </c>
      <c r="D88" s="77">
        <v>61.398200000000003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5">
      <c r="A89" s="1"/>
      <c r="B89" s="75">
        <v>42675</v>
      </c>
      <c r="C89" s="76">
        <v>51.52</v>
      </c>
      <c r="D89" s="77">
        <v>64.102999999999994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5">
      <c r="A90" s="1"/>
      <c r="B90" s="75">
        <v>42644</v>
      </c>
      <c r="C90" s="76">
        <v>48.51</v>
      </c>
      <c r="D90" s="77">
        <v>63.143000000000001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5">
      <c r="A91" s="1"/>
      <c r="B91" s="75">
        <v>42614</v>
      </c>
      <c r="C91" s="76">
        <v>49.99</v>
      </c>
      <c r="D91" s="77">
        <v>62.790999999999997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5">
      <c r="A92" s="1"/>
      <c r="B92" s="75">
        <v>42583</v>
      </c>
      <c r="C92" s="76">
        <v>46.97</v>
      </c>
      <c r="D92" s="77">
        <v>65.354500000000002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5">
      <c r="A93" s="1"/>
      <c r="B93" s="75">
        <v>42552</v>
      </c>
      <c r="C93" s="76">
        <v>43.27</v>
      </c>
      <c r="D93" s="77">
        <v>65.636799999999994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5">
      <c r="A94" s="1"/>
      <c r="B94" s="75">
        <v>42522</v>
      </c>
      <c r="C94" s="76">
        <v>49.74</v>
      </c>
      <c r="D94" s="77">
        <v>63.613500000000002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5">
      <c r="A95" s="1"/>
      <c r="B95" s="75">
        <v>42491</v>
      </c>
      <c r="C95" s="76">
        <v>49.52</v>
      </c>
      <c r="D95" s="77">
        <v>66.051500000000004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5">
      <c r="A96" s="1"/>
      <c r="B96" s="75">
        <v>42461</v>
      </c>
      <c r="C96" s="76">
        <v>47.32</v>
      </c>
      <c r="D96" s="77">
        <v>64.9833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5">
      <c r="A97" s="1"/>
      <c r="B97" s="75">
        <v>42430</v>
      </c>
      <c r="C97" s="76">
        <v>40.14</v>
      </c>
      <c r="D97" s="77">
        <v>66.968800000000002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5">
      <c r="A98" s="1"/>
      <c r="B98" s="75">
        <v>42401</v>
      </c>
      <c r="C98" s="76">
        <v>36.64</v>
      </c>
      <c r="D98" s="77">
        <v>75.099000000000004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5">
      <c r="A99" s="1"/>
      <c r="B99" s="75">
        <v>42370</v>
      </c>
      <c r="C99" s="76">
        <v>35.909999999999997</v>
      </c>
      <c r="D99" s="77">
        <v>75.481999999999999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5">
      <c r="A100" s="1"/>
      <c r="B100" s="75">
        <v>42339</v>
      </c>
      <c r="C100" s="76">
        <v>37.6</v>
      </c>
      <c r="D100" s="77">
        <v>72.6905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5">
      <c r="A101" s="1"/>
      <c r="B101" s="75">
        <v>42309</v>
      </c>
      <c r="C101" s="76">
        <v>44.5</v>
      </c>
      <c r="D101" s="77">
        <v>66.267600000000002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5">
      <c r="A102" s="1"/>
      <c r="B102" s="75">
        <v>42278</v>
      </c>
      <c r="C102" s="76">
        <v>49.5</v>
      </c>
      <c r="D102" s="77">
        <v>63.831200000000003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5">
      <c r="A103" s="1"/>
      <c r="B103" s="75">
        <v>42248</v>
      </c>
      <c r="C103" s="76">
        <v>48.44</v>
      </c>
      <c r="D103" s="77">
        <v>65.121399999999994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5">
      <c r="A104" s="1"/>
      <c r="B104" s="75">
        <v>42217</v>
      </c>
      <c r="C104" s="76">
        <v>53.12</v>
      </c>
      <c r="D104" s="77">
        <v>64.135300000000001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5">
      <c r="A105" s="1"/>
      <c r="B105" s="75">
        <v>42186</v>
      </c>
      <c r="C105" s="76">
        <v>51.85</v>
      </c>
      <c r="D105" s="77">
        <v>61.289700000000003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5">
      <c r="A106" s="1"/>
      <c r="B106" s="75">
        <v>42156</v>
      </c>
      <c r="C106" s="76">
        <v>63.14</v>
      </c>
      <c r="D106" s="77">
        <v>55.228200000000001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5">
      <c r="A107" s="1"/>
      <c r="B107" s="75">
        <v>42125</v>
      </c>
      <c r="C107" s="76">
        <v>65.19</v>
      </c>
      <c r="D107" s="77">
        <v>51.965899999999998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5">
      <c r="A108" s="1"/>
      <c r="B108" s="75">
        <v>42095</v>
      </c>
      <c r="C108" s="76">
        <v>66.8</v>
      </c>
      <c r="D108" s="77">
        <v>51.481400000000001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5">
      <c r="A109" s="1"/>
      <c r="B109" s="75">
        <v>42064</v>
      </c>
      <c r="C109" s="76">
        <v>55.1</v>
      </c>
      <c r="D109" s="77">
        <v>58.0886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5">
      <c r="A110" s="1"/>
      <c r="B110" s="75">
        <v>42036</v>
      </c>
      <c r="C110" s="76">
        <v>62.48</v>
      </c>
      <c r="D110" s="77">
        <v>61.526800000000001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5">
      <c r="A111" s="1"/>
      <c r="B111" s="75">
        <v>42005</v>
      </c>
      <c r="C111" s="76">
        <v>52.95</v>
      </c>
      <c r="D111" s="77">
        <v>69.987700000000004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5">
      <c r="A112" s="1"/>
      <c r="B112" s="75">
        <v>41974</v>
      </c>
      <c r="C112" s="76">
        <v>57.54</v>
      </c>
      <c r="D112" s="77">
        <v>59.233199999999997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5">
      <c r="A113" s="1"/>
      <c r="B113" s="75">
        <v>41944</v>
      </c>
      <c r="C113" s="76">
        <v>68.34</v>
      </c>
      <c r="D113" s="77">
        <v>50.023099999999999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5">
      <c r="A114" s="1"/>
      <c r="B114" s="75">
        <v>41913</v>
      </c>
      <c r="C114" s="76">
        <v>85.96</v>
      </c>
      <c r="D114" s="77">
        <v>43.032200000000003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5">
      <c r="A115" s="1"/>
      <c r="B115" s="75">
        <v>41883</v>
      </c>
      <c r="C115" s="76">
        <v>94.8</v>
      </c>
      <c r="D115" s="77">
        <v>39.5944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5">
      <c r="A116" s="1"/>
      <c r="B116" s="75">
        <v>41852</v>
      </c>
      <c r="C116" s="76">
        <v>103.11</v>
      </c>
      <c r="D116" s="77">
        <v>37.066200000000002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5">
      <c r="A117" s="1"/>
      <c r="B117" s="75">
        <v>41821</v>
      </c>
      <c r="C117" s="76">
        <v>105.52</v>
      </c>
      <c r="D117" s="77">
        <v>35.717100000000002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5">
      <c r="A118" s="1"/>
      <c r="B118" s="75">
        <v>41791</v>
      </c>
      <c r="C118" s="76">
        <v>112.4</v>
      </c>
      <c r="D118" s="77">
        <v>33.961199999999998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5">
      <c r="A119" s="1"/>
      <c r="B119" s="75">
        <v>41760</v>
      </c>
      <c r="C119" s="76">
        <v>109.49</v>
      </c>
      <c r="D119" s="77">
        <v>34.880000000000003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5">
      <c r="A120" s="1"/>
      <c r="B120" s="75">
        <v>41730</v>
      </c>
      <c r="C120" s="76">
        <v>108.14</v>
      </c>
      <c r="D120" s="77">
        <v>35.61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5">
      <c r="A121" s="1"/>
      <c r="B121" s="75">
        <v>41699</v>
      </c>
      <c r="C121" s="76">
        <v>107.7</v>
      </c>
      <c r="D121" s="77">
        <v>35.04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5">
      <c r="A122" s="1"/>
      <c r="B122" s="75">
        <v>41671</v>
      </c>
      <c r="C122" s="76">
        <v>108.65</v>
      </c>
      <c r="D122" s="77">
        <v>35.97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5">
      <c r="A123" s="1"/>
      <c r="B123" s="75">
        <v>41640</v>
      </c>
      <c r="C123" s="76">
        <v>105.79</v>
      </c>
      <c r="D123" s="77">
        <v>35.159999999999997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5">
      <c r="A124" s="1"/>
      <c r="B124" s="75">
        <v>41609</v>
      </c>
      <c r="C124" s="76">
        <v>110.9</v>
      </c>
      <c r="D124" s="77">
        <v>32.840000000000003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5">
      <c r="A125" s="1"/>
      <c r="B125" s="75">
        <v>41579</v>
      </c>
      <c r="C125" s="76">
        <v>110.11</v>
      </c>
      <c r="D125" s="77">
        <v>33.119999999999997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5">
      <c r="A126" s="1"/>
      <c r="B126" s="75">
        <v>41548</v>
      </c>
      <c r="C126" s="76">
        <v>108.9</v>
      </c>
      <c r="D126" s="77">
        <v>32.07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5">
      <c r="A127" s="1"/>
      <c r="B127" s="75">
        <v>41518</v>
      </c>
      <c r="C127" s="76">
        <v>108.2</v>
      </c>
      <c r="D127" s="77">
        <v>32.4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5">
      <c r="A128" s="1"/>
      <c r="B128" s="75">
        <v>41487</v>
      </c>
      <c r="C128" s="76">
        <v>114.45</v>
      </c>
      <c r="D128" s="77">
        <v>33.270000000000003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5">
      <c r="A129" s="1"/>
      <c r="B129" s="75">
        <v>41456</v>
      </c>
      <c r="C129" s="76">
        <v>107.7</v>
      </c>
      <c r="D129" s="77">
        <v>32.96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5">
      <c r="A130" s="1"/>
      <c r="B130" s="75">
        <v>41426</v>
      </c>
      <c r="C130" s="76">
        <v>101.5</v>
      </c>
      <c r="D130" s="77">
        <v>32.840000000000003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5">
      <c r="A131" s="1"/>
      <c r="B131" s="75">
        <v>41395</v>
      </c>
      <c r="C131" s="76">
        <v>100.15</v>
      </c>
      <c r="D131" s="77">
        <v>31.92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5">
      <c r="A132" s="1"/>
      <c r="B132" s="75">
        <v>41365</v>
      </c>
      <c r="C132" s="76">
        <v>101.74</v>
      </c>
      <c r="D132" s="77">
        <v>31.14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5">
      <c r="A133" s="1"/>
      <c r="B133" s="75">
        <v>41334</v>
      </c>
      <c r="C133" s="76">
        <v>109.89</v>
      </c>
      <c r="D133" s="77">
        <v>31.05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5">
      <c r="A134" s="1"/>
      <c r="B134" s="75">
        <v>41306</v>
      </c>
      <c r="C134" s="76">
        <v>111</v>
      </c>
      <c r="D134" s="77">
        <v>30.61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5">
      <c r="A135" s="1"/>
      <c r="B135" s="75">
        <v>41275</v>
      </c>
      <c r="C135" s="76">
        <v>114.56</v>
      </c>
      <c r="D135" s="77">
        <v>30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5">
      <c r="A136" s="1"/>
      <c r="B136" s="75">
        <v>41244</v>
      </c>
      <c r="C136" s="76">
        <v>111.11</v>
      </c>
      <c r="D136" s="77">
        <v>30.56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5">
      <c r="A137" s="1"/>
      <c r="B137" s="75">
        <v>41214</v>
      </c>
      <c r="C137" s="76">
        <v>111.17</v>
      </c>
      <c r="D137" s="77">
        <v>30.85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5">
      <c r="A138" s="1"/>
      <c r="B138" s="75">
        <v>41183</v>
      </c>
      <c r="C138" s="76">
        <v>108.4</v>
      </c>
      <c r="D138" s="77">
        <v>31.35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5">
      <c r="A139" s="1"/>
      <c r="B139" s="75">
        <v>41153</v>
      </c>
      <c r="C139" s="76">
        <v>112.14</v>
      </c>
      <c r="D139" s="77">
        <v>31.19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5">
      <c r="A140" s="1"/>
      <c r="B140" s="75">
        <v>41122</v>
      </c>
      <c r="C140" s="76">
        <v>114.92</v>
      </c>
      <c r="D140" s="77">
        <v>32.25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5">
      <c r="A141" s="1"/>
      <c r="B141" s="75">
        <v>41091</v>
      </c>
      <c r="C141" s="76">
        <v>104.62</v>
      </c>
      <c r="D141" s="77">
        <v>32.200000000000003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5">
      <c r="A142" s="1"/>
      <c r="B142" s="75">
        <v>41061</v>
      </c>
      <c r="C142" s="76">
        <v>97.57</v>
      </c>
      <c r="D142" s="77">
        <v>32.42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5">
      <c r="A143" s="1"/>
      <c r="B143" s="75">
        <v>41030</v>
      </c>
      <c r="C143" s="76">
        <v>101.62</v>
      </c>
      <c r="D143" s="77">
        <v>33.380000000000003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5">
      <c r="A144" s="1"/>
      <c r="B144" s="75">
        <v>41000</v>
      </c>
      <c r="C144" s="76">
        <v>119.47</v>
      </c>
      <c r="D144" s="77">
        <v>29.38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5">
      <c r="A145" s="1"/>
      <c r="B145" s="75">
        <v>40969</v>
      </c>
      <c r="C145" s="76">
        <v>122.8</v>
      </c>
      <c r="D145" s="77">
        <v>29.43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5">
      <c r="A146" s="1"/>
      <c r="B146" s="75">
        <v>40940</v>
      </c>
      <c r="C146" s="76">
        <v>123.04</v>
      </c>
      <c r="D146" s="77">
        <v>29.08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5">
      <c r="A147" s="1"/>
      <c r="B147" s="75">
        <v>40909</v>
      </c>
      <c r="C147" s="76">
        <v>111.16</v>
      </c>
      <c r="D147" s="77">
        <v>30.29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5">
      <c r="A148" s="1"/>
      <c r="B148" s="75">
        <v>40878</v>
      </c>
      <c r="C148" s="76">
        <v>107.22</v>
      </c>
      <c r="D148" s="77">
        <v>32.119999999999997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5">
      <c r="A149" s="1"/>
      <c r="B149" s="75">
        <v>40848</v>
      </c>
      <c r="C149" s="76">
        <v>110.37</v>
      </c>
      <c r="D149" s="77">
        <v>30.7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5">
      <c r="A150" s="1"/>
      <c r="B150" s="75">
        <v>40817</v>
      </c>
      <c r="C150" s="76">
        <v>109.19</v>
      </c>
      <c r="D150" s="77">
        <v>30.23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5">
      <c r="A151" s="1"/>
      <c r="B151" s="75">
        <v>40787</v>
      </c>
      <c r="C151" s="76">
        <v>102.15</v>
      </c>
      <c r="D151" s="77">
        <v>32.200000000000003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5">
      <c r="A152" s="1"/>
      <c r="B152" s="75">
        <v>40756</v>
      </c>
      <c r="C152" s="76">
        <v>114.49</v>
      </c>
      <c r="D152" s="77">
        <v>28.86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5">
      <c r="A153" s="1"/>
      <c r="B153" s="75">
        <v>40725</v>
      </c>
      <c r="C153" s="76">
        <v>117.54</v>
      </c>
      <c r="D153" s="77">
        <v>27.6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5">
      <c r="A154" s="1"/>
      <c r="B154" s="75">
        <v>40695</v>
      </c>
      <c r="C154" s="76">
        <v>111.8</v>
      </c>
      <c r="D154" s="77">
        <v>27.93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5">
      <c r="A155" s="1"/>
      <c r="B155" s="75">
        <v>40664</v>
      </c>
      <c r="C155" s="76">
        <v>116.68</v>
      </c>
      <c r="D155" s="77">
        <v>27.97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5">
      <c r="A156" s="1"/>
      <c r="B156" s="75">
        <v>40634</v>
      </c>
      <c r="C156" s="76">
        <v>126.03</v>
      </c>
      <c r="D156" s="77">
        <v>27.34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5">
      <c r="A157" s="1"/>
      <c r="B157" s="75">
        <v>40603</v>
      </c>
      <c r="C157" s="76">
        <v>117.17</v>
      </c>
      <c r="D157" s="77">
        <v>28.42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5">
      <c r="A158" s="1"/>
      <c r="B158" s="75">
        <v>40575</v>
      </c>
      <c r="C158" s="76">
        <v>112.1</v>
      </c>
      <c r="D158" s="77">
        <v>28.85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5">
      <c r="A159" s="1"/>
      <c r="B159" s="75">
        <v>40544</v>
      </c>
      <c r="C159" s="76">
        <v>100.56</v>
      </c>
      <c r="D159" s="77">
        <v>29.8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5">
      <c r="A160" s="1"/>
      <c r="B160" s="75">
        <v>40513</v>
      </c>
      <c r="C160" s="76">
        <v>94.59</v>
      </c>
      <c r="D160" s="77">
        <v>30.57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5">
      <c r="A161" s="1"/>
      <c r="B161" s="75">
        <v>40483</v>
      </c>
      <c r="C161" s="76">
        <v>85.45</v>
      </c>
      <c r="D161" s="77">
        <v>31.52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5">
      <c r="A162" s="1"/>
      <c r="B162" s="75">
        <v>40452</v>
      </c>
      <c r="C162" s="76">
        <v>83.26</v>
      </c>
      <c r="D162" s="77">
        <v>30.74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5">
      <c r="A163" s="1"/>
      <c r="B163" s="75">
        <v>40422</v>
      </c>
      <c r="C163" s="76">
        <v>82.11</v>
      </c>
      <c r="D163" s="77">
        <v>30.58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5">
      <c r="A164" s="1"/>
      <c r="B164" s="75">
        <v>40391</v>
      </c>
      <c r="C164" s="76">
        <v>74.42</v>
      </c>
      <c r="D164" s="77">
        <v>30.84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5">
      <c r="A165" s="1"/>
      <c r="B165" s="75">
        <v>40360</v>
      </c>
      <c r="C165" s="76">
        <v>78.260000000000005</v>
      </c>
      <c r="D165" s="77">
        <v>30.27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5">
      <c r="A166" s="1"/>
      <c r="B166" s="75">
        <v>40330</v>
      </c>
      <c r="C166" s="76">
        <v>74.66</v>
      </c>
      <c r="D166" s="77">
        <v>31.26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5">
      <c r="A167" s="1"/>
      <c r="B167" s="75">
        <v>40299</v>
      </c>
      <c r="C167" s="76">
        <v>74.599999999999994</v>
      </c>
      <c r="D167" s="77">
        <v>30.879000000000001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5">
      <c r="A168" s="1"/>
      <c r="B168" s="75">
        <v>40269</v>
      </c>
      <c r="C168" s="76">
        <v>87.35</v>
      </c>
      <c r="D168" s="77">
        <v>29.1965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5">
      <c r="A169" s="1"/>
      <c r="B169" s="75">
        <v>40238</v>
      </c>
      <c r="C169" s="76">
        <v>82.17</v>
      </c>
      <c r="D169" s="77">
        <v>29.431999999999999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5">
      <c r="A170" s="1"/>
      <c r="B170" s="75">
        <v>40210</v>
      </c>
      <c r="C170" s="76">
        <v>78.03</v>
      </c>
      <c r="D170" s="77">
        <v>30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5">
      <c r="A171" s="1"/>
      <c r="B171" s="75">
        <v>40179</v>
      </c>
      <c r="C171" s="76">
        <v>71.180000000000007</v>
      </c>
      <c r="D171" s="77">
        <v>30.408000000000001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5">
      <c r="A172" s="1"/>
      <c r="B172" s="75">
        <v>40148</v>
      </c>
      <c r="C172" s="76">
        <v>77.930000000000007</v>
      </c>
      <c r="D172" s="77">
        <v>30.170999999999999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5">
      <c r="A173" s="1"/>
      <c r="B173" s="75">
        <v>40118</v>
      </c>
      <c r="C173" s="76">
        <v>78.36</v>
      </c>
      <c r="D173" s="77">
        <v>29.234999999999999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5">
      <c r="A174" s="1"/>
      <c r="B174" s="75">
        <v>40087</v>
      </c>
      <c r="C174" s="76">
        <v>75.09</v>
      </c>
      <c r="D174" s="77">
        <v>29.151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5">
      <c r="A175" s="1"/>
      <c r="B175" s="75">
        <v>40057</v>
      </c>
      <c r="C175" s="76">
        <v>68.92</v>
      </c>
      <c r="D175" s="77">
        <v>30.032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5">
      <c r="A176" s="1"/>
      <c r="B176" s="75">
        <v>40026</v>
      </c>
      <c r="C176" s="76">
        <v>69.319999999999993</v>
      </c>
      <c r="D176" s="77">
        <v>31.765000000000001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5">
      <c r="A177" s="1"/>
      <c r="B177" s="75">
        <v>39995</v>
      </c>
      <c r="C177" s="76">
        <v>71.52</v>
      </c>
      <c r="D177" s="77">
        <v>31.391999999999999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5">
      <c r="A178" s="1"/>
      <c r="B178" s="75">
        <v>39965</v>
      </c>
      <c r="C178" s="76">
        <v>69.42</v>
      </c>
      <c r="D178" s="77">
        <v>31.169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5">
      <c r="A179" s="1"/>
      <c r="B179" s="75">
        <v>39934</v>
      </c>
      <c r="C179" s="76">
        <v>65.8</v>
      </c>
      <c r="D179" s="77">
        <v>30.853000000000002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5">
      <c r="A180" s="1"/>
      <c r="B180" s="75">
        <v>39904</v>
      </c>
      <c r="C180" s="76">
        <v>50.64</v>
      </c>
      <c r="D180" s="77">
        <v>33.081000000000003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5">
      <c r="A181" s="1"/>
      <c r="B181" s="75">
        <v>39873</v>
      </c>
      <c r="C181" s="76">
        <v>48.68</v>
      </c>
      <c r="D181" s="77">
        <v>33.975000000000001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5">
      <c r="A182" s="1"/>
      <c r="B182" s="75">
        <v>39845</v>
      </c>
      <c r="C182" s="76">
        <v>45.84</v>
      </c>
      <c r="D182" s="77">
        <v>35.880000000000003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5">
      <c r="A183" s="1"/>
      <c r="B183" s="75">
        <v>39814</v>
      </c>
      <c r="C183" s="76">
        <v>45.93</v>
      </c>
      <c r="D183" s="77">
        <v>35.805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5">
      <c r="A184" s="1"/>
      <c r="B184" s="75">
        <v>39783</v>
      </c>
      <c r="C184" s="76">
        <v>45.59</v>
      </c>
      <c r="D184" s="77">
        <v>29.4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5">
      <c r="A185" s="1"/>
      <c r="B185" s="75">
        <v>39753</v>
      </c>
      <c r="C185" s="76">
        <v>53.49</v>
      </c>
      <c r="D185" s="77">
        <v>27.957999999999998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5">
      <c r="A186" s="1"/>
      <c r="B186" s="75">
        <v>39722</v>
      </c>
      <c r="C186" s="76">
        <v>65.599999999999994</v>
      </c>
      <c r="D186" s="77">
        <v>27.071999999999999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5">
      <c r="A187" s="1"/>
      <c r="B187" s="75">
        <v>39692</v>
      </c>
      <c r="C187" s="76">
        <v>98.96</v>
      </c>
      <c r="D187" s="77">
        <v>25.645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5">
      <c r="A188" s="1"/>
      <c r="B188" s="75">
        <v>39661</v>
      </c>
      <c r="C188" s="76">
        <v>115.17</v>
      </c>
      <c r="D188" s="77">
        <v>24.588999999999999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5">
      <c r="A189" s="1"/>
      <c r="B189" s="75">
        <v>39630</v>
      </c>
      <c r="C189" s="76">
        <v>123.96</v>
      </c>
      <c r="D189" s="77">
        <v>23.428999999999998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5">
      <c r="A190" s="1"/>
      <c r="B190" s="75">
        <v>39600</v>
      </c>
      <c r="C190" s="76">
        <v>140.30000000000001</v>
      </c>
      <c r="D190" s="77">
        <v>23.479099999999999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5">
      <c r="A191" s="1"/>
      <c r="B191" s="75">
        <v>39569</v>
      </c>
      <c r="C191" s="76">
        <v>128.27000000000001</v>
      </c>
      <c r="D191" s="77">
        <v>23.6905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5">
      <c r="A192" s="1"/>
      <c r="B192" s="75">
        <v>39539</v>
      </c>
      <c r="C192" s="76">
        <v>112.71</v>
      </c>
      <c r="D192" s="77">
        <v>23.674700000000001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5">
      <c r="A193" s="1"/>
      <c r="B193" s="75">
        <v>39508</v>
      </c>
      <c r="C193" s="76">
        <v>100.51</v>
      </c>
      <c r="D193" s="77">
        <v>23.495000000000001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5">
      <c r="A194" s="1"/>
      <c r="B194" s="75">
        <v>39479</v>
      </c>
      <c r="C194" s="76">
        <v>100.04</v>
      </c>
      <c r="D194" s="77">
        <v>24.016999999999999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5">
      <c r="A195" s="1"/>
      <c r="B195" s="75">
        <v>39448</v>
      </c>
      <c r="C195" s="76">
        <v>91.98</v>
      </c>
      <c r="D195" s="77">
        <v>24.450299999999999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5">
      <c r="A196" s="1"/>
      <c r="B196" s="75">
        <v>39417</v>
      </c>
      <c r="C196" s="76">
        <v>93.85</v>
      </c>
      <c r="D196" s="77">
        <v>24.565000000000001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5">
      <c r="A197" s="1"/>
      <c r="B197" s="75">
        <v>39387</v>
      </c>
      <c r="C197" s="76">
        <v>88</v>
      </c>
      <c r="D197" s="77">
        <v>24.460999999999999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5">
      <c r="A198" s="1"/>
      <c r="B198" s="75">
        <v>39356</v>
      </c>
      <c r="C198" s="76">
        <v>91.14</v>
      </c>
      <c r="D198" s="77">
        <v>24.673400000000001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5">
      <c r="A199" s="1"/>
      <c r="B199" s="75">
        <v>39326</v>
      </c>
      <c r="C199" s="76">
        <v>81.75</v>
      </c>
      <c r="D199" s="77">
        <v>24.85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5">
      <c r="A200" s="1"/>
      <c r="B200" s="75">
        <v>39295</v>
      </c>
      <c r="C200" s="76">
        <v>73.53</v>
      </c>
      <c r="D200" s="77">
        <v>25.63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5">
      <c r="A201" s="1"/>
      <c r="B201" s="75">
        <v>39264</v>
      </c>
      <c r="C201" s="76">
        <v>78.05</v>
      </c>
      <c r="D201" s="77">
        <v>25.533999999999999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5">
      <c r="A202" s="1"/>
      <c r="B202" s="75">
        <v>39234</v>
      </c>
      <c r="C202" s="76">
        <v>73.260000000000005</v>
      </c>
      <c r="D202" s="77">
        <v>25.748000000000001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5">
      <c r="A203" s="1"/>
      <c r="B203" s="75">
        <v>39203</v>
      </c>
      <c r="C203" s="76">
        <v>68.819999999999993</v>
      </c>
      <c r="D203" s="77">
        <v>25.884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5">
      <c r="A204" s="1"/>
      <c r="B204" s="75">
        <v>39173</v>
      </c>
      <c r="C204" s="76">
        <v>67.28</v>
      </c>
      <c r="D204" s="77">
        <v>25.67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5">
      <c r="A205" s="1"/>
      <c r="B205" s="75">
        <v>39142</v>
      </c>
      <c r="C205" s="76">
        <v>68.42</v>
      </c>
      <c r="D205" s="77">
        <v>25.965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5">
      <c r="A206" s="1"/>
      <c r="B206" s="75">
        <v>39114</v>
      </c>
      <c r="C206" s="76">
        <v>60.66</v>
      </c>
      <c r="D206" s="77">
        <v>26.132000000000001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5">
      <c r="A207" s="1"/>
      <c r="B207" s="75">
        <v>39083</v>
      </c>
      <c r="C207" s="76">
        <v>57.21</v>
      </c>
      <c r="D207" s="77">
        <v>26.484000000000002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5">
      <c r="A208" s="1"/>
      <c r="B208" s="75">
        <v>39052</v>
      </c>
      <c r="C208" s="76">
        <v>60.13</v>
      </c>
      <c r="D208" s="77">
        <v>26.32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5">
      <c r="A209" s="1"/>
      <c r="B209" s="75">
        <v>39022</v>
      </c>
      <c r="C209" s="76">
        <v>64.42</v>
      </c>
      <c r="D209" s="77">
        <v>26.234999999999999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5">
      <c r="A210" s="1"/>
      <c r="B210" s="75">
        <v>38991</v>
      </c>
      <c r="C210" s="76">
        <v>56.97</v>
      </c>
      <c r="D210" s="77">
        <v>26.699000000000002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5">
      <c r="A211" s="1"/>
      <c r="B211" s="75">
        <v>38961</v>
      </c>
      <c r="C211" s="76">
        <v>61.37</v>
      </c>
      <c r="D211" s="77">
        <v>26.774999999999999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5">
      <c r="A212" s="1"/>
      <c r="B212" s="75">
        <v>38930</v>
      </c>
      <c r="C212" s="76">
        <v>69.64</v>
      </c>
      <c r="D212" s="77">
        <v>26.744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5">
      <c r="A213" s="1"/>
      <c r="B213" s="75">
        <v>38899</v>
      </c>
      <c r="C213" s="76">
        <v>75.16</v>
      </c>
      <c r="D213" s="77">
        <v>26.800999999999998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5">
      <c r="A214" s="1"/>
      <c r="B214" s="75">
        <v>38869</v>
      </c>
      <c r="C214" s="76">
        <v>73.28</v>
      </c>
      <c r="D214" s="77">
        <v>26.858000000000001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5">
      <c r="A215" s="1"/>
      <c r="B215" s="75">
        <v>38838</v>
      </c>
      <c r="C215" s="76">
        <v>69</v>
      </c>
      <c r="D215" s="77">
        <v>26.978000000000002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5">
      <c r="A216" s="1"/>
      <c r="B216" s="75">
        <v>38808</v>
      </c>
      <c r="C216" s="76">
        <v>72</v>
      </c>
      <c r="D216" s="77">
        <v>27.251000000000001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5">
      <c r="A217" s="1"/>
      <c r="B217" s="75">
        <v>38777</v>
      </c>
      <c r="C217" s="76">
        <v>64.94</v>
      </c>
      <c r="D217" s="77">
        <v>27.715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5">
      <c r="A218" s="1"/>
      <c r="B218" s="75">
        <v>38749</v>
      </c>
      <c r="C218" s="76">
        <v>60.05</v>
      </c>
      <c r="D218" s="77">
        <v>28.024000000000001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5">
      <c r="A219" s="1"/>
      <c r="B219" s="75">
        <v>38718</v>
      </c>
      <c r="C219" s="76">
        <v>65.430000000000007</v>
      </c>
      <c r="D219" s="77">
        <v>28.12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5">
      <c r="A220" s="1"/>
      <c r="B220" s="75">
        <v>38687</v>
      </c>
      <c r="C220" s="76">
        <v>58.87</v>
      </c>
      <c r="D220" s="77">
        <v>28.73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5">
      <c r="A221" s="1"/>
      <c r="B221" s="75">
        <v>38657</v>
      </c>
      <c r="C221" s="76">
        <v>53.41</v>
      </c>
      <c r="D221" s="77">
        <v>28.795999999999999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5">
      <c r="A222" s="1"/>
      <c r="B222" s="75">
        <v>38626</v>
      </c>
      <c r="C222" s="76">
        <v>58.35</v>
      </c>
      <c r="D222" s="77">
        <v>28.504999999999999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5">
      <c r="A223" s="1"/>
      <c r="B223" s="75">
        <v>38596</v>
      </c>
      <c r="C223" s="76">
        <v>62.56</v>
      </c>
      <c r="D223" s="77">
        <v>28.48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5">
      <c r="A224" s="1"/>
      <c r="B224" s="75">
        <v>38565</v>
      </c>
      <c r="C224" s="76">
        <v>66.680000000000007</v>
      </c>
      <c r="D224" s="77">
        <v>28.486999999999998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5">
      <c r="A225" s="1"/>
      <c r="B225" s="75">
        <v>38534</v>
      </c>
      <c r="C225" s="76">
        <v>59.7</v>
      </c>
      <c r="D225" s="77">
        <v>28.611000000000001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5">
      <c r="A226" s="1"/>
      <c r="B226" s="75">
        <v>38504</v>
      </c>
      <c r="C226" s="76">
        <v>54.85</v>
      </c>
      <c r="D226" s="77">
        <v>28.6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5">
      <c r="A227" s="1"/>
      <c r="B227" s="75">
        <v>38473</v>
      </c>
      <c r="C227" s="76">
        <v>49.83</v>
      </c>
      <c r="D227" s="77">
        <v>28.26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5">
      <c r="A228" s="1"/>
      <c r="B228" s="75">
        <v>38443</v>
      </c>
      <c r="C228" s="76">
        <v>49.33</v>
      </c>
      <c r="D228" s="77">
        <v>27.89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5">
      <c r="A229" s="1"/>
      <c r="B229" s="75">
        <v>38412</v>
      </c>
      <c r="C229" s="76">
        <v>53.05</v>
      </c>
      <c r="D229" s="77">
        <v>27.85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5">
      <c r="A230" s="1"/>
      <c r="B230" s="75">
        <v>38384</v>
      </c>
      <c r="C230" s="76">
        <v>50.14</v>
      </c>
      <c r="D230" s="77">
        <v>27.99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5">
      <c r="A231" s="1"/>
      <c r="B231" s="75">
        <v>38353</v>
      </c>
      <c r="C231" s="76">
        <v>45.87</v>
      </c>
      <c r="D231" s="77">
        <v>28.01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5">
      <c r="A232" s="1"/>
      <c r="B232" s="75">
        <v>38322</v>
      </c>
      <c r="C232" s="76">
        <v>40.24</v>
      </c>
      <c r="D232" s="77">
        <v>27.72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5">
      <c r="A233" s="1"/>
      <c r="B233" s="75">
        <v>38292</v>
      </c>
      <c r="C233" s="76">
        <v>44.03</v>
      </c>
      <c r="D233" s="77">
        <v>28.12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5">
      <c r="A234" s="1"/>
      <c r="B234" s="75">
        <v>38261</v>
      </c>
      <c r="C234" s="76">
        <v>48.78</v>
      </c>
      <c r="D234" s="77">
        <v>28.74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5">
      <c r="A235" s="1"/>
      <c r="B235" s="75">
        <v>38231</v>
      </c>
      <c r="C235" s="76">
        <v>47.08</v>
      </c>
      <c r="D235" s="77">
        <v>29.21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5">
      <c r="A236" s="1"/>
      <c r="B236" s="75">
        <v>38200</v>
      </c>
      <c r="C236" s="76">
        <v>39.33</v>
      </c>
      <c r="D236" s="77">
        <v>29.25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5">
      <c r="A237" s="1"/>
      <c r="B237" s="75">
        <v>38169</v>
      </c>
      <c r="C237" s="76">
        <v>41.6</v>
      </c>
      <c r="D237" s="77">
        <v>29.07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5">
      <c r="A238" s="1"/>
      <c r="B238" s="75">
        <v>38139</v>
      </c>
      <c r="C238" s="76">
        <v>33.51</v>
      </c>
      <c r="D238" s="77">
        <v>29.01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5">
      <c r="A239" s="1"/>
      <c r="B239" s="75">
        <v>38108</v>
      </c>
      <c r="C239" s="76">
        <v>36.979999999999997</v>
      </c>
      <c r="D239" s="77">
        <v>28.98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5">
      <c r="A240" s="1"/>
      <c r="B240" s="75">
        <v>38078</v>
      </c>
      <c r="C240" s="76">
        <v>35.119999999999997</v>
      </c>
      <c r="D240" s="77">
        <v>29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5">
      <c r="A241" s="1"/>
      <c r="B241" s="75">
        <v>38047</v>
      </c>
      <c r="C241" s="76">
        <v>32.36</v>
      </c>
      <c r="D241" s="77">
        <v>28.51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5">
      <c r="A242" s="1"/>
      <c r="B242" s="75">
        <v>38018</v>
      </c>
      <c r="C242" s="76">
        <v>33.01</v>
      </c>
      <c r="D242" s="77">
        <v>28.51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5">
      <c r="A243" s="1"/>
      <c r="B243" s="75">
        <v>37987</v>
      </c>
      <c r="C243" s="76">
        <v>29.51</v>
      </c>
      <c r="D243" s="77">
        <v>28.53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5">
      <c r="A244" s="1"/>
      <c r="B244" s="75">
        <v>37956</v>
      </c>
      <c r="C244" s="76">
        <v>30.48</v>
      </c>
      <c r="D244" s="77">
        <v>29.23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5">
      <c r="A245" s="1"/>
      <c r="B245" s="75">
        <v>37926</v>
      </c>
      <c r="C245" s="76">
        <v>28.76</v>
      </c>
      <c r="D245" s="77">
        <v>29.73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5">
      <c r="A246" s="1"/>
      <c r="B246" s="75">
        <v>37895</v>
      </c>
      <c r="C246" s="76">
        <v>27.94</v>
      </c>
      <c r="D246" s="77">
        <v>29.95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5">
      <c r="A247" s="1"/>
      <c r="B247" s="75">
        <v>37865</v>
      </c>
      <c r="C247" s="76">
        <v>28.34</v>
      </c>
      <c r="D247" s="77">
        <v>30.43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5">
      <c r="A248" s="1"/>
      <c r="B248" s="75">
        <v>37834</v>
      </c>
      <c r="C248" s="76">
        <v>30.05</v>
      </c>
      <c r="D248" s="77">
        <v>30.5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5">
      <c r="A249" s="1"/>
      <c r="B249" s="75">
        <v>37803</v>
      </c>
      <c r="C249" s="76">
        <v>28.59</v>
      </c>
      <c r="D249" s="77">
        <v>30.26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5">
      <c r="A250" s="1"/>
      <c r="B250" s="75">
        <v>37773</v>
      </c>
      <c r="C250" s="76">
        <v>28.16</v>
      </c>
      <c r="D250" s="77">
        <v>30.19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5">
      <c r="A251" s="1"/>
      <c r="B251" s="75">
        <v>37742</v>
      </c>
      <c r="C251" s="76">
        <v>26.8</v>
      </c>
      <c r="D251" s="77">
        <v>30.69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5">
      <c r="A252" s="1"/>
      <c r="B252" s="75">
        <v>37712</v>
      </c>
      <c r="C252" s="76">
        <v>23.59</v>
      </c>
      <c r="D252" s="77">
        <v>31.11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5">
      <c r="A253" s="1"/>
      <c r="B253" s="75">
        <v>37681</v>
      </c>
      <c r="C253" s="76">
        <v>27.98</v>
      </c>
      <c r="D253" s="77">
        <v>31.36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5">
      <c r="A254" s="1"/>
      <c r="B254" s="75">
        <v>37653</v>
      </c>
      <c r="C254" s="76">
        <v>33.909999999999997</v>
      </c>
      <c r="D254" s="77">
        <v>31.56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5">
      <c r="A255" s="1"/>
      <c r="B255" s="75">
        <v>37622</v>
      </c>
      <c r="C255" s="76">
        <v>31.45</v>
      </c>
      <c r="D255" s="77">
        <v>31.84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5">
      <c r="A256" s="1"/>
      <c r="B256" s="75">
        <v>37591</v>
      </c>
      <c r="C256" s="76">
        <v>29.99</v>
      </c>
      <c r="D256" s="77">
        <v>31.93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5">
      <c r="A257" s="1"/>
      <c r="B257" s="75">
        <v>37561</v>
      </c>
      <c r="C257" s="76">
        <v>25.2</v>
      </c>
      <c r="D257" s="77">
        <v>31.85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5">
      <c r="A258" s="1"/>
      <c r="B258" s="75">
        <v>37530</v>
      </c>
      <c r="C258" s="76">
        <v>25.68</v>
      </c>
      <c r="D258" s="77">
        <v>31.75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5">
      <c r="A259" s="1"/>
      <c r="B259" s="75">
        <v>37500</v>
      </c>
      <c r="C259" s="76">
        <v>28.87</v>
      </c>
      <c r="D259" s="77">
        <v>31.71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5">
      <c r="A260" s="1"/>
      <c r="B260" s="75">
        <v>37469</v>
      </c>
      <c r="C260" s="76">
        <v>27.38</v>
      </c>
      <c r="D260" s="77">
        <v>31.6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5">
      <c r="A261" s="1"/>
      <c r="B261" s="75">
        <v>37438</v>
      </c>
      <c r="C261" s="76">
        <v>25.85</v>
      </c>
      <c r="D261" s="77">
        <v>31.53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5">
      <c r="A262" s="1"/>
      <c r="B262" s="75">
        <v>37408</v>
      </c>
      <c r="C262" s="76">
        <v>25.44</v>
      </c>
      <c r="D262" s="77">
        <v>31.51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5">
      <c r="A263" s="1"/>
      <c r="B263" s="75">
        <v>37377</v>
      </c>
      <c r="C263" s="76">
        <v>23.89</v>
      </c>
      <c r="D263" s="77">
        <v>31.33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5">
      <c r="A264" s="1"/>
      <c r="B264" s="75">
        <v>37347</v>
      </c>
      <c r="C264" s="76">
        <v>27.01</v>
      </c>
      <c r="D264" s="77">
        <v>31.24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5">
      <c r="A265" s="1"/>
      <c r="B265" s="75">
        <v>37316</v>
      </c>
      <c r="C265" s="76">
        <v>25.6</v>
      </c>
      <c r="D265" s="77">
        <v>31.11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5">
      <c r="A266" s="1"/>
      <c r="B266" s="75">
        <v>37288</v>
      </c>
      <c r="C266" s="76">
        <v>21.07</v>
      </c>
      <c r="D266" s="77">
        <v>30.96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5">
      <c r="A267" s="1"/>
      <c r="B267" s="75">
        <v>37257</v>
      </c>
      <c r="C267" s="76">
        <v>19.41</v>
      </c>
      <c r="D267" s="77">
        <v>30.7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5">
      <c r="A268" s="1"/>
      <c r="B268" s="75">
        <v>37226</v>
      </c>
      <c r="C268" s="76">
        <v>19.3</v>
      </c>
      <c r="D268" s="77">
        <v>30.2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5">
      <c r="A269" s="1"/>
      <c r="B269" s="75">
        <v>37196</v>
      </c>
      <c r="C269" s="76">
        <v>19.29</v>
      </c>
      <c r="D269" s="77">
        <v>29.93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5">
      <c r="A270" s="1"/>
      <c r="B270" s="75">
        <v>37165</v>
      </c>
      <c r="C270" s="76">
        <v>19.79</v>
      </c>
      <c r="D270" s="77">
        <v>29.71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5">
      <c r="A271" s="1"/>
      <c r="B271" s="75">
        <v>37135</v>
      </c>
      <c r="C271" s="76">
        <v>21.96</v>
      </c>
      <c r="D271" s="77">
        <v>29.22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5">
      <c r="A272" s="1"/>
      <c r="B272" s="75">
        <v>37104</v>
      </c>
      <c r="C272" s="76">
        <v>26.71</v>
      </c>
      <c r="D272" s="77">
        <v>29.17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5">
      <c r="A273" s="1"/>
      <c r="B273" s="75">
        <v>37073</v>
      </c>
      <c r="C273" s="76">
        <v>24.25</v>
      </c>
      <c r="D273" s="77">
        <v>29.1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5">
      <c r="A274" s="1"/>
      <c r="B274" s="75">
        <v>37043</v>
      </c>
      <c r="C274" s="76">
        <v>26.45</v>
      </c>
      <c r="D274" s="77">
        <v>28.9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5">
      <c r="A275" s="1"/>
      <c r="B275" s="75">
        <v>37012</v>
      </c>
      <c r="C275" s="76">
        <v>29.21</v>
      </c>
      <c r="D275" s="77">
        <v>28.92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5">
      <c r="A276" s="1"/>
      <c r="B276" s="75">
        <v>36982</v>
      </c>
      <c r="C276" s="76">
        <v>27.28</v>
      </c>
      <c r="D276" s="77">
        <v>28.69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5">
      <c r="A277" s="1"/>
      <c r="B277" s="75">
        <v>36951</v>
      </c>
      <c r="C277" s="76">
        <v>23.63</v>
      </c>
      <c r="D277" s="77">
        <v>28.54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5">
      <c r="A278" s="1"/>
      <c r="B278" s="75">
        <v>36923</v>
      </c>
      <c r="C278" s="76">
        <v>24.73</v>
      </c>
      <c r="D278" s="77">
        <v>28.42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5">
      <c r="A279" s="1"/>
      <c r="B279" s="75">
        <v>36892</v>
      </c>
      <c r="C279" s="76">
        <v>26.68</v>
      </c>
      <c r="D279" s="77">
        <v>28.22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5">
      <c r="A280" s="1"/>
      <c r="B280" s="75">
        <v>36861</v>
      </c>
      <c r="C280" s="76">
        <v>22.54</v>
      </c>
      <c r="D280" s="77">
        <v>28.29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5">
      <c r="A281" s="1"/>
      <c r="B281" s="75">
        <v>36831</v>
      </c>
      <c r="C281" s="76">
        <v>31.73</v>
      </c>
      <c r="D281" s="77">
        <v>27.69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5">
      <c r="A282" s="1"/>
      <c r="B282" s="75">
        <v>36800</v>
      </c>
      <c r="C282" s="76">
        <v>30.65</v>
      </c>
      <c r="D282" s="77">
        <v>27.63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5">
      <c r="A283" s="1"/>
      <c r="B283" s="75">
        <v>36770</v>
      </c>
      <c r="C283" s="76">
        <v>28.62</v>
      </c>
      <c r="D283" s="77">
        <v>27.53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5">
      <c r="A284" s="1"/>
      <c r="B284" s="75">
        <v>36739</v>
      </c>
      <c r="C284" s="76">
        <v>34.880000000000003</v>
      </c>
      <c r="D284" s="77">
        <v>27.77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5">
      <c r="A285" s="1"/>
      <c r="B285" s="75">
        <v>36708</v>
      </c>
      <c r="C285" s="76">
        <v>25.43</v>
      </c>
      <c r="D285" s="77">
        <v>27.84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5">
      <c r="A286" s="1"/>
      <c r="B286" s="75">
        <v>36678</v>
      </c>
      <c r="C286" s="76">
        <v>31.32</v>
      </c>
      <c r="D286" s="77">
        <v>27.82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5">
      <c r="A287" s="1"/>
      <c r="B287" s="75">
        <v>36647</v>
      </c>
      <c r="C287" s="76">
        <v>29.03</v>
      </c>
      <c r="D287" s="77">
        <v>28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5">
      <c r="A288" s="1"/>
      <c r="B288" s="75">
        <v>36617</v>
      </c>
      <c r="C288" s="76">
        <v>23.43</v>
      </c>
      <c r="D288" s="77">
        <v>28.18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5">
      <c r="A289" s="1"/>
      <c r="B289" s="75">
        <v>36586</v>
      </c>
      <c r="C289" s="76">
        <v>24.12</v>
      </c>
      <c r="D289" s="77">
        <v>28.6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5">
      <c r="A290" s="1"/>
      <c r="B290" s="75">
        <v>36557</v>
      </c>
      <c r="C290" s="76">
        <v>29.04</v>
      </c>
      <c r="D290" s="77">
        <v>28.698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5">
      <c r="A291" s="1"/>
      <c r="B291" s="75">
        <v>36526</v>
      </c>
      <c r="C291" s="76">
        <v>26.92</v>
      </c>
      <c r="D291" s="77">
        <v>28.648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C11:D11"/>
  <hyperlinks>
    <hyperlink ref="B10" r:id="rId1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GridLines="0" workbookViewId="0"/>
  </sheetViews>
  <sheetFormatPr defaultColWidth="14.42578125" defaultRowHeight="15" customHeight="1" x14ac:dyDescent="0.25"/>
  <cols>
    <col min="1" max="1" width="2.7109375" customWidth="1"/>
    <col min="2" max="2" width="28.7109375" customWidth="1"/>
    <col min="3" max="4" width="18.7109375" customWidth="1"/>
    <col min="5" max="5" width="2.7109375" customWidth="1"/>
    <col min="6" max="6" width="28.7109375" customWidth="1"/>
    <col min="7" max="8" width="18.7109375" customWidth="1"/>
    <col min="9" max="9" width="2.7109375" customWidth="1"/>
    <col min="10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110</v>
      </c>
      <c r="C2" s="2"/>
      <c r="D2" s="2"/>
      <c r="E2" s="1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2"/>
      <c r="C3" s="2"/>
      <c r="D3" s="2"/>
      <c r="E3" s="1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" customHeight="1" x14ac:dyDescent="0.25">
      <c r="A4" s="1"/>
      <c r="B4" s="6" t="s">
        <v>111</v>
      </c>
      <c r="C4" s="22" t="s">
        <v>112</v>
      </c>
      <c r="D4" s="22" t="s">
        <v>19</v>
      </c>
      <c r="E4" s="1"/>
      <c r="F4" s="6" t="s">
        <v>113</v>
      </c>
      <c r="G4" s="22" t="s">
        <v>112</v>
      </c>
      <c r="H4" s="22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8"/>
      <c r="B5" s="79">
        <v>1</v>
      </c>
      <c r="C5" s="80">
        <f t="shared" ref="C5:C7" si="0">LARGE($C$13:$C$22,B5)</f>
        <v>18341</v>
      </c>
      <c r="D5" s="14" t="str">
        <f t="shared" ref="D5:D7" si="1">IFERROR(INDEX($B$13:$B$22,MATCH(C5,$C$13:$C$22,)),"")</f>
        <v>Lada Granta</v>
      </c>
      <c r="E5" s="78"/>
      <c r="F5" s="79">
        <v>1</v>
      </c>
      <c r="G5" s="80">
        <f t="shared" ref="G5:G7" si="2">SMALL($C$13:$C$22,F5)</f>
        <v>1275</v>
      </c>
      <c r="H5" s="14" t="str">
        <f t="shared" ref="H5:H7" si="3">IFERROR(INDEX($B$13:$B$22,MATCH(G5,$C$13:$C$22,)),"")</f>
        <v>Geely Tugella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5" customHeight="1" x14ac:dyDescent="0.25">
      <c r="A6" s="78"/>
      <c r="B6" s="79">
        <v>2</v>
      </c>
      <c r="C6" s="80">
        <f t="shared" si="0"/>
        <v>4154</v>
      </c>
      <c r="D6" s="14" t="str">
        <f t="shared" si="1"/>
        <v>Geely Coolray</v>
      </c>
      <c r="E6" s="78"/>
      <c r="F6" s="79">
        <v>2</v>
      </c>
      <c r="G6" s="80">
        <f t="shared" si="2"/>
        <v>1297</v>
      </c>
      <c r="H6" s="14" t="str">
        <f t="shared" si="3"/>
        <v>Haval F7x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5" customHeight="1" x14ac:dyDescent="0.25">
      <c r="A7" s="78"/>
      <c r="B7" s="79">
        <v>3</v>
      </c>
      <c r="C7" s="80">
        <f t="shared" si="0"/>
        <v>3777</v>
      </c>
      <c r="D7" s="14" t="str">
        <f t="shared" si="1"/>
        <v>Lada Niva Travel</v>
      </c>
      <c r="E7" s="78"/>
      <c r="F7" s="79">
        <v>3</v>
      </c>
      <c r="G7" s="80">
        <f t="shared" si="2"/>
        <v>2467</v>
      </c>
      <c r="H7" s="14" t="str">
        <f t="shared" si="3"/>
        <v>OMODA C5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2"/>
      <c r="B10" s="43" t="s">
        <v>114</v>
      </c>
      <c r="C10" s="43"/>
      <c r="D10" s="43"/>
      <c r="E10" s="12"/>
      <c r="F10" s="43"/>
      <c r="G10" s="43"/>
      <c r="H10" s="43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customHeight="1" x14ac:dyDescent="0.25">
      <c r="A11" s="1"/>
      <c r="B11" s="70"/>
      <c r="C11" s="71"/>
      <c r="D11" s="71"/>
      <c r="E11" s="1"/>
      <c r="F11" s="70"/>
      <c r="G11" s="71"/>
      <c r="H11" s="7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1"/>
      <c r="B12" s="6" t="s">
        <v>19</v>
      </c>
      <c r="C12" s="22" t="s">
        <v>112</v>
      </c>
      <c r="E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75" t="s">
        <v>115</v>
      </c>
      <c r="C13" s="81">
        <v>3777</v>
      </c>
      <c r="D13" s="82"/>
      <c r="E13" s="1"/>
      <c r="H13" s="8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75" t="s">
        <v>116</v>
      </c>
      <c r="C14" s="81">
        <v>2467</v>
      </c>
      <c r="D14" s="1"/>
      <c r="E14" s="1"/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75" t="s">
        <v>117</v>
      </c>
      <c r="C15" s="81">
        <v>3258</v>
      </c>
      <c r="D15" s="82"/>
      <c r="E15" s="1"/>
      <c r="H15" s="8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75" t="s">
        <v>118</v>
      </c>
      <c r="C16" s="81">
        <v>1275</v>
      </c>
      <c r="D16" s="1"/>
      <c r="E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75" t="s">
        <v>119</v>
      </c>
      <c r="C17" s="81">
        <v>3447</v>
      </c>
      <c r="D17" s="82"/>
      <c r="E17" s="1"/>
      <c r="H17" s="8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72" t="s">
        <v>120</v>
      </c>
      <c r="C18" s="83">
        <v>18341</v>
      </c>
      <c r="D18" s="82"/>
      <c r="E18" s="1"/>
      <c r="H18" s="8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75" t="s">
        <v>121</v>
      </c>
      <c r="C19" s="81">
        <v>2804</v>
      </c>
      <c r="D19" s="82"/>
      <c r="E19" s="1"/>
      <c r="H19" s="8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75" t="s">
        <v>122</v>
      </c>
      <c r="C20" s="81">
        <v>4154</v>
      </c>
      <c r="D20" s="82"/>
      <c r="E20" s="1"/>
      <c r="H20" s="8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75" t="s">
        <v>123</v>
      </c>
      <c r="C21" s="81">
        <v>2551</v>
      </c>
      <c r="D21" s="82"/>
      <c r="E21" s="1"/>
      <c r="H21" s="8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75" t="s">
        <v>124</v>
      </c>
      <c r="C22" s="81">
        <v>1297</v>
      </c>
      <c r="D22" s="1"/>
      <c r="E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17" t="s">
        <v>13</v>
      </c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70" t="s">
        <v>125</v>
      </c>
      <c r="C25" s="1"/>
      <c r="D25" s="1"/>
      <c r="E25" s="1"/>
      <c r="F25" s="7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25" r:id="rId1"/>
  </hyperlink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5496"/>
  </sheetPr>
  <dimension ref="A1:Z1000"/>
  <sheetViews>
    <sheetView showGridLines="0" workbookViewId="0"/>
  </sheetViews>
  <sheetFormatPr defaultColWidth="14.42578125" defaultRowHeight="15" customHeight="1" x14ac:dyDescent="0.25"/>
  <cols>
    <col min="1" max="1" width="2.7109375" customWidth="1"/>
    <col min="2" max="2" width="30.7109375" customWidth="1"/>
    <col min="3" max="4" width="20.7109375" customWidth="1"/>
    <col min="5" max="5" width="2.7109375" customWidth="1"/>
    <col min="6" max="26" width="10.71093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 t="s">
        <v>126</v>
      </c>
      <c r="C2" s="21"/>
      <c r="D2" s="21"/>
      <c r="E2" s="21"/>
      <c r="F2" s="2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3"/>
      <c r="C3" s="21"/>
      <c r="D3" s="21"/>
      <c r="E3" s="21"/>
      <c r="F3" s="2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3" t="s">
        <v>127</v>
      </c>
      <c r="C4" s="21"/>
      <c r="D4" s="21"/>
      <c r="E4" s="21"/>
      <c r="F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3"/>
      <c r="C5" s="21"/>
      <c r="D5" s="21"/>
      <c r="E5" s="21"/>
      <c r="F5" s="2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84" t="s">
        <v>128</v>
      </c>
      <c r="C6" s="6" t="s">
        <v>129</v>
      </c>
      <c r="D6" s="22" t="s">
        <v>130</v>
      </c>
      <c r="E6" s="21"/>
      <c r="F6" s="2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85" t="s">
        <v>131</v>
      </c>
      <c r="C7" s="86" t="str">
        <f t="shared" ref="C7:C11" si="0">LEFT(B7,5)</f>
        <v>Город</v>
      </c>
      <c r="D7" s="86" t="str">
        <f t="shared" ref="D7:D11" si="1">RIGHT(B7,3)</f>
        <v>495</v>
      </c>
      <c r="E7" s="21"/>
      <c r="F7" s="2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85" t="s">
        <v>132</v>
      </c>
      <c r="C8" s="86" t="str">
        <f t="shared" si="0"/>
        <v>Город</v>
      </c>
      <c r="D8" s="86" t="str">
        <f t="shared" si="1"/>
        <v>812</v>
      </c>
      <c r="E8" s="21"/>
      <c r="F8" s="2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85" t="s">
        <v>133</v>
      </c>
      <c r="C9" s="86" t="str">
        <f t="shared" si="0"/>
        <v>Город</v>
      </c>
      <c r="D9" s="86" t="str">
        <f t="shared" si="1"/>
        <v>831</v>
      </c>
      <c r="E9" s="21"/>
      <c r="F9" s="2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85" t="s">
        <v>134</v>
      </c>
      <c r="C10" s="86" t="str">
        <f t="shared" si="0"/>
        <v>Город</v>
      </c>
      <c r="D10" s="86" t="str">
        <f t="shared" si="1"/>
        <v>381</v>
      </c>
      <c r="E10" s="21"/>
      <c r="F10" s="2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85" t="s">
        <v>135</v>
      </c>
      <c r="C11" s="86" t="str">
        <f t="shared" si="0"/>
        <v>Город</v>
      </c>
      <c r="D11" s="86" t="str">
        <f t="shared" si="1"/>
        <v>846</v>
      </c>
      <c r="E11" s="21"/>
      <c r="F11" s="2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21"/>
      <c r="C12" s="87"/>
      <c r="D12" s="87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2023-10-18T08:58:13Z</dcterms:modified>
</cp:coreProperties>
</file>