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xml" ContentType="application/vnd.openxmlformats-officedocument.drawing+xml"/>
  <Override PartName="/xl/slicers/slicer1.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xml" ContentType="application/vnd.openxmlformats-officedocument.drawing+xml"/>
  <Override PartName="/xl/slicers/slicer2.xml" ContentType="application/vnd.ms-excel.slicer+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Portfolio\Excel\workbook\"/>
    </mc:Choice>
  </mc:AlternateContent>
  <xr:revisionPtr revIDLastSave="0" documentId="13_ncr:1_{B6F4E5EB-952B-4D0A-BBAD-01A975F8B73F}" xr6:coauthVersionLast="47" xr6:coauthVersionMax="47" xr10:uidLastSave="{00000000-0000-0000-0000-000000000000}"/>
  <bookViews>
    <workbookView xWindow="-108" yWindow="-108" windowWidth="23256" windowHeight="12456" tabRatio="731" activeTab="1" xr2:uid="{4D1B34A5-067C-4447-918B-0A5DD7F1472B}"/>
  </bookViews>
  <sheets>
    <sheet name="Cleaned_Data" sheetId="4" r:id="rId1"/>
    <sheet name="Analysis" sheetId="2" r:id="rId2"/>
    <sheet name="Scenario Summary" sheetId="17" r:id="rId3"/>
    <sheet name="Pivot_Revenue" sheetId="8" r:id="rId4"/>
    <sheet name="Dashboard A" sheetId="19" r:id="rId5"/>
    <sheet name="Dashboard B" sheetId="20" r:id="rId6"/>
  </sheets>
  <definedNames>
    <definedName name="_xlcn.WorksheetConnection_Creator_Economy_Tracker.xlsxyoutube_stats_raw1" hidden="1">youtube_stats_raw[]</definedName>
    <definedName name="_xlcn.WorksheetConnection_Table21" hidden="1">Table2</definedName>
    <definedName name="ExternalData_1" localSheetId="0" hidden="1">Cleaned_Data!$A$1:$AL$871</definedName>
    <definedName name="Slicer_burnout_risk">#N/A</definedName>
    <definedName name="Slicer_channel_size_tier">#N/A</definedName>
    <definedName name="Slicer_Country">#N/A</definedName>
  </definedNames>
  <calcPr calcId="191029"/>
  <pivotCaches>
    <pivotCache cacheId="1348" r:id="rId7"/>
    <pivotCache cacheId="2625" r:id="rId8"/>
    <pivotCache cacheId="2626" r:id="rId9"/>
    <pivotCache cacheId="2627" r:id="rId10"/>
    <pivotCache cacheId="2628" r:id="rId11"/>
    <pivotCache cacheId="2630" r:id="rId12"/>
    <pivotCache cacheId="2631" r:id="rId13"/>
    <pivotCache cacheId="2632" r:id="rId14"/>
    <pivotCache cacheId="2633" r:id="rId15"/>
    <pivotCache cacheId="2634" r:id="rId16"/>
    <pivotCache cacheId="2635" r:id="rId17"/>
    <pivotCache cacheId="2636" r:id="rId18"/>
    <pivotCache cacheId="2637" r:id="rId19"/>
    <pivotCache cacheId="2638" r:id="rId20"/>
    <pivotCache cacheId="2639" r:id="rId21"/>
    <pivotCache cacheId="2640" r:id="rId22"/>
    <pivotCache cacheId="2641" r:id="rId23"/>
    <pivotCache cacheId="2642" r:id="rId24"/>
    <pivotCache cacheId="2643" r:id="rId25"/>
    <pivotCache cacheId="2644" r:id="rId26"/>
    <pivotCache cacheId="2645" r:id="rId27"/>
    <pivotCache cacheId="2646" r:id="rId28"/>
    <pivotCache cacheId="2647" r:id="rId29"/>
    <pivotCache cacheId="2648" r:id="rId30"/>
    <pivotCache cacheId="2649" r:id="rId31"/>
    <pivotCache cacheId="2650" r:id="rId32"/>
    <pivotCache cacheId="2651" r:id="rId33"/>
    <pivotCache cacheId="2652" r:id="rId34"/>
    <pivotCache cacheId="2664" r:id="rId35"/>
    <pivotCache cacheId="2670" r:id="rId36"/>
  </pivotCaches>
  <extLst>
    <ext xmlns:x14="http://schemas.microsoft.com/office/spreadsheetml/2009/9/main" uri="{876F7934-8845-4945-9796-88D515C7AA90}">
      <x14:pivotCaches>
        <pivotCache cacheId="2257" r:id="rId37"/>
      </x14:pivotCaches>
    </ext>
    <ext xmlns:x14="http://schemas.microsoft.com/office/spreadsheetml/2009/9/main" uri="{BBE1A952-AA13-448e-AADC-164F8A28A991}">
      <x14:slicerCaches>
        <x14:slicerCache r:id="rId38"/>
        <x14:slicerCache r:id="rId39"/>
        <x14:slicerCache r:id="rId4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Table2"/>
          <x15:modelTable id="youtube_stats_raw" name="youtube_stats_raw" connection="WorksheetConnection_Creator_Economy_Tracker.xlsx!youtube_stats_raw"/>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16" i="8" l="1"/>
  <c r="D618" i="8"/>
  <c r="A616" i="8"/>
  <c r="F616" i="8" s="1"/>
  <c r="H581" i="8"/>
  <c r="B585" i="8"/>
  <c r="C585" i="8"/>
  <c r="C616" i="8"/>
  <c r="A627" i="8"/>
  <c r="A626" i="8"/>
  <c r="F588" i="8"/>
  <c r="F589" i="8"/>
  <c r="F590" i="8"/>
  <c r="F591" i="8"/>
  <c r="F592" i="8"/>
  <c r="F593" i="8"/>
  <c r="F594" i="8"/>
  <c r="F595" i="8"/>
  <c r="F596" i="8"/>
  <c r="F597" i="8"/>
  <c r="F598" i="8"/>
  <c r="F599" i="8"/>
  <c r="F600" i="8"/>
  <c r="F601" i="8"/>
  <c r="F602" i="8"/>
  <c r="F603" i="8"/>
  <c r="F604" i="8"/>
  <c r="F605" i="8"/>
  <c r="F606" i="8"/>
  <c r="F607" i="8"/>
  <c r="F608" i="8"/>
  <c r="F609" i="8"/>
  <c r="F587" i="8"/>
  <c r="E588" i="8"/>
  <c r="E589" i="8"/>
  <c r="E590" i="8"/>
  <c r="E591" i="8"/>
  <c r="E592" i="8"/>
  <c r="E593" i="8"/>
  <c r="E594" i="8"/>
  <c r="E595" i="8"/>
  <c r="E596" i="8"/>
  <c r="E597" i="8"/>
  <c r="E598" i="8"/>
  <c r="E599" i="8"/>
  <c r="E600" i="8"/>
  <c r="E601" i="8"/>
  <c r="E602" i="8"/>
  <c r="E603" i="8"/>
  <c r="E604" i="8"/>
  <c r="E605" i="8"/>
  <c r="E606" i="8"/>
  <c r="E607" i="8"/>
  <c r="E608" i="8"/>
  <c r="E609" i="8"/>
  <c r="E587" i="8"/>
  <c r="D589" i="8"/>
  <c r="D590" i="8"/>
  <c r="D591" i="8"/>
  <c r="D592" i="8"/>
  <c r="D593" i="8"/>
  <c r="D594" i="8"/>
  <c r="D595" i="8"/>
  <c r="D596" i="8"/>
  <c r="D597" i="8"/>
  <c r="D598" i="8"/>
  <c r="D599" i="8"/>
  <c r="D600" i="8"/>
  <c r="D601" i="8"/>
  <c r="D602" i="8"/>
  <c r="D603" i="8"/>
  <c r="D604" i="8"/>
  <c r="D605" i="8"/>
  <c r="D606" i="8"/>
  <c r="D607" i="8"/>
  <c r="D608" i="8"/>
  <c r="D609" i="8"/>
  <c r="D588" i="8"/>
  <c r="D587" i="8"/>
  <c r="AM2" i="4"/>
  <c r="AM3" i="4"/>
  <c r="AM4" i="4"/>
  <c r="AM5" i="4"/>
  <c r="AM6" i="4"/>
  <c r="AM7" i="4"/>
  <c r="AM8" i="4"/>
  <c r="AM9" i="4"/>
  <c r="AM10" i="4"/>
  <c r="AM11" i="4"/>
  <c r="AM12" i="4"/>
  <c r="AM13" i="4"/>
  <c r="AM14" i="4"/>
  <c r="AM15" i="4"/>
  <c r="AM16" i="4"/>
  <c r="AM17" i="4"/>
  <c r="AM18" i="4"/>
  <c r="AM19" i="4"/>
  <c r="AM20" i="4"/>
  <c r="AM21" i="4"/>
  <c r="AM22" i="4"/>
  <c r="AM23" i="4"/>
  <c r="AM24" i="4"/>
  <c r="AM25" i="4"/>
  <c r="AM26" i="4"/>
  <c r="AM27" i="4"/>
  <c r="AM28" i="4"/>
  <c r="AM29" i="4"/>
  <c r="AM30" i="4"/>
  <c r="AM31" i="4"/>
  <c r="AM32" i="4"/>
  <c r="AM33" i="4"/>
  <c r="AM34" i="4"/>
  <c r="AM35" i="4"/>
  <c r="AM36" i="4"/>
  <c r="AM37" i="4"/>
  <c r="AM38" i="4"/>
  <c r="AM39" i="4"/>
  <c r="AM40" i="4"/>
  <c r="AM41" i="4"/>
  <c r="AM42" i="4"/>
  <c r="AM43" i="4"/>
  <c r="AM44" i="4"/>
  <c r="AM45" i="4"/>
  <c r="AM46" i="4"/>
  <c r="AM47" i="4"/>
  <c r="AM48" i="4"/>
  <c r="AM49" i="4"/>
  <c r="AM50" i="4"/>
  <c r="AM51" i="4"/>
  <c r="AM52" i="4"/>
  <c r="AM53" i="4"/>
  <c r="AM54" i="4"/>
  <c r="AM55" i="4"/>
  <c r="AM56" i="4"/>
  <c r="AM57" i="4"/>
  <c r="AM58" i="4"/>
  <c r="AM59" i="4"/>
  <c r="AM60" i="4"/>
  <c r="AM61" i="4"/>
  <c r="AM62" i="4"/>
  <c r="AM63" i="4"/>
  <c r="AM64" i="4"/>
  <c r="AM65" i="4"/>
  <c r="AM66" i="4"/>
  <c r="AM67" i="4"/>
  <c r="AM68" i="4"/>
  <c r="AM69" i="4"/>
  <c r="AM70" i="4"/>
  <c r="AM71" i="4"/>
  <c r="AM72" i="4"/>
  <c r="AM73" i="4"/>
  <c r="AM74" i="4"/>
  <c r="AM75" i="4"/>
  <c r="AM76" i="4"/>
  <c r="AM77" i="4"/>
  <c r="AM78" i="4"/>
  <c r="AM79" i="4"/>
  <c r="AM80" i="4"/>
  <c r="AM81" i="4"/>
  <c r="AM82" i="4"/>
  <c r="AM83" i="4"/>
  <c r="AM84" i="4"/>
  <c r="AM85" i="4"/>
  <c r="AM86" i="4"/>
  <c r="AM87" i="4"/>
  <c r="AM88" i="4"/>
  <c r="AM89" i="4"/>
  <c r="AM90" i="4"/>
  <c r="AM91" i="4"/>
  <c r="AM92" i="4"/>
  <c r="AM93" i="4"/>
  <c r="AM94" i="4"/>
  <c r="AM95" i="4"/>
  <c r="AM96" i="4"/>
  <c r="AM97" i="4"/>
  <c r="AM98" i="4"/>
  <c r="AM99" i="4"/>
  <c r="AM100" i="4"/>
  <c r="AM101" i="4"/>
  <c r="AM102" i="4"/>
  <c r="AM103" i="4"/>
  <c r="AM104" i="4"/>
  <c r="AM105" i="4"/>
  <c r="AM106" i="4"/>
  <c r="AM107" i="4"/>
  <c r="AM108" i="4"/>
  <c r="AM109" i="4"/>
  <c r="AM110" i="4"/>
  <c r="AM111" i="4"/>
  <c r="AM112" i="4"/>
  <c r="AM113" i="4"/>
  <c r="AM114" i="4"/>
  <c r="AM115" i="4"/>
  <c r="AM116" i="4"/>
  <c r="AM117" i="4"/>
  <c r="AM118" i="4"/>
  <c r="AM119" i="4"/>
  <c r="AM120" i="4"/>
  <c r="AM121" i="4"/>
  <c r="AM122" i="4"/>
  <c r="AM123" i="4"/>
  <c r="AM124" i="4"/>
  <c r="AM125" i="4"/>
  <c r="AM126" i="4"/>
  <c r="AM127" i="4"/>
  <c r="AM128" i="4"/>
  <c r="AM129" i="4"/>
  <c r="AM130" i="4"/>
  <c r="AM131" i="4"/>
  <c r="AM132" i="4"/>
  <c r="AM133" i="4"/>
  <c r="AM134" i="4"/>
  <c r="AM135" i="4"/>
  <c r="AM136" i="4"/>
  <c r="AM137" i="4"/>
  <c r="AM138" i="4"/>
  <c r="AM139" i="4"/>
  <c r="AM140" i="4"/>
  <c r="AM141" i="4"/>
  <c r="AM142" i="4"/>
  <c r="AM143" i="4"/>
  <c r="AM144" i="4"/>
  <c r="AM145" i="4"/>
  <c r="AM146" i="4"/>
  <c r="AM147" i="4"/>
  <c r="AM148" i="4"/>
  <c r="AM149" i="4"/>
  <c r="AM150" i="4"/>
  <c r="AM151" i="4"/>
  <c r="AM152" i="4"/>
  <c r="AM153" i="4"/>
  <c r="AM154" i="4"/>
  <c r="AM155" i="4"/>
  <c r="AM156" i="4"/>
  <c r="AM157" i="4"/>
  <c r="AM158" i="4"/>
  <c r="AM159" i="4"/>
  <c r="AM160" i="4"/>
  <c r="AM161" i="4"/>
  <c r="AM162" i="4"/>
  <c r="AM163" i="4"/>
  <c r="AM164" i="4"/>
  <c r="AM165" i="4"/>
  <c r="AM166" i="4"/>
  <c r="AM167" i="4"/>
  <c r="AM168" i="4"/>
  <c r="AM169" i="4"/>
  <c r="AM170" i="4"/>
  <c r="AM171" i="4"/>
  <c r="AM172" i="4"/>
  <c r="AM173" i="4"/>
  <c r="AM174" i="4"/>
  <c r="AM175" i="4"/>
  <c r="AM176" i="4"/>
  <c r="AM177" i="4"/>
  <c r="AM178" i="4"/>
  <c r="AM179" i="4"/>
  <c r="AM180" i="4"/>
  <c r="AM181" i="4"/>
  <c r="AM182" i="4"/>
  <c r="AM183" i="4"/>
  <c r="AM184" i="4"/>
  <c r="AM185" i="4"/>
  <c r="AM186" i="4"/>
  <c r="AM187" i="4"/>
  <c r="AM188" i="4"/>
  <c r="AM189" i="4"/>
  <c r="AM190" i="4"/>
  <c r="AM191" i="4"/>
  <c r="AM192" i="4"/>
  <c r="AM193" i="4"/>
  <c r="AM194" i="4"/>
  <c r="AM195" i="4"/>
  <c r="AM196" i="4"/>
  <c r="AM197" i="4"/>
  <c r="AM198" i="4"/>
  <c r="AM199" i="4"/>
  <c r="AM200" i="4"/>
  <c r="AM201" i="4"/>
  <c r="AM202" i="4"/>
  <c r="AM203" i="4"/>
  <c r="AM204" i="4"/>
  <c r="AM205" i="4"/>
  <c r="AM206" i="4"/>
  <c r="AM207" i="4"/>
  <c r="AM208" i="4"/>
  <c r="AM209" i="4"/>
  <c r="AM210" i="4"/>
  <c r="AM211" i="4"/>
  <c r="AM212" i="4"/>
  <c r="AM213" i="4"/>
  <c r="AM214" i="4"/>
  <c r="AM215" i="4"/>
  <c r="AM216" i="4"/>
  <c r="AM217" i="4"/>
  <c r="AM218" i="4"/>
  <c r="AM219" i="4"/>
  <c r="AM220" i="4"/>
  <c r="AM221" i="4"/>
  <c r="AM222" i="4"/>
  <c r="AM223" i="4"/>
  <c r="AM224" i="4"/>
  <c r="AM225" i="4"/>
  <c r="AM226" i="4"/>
  <c r="AM227" i="4"/>
  <c r="AM228" i="4"/>
  <c r="AM229" i="4"/>
  <c r="AM230" i="4"/>
  <c r="AM231" i="4"/>
  <c r="AM232" i="4"/>
  <c r="AM233" i="4"/>
  <c r="AM234" i="4"/>
  <c r="AM235" i="4"/>
  <c r="AM236" i="4"/>
  <c r="AM237" i="4"/>
  <c r="AM238" i="4"/>
  <c r="AM239" i="4"/>
  <c r="AM240" i="4"/>
  <c r="AM241" i="4"/>
  <c r="AM242" i="4"/>
  <c r="AM243" i="4"/>
  <c r="AM244" i="4"/>
  <c r="AM245" i="4"/>
  <c r="AM246" i="4"/>
  <c r="AM247" i="4"/>
  <c r="AM248" i="4"/>
  <c r="AM249" i="4"/>
  <c r="AM250" i="4"/>
  <c r="AM251" i="4"/>
  <c r="AM252" i="4"/>
  <c r="AM253" i="4"/>
  <c r="AM254" i="4"/>
  <c r="AM255" i="4"/>
  <c r="AM256" i="4"/>
  <c r="AM257" i="4"/>
  <c r="AM258" i="4"/>
  <c r="AM259" i="4"/>
  <c r="AM260" i="4"/>
  <c r="AM261" i="4"/>
  <c r="AM262" i="4"/>
  <c r="AM263" i="4"/>
  <c r="AM264" i="4"/>
  <c r="AM265" i="4"/>
  <c r="AM266" i="4"/>
  <c r="AM267" i="4"/>
  <c r="AM268" i="4"/>
  <c r="AM269" i="4"/>
  <c r="AM270" i="4"/>
  <c r="AM271" i="4"/>
  <c r="AM272" i="4"/>
  <c r="AM273" i="4"/>
  <c r="AM274" i="4"/>
  <c r="AM275" i="4"/>
  <c r="AM276" i="4"/>
  <c r="AM277" i="4"/>
  <c r="AM278" i="4"/>
  <c r="AM279" i="4"/>
  <c r="AM280" i="4"/>
  <c r="AM281" i="4"/>
  <c r="AM282" i="4"/>
  <c r="AM283" i="4"/>
  <c r="AM284" i="4"/>
  <c r="AM285" i="4"/>
  <c r="AM286" i="4"/>
  <c r="AM287" i="4"/>
  <c r="AM288" i="4"/>
  <c r="AM289" i="4"/>
  <c r="AM290" i="4"/>
  <c r="AM291" i="4"/>
  <c r="AM292" i="4"/>
  <c r="AM293" i="4"/>
  <c r="AM294" i="4"/>
  <c r="AM295" i="4"/>
  <c r="AM296" i="4"/>
  <c r="AM297" i="4"/>
  <c r="AM298" i="4"/>
  <c r="AM299" i="4"/>
  <c r="AM300" i="4"/>
  <c r="AM301" i="4"/>
  <c r="AM302" i="4"/>
  <c r="AM303" i="4"/>
  <c r="AM304" i="4"/>
  <c r="AM305" i="4"/>
  <c r="AM306" i="4"/>
  <c r="AM307" i="4"/>
  <c r="AM308" i="4"/>
  <c r="AM309" i="4"/>
  <c r="AM310" i="4"/>
  <c r="AM311" i="4"/>
  <c r="AM312" i="4"/>
  <c r="AM313" i="4"/>
  <c r="AM314" i="4"/>
  <c r="AM315" i="4"/>
  <c r="AM316" i="4"/>
  <c r="AM317" i="4"/>
  <c r="AM318" i="4"/>
  <c r="AM319" i="4"/>
  <c r="AM320" i="4"/>
  <c r="AM321" i="4"/>
  <c r="AM322" i="4"/>
  <c r="AM323" i="4"/>
  <c r="AM324" i="4"/>
  <c r="AM325" i="4"/>
  <c r="AM326" i="4"/>
  <c r="AM327" i="4"/>
  <c r="AM328" i="4"/>
  <c r="AM329" i="4"/>
  <c r="AM330" i="4"/>
  <c r="AM331" i="4"/>
  <c r="AM332" i="4"/>
  <c r="AM333" i="4"/>
  <c r="AM334" i="4"/>
  <c r="AM335" i="4"/>
  <c r="AM336" i="4"/>
  <c r="AM337" i="4"/>
  <c r="AM338" i="4"/>
  <c r="AM339" i="4"/>
  <c r="AM340" i="4"/>
  <c r="AM341" i="4"/>
  <c r="AM342" i="4"/>
  <c r="AM343" i="4"/>
  <c r="AM344" i="4"/>
  <c r="AM345" i="4"/>
  <c r="AM346" i="4"/>
  <c r="AM347" i="4"/>
  <c r="AM348" i="4"/>
  <c r="AM349" i="4"/>
  <c r="AM350" i="4"/>
  <c r="AM351" i="4"/>
  <c r="AM352" i="4"/>
  <c r="AM353" i="4"/>
  <c r="AM354" i="4"/>
  <c r="AM355" i="4"/>
  <c r="AM356" i="4"/>
  <c r="AM357" i="4"/>
  <c r="AM358" i="4"/>
  <c r="AM359" i="4"/>
  <c r="AM360" i="4"/>
  <c r="AM361" i="4"/>
  <c r="AM362" i="4"/>
  <c r="AM363" i="4"/>
  <c r="AM364" i="4"/>
  <c r="AM365" i="4"/>
  <c r="AM366" i="4"/>
  <c r="AM367" i="4"/>
  <c r="AM368" i="4"/>
  <c r="AM369" i="4"/>
  <c r="AM370" i="4"/>
  <c r="AM371" i="4"/>
  <c r="AM372" i="4"/>
  <c r="AM373" i="4"/>
  <c r="AM374" i="4"/>
  <c r="AM375" i="4"/>
  <c r="AM376" i="4"/>
  <c r="AM377" i="4"/>
  <c r="AM378" i="4"/>
  <c r="AM379" i="4"/>
  <c r="AM380" i="4"/>
  <c r="AM381" i="4"/>
  <c r="AM382" i="4"/>
  <c r="AM383" i="4"/>
  <c r="AM384" i="4"/>
  <c r="AM385" i="4"/>
  <c r="AM386" i="4"/>
  <c r="AM387" i="4"/>
  <c r="AM388" i="4"/>
  <c r="AM389" i="4"/>
  <c r="AM390" i="4"/>
  <c r="AM391" i="4"/>
  <c r="AM392" i="4"/>
  <c r="AM393" i="4"/>
  <c r="AM394" i="4"/>
  <c r="AM395" i="4"/>
  <c r="AM396" i="4"/>
  <c r="AM397" i="4"/>
  <c r="AM398" i="4"/>
  <c r="AM399" i="4"/>
  <c r="AM400" i="4"/>
  <c r="AM401" i="4"/>
  <c r="AM402" i="4"/>
  <c r="AM403" i="4"/>
  <c r="AM404" i="4"/>
  <c r="AM405" i="4"/>
  <c r="AM406" i="4"/>
  <c r="AM407" i="4"/>
  <c r="AM408" i="4"/>
  <c r="AM409" i="4"/>
  <c r="AM410" i="4"/>
  <c r="AM411" i="4"/>
  <c r="AM412" i="4"/>
  <c r="AM413" i="4"/>
  <c r="AM414" i="4"/>
  <c r="AM415" i="4"/>
  <c r="AM416" i="4"/>
  <c r="AM417" i="4"/>
  <c r="AM418" i="4"/>
  <c r="AM419" i="4"/>
  <c r="AM420" i="4"/>
  <c r="AM421" i="4"/>
  <c r="AM422" i="4"/>
  <c r="AM423" i="4"/>
  <c r="AM424" i="4"/>
  <c r="AM425" i="4"/>
  <c r="AM426" i="4"/>
  <c r="AM427" i="4"/>
  <c r="AM428" i="4"/>
  <c r="AM429" i="4"/>
  <c r="AM430" i="4"/>
  <c r="AM431" i="4"/>
  <c r="AM432" i="4"/>
  <c r="AM433" i="4"/>
  <c r="AM434" i="4"/>
  <c r="AM435" i="4"/>
  <c r="AM436" i="4"/>
  <c r="AM437" i="4"/>
  <c r="AM438" i="4"/>
  <c r="AM439" i="4"/>
  <c r="AM440" i="4"/>
  <c r="AM441" i="4"/>
  <c r="AM442" i="4"/>
  <c r="AM443" i="4"/>
  <c r="AM444" i="4"/>
  <c r="AM445" i="4"/>
  <c r="AM446" i="4"/>
  <c r="AM447" i="4"/>
  <c r="AM448" i="4"/>
  <c r="AM449" i="4"/>
  <c r="AM450" i="4"/>
  <c r="AM451" i="4"/>
  <c r="AM452" i="4"/>
  <c r="AM453" i="4"/>
  <c r="AM454" i="4"/>
  <c r="AM455" i="4"/>
  <c r="AM456" i="4"/>
  <c r="AM457" i="4"/>
  <c r="AM458" i="4"/>
  <c r="AM459" i="4"/>
  <c r="AM460" i="4"/>
  <c r="AM461" i="4"/>
  <c r="AM462" i="4"/>
  <c r="AM463" i="4"/>
  <c r="AM464" i="4"/>
  <c r="AM465" i="4"/>
  <c r="AM466" i="4"/>
  <c r="AM467" i="4"/>
  <c r="AM468" i="4"/>
  <c r="AM469" i="4"/>
  <c r="AM470" i="4"/>
  <c r="AM471" i="4"/>
  <c r="AM472" i="4"/>
  <c r="AM473" i="4"/>
  <c r="AM474" i="4"/>
  <c r="AM475" i="4"/>
  <c r="AM476" i="4"/>
  <c r="AM477" i="4"/>
  <c r="AM478" i="4"/>
  <c r="AM479" i="4"/>
  <c r="AM480" i="4"/>
  <c r="AM481" i="4"/>
  <c r="AM482" i="4"/>
  <c r="AM483" i="4"/>
  <c r="AM484" i="4"/>
  <c r="AM485" i="4"/>
  <c r="AM486" i="4"/>
  <c r="AM487" i="4"/>
  <c r="AM488" i="4"/>
  <c r="AM489" i="4"/>
  <c r="AM490" i="4"/>
  <c r="AM491" i="4"/>
  <c r="AM492" i="4"/>
  <c r="AM493" i="4"/>
  <c r="AM494" i="4"/>
  <c r="AM495" i="4"/>
  <c r="AM496" i="4"/>
  <c r="AM497" i="4"/>
  <c r="AM498" i="4"/>
  <c r="AM499" i="4"/>
  <c r="AM500" i="4"/>
  <c r="AM501" i="4"/>
  <c r="AM502" i="4"/>
  <c r="AM503" i="4"/>
  <c r="AM504" i="4"/>
  <c r="AM505" i="4"/>
  <c r="AM506" i="4"/>
  <c r="AM507" i="4"/>
  <c r="AM508" i="4"/>
  <c r="AM509" i="4"/>
  <c r="AM510" i="4"/>
  <c r="AM511" i="4"/>
  <c r="AM512" i="4"/>
  <c r="AM513" i="4"/>
  <c r="AM514" i="4"/>
  <c r="AM515" i="4"/>
  <c r="AM516" i="4"/>
  <c r="AM517" i="4"/>
  <c r="AM518" i="4"/>
  <c r="AM519" i="4"/>
  <c r="AM520" i="4"/>
  <c r="AM521" i="4"/>
  <c r="AM522" i="4"/>
  <c r="AM523" i="4"/>
  <c r="AM524" i="4"/>
  <c r="AM525" i="4"/>
  <c r="AM526" i="4"/>
  <c r="AM527" i="4"/>
  <c r="AM528" i="4"/>
  <c r="AM529" i="4"/>
  <c r="AM530" i="4"/>
  <c r="AM531" i="4"/>
  <c r="AM532" i="4"/>
  <c r="AM533" i="4"/>
  <c r="AM534" i="4"/>
  <c r="AM535" i="4"/>
  <c r="AM536" i="4"/>
  <c r="AM537" i="4"/>
  <c r="AM538" i="4"/>
  <c r="AM539" i="4"/>
  <c r="AM540" i="4"/>
  <c r="AM541" i="4"/>
  <c r="AM542" i="4"/>
  <c r="AM543" i="4"/>
  <c r="AM544" i="4"/>
  <c r="AM545" i="4"/>
  <c r="AM546" i="4"/>
  <c r="AM547" i="4"/>
  <c r="AM548" i="4"/>
  <c r="AM549" i="4"/>
  <c r="AM550" i="4"/>
  <c r="AM551" i="4"/>
  <c r="AM552" i="4"/>
  <c r="AM553" i="4"/>
  <c r="AM554" i="4"/>
  <c r="AM555" i="4"/>
  <c r="AM556" i="4"/>
  <c r="AM557" i="4"/>
  <c r="AM558" i="4"/>
  <c r="AM559" i="4"/>
  <c r="AM560" i="4"/>
  <c r="AM561" i="4"/>
  <c r="AM562" i="4"/>
  <c r="AM563" i="4"/>
  <c r="AM564" i="4"/>
  <c r="AM565" i="4"/>
  <c r="AM566" i="4"/>
  <c r="AM567" i="4"/>
  <c r="AM568" i="4"/>
  <c r="AM569" i="4"/>
  <c r="AM570" i="4"/>
  <c r="AM571" i="4"/>
  <c r="AM572" i="4"/>
  <c r="AM573" i="4"/>
  <c r="AM574" i="4"/>
  <c r="AM575" i="4"/>
  <c r="AM576" i="4"/>
  <c r="AM577" i="4"/>
  <c r="AM578" i="4"/>
  <c r="AM579" i="4"/>
  <c r="AM580" i="4"/>
  <c r="AM581" i="4"/>
  <c r="AM582" i="4"/>
  <c r="AM583" i="4"/>
  <c r="AM584" i="4"/>
  <c r="AM585" i="4"/>
  <c r="AM586" i="4"/>
  <c r="AM587" i="4"/>
  <c r="AM588" i="4"/>
  <c r="AM589" i="4"/>
  <c r="AM590" i="4"/>
  <c r="AM591" i="4"/>
  <c r="AM592" i="4"/>
  <c r="AM593" i="4"/>
  <c r="AM594" i="4"/>
  <c r="AM595" i="4"/>
  <c r="AM596" i="4"/>
  <c r="AM597" i="4"/>
  <c r="AM598" i="4"/>
  <c r="AM599" i="4"/>
  <c r="AM600" i="4"/>
  <c r="AM601" i="4"/>
  <c r="AM602" i="4"/>
  <c r="AM603" i="4"/>
  <c r="AM604" i="4"/>
  <c r="AM605" i="4"/>
  <c r="AM606" i="4"/>
  <c r="AM607" i="4"/>
  <c r="AM608" i="4"/>
  <c r="AM609" i="4"/>
  <c r="AM610" i="4"/>
  <c r="AM611" i="4"/>
  <c r="AM612" i="4"/>
  <c r="AM613" i="4"/>
  <c r="AM614" i="4"/>
  <c r="AM615" i="4"/>
  <c r="AM616" i="4"/>
  <c r="AM617" i="4"/>
  <c r="AM618" i="4"/>
  <c r="AM619" i="4"/>
  <c r="AM620" i="4"/>
  <c r="AM621" i="4"/>
  <c r="AM622" i="4"/>
  <c r="AM623" i="4"/>
  <c r="AM624" i="4"/>
  <c r="AM625" i="4"/>
  <c r="AM626" i="4"/>
  <c r="AM627" i="4"/>
  <c r="AM628" i="4"/>
  <c r="AM629" i="4"/>
  <c r="AM630" i="4"/>
  <c r="AM631" i="4"/>
  <c r="AM632" i="4"/>
  <c r="AM633" i="4"/>
  <c r="AM634" i="4"/>
  <c r="AM635" i="4"/>
  <c r="AM636" i="4"/>
  <c r="AM637" i="4"/>
  <c r="AM638" i="4"/>
  <c r="AM639" i="4"/>
  <c r="AM640" i="4"/>
  <c r="AM641" i="4"/>
  <c r="AM642" i="4"/>
  <c r="AM643" i="4"/>
  <c r="AM644" i="4"/>
  <c r="AM645" i="4"/>
  <c r="AM646" i="4"/>
  <c r="AM647" i="4"/>
  <c r="AM648" i="4"/>
  <c r="AM649" i="4"/>
  <c r="AM650" i="4"/>
  <c r="AM651" i="4"/>
  <c r="AM652" i="4"/>
  <c r="AM653" i="4"/>
  <c r="AM654" i="4"/>
  <c r="AM655" i="4"/>
  <c r="AM656" i="4"/>
  <c r="AM657" i="4"/>
  <c r="AM658" i="4"/>
  <c r="AM659" i="4"/>
  <c r="AM660" i="4"/>
  <c r="AM661" i="4"/>
  <c r="AM662" i="4"/>
  <c r="AM663" i="4"/>
  <c r="AM664" i="4"/>
  <c r="AM665" i="4"/>
  <c r="AM666" i="4"/>
  <c r="AM667" i="4"/>
  <c r="AM668" i="4"/>
  <c r="AM669" i="4"/>
  <c r="AM670" i="4"/>
  <c r="AM671" i="4"/>
  <c r="AM672" i="4"/>
  <c r="AM673" i="4"/>
  <c r="AM674" i="4"/>
  <c r="AM675" i="4"/>
  <c r="AM676" i="4"/>
  <c r="AM677" i="4"/>
  <c r="AM678" i="4"/>
  <c r="AM679" i="4"/>
  <c r="AM680" i="4"/>
  <c r="AM681" i="4"/>
  <c r="AM682" i="4"/>
  <c r="AM683" i="4"/>
  <c r="AM684" i="4"/>
  <c r="AM685" i="4"/>
  <c r="AM686" i="4"/>
  <c r="AM687" i="4"/>
  <c r="AM688" i="4"/>
  <c r="AM689" i="4"/>
  <c r="AM690" i="4"/>
  <c r="AM691" i="4"/>
  <c r="AM692" i="4"/>
  <c r="AM693" i="4"/>
  <c r="AM694" i="4"/>
  <c r="AM695" i="4"/>
  <c r="AM696" i="4"/>
  <c r="AM697" i="4"/>
  <c r="AM698" i="4"/>
  <c r="AM699" i="4"/>
  <c r="AM700" i="4"/>
  <c r="AM701" i="4"/>
  <c r="AM702" i="4"/>
  <c r="AM703" i="4"/>
  <c r="AM704" i="4"/>
  <c r="AM705" i="4"/>
  <c r="AM706" i="4"/>
  <c r="AM707" i="4"/>
  <c r="AM708" i="4"/>
  <c r="AM709" i="4"/>
  <c r="AM710" i="4"/>
  <c r="AM711" i="4"/>
  <c r="AM712" i="4"/>
  <c r="AM713" i="4"/>
  <c r="AM714" i="4"/>
  <c r="AM715" i="4"/>
  <c r="AM716" i="4"/>
  <c r="AM717" i="4"/>
  <c r="AM718" i="4"/>
  <c r="AM719" i="4"/>
  <c r="AM720" i="4"/>
  <c r="AM721" i="4"/>
  <c r="AM722" i="4"/>
  <c r="AM723" i="4"/>
  <c r="AM724" i="4"/>
  <c r="AM725" i="4"/>
  <c r="AM726" i="4"/>
  <c r="AM727" i="4"/>
  <c r="AM728" i="4"/>
  <c r="AM729" i="4"/>
  <c r="AM730" i="4"/>
  <c r="AM731" i="4"/>
  <c r="AM732" i="4"/>
  <c r="AM733" i="4"/>
  <c r="AM734" i="4"/>
  <c r="AM735" i="4"/>
  <c r="AM736" i="4"/>
  <c r="AM737" i="4"/>
  <c r="AM738" i="4"/>
  <c r="AM739" i="4"/>
  <c r="AM740" i="4"/>
  <c r="AM741" i="4"/>
  <c r="AM742" i="4"/>
  <c r="AM743" i="4"/>
  <c r="AM744" i="4"/>
  <c r="AM745" i="4"/>
  <c r="AM746" i="4"/>
  <c r="AM747" i="4"/>
  <c r="AM748" i="4"/>
  <c r="AM749" i="4"/>
  <c r="AM750" i="4"/>
  <c r="AM751" i="4"/>
  <c r="AM752" i="4"/>
  <c r="AM753" i="4"/>
  <c r="AM754" i="4"/>
  <c r="AM755" i="4"/>
  <c r="AM756" i="4"/>
  <c r="AM757" i="4"/>
  <c r="AM758" i="4"/>
  <c r="AM759" i="4"/>
  <c r="AM760" i="4"/>
  <c r="AM761" i="4"/>
  <c r="AM762" i="4"/>
  <c r="AM763" i="4"/>
  <c r="AM764" i="4"/>
  <c r="AM765" i="4"/>
  <c r="AM766" i="4"/>
  <c r="AM767" i="4"/>
  <c r="AM768" i="4"/>
  <c r="AM769" i="4"/>
  <c r="AM770" i="4"/>
  <c r="AM771" i="4"/>
  <c r="AM772" i="4"/>
  <c r="AM773" i="4"/>
  <c r="AM774" i="4"/>
  <c r="AM775" i="4"/>
  <c r="AM776" i="4"/>
  <c r="AM777" i="4"/>
  <c r="AM778" i="4"/>
  <c r="AM779" i="4"/>
  <c r="AM780" i="4"/>
  <c r="AM781" i="4"/>
  <c r="AM782" i="4"/>
  <c r="AM783" i="4"/>
  <c r="AM784" i="4"/>
  <c r="AM785" i="4"/>
  <c r="AM786" i="4"/>
  <c r="AM787" i="4"/>
  <c r="AM788" i="4"/>
  <c r="AM789" i="4"/>
  <c r="AM790" i="4"/>
  <c r="AM791" i="4"/>
  <c r="AM792" i="4"/>
  <c r="AM793" i="4"/>
  <c r="AM794" i="4"/>
  <c r="AM795" i="4"/>
  <c r="AM796" i="4"/>
  <c r="AM797" i="4"/>
  <c r="AM798" i="4"/>
  <c r="AM799" i="4"/>
  <c r="AM800" i="4"/>
  <c r="AM801" i="4"/>
  <c r="AM802" i="4"/>
  <c r="AM803" i="4"/>
  <c r="AM804" i="4"/>
  <c r="AM805" i="4"/>
  <c r="AM806" i="4"/>
  <c r="AM807" i="4"/>
  <c r="AM808" i="4"/>
  <c r="AM809" i="4"/>
  <c r="AM810" i="4"/>
  <c r="AM811" i="4"/>
  <c r="AM812" i="4"/>
  <c r="AM813" i="4"/>
  <c r="AM814" i="4"/>
  <c r="AM815" i="4"/>
  <c r="AM816" i="4"/>
  <c r="AM817" i="4"/>
  <c r="AM818" i="4"/>
  <c r="AM819" i="4"/>
  <c r="AM820" i="4"/>
  <c r="AM821" i="4"/>
  <c r="AM822" i="4"/>
  <c r="AM823" i="4"/>
  <c r="AM824" i="4"/>
  <c r="AM825" i="4"/>
  <c r="AM826" i="4"/>
  <c r="AM827" i="4"/>
  <c r="AM828" i="4"/>
  <c r="AM829" i="4"/>
  <c r="AM830" i="4"/>
  <c r="AM831" i="4"/>
  <c r="AM832" i="4"/>
  <c r="AM833" i="4"/>
  <c r="AM834" i="4"/>
  <c r="AM835" i="4"/>
  <c r="AM836" i="4"/>
  <c r="AM837" i="4"/>
  <c r="AM838" i="4"/>
  <c r="AM839" i="4"/>
  <c r="AM840" i="4"/>
  <c r="AM841" i="4"/>
  <c r="AM842" i="4"/>
  <c r="AM843" i="4"/>
  <c r="AM844" i="4"/>
  <c r="AM845" i="4"/>
  <c r="AM846" i="4"/>
  <c r="AM847" i="4"/>
  <c r="AM848" i="4"/>
  <c r="AM849" i="4"/>
  <c r="AM850" i="4"/>
  <c r="AM851" i="4"/>
  <c r="AM852" i="4"/>
  <c r="AM853" i="4"/>
  <c r="AM854" i="4"/>
  <c r="AM855" i="4"/>
  <c r="AM856" i="4"/>
  <c r="AM857" i="4"/>
  <c r="AM858" i="4"/>
  <c r="AM859" i="4"/>
  <c r="AM860" i="4"/>
  <c r="AM861" i="4"/>
  <c r="AM862" i="4"/>
  <c r="AM863" i="4"/>
  <c r="AM864" i="4"/>
  <c r="AM865" i="4"/>
  <c r="AM866" i="4"/>
  <c r="AM867" i="4"/>
  <c r="AM868" i="4"/>
  <c r="AM869" i="4"/>
  <c r="AM870" i="4"/>
  <c r="AM871" i="4"/>
  <c r="AN2" i="4"/>
  <c r="AN3" i="4"/>
  <c r="AN4" i="4"/>
  <c r="AN5" i="4"/>
  <c r="AN6" i="4"/>
  <c r="AN7" i="4"/>
  <c r="AN8" i="4"/>
  <c r="AN9" i="4"/>
  <c r="AN10" i="4"/>
  <c r="AN11" i="4"/>
  <c r="AN12" i="4"/>
  <c r="AN13" i="4"/>
  <c r="AN14" i="4"/>
  <c r="AN15" i="4"/>
  <c r="AN16" i="4"/>
  <c r="AN17" i="4"/>
  <c r="AN18" i="4"/>
  <c r="AN19" i="4"/>
  <c r="AN20" i="4"/>
  <c r="AN21" i="4"/>
  <c r="AN22" i="4"/>
  <c r="AN23" i="4"/>
  <c r="AN24" i="4"/>
  <c r="AN25" i="4"/>
  <c r="AN26" i="4"/>
  <c r="AN27" i="4"/>
  <c r="AN28" i="4"/>
  <c r="AN29" i="4"/>
  <c r="AN30" i="4"/>
  <c r="AN31" i="4"/>
  <c r="AN32" i="4"/>
  <c r="AN33" i="4"/>
  <c r="AN34" i="4"/>
  <c r="AN35" i="4"/>
  <c r="AN36" i="4"/>
  <c r="AN37" i="4"/>
  <c r="AN38" i="4"/>
  <c r="AN39" i="4"/>
  <c r="AN40" i="4"/>
  <c r="AN41" i="4"/>
  <c r="AN42" i="4"/>
  <c r="AN43" i="4"/>
  <c r="AN44" i="4"/>
  <c r="AN45" i="4"/>
  <c r="AN46" i="4"/>
  <c r="AN47" i="4"/>
  <c r="AN48" i="4"/>
  <c r="AN49" i="4"/>
  <c r="AN50" i="4"/>
  <c r="AN51" i="4"/>
  <c r="AN52" i="4"/>
  <c r="AN53" i="4"/>
  <c r="AN54" i="4"/>
  <c r="AN55" i="4"/>
  <c r="AN56" i="4"/>
  <c r="AN57" i="4"/>
  <c r="AN58" i="4"/>
  <c r="AN59" i="4"/>
  <c r="AN60" i="4"/>
  <c r="AN61" i="4"/>
  <c r="AN62" i="4"/>
  <c r="AN63" i="4"/>
  <c r="AN64" i="4"/>
  <c r="AN65" i="4"/>
  <c r="AN66" i="4"/>
  <c r="AN67" i="4"/>
  <c r="AN68" i="4"/>
  <c r="AN69" i="4"/>
  <c r="AN70" i="4"/>
  <c r="AN71" i="4"/>
  <c r="AN72" i="4"/>
  <c r="AN73" i="4"/>
  <c r="AN74" i="4"/>
  <c r="AN75" i="4"/>
  <c r="AN76" i="4"/>
  <c r="AN77" i="4"/>
  <c r="AN78" i="4"/>
  <c r="AN79" i="4"/>
  <c r="AN80" i="4"/>
  <c r="AN81" i="4"/>
  <c r="AN82" i="4"/>
  <c r="AN83" i="4"/>
  <c r="AN84" i="4"/>
  <c r="AN85" i="4"/>
  <c r="AN86" i="4"/>
  <c r="AN87" i="4"/>
  <c r="AN88" i="4"/>
  <c r="AN89" i="4"/>
  <c r="AN90" i="4"/>
  <c r="AN91" i="4"/>
  <c r="AN92" i="4"/>
  <c r="AN93" i="4"/>
  <c r="AN94" i="4"/>
  <c r="AN95" i="4"/>
  <c r="AN96" i="4"/>
  <c r="AN97" i="4"/>
  <c r="AN98" i="4"/>
  <c r="AN99" i="4"/>
  <c r="AN100" i="4"/>
  <c r="AN101" i="4"/>
  <c r="AN102" i="4"/>
  <c r="AN103" i="4"/>
  <c r="AN104" i="4"/>
  <c r="AN105" i="4"/>
  <c r="AN106" i="4"/>
  <c r="AN107" i="4"/>
  <c r="AN108" i="4"/>
  <c r="AN109" i="4"/>
  <c r="AN110" i="4"/>
  <c r="AN111" i="4"/>
  <c r="AN112" i="4"/>
  <c r="AN113" i="4"/>
  <c r="AN114" i="4"/>
  <c r="AN115" i="4"/>
  <c r="AN116" i="4"/>
  <c r="AN117" i="4"/>
  <c r="AN118" i="4"/>
  <c r="AN119" i="4"/>
  <c r="AN120" i="4"/>
  <c r="AN121" i="4"/>
  <c r="AN122" i="4"/>
  <c r="AN123" i="4"/>
  <c r="AN124" i="4"/>
  <c r="AN125" i="4"/>
  <c r="AN126" i="4"/>
  <c r="AN127" i="4"/>
  <c r="AN128" i="4"/>
  <c r="AN129" i="4"/>
  <c r="AN130" i="4"/>
  <c r="AN131" i="4"/>
  <c r="AN132" i="4"/>
  <c r="AN133" i="4"/>
  <c r="AN134" i="4"/>
  <c r="AN135" i="4"/>
  <c r="AN136" i="4"/>
  <c r="AN137" i="4"/>
  <c r="AN138" i="4"/>
  <c r="AN139" i="4"/>
  <c r="AN140" i="4"/>
  <c r="AN141" i="4"/>
  <c r="AN142" i="4"/>
  <c r="AN143" i="4"/>
  <c r="AN144" i="4"/>
  <c r="AN145" i="4"/>
  <c r="AN146" i="4"/>
  <c r="AN147" i="4"/>
  <c r="AN148" i="4"/>
  <c r="AN149" i="4"/>
  <c r="AN150" i="4"/>
  <c r="AN151" i="4"/>
  <c r="AN152" i="4"/>
  <c r="AN153" i="4"/>
  <c r="AN154" i="4"/>
  <c r="AN155" i="4"/>
  <c r="AN156" i="4"/>
  <c r="AN157" i="4"/>
  <c r="AN158" i="4"/>
  <c r="AN159" i="4"/>
  <c r="AN160" i="4"/>
  <c r="AN161" i="4"/>
  <c r="AN162" i="4"/>
  <c r="AN163" i="4"/>
  <c r="AN164" i="4"/>
  <c r="AN165" i="4"/>
  <c r="AN166" i="4"/>
  <c r="AN167" i="4"/>
  <c r="AN168" i="4"/>
  <c r="AN169" i="4"/>
  <c r="AN170" i="4"/>
  <c r="AN171" i="4"/>
  <c r="AN172" i="4"/>
  <c r="AN173" i="4"/>
  <c r="AN174" i="4"/>
  <c r="AN175" i="4"/>
  <c r="AN176" i="4"/>
  <c r="AN177" i="4"/>
  <c r="AN178" i="4"/>
  <c r="AN179" i="4"/>
  <c r="AN180" i="4"/>
  <c r="AN181" i="4"/>
  <c r="AN182" i="4"/>
  <c r="AN183" i="4"/>
  <c r="AN184" i="4"/>
  <c r="AN185" i="4"/>
  <c r="AN186" i="4"/>
  <c r="AN187" i="4"/>
  <c r="AN188" i="4"/>
  <c r="AN189" i="4"/>
  <c r="AN190" i="4"/>
  <c r="AN191" i="4"/>
  <c r="AN192" i="4"/>
  <c r="AN193" i="4"/>
  <c r="AN194" i="4"/>
  <c r="AN195" i="4"/>
  <c r="AN196" i="4"/>
  <c r="AN197" i="4"/>
  <c r="AN198" i="4"/>
  <c r="AN199" i="4"/>
  <c r="AN200" i="4"/>
  <c r="AN201" i="4"/>
  <c r="AN202" i="4"/>
  <c r="AN203" i="4"/>
  <c r="AN204" i="4"/>
  <c r="AN205" i="4"/>
  <c r="AN206" i="4"/>
  <c r="AN207" i="4"/>
  <c r="AN208" i="4"/>
  <c r="AN209" i="4"/>
  <c r="AN210" i="4"/>
  <c r="AN211" i="4"/>
  <c r="AN212" i="4"/>
  <c r="AN213" i="4"/>
  <c r="AN214" i="4"/>
  <c r="AN215" i="4"/>
  <c r="AN216" i="4"/>
  <c r="AN217" i="4"/>
  <c r="AN218" i="4"/>
  <c r="AN219" i="4"/>
  <c r="AN220" i="4"/>
  <c r="AN221" i="4"/>
  <c r="AN222" i="4"/>
  <c r="AN223" i="4"/>
  <c r="AN224" i="4"/>
  <c r="AN225" i="4"/>
  <c r="AN226" i="4"/>
  <c r="AN227" i="4"/>
  <c r="AN228" i="4"/>
  <c r="AN229" i="4"/>
  <c r="AN230" i="4"/>
  <c r="AN231" i="4"/>
  <c r="AN232" i="4"/>
  <c r="AN233" i="4"/>
  <c r="AN234" i="4"/>
  <c r="AN235" i="4"/>
  <c r="AN236" i="4"/>
  <c r="AN237" i="4"/>
  <c r="AN238" i="4"/>
  <c r="AN239" i="4"/>
  <c r="AN240" i="4"/>
  <c r="AN241" i="4"/>
  <c r="AN242" i="4"/>
  <c r="AN243" i="4"/>
  <c r="AN244" i="4"/>
  <c r="AN245" i="4"/>
  <c r="AN246" i="4"/>
  <c r="AN247" i="4"/>
  <c r="AN248" i="4"/>
  <c r="AN249" i="4"/>
  <c r="AN250" i="4"/>
  <c r="AN251" i="4"/>
  <c r="AN252" i="4"/>
  <c r="AN253" i="4"/>
  <c r="AN254" i="4"/>
  <c r="AN255" i="4"/>
  <c r="AN256" i="4"/>
  <c r="AN257" i="4"/>
  <c r="AN258" i="4"/>
  <c r="AN259" i="4"/>
  <c r="AN260" i="4"/>
  <c r="AN261" i="4"/>
  <c r="AN262" i="4"/>
  <c r="AN263" i="4"/>
  <c r="AN264" i="4"/>
  <c r="AN265" i="4"/>
  <c r="AN266" i="4"/>
  <c r="AN267" i="4"/>
  <c r="AN268" i="4"/>
  <c r="AN269" i="4"/>
  <c r="AN270" i="4"/>
  <c r="AN271" i="4"/>
  <c r="AN272" i="4"/>
  <c r="AN273" i="4"/>
  <c r="AN274" i="4"/>
  <c r="AN275" i="4"/>
  <c r="AN276" i="4"/>
  <c r="AN277" i="4"/>
  <c r="AN278" i="4"/>
  <c r="AN279" i="4"/>
  <c r="AN280" i="4"/>
  <c r="AN281" i="4"/>
  <c r="AN282" i="4"/>
  <c r="AN283" i="4"/>
  <c r="AN284" i="4"/>
  <c r="AN285" i="4"/>
  <c r="AN286" i="4"/>
  <c r="AN287" i="4"/>
  <c r="AN288" i="4"/>
  <c r="AN289" i="4"/>
  <c r="AN290" i="4"/>
  <c r="AN291" i="4"/>
  <c r="AN292" i="4"/>
  <c r="AN293" i="4"/>
  <c r="AN294" i="4"/>
  <c r="AN295" i="4"/>
  <c r="AN296" i="4"/>
  <c r="AN297" i="4"/>
  <c r="AN298" i="4"/>
  <c r="AN299" i="4"/>
  <c r="AN300" i="4"/>
  <c r="AN301" i="4"/>
  <c r="AN302" i="4"/>
  <c r="AN303" i="4"/>
  <c r="AN304" i="4"/>
  <c r="AN305" i="4"/>
  <c r="AN306" i="4"/>
  <c r="AN307" i="4"/>
  <c r="AN308" i="4"/>
  <c r="AN309" i="4"/>
  <c r="AN310" i="4"/>
  <c r="AN311" i="4"/>
  <c r="AN312" i="4"/>
  <c r="AN313" i="4"/>
  <c r="AN314" i="4"/>
  <c r="AN315" i="4"/>
  <c r="AN316" i="4"/>
  <c r="AN317" i="4"/>
  <c r="AN318" i="4"/>
  <c r="AN319" i="4"/>
  <c r="AN320" i="4"/>
  <c r="AN321" i="4"/>
  <c r="AN322" i="4"/>
  <c r="AN323" i="4"/>
  <c r="AN324" i="4"/>
  <c r="AN325" i="4"/>
  <c r="AN326" i="4"/>
  <c r="AN327" i="4"/>
  <c r="AN328" i="4"/>
  <c r="AN329" i="4"/>
  <c r="AN330" i="4"/>
  <c r="AN331" i="4"/>
  <c r="AN332" i="4"/>
  <c r="AN333" i="4"/>
  <c r="AN334" i="4"/>
  <c r="AN335" i="4"/>
  <c r="AN336" i="4"/>
  <c r="AN337" i="4"/>
  <c r="AN338" i="4"/>
  <c r="AN339" i="4"/>
  <c r="AN340" i="4"/>
  <c r="AN341" i="4"/>
  <c r="AN342" i="4"/>
  <c r="AN343" i="4"/>
  <c r="AN344" i="4"/>
  <c r="AN345" i="4"/>
  <c r="AN346" i="4"/>
  <c r="AN347" i="4"/>
  <c r="AN348" i="4"/>
  <c r="AN349" i="4"/>
  <c r="AN350" i="4"/>
  <c r="AN351" i="4"/>
  <c r="AN352" i="4"/>
  <c r="AN353" i="4"/>
  <c r="AN354" i="4"/>
  <c r="AN355" i="4"/>
  <c r="AN356" i="4"/>
  <c r="AN357" i="4"/>
  <c r="AN358" i="4"/>
  <c r="AN359" i="4"/>
  <c r="AN360" i="4"/>
  <c r="AN361" i="4"/>
  <c r="AN362" i="4"/>
  <c r="AN363" i="4"/>
  <c r="AN364" i="4"/>
  <c r="AN365" i="4"/>
  <c r="AN366" i="4"/>
  <c r="AN367" i="4"/>
  <c r="AN368" i="4"/>
  <c r="AN369" i="4"/>
  <c r="AN370" i="4"/>
  <c r="AN371" i="4"/>
  <c r="AN372" i="4"/>
  <c r="AN373" i="4"/>
  <c r="AN374" i="4"/>
  <c r="AN375" i="4"/>
  <c r="AN376" i="4"/>
  <c r="AN377" i="4"/>
  <c r="AN378" i="4"/>
  <c r="AN379" i="4"/>
  <c r="AN380" i="4"/>
  <c r="AN381" i="4"/>
  <c r="AN382" i="4"/>
  <c r="AN383" i="4"/>
  <c r="AN384" i="4"/>
  <c r="AN385" i="4"/>
  <c r="AN386" i="4"/>
  <c r="AN387" i="4"/>
  <c r="AN388" i="4"/>
  <c r="AN389" i="4"/>
  <c r="AN390" i="4"/>
  <c r="AN391" i="4"/>
  <c r="AN392" i="4"/>
  <c r="AN393" i="4"/>
  <c r="AN394" i="4"/>
  <c r="AN395" i="4"/>
  <c r="AN396" i="4"/>
  <c r="AN397" i="4"/>
  <c r="AN398" i="4"/>
  <c r="AN399" i="4"/>
  <c r="AN400" i="4"/>
  <c r="AN401" i="4"/>
  <c r="AN402" i="4"/>
  <c r="AN403" i="4"/>
  <c r="AN404" i="4"/>
  <c r="AN405" i="4"/>
  <c r="AN406" i="4"/>
  <c r="AN407" i="4"/>
  <c r="AN408" i="4"/>
  <c r="AN409" i="4"/>
  <c r="AN410" i="4"/>
  <c r="AN411" i="4"/>
  <c r="AN412" i="4"/>
  <c r="AN413" i="4"/>
  <c r="AN414" i="4"/>
  <c r="AN415" i="4"/>
  <c r="AN416" i="4"/>
  <c r="AN417" i="4"/>
  <c r="AN418" i="4"/>
  <c r="AN419" i="4"/>
  <c r="AN420" i="4"/>
  <c r="AN421" i="4"/>
  <c r="AN422" i="4"/>
  <c r="AN423" i="4"/>
  <c r="AN424" i="4"/>
  <c r="AN425" i="4"/>
  <c r="AN426" i="4"/>
  <c r="AN427" i="4"/>
  <c r="AN428" i="4"/>
  <c r="AN429" i="4"/>
  <c r="AN430" i="4"/>
  <c r="AN431" i="4"/>
  <c r="AN432" i="4"/>
  <c r="AN433" i="4"/>
  <c r="AN434" i="4"/>
  <c r="AN435" i="4"/>
  <c r="AN436" i="4"/>
  <c r="AN437" i="4"/>
  <c r="AN438" i="4"/>
  <c r="AN439" i="4"/>
  <c r="AN440" i="4"/>
  <c r="AN441" i="4"/>
  <c r="AN442" i="4"/>
  <c r="AN443" i="4"/>
  <c r="AN444" i="4"/>
  <c r="AN445" i="4"/>
  <c r="AN446" i="4"/>
  <c r="AN447" i="4"/>
  <c r="AN448" i="4"/>
  <c r="AN449" i="4"/>
  <c r="AN450" i="4"/>
  <c r="AN451" i="4"/>
  <c r="AN452" i="4"/>
  <c r="AN453" i="4"/>
  <c r="AN454" i="4"/>
  <c r="AN455" i="4"/>
  <c r="AN456" i="4"/>
  <c r="AN457" i="4"/>
  <c r="AN458" i="4"/>
  <c r="AN459" i="4"/>
  <c r="AN460" i="4"/>
  <c r="AN461" i="4"/>
  <c r="AN462" i="4"/>
  <c r="AN463" i="4"/>
  <c r="AN464" i="4"/>
  <c r="AN465" i="4"/>
  <c r="AN466" i="4"/>
  <c r="AN467" i="4"/>
  <c r="AN468" i="4"/>
  <c r="AN469" i="4"/>
  <c r="AN470" i="4"/>
  <c r="AN471" i="4"/>
  <c r="AN472" i="4"/>
  <c r="AN473" i="4"/>
  <c r="AN474" i="4"/>
  <c r="AN475" i="4"/>
  <c r="AN476" i="4"/>
  <c r="AN477" i="4"/>
  <c r="AN478" i="4"/>
  <c r="AN479" i="4"/>
  <c r="AN480" i="4"/>
  <c r="AN481" i="4"/>
  <c r="AN482" i="4"/>
  <c r="AN483" i="4"/>
  <c r="AN484" i="4"/>
  <c r="AN485" i="4"/>
  <c r="AN486" i="4"/>
  <c r="AN487" i="4"/>
  <c r="AN488" i="4"/>
  <c r="AN489" i="4"/>
  <c r="AN490" i="4"/>
  <c r="AN491" i="4"/>
  <c r="AN492" i="4"/>
  <c r="AN493" i="4"/>
  <c r="AN494" i="4"/>
  <c r="AN495" i="4"/>
  <c r="AN496" i="4"/>
  <c r="AN497" i="4"/>
  <c r="AN498" i="4"/>
  <c r="AN499" i="4"/>
  <c r="AN500" i="4"/>
  <c r="AN501" i="4"/>
  <c r="AN502" i="4"/>
  <c r="AN503" i="4"/>
  <c r="AN504" i="4"/>
  <c r="AN505" i="4"/>
  <c r="AN506" i="4"/>
  <c r="AN507" i="4"/>
  <c r="AN508" i="4"/>
  <c r="AN509" i="4"/>
  <c r="AN510" i="4"/>
  <c r="AN511" i="4"/>
  <c r="AN512" i="4"/>
  <c r="AN513" i="4"/>
  <c r="AN514" i="4"/>
  <c r="AN515" i="4"/>
  <c r="AN516" i="4"/>
  <c r="AN517" i="4"/>
  <c r="AN518" i="4"/>
  <c r="AN519" i="4"/>
  <c r="AN520" i="4"/>
  <c r="AN521" i="4"/>
  <c r="AN522" i="4"/>
  <c r="AN523" i="4"/>
  <c r="AN524" i="4"/>
  <c r="AN525" i="4"/>
  <c r="AN526" i="4"/>
  <c r="AN527" i="4"/>
  <c r="AN528" i="4"/>
  <c r="AN529" i="4"/>
  <c r="AN530" i="4"/>
  <c r="AN531" i="4"/>
  <c r="AN532" i="4"/>
  <c r="AN533" i="4"/>
  <c r="AN534" i="4"/>
  <c r="AN535" i="4"/>
  <c r="AN536" i="4"/>
  <c r="AN537" i="4"/>
  <c r="AN538" i="4"/>
  <c r="AN539" i="4"/>
  <c r="AN540" i="4"/>
  <c r="AN541" i="4"/>
  <c r="AN542" i="4"/>
  <c r="AN543" i="4"/>
  <c r="AN544" i="4"/>
  <c r="AN545" i="4"/>
  <c r="AN546" i="4"/>
  <c r="AN547" i="4"/>
  <c r="AN548" i="4"/>
  <c r="AN549" i="4"/>
  <c r="AN550" i="4"/>
  <c r="AN551" i="4"/>
  <c r="AN552" i="4"/>
  <c r="AN553" i="4"/>
  <c r="AN554" i="4"/>
  <c r="AN555" i="4"/>
  <c r="AN556" i="4"/>
  <c r="AN557" i="4"/>
  <c r="AN558" i="4"/>
  <c r="AN559" i="4"/>
  <c r="AN560" i="4"/>
  <c r="AN561" i="4"/>
  <c r="AN562" i="4"/>
  <c r="AN563" i="4"/>
  <c r="AN564" i="4"/>
  <c r="AN565" i="4"/>
  <c r="AN566" i="4"/>
  <c r="AN567" i="4"/>
  <c r="AN568" i="4"/>
  <c r="AN569" i="4"/>
  <c r="AN570" i="4"/>
  <c r="AN571" i="4"/>
  <c r="AN572" i="4"/>
  <c r="AN573" i="4"/>
  <c r="AN574" i="4"/>
  <c r="AN575" i="4"/>
  <c r="AN576" i="4"/>
  <c r="AN577" i="4"/>
  <c r="AN578" i="4"/>
  <c r="AN579" i="4"/>
  <c r="AN580" i="4"/>
  <c r="AN581" i="4"/>
  <c r="AN582" i="4"/>
  <c r="AN583" i="4"/>
  <c r="AN584" i="4"/>
  <c r="AN585" i="4"/>
  <c r="AN586" i="4"/>
  <c r="AN587" i="4"/>
  <c r="AN588" i="4"/>
  <c r="AN589" i="4"/>
  <c r="AN590" i="4"/>
  <c r="AN591" i="4"/>
  <c r="AN592" i="4"/>
  <c r="AN593" i="4"/>
  <c r="AN594" i="4"/>
  <c r="AN595" i="4"/>
  <c r="AN596" i="4"/>
  <c r="AN597" i="4"/>
  <c r="AN598" i="4"/>
  <c r="AN599" i="4"/>
  <c r="AN600" i="4"/>
  <c r="AN601" i="4"/>
  <c r="AN602" i="4"/>
  <c r="AN603" i="4"/>
  <c r="AN604" i="4"/>
  <c r="AN605" i="4"/>
  <c r="AN606" i="4"/>
  <c r="AN607" i="4"/>
  <c r="AN608" i="4"/>
  <c r="AN609" i="4"/>
  <c r="AN610" i="4"/>
  <c r="AN611" i="4"/>
  <c r="AN612" i="4"/>
  <c r="AN613" i="4"/>
  <c r="AN614" i="4"/>
  <c r="AN615" i="4"/>
  <c r="AN616" i="4"/>
  <c r="AN617" i="4"/>
  <c r="AN618" i="4"/>
  <c r="AN619" i="4"/>
  <c r="AN620" i="4"/>
  <c r="AN621" i="4"/>
  <c r="AN622" i="4"/>
  <c r="AN623" i="4"/>
  <c r="AN624" i="4"/>
  <c r="AN625" i="4"/>
  <c r="AN626" i="4"/>
  <c r="AN627" i="4"/>
  <c r="AN628" i="4"/>
  <c r="AN629" i="4"/>
  <c r="AN630" i="4"/>
  <c r="AN631" i="4"/>
  <c r="AN632" i="4"/>
  <c r="AN633" i="4"/>
  <c r="AN634" i="4"/>
  <c r="AN635" i="4"/>
  <c r="AN636" i="4"/>
  <c r="AN637" i="4"/>
  <c r="AN638" i="4"/>
  <c r="AN639" i="4"/>
  <c r="AN640" i="4"/>
  <c r="AN641" i="4"/>
  <c r="AN642" i="4"/>
  <c r="AN643" i="4"/>
  <c r="AN644" i="4"/>
  <c r="AN645" i="4"/>
  <c r="AN646" i="4"/>
  <c r="AN647" i="4"/>
  <c r="AN648" i="4"/>
  <c r="AN649" i="4"/>
  <c r="AN650" i="4"/>
  <c r="AN651" i="4"/>
  <c r="AN652" i="4"/>
  <c r="AN653" i="4"/>
  <c r="AN654" i="4"/>
  <c r="AN655" i="4"/>
  <c r="AN656" i="4"/>
  <c r="AN657" i="4"/>
  <c r="AN658" i="4"/>
  <c r="AN659" i="4"/>
  <c r="AN660" i="4"/>
  <c r="AN661" i="4"/>
  <c r="AN662" i="4"/>
  <c r="AN663" i="4"/>
  <c r="AN664" i="4"/>
  <c r="AN665" i="4"/>
  <c r="AN666" i="4"/>
  <c r="AN667" i="4"/>
  <c r="AN668" i="4"/>
  <c r="AN669" i="4"/>
  <c r="AN670" i="4"/>
  <c r="AN671" i="4"/>
  <c r="AN672" i="4"/>
  <c r="AN673" i="4"/>
  <c r="AN674" i="4"/>
  <c r="AN675" i="4"/>
  <c r="AN676" i="4"/>
  <c r="AN677" i="4"/>
  <c r="AN678" i="4"/>
  <c r="AN679" i="4"/>
  <c r="AN680" i="4"/>
  <c r="AN681" i="4"/>
  <c r="AN682" i="4"/>
  <c r="AN683" i="4"/>
  <c r="AN684" i="4"/>
  <c r="AN685" i="4"/>
  <c r="AN686" i="4"/>
  <c r="AN687" i="4"/>
  <c r="AN688" i="4"/>
  <c r="AN689" i="4"/>
  <c r="AN690" i="4"/>
  <c r="AN691" i="4"/>
  <c r="AN692" i="4"/>
  <c r="AN693" i="4"/>
  <c r="AN694" i="4"/>
  <c r="AN695" i="4"/>
  <c r="AN696" i="4"/>
  <c r="AN697" i="4"/>
  <c r="AN698" i="4"/>
  <c r="AN699" i="4"/>
  <c r="AN700" i="4"/>
  <c r="AN701" i="4"/>
  <c r="AN702" i="4"/>
  <c r="AN703" i="4"/>
  <c r="AN704" i="4"/>
  <c r="AN705" i="4"/>
  <c r="AN706" i="4"/>
  <c r="AN707" i="4"/>
  <c r="AN708" i="4"/>
  <c r="AN709" i="4"/>
  <c r="AN710" i="4"/>
  <c r="AN711" i="4"/>
  <c r="AN712" i="4"/>
  <c r="AN713" i="4"/>
  <c r="AN714" i="4"/>
  <c r="AN715" i="4"/>
  <c r="AN716" i="4"/>
  <c r="AN717" i="4"/>
  <c r="AN718" i="4"/>
  <c r="AN719" i="4"/>
  <c r="AN720" i="4"/>
  <c r="AN721" i="4"/>
  <c r="AN722" i="4"/>
  <c r="AN723" i="4"/>
  <c r="AN724" i="4"/>
  <c r="AN725" i="4"/>
  <c r="AN726" i="4"/>
  <c r="AN727" i="4"/>
  <c r="AN728" i="4"/>
  <c r="AN729" i="4"/>
  <c r="AN730" i="4"/>
  <c r="AN731" i="4"/>
  <c r="AN732" i="4"/>
  <c r="AN733" i="4"/>
  <c r="AN734" i="4"/>
  <c r="AN735" i="4"/>
  <c r="AN736" i="4"/>
  <c r="AN737" i="4"/>
  <c r="AN738" i="4"/>
  <c r="AN739" i="4"/>
  <c r="AN740" i="4"/>
  <c r="AN741" i="4"/>
  <c r="AN742" i="4"/>
  <c r="AN743" i="4"/>
  <c r="AN744" i="4"/>
  <c r="AN745" i="4"/>
  <c r="AN746" i="4"/>
  <c r="AN747" i="4"/>
  <c r="AN748" i="4"/>
  <c r="AN749" i="4"/>
  <c r="AN750" i="4"/>
  <c r="AN751" i="4"/>
  <c r="AN752" i="4"/>
  <c r="AN753" i="4"/>
  <c r="AN754" i="4"/>
  <c r="AN755" i="4"/>
  <c r="AN756" i="4"/>
  <c r="AN757" i="4"/>
  <c r="AN758" i="4"/>
  <c r="AN759" i="4"/>
  <c r="AN760" i="4"/>
  <c r="AN761" i="4"/>
  <c r="AN762" i="4"/>
  <c r="AN763" i="4"/>
  <c r="AN764" i="4"/>
  <c r="AN765" i="4"/>
  <c r="AN766" i="4"/>
  <c r="AN767" i="4"/>
  <c r="AN768" i="4"/>
  <c r="AN769" i="4"/>
  <c r="AN770" i="4"/>
  <c r="AN771" i="4"/>
  <c r="AN772" i="4"/>
  <c r="AN773" i="4"/>
  <c r="AN774" i="4"/>
  <c r="AN775" i="4"/>
  <c r="AN776" i="4"/>
  <c r="AN777" i="4"/>
  <c r="AN778" i="4"/>
  <c r="AN779" i="4"/>
  <c r="AN780" i="4"/>
  <c r="AN781" i="4"/>
  <c r="AN782" i="4"/>
  <c r="AN783" i="4"/>
  <c r="AN784" i="4"/>
  <c r="AN785" i="4"/>
  <c r="AN786" i="4"/>
  <c r="AN787" i="4"/>
  <c r="AN788" i="4"/>
  <c r="AN789" i="4"/>
  <c r="AN790" i="4"/>
  <c r="AN791" i="4"/>
  <c r="AN792" i="4"/>
  <c r="AN793" i="4"/>
  <c r="AN794" i="4"/>
  <c r="AN795" i="4"/>
  <c r="AN796" i="4"/>
  <c r="AN797" i="4"/>
  <c r="AN798" i="4"/>
  <c r="AN799" i="4"/>
  <c r="AN800" i="4"/>
  <c r="AN801" i="4"/>
  <c r="AN802" i="4"/>
  <c r="AN803" i="4"/>
  <c r="AN804" i="4"/>
  <c r="AN805" i="4"/>
  <c r="AN806" i="4"/>
  <c r="AN807" i="4"/>
  <c r="AN808" i="4"/>
  <c r="AN809" i="4"/>
  <c r="AN810" i="4"/>
  <c r="AN811" i="4"/>
  <c r="AN812" i="4"/>
  <c r="AN813" i="4"/>
  <c r="AN814" i="4"/>
  <c r="AN815" i="4"/>
  <c r="AN816" i="4"/>
  <c r="AN817" i="4"/>
  <c r="AN818" i="4"/>
  <c r="AN819" i="4"/>
  <c r="AN820" i="4"/>
  <c r="AN821" i="4"/>
  <c r="AN822" i="4"/>
  <c r="AN823" i="4"/>
  <c r="AN824" i="4"/>
  <c r="AN825" i="4"/>
  <c r="AN826" i="4"/>
  <c r="AN827" i="4"/>
  <c r="AN828" i="4"/>
  <c r="AN829" i="4"/>
  <c r="AN830" i="4"/>
  <c r="AN831" i="4"/>
  <c r="AN832" i="4"/>
  <c r="AN833" i="4"/>
  <c r="AN834" i="4"/>
  <c r="AN835" i="4"/>
  <c r="AN836" i="4"/>
  <c r="AN837" i="4"/>
  <c r="AN838" i="4"/>
  <c r="AN839" i="4"/>
  <c r="AN840" i="4"/>
  <c r="AN841" i="4"/>
  <c r="AN842" i="4"/>
  <c r="AN843" i="4"/>
  <c r="AN844" i="4"/>
  <c r="AN845" i="4"/>
  <c r="AN846" i="4"/>
  <c r="AN847" i="4"/>
  <c r="AN848" i="4"/>
  <c r="AN849" i="4"/>
  <c r="AN850" i="4"/>
  <c r="AN851" i="4"/>
  <c r="AN852" i="4"/>
  <c r="AN853" i="4"/>
  <c r="AN854" i="4"/>
  <c r="AN855" i="4"/>
  <c r="AN856" i="4"/>
  <c r="AN857" i="4"/>
  <c r="AN858" i="4"/>
  <c r="AN859" i="4"/>
  <c r="AN860" i="4"/>
  <c r="AN861" i="4"/>
  <c r="AN862" i="4"/>
  <c r="AN863" i="4"/>
  <c r="AN864" i="4"/>
  <c r="AN865" i="4"/>
  <c r="AN866" i="4"/>
  <c r="AN867" i="4"/>
  <c r="AN868" i="4"/>
  <c r="AN869" i="4"/>
  <c r="AN870" i="4"/>
  <c r="AN871" i="4"/>
  <c r="AO2" i="4"/>
  <c r="AO3" i="4"/>
  <c r="AO4" i="4"/>
  <c r="AO5" i="4"/>
  <c r="AO6" i="4"/>
  <c r="AO7" i="4"/>
  <c r="AO8" i="4"/>
  <c r="AO9" i="4"/>
  <c r="AO10" i="4"/>
  <c r="AO11" i="4"/>
  <c r="AO12" i="4"/>
  <c r="AO13" i="4"/>
  <c r="AO14" i="4"/>
  <c r="AO15" i="4"/>
  <c r="AO16" i="4"/>
  <c r="AO17" i="4"/>
  <c r="AO18" i="4"/>
  <c r="AO19" i="4"/>
  <c r="AO20" i="4"/>
  <c r="AO21" i="4"/>
  <c r="AO22" i="4"/>
  <c r="AO23" i="4"/>
  <c r="AO24" i="4"/>
  <c r="AO25" i="4"/>
  <c r="AO26" i="4"/>
  <c r="AO27" i="4"/>
  <c r="AO28" i="4"/>
  <c r="AO29" i="4"/>
  <c r="AO30" i="4"/>
  <c r="AO31" i="4"/>
  <c r="AO32" i="4"/>
  <c r="AO33" i="4"/>
  <c r="AO34" i="4"/>
  <c r="AO35" i="4"/>
  <c r="AO36" i="4"/>
  <c r="AO37" i="4"/>
  <c r="AO38" i="4"/>
  <c r="AO39" i="4"/>
  <c r="AO40" i="4"/>
  <c r="AO41" i="4"/>
  <c r="AO42" i="4"/>
  <c r="AO43" i="4"/>
  <c r="AO44" i="4"/>
  <c r="AO45" i="4"/>
  <c r="AO46" i="4"/>
  <c r="AO47" i="4"/>
  <c r="AO48" i="4"/>
  <c r="AO49" i="4"/>
  <c r="AO50" i="4"/>
  <c r="AO51" i="4"/>
  <c r="AO52" i="4"/>
  <c r="AO53" i="4"/>
  <c r="AO54" i="4"/>
  <c r="AO55" i="4"/>
  <c r="AO56" i="4"/>
  <c r="AO57" i="4"/>
  <c r="AO58" i="4"/>
  <c r="AO59" i="4"/>
  <c r="AO60" i="4"/>
  <c r="AO61" i="4"/>
  <c r="AO62" i="4"/>
  <c r="AO63" i="4"/>
  <c r="AO64" i="4"/>
  <c r="AO65" i="4"/>
  <c r="AO66" i="4"/>
  <c r="AO67" i="4"/>
  <c r="AO68" i="4"/>
  <c r="AO69" i="4"/>
  <c r="AO70" i="4"/>
  <c r="AO71" i="4"/>
  <c r="AO72" i="4"/>
  <c r="AO73" i="4"/>
  <c r="AO74" i="4"/>
  <c r="AO75" i="4"/>
  <c r="AO76" i="4"/>
  <c r="AO77" i="4"/>
  <c r="AO78" i="4"/>
  <c r="AO79" i="4"/>
  <c r="AO80" i="4"/>
  <c r="AO81" i="4"/>
  <c r="AO82" i="4"/>
  <c r="AO83" i="4"/>
  <c r="AO84" i="4"/>
  <c r="AO85" i="4"/>
  <c r="AO86" i="4"/>
  <c r="AO87" i="4"/>
  <c r="AO88" i="4"/>
  <c r="AO89" i="4"/>
  <c r="AO90" i="4"/>
  <c r="AO91" i="4"/>
  <c r="AO92" i="4"/>
  <c r="AO93" i="4"/>
  <c r="AO94" i="4"/>
  <c r="AO95" i="4"/>
  <c r="AO96" i="4"/>
  <c r="AO97" i="4"/>
  <c r="AO98" i="4"/>
  <c r="AO99" i="4"/>
  <c r="AO100" i="4"/>
  <c r="AO101" i="4"/>
  <c r="AO102" i="4"/>
  <c r="AO103" i="4"/>
  <c r="AO104" i="4"/>
  <c r="AO105" i="4"/>
  <c r="AO106" i="4"/>
  <c r="AO107" i="4"/>
  <c r="AO108" i="4"/>
  <c r="AO109" i="4"/>
  <c r="AO110" i="4"/>
  <c r="AO111" i="4"/>
  <c r="AO112" i="4"/>
  <c r="AO113" i="4"/>
  <c r="AO114" i="4"/>
  <c r="AO115" i="4"/>
  <c r="AO116" i="4"/>
  <c r="AO117" i="4"/>
  <c r="AO118" i="4"/>
  <c r="AO119" i="4"/>
  <c r="AO120" i="4"/>
  <c r="AO121" i="4"/>
  <c r="AO122" i="4"/>
  <c r="AO123" i="4"/>
  <c r="AO124" i="4"/>
  <c r="AO125" i="4"/>
  <c r="AO126" i="4"/>
  <c r="AO127" i="4"/>
  <c r="AO128" i="4"/>
  <c r="AO129" i="4"/>
  <c r="AO130" i="4"/>
  <c r="AO131" i="4"/>
  <c r="AO132" i="4"/>
  <c r="AO133" i="4"/>
  <c r="AO134" i="4"/>
  <c r="AO135" i="4"/>
  <c r="AO136" i="4"/>
  <c r="AO137" i="4"/>
  <c r="AO138" i="4"/>
  <c r="AO139" i="4"/>
  <c r="AO140" i="4"/>
  <c r="AO141" i="4"/>
  <c r="AO142" i="4"/>
  <c r="AO143" i="4"/>
  <c r="AO144" i="4"/>
  <c r="AO145" i="4"/>
  <c r="AO146" i="4"/>
  <c r="AO147" i="4"/>
  <c r="AO148" i="4"/>
  <c r="AO149" i="4"/>
  <c r="AO150" i="4"/>
  <c r="AO151" i="4"/>
  <c r="AO152" i="4"/>
  <c r="AO153" i="4"/>
  <c r="AO154" i="4"/>
  <c r="AO155" i="4"/>
  <c r="AO156" i="4"/>
  <c r="AO157" i="4"/>
  <c r="AO158" i="4"/>
  <c r="AO159" i="4"/>
  <c r="AO160" i="4"/>
  <c r="AO161" i="4"/>
  <c r="AO162" i="4"/>
  <c r="AO163" i="4"/>
  <c r="AO164" i="4"/>
  <c r="AO165" i="4"/>
  <c r="AO166" i="4"/>
  <c r="AO167" i="4"/>
  <c r="AO168" i="4"/>
  <c r="AO169" i="4"/>
  <c r="AO170" i="4"/>
  <c r="AO171" i="4"/>
  <c r="AO172" i="4"/>
  <c r="AO173" i="4"/>
  <c r="AO174" i="4"/>
  <c r="AO175" i="4"/>
  <c r="AO176" i="4"/>
  <c r="AO177" i="4"/>
  <c r="AO178" i="4"/>
  <c r="AO179" i="4"/>
  <c r="AO180" i="4"/>
  <c r="AO181" i="4"/>
  <c r="AO182" i="4"/>
  <c r="AO183" i="4"/>
  <c r="AO184" i="4"/>
  <c r="AO185" i="4"/>
  <c r="AO186" i="4"/>
  <c r="AO187" i="4"/>
  <c r="AO188" i="4"/>
  <c r="AO189" i="4"/>
  <c r="AO190" i="4"/>
  <c r="AO191" i="4"/>
  <c r="AO192" i="4"/>
  <c r="AO193" i="4"/>
  <c r="AO194" i="4"/>
  <c r="AO195" i="4"/>
  <c r="AO196" i="4"/>
  <c r="AO197" i="4"/>
  <c r="AO198" i="4"/>
  <c r="AO199" i="4"/>
  <c r="AO200" i="4"/>
  <c r="AO201" i="4"/>
  <c r="AO202" i="4"/>
  <c r="AO203" i="4"/>
  <c r="AO204" i="4"/>
  <c r="AO205" i="4"/>
  <c r="AO206" i="4"/>
  <c r="AO207" i="4"/>
  <c r="AO208" i="4"/>
  <c r="AO209" i="4"/>
  <c r="AO210" i="4"/>
  <c r="AO211" i="4"/>
  <c r="AO212" i="4"/>
  <c r="AO213" i="4"/>
  <c r="AO214" i="4"/>
  <c r="AO215" i="4"/>
  <c r="AO216" i="4"/>
  <c r="AO217" i="4"/>
  <c r="AO218" i="4"/>
  <c r="AO219" i="4"/>
  <c r="AO220" i="4"/>
  <c r="AO221" i="4"/>
  <c r="AO222" i="4"/>
  <c r="AO223" i="4"/>
  <c r="AO224" i="4"/>
  <c r="AO225" i="4"/>
  <c r="AO226" i="4"/>
  <c r="AO227" i="4"/>
  <c r="AO228" i="4"/>
  <c r="AO229" i="4"/>
  <c r="AO230" i="4"/>
  <c r="AO231" i="4"/>
  <c r="AO232" i="4"/>
  <c r="AO233" i="4"/>
  <c r="AO234" i="4"/>
  <c r="AO235" i="4"/>
  <c r="AO236" i="4"/>
  <c r="AO237" i="4"/>
  <c r="AO238" i="4"/>
  <c r="AO239" i="4"/>
  <c r="AO240" i="4"/>
  <c r="AO241" i="4"/>
  <c r="AO242" i="4"/>
  <c r="AO243" i="4"/>
  <c r="AO244" i="4"/>
  <c r="AO245" i="4"/>
  <c r="AO246" i="4"/>
  <c r="AO247" i="4"/>
  <c r="AO248" i="4"/>
  <c r="AO249" i="4"/>
  <c r="AO250" i="4"/>
  <c r="AO251" i="4"/>
  <c r="AO252" i="4"/>
  <c r="AO253" i="4"/>
  <c r="AO254" i="4"/>
  <c r="AO255" i="4"/>
  <c r="AO256" i="4"/>
  <c r="AO257" i="4"/>
  <c r="AO258" i="4"/>
  <c r="AO259" i="4"/>
  <c r="AO260" i="4"/>
  <c r="AO261" i="4"/>
  <c r="AO262" i="4"/>
  <c r="AO263" i="4"/>
  <c r="AO264" i="4"/>
  <c r="AO265" i="4"/>
  <c r="AO266" i="4"/>
  <c r="AO267" i="4"/>
  <c r="AO268" i="4"/>
  <c r="AO269" i="4"/>
  <c r="AO270" i="4"/>
  <c r="AO271" i="4"/>
  <c r="AO272" i="4"/>
  <c r="AO273" i="4"/>
  <c r="AO274" i="4"/>
  <c r="AO275" i="4"/>
  <c r="AO276" i="4"/>
  <c r="AO277" i="4"/>
  <c r="AO278" i="4"/>
  <c r="AO279" i="4"/>
  <c r="AO280" i="4"/>
  <c r="AO281" i="4"/>
  <c r="AO282" i="4"/>
  <c r="AO283" i="4"/>
  <c r="AO284" i="4"/>
  <c r="AO285" i="4"/>
  <c r="AO286" i="4"/>
  <c r="AO287" i="4"/>
  <c r="AO288" i="4"/>
  <c r="AO289" i="4"/>
  <c r="AO290" i="4"/>
  <c r="AO291" i="4"/>
  <c r="AO292" i="4"/>
  <c r="AO293" i="4"/>
  <c r="AO294" i="4"/>
  <c r="AO295" i="4"/>
  <c r="AO296" i="4"/>
  <c r="AO297" i="4"/>
  <c r="AO298" i="4"/>
  <c r="AO299" i="4"/>
  <c r="AO300" i="4"/>
  <c r="AO301" i="4"/>
  <c r="AO302" i="4"/>
  <c r="AO303" i="4"/>
  <c r="AO304" i="4"/>
  <c r="AO305" i="4"/>
  <c r="AO306" i="4"/>
  <c r="AO307" i="4"/>
  <c r="AO308" i="4"/>
  <c r="AO309" i="4"/>
  <c r="AO310" i="4"/>
  <c r="AO311" i="4"/>
  <c r="AO312" i="4"/>
  <c r="AO313" i="4"/>
  <c r="AO314" i="4"/>
  <c r="AO315" i="4"/>
  <c r="AO316" i="4"/>
  <c r="AO317" i="4"/>
  <c r="AO318" i="4"/>
  <c r="AO319" i="4"/>
  <c r="AO320" i="4"/>
  <c r="AO321" i="4"/>
  <c r="AO322" i="4"/>
  <c r="AO323" i="4"/>
  <c r="AO324" i="4"/>
  <c r="AO325" i="4"/>
  <c r="AO326" i="4"/>
  <c r="AO327" i="4"/>
  <c r="AO328" i="4"/>
  <c r="AO329" i="4"/>
  <c r="AO330" i="4"/>
  <c r="AO331" i="4"/>
  <c r="AO332" i="4"/>
  <c r="AO333" i="4"/>
  <c r="AO334" i="4"/>
  <c r="AO335" i="4"/>
  <c r="AO336" i="4"/>
  <c r="AO337" i="4"/>
  <c r="AO338" i="4"/>
  <c r="AO339" i="4"/>
  <c r="AO340" i="4"/>
  <c r="AO341" i="4"/>
  <c r="AO342" i="4"/>
  <c r="AO343" i="4"/>
  <c r="AO344" i="4"/>
  <c r="AO345" i="4"/>
  <c r="AO346" i="4"/>
  <c r="AO347" i="4"/>
  <c r="AO348" i="4"/>
  <c r="AO349" i="4"/>
  <c r="AO350" i="4"/>
  <c r="AO351" i="4"/>
  <c r="AO352" i="4"/>
  <c r="AO353" i="4"/>
  <c r="AO354" i="4"/>
  <c r="AO355" i="4"/>
  <c r="AO356" i="4"/>
  <c r="AO357" i="4"/>
  <c r="AO358" i="4"/>
  <c r="AO359" i="4"/>
  <c r="AO360" i="4"/>
  <c r="AO361" i="4"/>
  <c r="AO362" i="4"/>
  <c r="AO363" i="4"/>
  <c r="AO364" i="4"/>
  <c r="AO365" i="4"/>
  <c r="AO366" i="4"/>
  <c r="AO367" i="4"/>
  <c r="AO368" i="4"/>
  <c r="AO369" i="4"/>
  <c r="AO370" i="4"/>
  <c r="AO371" i="4"/>
  <c r="AO372" i="4"/>
  <c r="AO373" i="4"/>
  <c r="AO374" i="4"/>
  <c r="AO375" i="4"/>
  <c r="AO376" i="4"/>
  <c r="AO377" i="4"/>
  <c r="AO378" i="4"/>
  <c r="AO379" i="4"/>
  <c r="AO380" i="4"/>
  <c r="AO381" i="4"/>
  <c r="AO382" i="4"/>
  <c r="AO383" i="4"/>
  <c r="AO384" i="4"/>
  <c r="AO385" i="4"/>
  <c r="AO386" i="4"/>
  <c r="AO387" i="4"/>
  <c r="AO388" i="4"/>
  <c r="AO389" i="4"/>
  <c r="AO390" i="4"/>
  <c r="AO391" i="4"/>
  <c r="AO392" i="4"/>
  <c r="AO393" i="4"/>
  <c r="AO394" i="4"/>
  <c r="AO395" i="4"/>
  <c r="AO396" i="4"/>
  <c r="AO397" i="4"/>
  <c r="AO398" i="4"/>
  <c r="AO399" i="4"/>
  <c r="AO400" i="4"/>
  <c r="AO401" i="4"/>
  <c r="AO402" i="4"/>
  <c r="AO403" i="4"/>
  <c r="AO404" i="4"/>
  <c r="AO405" i="4"/>
  <c r="AO406" i="4"/>
  <c r="AO407" i="4"/>
  <c r="AO408" i="4"/>
  <c r="AO409" i="4"/>
  <c r="AO410" i="4"/>
  <c r="AO411" i="4"/>
  <c r="AO412" i="4"/>
  <c r="AO413" i="4"/>
  <c r="AO414" i="4"/>
  <c r="AO415" i="4"/>
  <c r="AO416" i="4"/>
  <c r="AO417" i="4"/>
  <c r="AO418" i="4"/>
  <c r="AO419" i="4"/>
  <c r="AO420" i="4"/>
  <c r="AO421" i="4"/>
  <c r="AO422" i="4"/>
  <c r="AO423" i="4"/>
  <c r="AO424" i="4"/>
  <c r="AO425" i="4"/>
  <c r="AO426" i="4"/>
  <c r="AO427" i="4"/>
  <c r="AO428" i="4"/>
  <c r="AO429" i="4"/>
  <c r="AO430" i="4"/>
  <c r="AO431" i="4"/>
  <c r="AO432" i="4"/>
  <c r="AO433" i="4"/>
  <c r="AO434" i="4"/>
  <c r="AO435" i="4"/>
  <c r="AO436" i="4"/>
  <c r="AO437" i="4"/>
  <c r="AO438" i="4"/>
  <c r="AO439" i="4"/>
  <c r="AO440" i="4"/>
  <c r="AO441" i="4"/>
  <c r="AO442" i="4"/>
  <c r="AO443" i="4"/>
  <c r="AO444" i="4"/>
  <c r="AO445" i="4"/>
  <c r="AO446" i="4"/>
  <c r="AO447" i="4"/>
  <c r="AO448" i="4"/>
  <c r="AO449" i="4"/>
  <c r="AO450" i="4"/>
  <c r="AO451" i="4"/>
  <c r="AO452" i="4"/>
  <c r="AO453" i="4"/>
  <c r="AO454" i="4"/>
  <c r="AO455" i="4"/>
  <c r="AO456" i="4"/>
  <c r="AO457" i="4"/>
  <c r="AO458" i="4"/>
  <c r="AO459" i="4"/>
  <c r="AO460" i="4"/>
  <c r="AO461" i="4"/>
  <c r="AO462" i="4"/>
  <c r="AO463" i="4"/>
  <c r="AO464" i="4"/>
  <c r="AO465" i="4"/>
  <c r="AO466" i="4"/>
  <c r="AO467" i="4"/>
  <c r="AO468" i="4"/>
  <c r="AO469" i="4"/>
  <c r="AO470" i="4"/>
  <c r="AO471" i="4"/>
  <c r="AO472" i="4"/>
  <c r="AO473" i="4"/>
  <c r="AO474" i="4"/>
  <c r="AO475" i="4"/>
  <c r="AO476" i="4"/>
  <c r="AO477" i="4"/>
  <c r="AO478" i="4"/>
  <c r="AO479" i="4"/>
  <c r="AO480" i="4"/>
  <c r="AO481" i="4"/>
  <c r="AO482" i="4"/>
  <c r="AO483" i="4"/>
  <c r="AO484" i="4"/>
  <c r="AO485" i="4"/>
  <c r="AO486" i="4"/>
  <c r="AO487" i="4"/>
  <c r="AO488" i="4"/>
  <c r="AO489" i="4"/>
  <c r="AO490" i="4"/>
  <c r="AO491" i="4"/>
  <c r="AO492" i="4"/>
  <c r="AO493" i="4"/>
  <c r="AO494" i="4"/>
  <c r="AO495" i="4"/>
  <c r="AO496" i="4"/>
  <c r="AO497" i="4"/>
  <c r="AO498" i="4"/>
  <c r="AO499" i="4"/>
  <c r="AO500" i="4"/>
  <c r="AO501" i="4"/>
  <c r="AO502" i="4"/>
  <c r="AO503" i="4"/>
  <c r="AO504" i="4"/>
  <c r="AO505" i="4"/>
  <c r="AO506" i="4"/>
  <c r="AO507" i="4"/>
  <c r="AO508" i="4"/>
  <c r="AO509" i="4"/>
  <c r="AO510" i="4"/>
  <c r="AO511" i="4"/>
  <c r="AO512" i="4"/>
  <c r="AO513" i="4"/>
  <c r="AO514" i="4"/>
  <c r="AO515" i="4"/>
  <c r="AO516" i="4"/>
  <c r="AO517" i="4"/>
  <c r="AO518" i="4"/>
  <c r="AO519" i="4"/>
  <c r="AO520" i="4"/>
  <c r="AO521" i="4"/>
  <c r="AO522" i="4"/>
  <c r="AO523" i="4"/>
  <c r="AO524" i="4"/>
  <c r="AO525" i="4"/>
  <c r="AO526" i="4"/>
  <c r="AO527" i="4"/>
  <c r="AO528" i="4"/>
  <c r="AO529" i="4"/>
  <c r="AO530" i="4"/>
  <c r="AO531" i="4"/>
  <c r="AO532" i="4"/>
  <c r="AO533" i="4"/>
  <c r="AO534" i="4"/>
  <c r="AO535" i="4"/>
  <c r="AO536" i="4"/>
  <c r="AO537" i="4"/>
  <c r="AO538" i="4"/>
  <c r="AO539" i="4"/>
  <c r="AO540" i="4"/>
  <c r="AO541" i="4"/>
  <c r="AO542" i="4"/>
  <c r="AO543" i="4"/>
  <c r="AO544" i="4"/>
  <c r="AO545" i="4"/>
  <c r="AO546" i="4"/>
  <c r="AO547" i="4"/>
  <c r="AO548" i="4"/>
  <c r="AO549" i="4"/>
  <c r="AO550" i="4"/>
  <c r="AO551" i="4"/>
  <c r="AO552" i="4"/>
  <c r="AO553" i="4"/>
  <c r="AO554" i="4"/>
  <c r="AO555" i="4"/>
  <c r="AO556" i="4"/>
  <c r="AO557" i="4"/>
  <c r="AO558" i="4"/>
  <c r="AO559" i="4"/>
  <c r="AO560" i="4"/>
  <c r="AO561" i="4"/>
  <c r="AO562" i="4"/>
  <c r="AO563" i="4"/>
  <c r="AO564" i="4"/>
  <c r="AO565" i="4"/>
  <c r="AO566" i="4"/>
  <c r="AO567" i="4"/>
  <c r="AO568" i="4"/>
  <c r="AO569" i="4"/>
  <c r="AO570" i="4"/>
  <c r="AO571" i="4"/>
  <c r="AO572" i="4"/>
  <c r="AO573" i="4"/>
  <c r="AO574" i="4"/>
  <c r="AO575" i="4"/>
  <c r="AO576" i="4"/>
  <c r="AO577" i="4"/>
  <c r="AO578" i="4"/>
  <c r="AO579" i="4"/>
  <c r="AO580" i="4"/>
  <c r="AO581" i="4"/>
  <c r="AO582" i="4"/>
  <c r="AO583" i="4"/>
  <c r="AO584" i="4"/>
  <c r="AO585" i="4"/>
  <c r="AO586" i="4"/>
  <c r="AO587" i="4"/>
  <c r="AO588" i="4"/>
  <c r="AO589" i="4"/>
  <c r="AO590" i="4"/>
  <c r="AO591" i="4"/>
  <c r="AO592" i="4"/>
  <c r="AO593" i="4"/>
  <c r="AO594" i="4"/>
  <c r="AO595" i="4"/>
  <c r="AO596" i="4"/>
  <c r="AO597" i="4"/>
  <c r="AO598" i="4"/>
  <c r="AO599" i="4"/>
  <c r="AO600" i="4"/>
  <c r="AO601" i="4"/>
  <c r="AO602" i="4"/>
  <c r="AO603" i="4"/>
  <c r="AO604" i="4"/>
  <c r="AO605" i="4"/>
  <c r="AO606" i="4"/>
  <c r="AO607" i="4"/>
  <c r="AO608" i="4"/>
  <c r="AO609" i="4"/>
  <c r="AO610" i="4"/>
  <c r="AO611" i="4"/>
  <c r="AO612" i="4"/>
  <c r="AO613" i="4"/>
  <c r="AO614" i="4"/>
  <c r="AO615" i="4"/>
  <c r="AO616" i="4"/>
  <c r="AO617" i="4"/>
  <c r="AO618" i="4"/>
  <c r="AO619" i="4"/>
  <c r="AO620" i="4"/>
  <c r="AO621" i="4"/>
  <c r="AO622" i="4"/>
  <c r="AO623" i="4"/>
  <c r="AO624" i="4"/>
  <c r="AO625" i="4"/>
  <c r="AO626" i="4"/>
  <c r="AO627" i="4"/>
  <c r="AO628" i="4"/>
  <c r="AO629" i="4"/>
  <c r="AO630" i="4"/>
  <c r="AO631" i="4"/>
  <c r="AO632" i="4"/>
  <c r="AO633" i="4"/>
  <c r="AO634" i="4"/>
  <c r="AO635" i="4"/>
  <c r="AO636" i="4"/>
  <c r="AO637" i="4"/>
  <c r="AO638" i="4"/>
  <c r="AO639" i="4"/>
  <c r="AO640" i="4"/>
  <c r="AO641" i="4"/>
  <c r="AO642" i="4"/>
  <c r="AO643" i="4"/>
  <c r="AO644" i="4"/>
  <c r="AO645" i="4"/>
  <c r="AO646" i="4"/>
  <c r="AO647" i="4"/>
  <c r="AO648" i="4"/>
  <c r="AO649" i="4"/>
  <c r="AO650" i="4"/>
  <c r="AO651" i="4"/>
  <c r="AO652" i="4"/>
  <c r="AO653" i="4"/>
  <c r="AO654" i="4"/>
  <c r="AO655" i="4"/>
  <c r="AO656" i="4"/>
  <c r="AO657" i="4"/>
  <c r="AO658" i="4"/>
  <c r="AO659" i="4"/>
  <c r="AO660" i="4"/>
  <c r="AO661" i="4"/>
  <c r="AO662" i="4"/>
  <c r="AO663" i="4"/>
  <c r="AO664" i="4"/>
  <c r="AO665" i="4"/>
  <c r="AO666" i="4"/>
  <c r="AO667" i="4"/>
  <c r="AO668" i="4"/>
  <c r="AO669" i="4"/>
  <c r="AO670" i="4"/>
  <c r="AO671" i="4"/>
  <c r="AO672" i="4"/>
  <c r="AO673" i="4"/>
  <c r="AO674" i="4"/>
  <c r="AO675" i="4"/>
  <c r="AO676" i="4"/>
  <c r="AO677" i="4"/>
  <c r="AO678" i="4"/>
  <c r="AO679" i="4"/>
  <c r="AO680" i="4"/>
  <c r="AO681" i="4"/>
  <c r="AO682" i="4"/>
  <c r="AO683" i="4"/>
  <c r="AO684" i="4"/>
  <c r="AO685" i="4"/>
  <c r="AO686" i="4"/>
  <c r="AO687" i="4"/>
  <c r="AO688" i="4"/>
  <c r="AO689" i="4"/>
  <c r="AO690" i="4"/>
  <c r="AO691" i="4"/>
  <c r="AO692" i="4"/>
  <c r="AO693" i="4"/>
  <c r="AO694" i="4"/>
  <c r="AO695" i="4"/>
  <c r="AO696" i="4"/>
  <c r="AO697" i="4"/>
  <c r="AO698" i="4"/>
  <c r="AO699" i="4"/>
  <c r="AO700" i="4"/>
  <c r="AO701" i="4"/>
  <c r="AO702" i="4"/>
  <c r="AO703" i="4"/>
  <c r="AO704" i="4"/>
  <c r="AO705" i="4"/>
  <c r="AO706" i="4"/>
  <c r="AO707" i="4"/>
  <c r="AO708" i="4"/>
  <c r="AO709" i="4"/>
  <c r="AO710" i="4"/>
  <c r="AO711" i="4"/>
  <c r="AO712" i="4"/>
  <c r="AO713" i="4"/>
  <c r="AO714" i="4"/>
  <c r="AO715" i="4"/>
  <c r="AO716" i="4"/>
  <c r="AO717" i="4"/>
  <c r="AO718" i="4"/>
  <c r="AO719" i="4"/>
  <c r="AO720" i="4"/>
  <c r="AO721" i="4"/>
  <c r="AO722" i="4"/>
  <c r="AO723" i="4"/>
  <c r="AO724" i="4"/>
  <c r="AO725" i="4"/>
  <c r="AO726" i="4"/>
  <c r="AO727" i="4"/>
  <c r="AO728" i="4"/>
  <c r="AO729" i="4"/>
  <c r="AO730" i="4"/>
  <c r="AO731" i="4"/>
  <c r="AO732" i="4"/>
  <c r="AO733" i="4"/>
  <c r="AO734" i="4"/>
  <c r="AO735" i="4"/>
  <c r="AO736" i="4"/>
  <c r="AO737" i="4"/>
  <c r="AO738" i="4"/>
  <c r="AO739" i="4"/>
  <c r="AO740" i="4"/>
  <c r="AO741" i="4"/>
  <c r="AO742" i="4"/>
  <c r="AO743" i="4"/>
  <c r="AO744" i="4"/>
  <c r="AO745" i="4"/>
  <c r="AO746" i="4"/>
  <c r="AO747" i="4"/>
  <c r="AO748" i="4"/>
  <c r="AO749" i="4"/>
  <c r="AO750" i="4"/>
  <c r="AO751" i="4"/>
  <c r="AO752" i="4"/>
  <c r="AO753" i="4"/>
  <c r="AO754" i="4"/>
  <c r="AO755" i="4"/>
  <c r="AO756" i="4"/>
  <c r="AO757" i="4"/>
  <c r="AO758" i="4"/>
  <c r="AO759" i="4"/>
  <c r="AO760" i="4"/>
  <c r="AO761" i="4"/>
  <c r="AO762" i="4"/>
  <c r="AO763" i="4"/>
  <c r="AO764" i="4"/>
  <c r="AO765" i="4"/>
  <c r="AO766" i="4"/>
  <c r="AO767" i="4"/>
  <c r="AO768" i="4"/>
  <c r="AO769" i="4"/>
  <c r="AO770" i="4"/>
  <c r="AO771" i="4"/>
  <c r="AO772" i="4"/>
  <c r="AO773" i="4"/>
  <c r="AO774" i="4"/>
  <c r="AO775" i="4"/>
  <c r="AO776" i="4"/>
  <c r="AO777" i="4"/>
  <c r="AO778" i="4"/>
  <c r="AO779" i="4"/>
  <c r="AO780" i="4"/>
  <c r="AO781" i="4"/>
  <c r="AO782" i="4"/>
  <c r="AO783" i="4"/>
  <c r="AO784" i="4"/>
  <c r="AO785" i="4"/>
  <c r="AO786" i="4"/>
  <c r="AO787" i="4"/>
  <c r="AO788" i="4"/>
  <c r="AO789" i="4"/>
  <c r="AO790" i="4"/>
  <c r="AO791" i="4"/>
  <c r="AO792" i="4"/>
  <c r="AO793" i="4"/>
  <c r="AO794" i="4"/>
  <c r="AO795" i="4"/>
  <c r="AO796" i="4"/>
  <c r="AO797" i="4"/>
  <c r="AO798" i="4"/>
  <c r="AO799" i="4"/>
  <c r="AO800" i="4"/>
  <c r="AO801" i="4"/>
  <c r="AO802" i="4"/>
  <c r="AO803" i="4"/>
  <c r="AO804" i="4"/>
  <c r="AO805" i="4"/>
  <c r="AO806" i="4"/>
  <c r="AO807" i="4"/>
  <c r="AO808" i="4"/>
  <c r="AO809" i="4"/>
  <c r="AO810" i="4"/>
  <c r="AO811" i="4"/>
  <c r="AO812" i="4"/>
  <c r="AO813" i="4"/>
  <c r="AO814" i="4"/>
  <c r="AO815" i="4"/>
  <c r="AO816" i="4"/>
  <c r="AO817" i="4"/>
  <c r="AO818" i="4"/>
  <c r="AO819" i="4"/>
  <c r="AO820" i="4"/>
  <c r="AO821" i="4"/>
  <c r="AO822" i="4"/>
  <c r="AO823" i="4"/>
  <c r="AO824" i="4"/>
  <c r="AO825" i="4"/>
  <c r="AO826" i="4"/>
  <c r="AO827" i="4"/>
  <c r="AO828" i="4"/>
  <c r="AO829" i="4"/>
  <c r="AO830" i="4"/>
  <c r="AO831" i="4"/>
  <c r="AO832" i="4"/>
  <c r="AO833" i="4"/>
  <c r="AO834" i="4"/>
  <c r="AO835" i="4"/>
  <c r="AO836" i="4"/>
  <c r="AO837" i="4"/>
  <c r="AO838" i="4"/>
  <c r="AO839" i="4"/>
  <c r="AO840" i="4"/>
  <c r="AO841" i="4"/>
  <c r="AO842" i="4"/>
  <c r="AO843" i="4"/>
  <c r="AO844" i="4"/>
  <c r="AO845" i="4"/>
  <c r="AO846" i="4"/>
  <c r="AO847" i="4"/>
  <c r="AO848" i="4"/>
  <c r="AO849" i="4"/>
  <c r="AO850" i="4"/>
  <c r="AO851" i="4"/>
  <c r="AO852" i="4"/>
  <c r="AO853" i="4"/>
  <c r="AO854" i="4"/>
  <c r="AO855" i="4"/>
  <c r="AO856" i="4"/>
  <c r="AO857" i="4"/>
  <c r="AO858" i="4"/>
  <c r="AO859" i="4"/>
  <c r="AO860" i="4"/>
  <c r="AO861" i="4"/>
  <c r="AO862" i="4"/>
  <c r="AO863" i="4"/>
  <c r="AO864" i="4"/>
  <c r="AO865" i="4"/>
  <c r="AO866" i="4"/>
  <c r="AO867" i="4"/>
  <c r="AO868" i="4"/>
  <c r="AO869" i="4"/>
  <c r="AO870" i="4"/>
  <c r="AO871" i="4"/>
  <c r="AP2" i="4"/>
  <c r="AP3" i="4"/>
  <c r="AP4" i="4"/>
  <c r="AP5" i="4"/>
  <c r="AP6" i="4"/>
  <c r="AP7" i="4"/>
  <c r="AP8" i="4"/>
  <c r="AP9" i="4"/>
  <c r="AP10" i="4"/>
  <c r="AP11" i="4"/>
  <c r="AP12" i="4"/>
  <c r="AP13" i="4"/>
  <c r="AP14" i="4"/>
  <c r="AP15" i="4"/>
  <c r="AP16" i="4"/>
  <c r="AP17" i="4"/>
  <c r="AP18" i="4"/>
  <c r="AP19" i="4"/>
  <c r="AP20" i="4"/>
  <c r="AP21" i="4"/>
  <c r="AP22" i="4"/>
  <c r="AP23" i="4"/>
  <c r="AP24" i="4"/>
  <c r="AP25" i="4"/>
  <c r="AP26" i="4"/>
  <c r="AP27" i="4"/>
  <c r="AP28" i="4"/>
  <c r="AP29" i="4"/>
  <c r="AP30" i="4"/>
  <c r="AP31" i="4"/>
  <c r="AP32" i="4"/>
  <c r="AP33" i="4"/>
  <c r="AP34" i="4"/>
  <c r="AP35" i="4"/>
  <c r="AP36" i="4"/>
  <c r="AP37" i="4"/>
  <c r="AP38" i="4"/>
  <c r="AP39" i="4"/>
  <c r="AP40" i="4"/>
  <c r="AP41" i="4"/>
  <c r="AP42" i="4"/>
  <c r="AP43" i="4"/>
  <c r="AP44" i="4"/>
  <c r="AP45" i="4"/>
  <c r="AP46" i="4"/>
  <c r="AP47" i="4"/>
  <c r="AP48" i="4"/>
  <c r="AP49" i="4"/>
  <c r="AP50" i="4"/>
  <c r="AP51" i="4"/>
  <c r="AP52" i="4"/>
  <c r="AP53" i="4"/>
  <c r="AP54" i="4"/>
  <c r="AP55" i="4"/>
  <c r="AP56" i="4"/>
  <c r="AP57" i="4"/>
  <c r="AP58" i="4"/>
  <c r="AP59" i="4"/>
  <c r="AP60" i="4"/>
  <c r="AP61" i="4"/>
  <c r="AP62" i="4"/>
  <c r="AP63" i="4"/>
  <c r="AP64" i="4"/>
  <c r="AP65" i="4"/>
  <c r="AP66" i="4"/>
  <c r="AP67" i="4"/>
  <c r="AP68" i="4"/>
  <c r="AP69" i="4"/>
  <c r="AP70" i="4"/>
  <c r="AP71" i="4"/>
  <c r="AP72" i="4"/>
  <c r="AP73" i="4"/>
  <c r="AP74" i="4"/>
  <c r="AP75" i="4"/>
  <c r="AP76" i="4"/>
  <c r="AP77" i="4"/>
  <c r="AP78" i="4"/>
  <c r="AP79" i="4"/>
  <c r="AP80" i="4"/>
  <c r="AP81" i="4"/>
  <c r="AP82" i="4"/>
  <c r="AP83" i="4"/>
  <c r="AP84" i="4"/>
  <c r="AP85" i="4"/>
  <c r="AP86" i="4"/>
  <c r="AP87" i="4"/>
  <c r="AP88" i="4"/>
  <c r="AP89" i="4"/>
  <c r="AP90" i="4"/>
  <c r="AP91" i="4"/>
  <c r="AP92" i="4"/>
  <c r="AP93" i="4"/>
  <c r="AP94" i="4"/>
  <c r="AP95" i="4"/>
  <c r="AP96" i="4"/>
  <c r="AP97" i="4"/>
  <c r="AP98" i="4"/>
  <c r="AP99" i="4"/>
  <c r="AP100" i="4"/>
  <c r="AP101" i="4"/>
  <c r="AP102" i="4"/>
  <c r="AP103" i="4"/>
  <c r="AP104" i="4"/>
  <c r="AP105" i="4"/>
  <c r="AP106" i="4"/>
  <c r="AP107" i="4"/>
  <c r="AP108" i="4"/>
  <c r="AP109" i="4"/>
  <c r="AP110" i="4"/>
  <c r="AP111" i="4"/>
  <c r="AP112" i="4"/>
  <c r="AP113" i="4"/>
  <c r="AP114" i="4"/>
  <c r="AP115" i="4"/>
  <c r="AP116" i="4"/>
  <c r="AP117" i="4"/>
  <c r="AP118" i="4"/>
  <c r="AP119" i="4"/>
  <c r="AP120" i="4"/>
  <c r="AP121" i="4"/>
  <c r="AP122" i="4"/>
  <c r="AP123" i="4"/>
  <c r="AP124" i="4"/>
  <c r="AP125" i="4"/>
  <c r="AP126" i="4"/>
  <c r="AP127" i="4"/>
  <c r="AP128" i="4"/>
  <c r="AP129" i="4"/>
  <c r="AP130" i="4"/>
  <c r="AP131" i="4"/>
  <c r="AP132" i="4"/>
  <c r="AP133" i="4"/>
  <c r="AP134" i="4"/>
  <c r="AP135" i="4"/>
  <c r="AP136" i="4"/>
  <c r="AP137" i="4"/>
  <c r="AP138" i="4"/>
  <c r="AP139" i="4"/>
  <c r="AP140" i="4"/>
  <c r="AP141" i="4"/>
  <c r="AP142" i="4"/>
  <c r="AP143" i="4"/>
  <c r="AP144" i="4"/>
  <c r="AP145" i="4"/>
  <c r="AP146" i="4"/>
  <c r="AP147" i="4"/>
  <c r="AP148" i="4"/>
  <c r="AP149" i="4"/>
  <c r="AP150" i="4"/>
  <c r="AP151" i="4"/>
  <c r="AP152" i="4"/>
  <c r="AP153" i="4"/>
  <c r="AP154" i="4"/>
  <c r="AP155" i="4"/>
  <c r="AP156" i="4"/>
  <c r="AP157" i="4"/>
  <c r="AP158" i="4"/>
  <c r="AP159" i="4"/>
  <c r="AP160" i="4"/>
  <c r="AP161" i="4"/>
  <c r="AP162" i="4"/>
  <c r="AP163" i="4"/>
  <c r="AP164" i="4"/>
  <c r="AP165" i="4"/>
  <c r="AP166" i="4"/>
  <c r="AP167" i="4"/>
  <c r="AP168" i="4"/>
  <c r="AP169" i="4"/>
  <c r="AP170" i="4"/>
  <c r="AP171" i="4"/>
  <c r="AP172" i="4"/>
  <c r="AP173" i="4"/>
  <c r="AP174" i="4"/>
  <c r="AP175" i="4"/>
  <c r="AP176" i="4"/>
  <c r="AP177" i="4"/>
  <c r="AP178" i="4"/>
  <c r="AP179" i="4"/>
  <c r="AP180" i="4"/>
  <c r="AP181" i="4"/>
  <c r="AP182" i="4"/>
  <c r="AP183" i="4"/>
  <c r="AP184" i="4"/>
  <c r="AP185" i="4"/>
  <c r="AP186" i="4"/>
  <c r="AP187" i="4"/>
  <c r="AP188" i="4"/>
  <c r="AP189" i="4"/>
  <c r="AP190" i="4"/>
  <c r="AP191" i="4"/>
  <c r="AP192" i="4"/>
  <c r="AP193" i="4"/>
  <c r="AP194" i="4"/>
  <c r="AP195" i="4"/>
  <c r="AP196" i="4"/>
  <c r="AP197" i="4"/>
  <c r="AP198" i="4"/>
  <c r="AP199" i="4"/>
  <c r="AP200" i="4"/>
  <c r="AP201" i="4"/>
  <c r="AP202" i="4"/>
  <c r="AP203" i="4"/>
  <c r="AP204" i="4"/>
  <c r="AP205" i="4"/>
  <c r="AP206" i="4"/>
  <c r="AP207" i="4"/>
  <c r="AP208" i="4"/>
  <c r="AP209" i="4"/>
  <c r="AP210" i="4"/>
  <c r="AP211" i="4"/>
  <c r="AP212" i="4"/>
  <c r="AP213" i="4"/>
  <c r="AP214" i="4"/>
  <c r="AP215" i="4"/>
  <c r="AP216" i="4"/>
  <c r="AP217" i="4"/>
  <c r="AP218" i="4"/>
  <c r="AP219" i="4"/>
  <c r="AP220" i="4"/>
  <c r="AP221" i="4"/>
  <c r="AP222" i="4"/>
  <c r="AP223" i="4"/>
  <c r="AP224" i="4"/>
  <c r="AP225" i="4"/>
  <c r="AP226" i="4"/>
  <c r="AP227" i="4"/>
  <c r="AP228" i="4"/>
  <c r="AP229" i="4"/>
  <c r="AP230" i="4"/>
  <c r="AP231" i="4"/>
  <c r="AP232" i="4"/>
  <c r="AP233" i="4"/>
  <c r="AP234" i="4"/>
  <c r="AP235" i="4"/>
  <c r="AP236" i="4"/>
  <c r="AP237" i="4"/>
  <c r="AP238" i="4"/>
  <c r="AP239" i="4"/>
  <c r="AP240" i="4"/>
  <c r="AP241" i="4"/>
  <c r="AP242" i="4"/>
  <c r="AP243" i="4"/>
  <c r="AP244" i="4"/>
  <c r="AP245" i="4"/>
  <c r="AP246" i="4"/>
  <c r="AP247" i="4"/>
  <c r="AP248" i="4"/>
  <c r="AP249" i="4"/>
  <c r="AP250" i="4"/>
  <c r="AP251" i="4"/>
  <c r="AP252" i="4"/>
  <c r="AP253" i="4"/>
  <c r="AP254" i="4"/>
  <c r="AP255" i="4"/>
  <c r="AP256" i="4"/>
  <c r="AP257" i="4"/>
  <c r="AP258" i="4"/>
  <c r="AP259" i="4"/>
  <c r="AP260" i="4"/>
  <c r="AP261" i="4"/>
  <c r="AP262" i="4"/>
  <c r="AP263" i="4"/>
  <c r="AP264" i="4"/>
  <c r="AP265" i="4"/>
  <c r="AP266" i="4"/>
  <c r="AP267" i="4"/>
  <c r="AP268" i="4"/>
  <c r="AP269" i="4"/>
  <c r="AP270" i="4"/>
  <c r="AP271" i="4"/>
  <c r="AP272" i="4"/>
  <c r="AP273" i="4"/>
  <c r="AP274" i="4"/>
  <c r="AP275" i="4"/>
  <c r="AP276" i="4"/>
  <c r="AP277" i="4"/>
  <c r="AP278" i="4"/>
  <c r="AP279" i="4"/>
  <c r="AP280" i="4"/>
  <c r="AP281" i="4"/>
  <c r="AP282" i="4"/>
  <c r="AP283" i="4"/>
  <c r="AP284" i="4"/>
  <c r="AP285" i="4"/>
  <c r="AP286" i="4"/>
  <c r="AP287" i="4"/>
  <c r="AP288" i="4"/>
  <c r="AP289" i="4"/>
  <c r="AP290" i="4"/>
  <c r="AP291" i="4"/>
  <c r="AP292" i="4"/>
  <c r="AP293" i="4"/>
  <c r="AP294" i="4"/>
  <c r="AP295" i="4"/>
  <c r="AP296" i="4"/>
  <c r="AP297" i="4"/>
  <c r="AP298" i="4"/>
  <c r="AP299" i="4"/>
  <c r="AP300" i="4"/>
  <c r="AP301" i="4"/>
  <c r="AP302" i="4"/>
  <c r="AP303" i="4"/>
  <c r="AP304" i="4"/>
  <c r="AP305" i="4"/>
  <c r="AP306" i="4"/>
  <c r="AP307" i="4"/>
  <c r="AP308" i="4"/>
  <c r="AP309" i="4"/>
  <c r="AP310" i="4"/>
  <c r="AP311" i="4"/>
  <c r="AP312" i="4"/>
  <c r="AP313" i="4"/>
  <c r="AP314" i="4"/>
  <c r="AP315" i="4"/>
  <c r="AP316" i="4"/>
  <c r="AP317" i="4"/>
  <c r="AP318" i="4"/>
  <c r="AP319" i="4"/>
  <c r="AP320" i="4"/>
  <c r="AP321" i="4"/>
  <c r="AP322" i="4"/>
  <c r="AP323" i="4"/>
  <c r="AP324" i="4"/>
  <c r="AP325" i="4"/>
  <c r="AP326" i="4"/>
  <c r="AP327" i="4"/>
  <c r="AP328" i="4"/>
  <c r="AP329" i="4"/>
  <c r="AP330" i="4"/>
  <c r="AP331" i="4"/>
  <c r="AP332" i="4"/>
  <c r="AP333" i="4"/>
  <c r="AP334" i="4"/>
  <c r="AP335" i="4"/>
  <c r="AP336" i="4"/>
  <c r="AP337" i="4"/>
  <c r="AP338" i="4"/>
  <c r="AP339" i="4"/>
  <c r="AP340" i="4"/>
  <c r="AP341" i="4"/>
  <c r="AP342" i="4"/>
  <c r="AP343" i="4"/>
  <c r="AP344" i="4"/>
  <c r="AP345" i="4"/>
  <c r="AP346" i="4"/>
  <c r="AP347" i="4"/>
  <c r="AP348" i="4"/>
  <c r="AP349" i="4"/>
  <c r="AP350" i="4"/>
  <c r="AP351" i="4"/>
  <c r="AP352" i="4"/>
  <c r="AP353" i="4"/>
  <c r="AP354" i="4"/>
  <c r="AP355" i="4"/>
  <c r="AP356" i="4"/>
  <c r="AP357" i="4"/>
  <c r="AP358" i="4"/>
  <c r="AP359" i="4"/>
  <c r="AP360" i="4"/>
  <c r="AP361" i="4"/>
  <c r="AP362" i="4"/>
  <c r="AP363" i="4"/>
  <c r="AP364" i="4"/>
  <c r="AP365" i="4"/>
  <c r="AP366" i="4"/>
  <c r="AP367" i="4"/>
  <c r="AP368" i="4"/>
  <c r="AP369" i="4"/>
  <c r="AP370" i="4"/>
  <c r="AP371" i="4"/>
  <c r="AP372" i="4"/>
  <c r="AP373" i="4"/>
  <c r="AP374" i="4"/>
  <c r="AP375" i="4"/>
  <c r="AP376" i="4"/>
  <c r="AP377" i="4"/>
  <c r="AP378" i="4"/>
  <c r="AP379" i="4"/>
  <c r="AP380" i="4"/>
  <c r="AP381" i="4"/>
  <c r="AP382" i="4"/>
  <c r="AP383" i="4"/>
  <c r="AP384" i="4"/>
  <c r="AP385" i="4"/>
  <c r="AP386" i="4"/>
  <c r="AP387" i="4"/>
  <c r="AP388" i="4"/>
  <c r="AP389" i="4"/>
  <c r="AP390" i="4"/>
  <c r="AP391" i="4"/>
  <c r="AP392" i="4"/>
  <c r="AP393" i="4"/>
  <c r="AP394" i="4"/>
  <c r="AP395" i="4"/>
  <c r="AP396" i="4"/>
  <c r="AP397" i="4"/>
  <c r="AP398" i="4"/>
  <c r="AP399" i="4"/>
  <c r="AP400" i="4"/>
  <c r="AP401" i="4"/>
  <c r="AP402" i="4"/>
  <c r="AP403" i="4"/>
  <c r="AP404" i="4"/>
  <c r="AP405" i="4"/>
  <c r="AP406" i="4"/>
  <c r="AP407" i="4"/>
  <c r="AP408" i="4"/>
  <c r="AP409" i="4"/>
  <c r="AP410" i="4"/>
  <c r="AP411" i="4"/>
  <c r="AP412" i="4"/>
  <c r="AP413" i="4"/>
  <c r="AP414" i="4"/>
  <c r="AP415" i="4"/>
  <c r="AP416" i="4"/>
  <c r="AP417" i="4"/>
  <c r="AP418" i="4"/>
  <c r="AP419" i="4"/>
  <c r="AP420" i="4"/>
  <c r="AP421" i="4"/>
  <c r="AP422" i="4"/>
  <c r="AP423" i="4"/>
  <c r="AP424" i="4"/>
  <c r="AP425" i="4"/>
  <c r="AP426" i="4"/>
  <c r="AP427" i="4"/>
  <c r="AP428" i="4"/>
  <c r="AP429" i="4"/>
  <c r="AP430" i="4"/>
  <c r="AP431" i="4"/>
  <c r="AP432" i="4"/>
  <c r="AP433" i="4"/>
  <c r="AP434" i="4"/>
  <c r="AP435" i="4"/>
  <c r="AP436" i="4"/>
  <c r="AP437" i="4"/>
  <c r="AP438" i="4"/>
  <c r="AP439" i="4"/>
  <c r="AP440" i="4"/>
  <c r="AP441" i="4"/>
  <c r="AP442" i="4"/>
  <c r="AP443" i="4"/>
  <c r="AP444" i="4"/>
  <c r="AP445" i="4"/>
  <c r="AP446" i="4"/>
  <c r="AP447" i="4"/>
  <c r="AP448" i="4"/>
  <c r="AP449" i="4"/>
  <c r="AP450" i="4"/>
  <c r="AP451" i="4"/>
  <c r="AP452" i="4"/>
  <c r="AP453" i="4"/>
  <c r="AP454" i="4"/>
  <c r="AP455" i="4"/>
  <c r="AP456" i="4"/>
  <c r="AP457" i="4"/>
  <c r="AP458" i="4"/>
  <c r="AP459" i="4"/>
  <c r="AP460" i="4"/>
  <c r="AP461" i="4"/>
  <c r="AP462" i="4"/>
  <c r="AP463" i="4"/>
  <c r="AP464" i="4"/>
  <c r="AP465" i="4"/>
  <c r="AP466" i="4"/>
  <c r="AP467" i="4"/>
  <c r="AP468" i="4"/>
  <c r="AP469" i="4"/>
  <c r="AP470" i="4"/>
  <c r="AP471" i="4"/>
  <c r="AP472" i="4"/>
  <c r="AP473" i="4"/>
  <c r="AP474" i="4"/>
  <c r="AP475" i="4"/>
  <c r="AP476" i="4"/>
  <c r="AP477" i="4"/>
  <c r="AP478" i="4"/>
  <c r="AP479" i="4"/>
  <c r="AP480" i="4"/>
  <c r="AP481" i="4"/>
  <c r="AP482" i="4"/>
  <c r="AP483" i="4"/>
  <c r="AP484" i="4"/>
  <c r="AP485" i="4"/>
  <c r="AP486" i="4"/>
  <c r="AP487" i="4"/>
  <c r="AP488" i="4"/>
  <c r="AP489" i="4"/>
  <c r="AP490" i="4"/>
  <c r="AP491" i="4"/>
  <c r="AP492" i="4"/>
  <c r="AP493" i="4"/>
  <c r="AP494" i="4"/>
  <c r="AP495" i="4"/>
  <c r="AP496" i="4"/>
  <c r="AP497" i="4"/>
  <c r="AP498" i="4"/>
  <c r="AP499" i="4"/>
  <c r="AP500" i="4"/>
  <c r="AP501" i="4"/>
  <c r="AP502" i="4"/>
  <c r="AP503" i="4"/>
  <c r="AP504" i="4"/>
  <c r="AP505" i="4"/>
  <c r="AP506" i="4"/>
  <c r="AP507" i="4"/>
  <c r="AP508" i="4"/>
  <c r="AP509" i="4"/>
  <c r="AP510" i="4"/>
  <c r="AP511" i="4"/>
  <c r="AP512" i="4"/>
  <c r="AP513" i="4"/>
  <c r="AP514" i="4"/>
  <c r="AP515" i="4"/>
  <c r="AP516" i="4"/>
  <c r="AP517" i="4"/>
  <c r="AP518" i="4"/>
  <c r="AP519" i="4"/>
  <c r="AP520" i="4"/>
  <c r="AP521" i="4"/>
  <c r="AP522" i="4"/>
  <c r="AP523" i="4"/>
  <c r="AP524" i="4"/>
  <c r="AP525" i="4"/>
  <c r="AP526" i="4"/>
  <c r="AP527" i="4"/>
  <c r="AP528" i="4"/>
  <c r="AP529" i="4"/>
  <c r="AP530" i="4"/>
  <c r="AP531" i="4"/>
  <c r="AP532" i="4"/>
  <c r="AP533" i="4"/>
  <c r="AP534" i="4"/>
  <c r="AP535" i="4"/>
  <c r="AP536" i="4"/>
  <c r="AP537" i="4"/>
  <c r="AP538" i="4"/>
  <c r="AP539" i="4"/>
  <c r="AP540" i="4"/>
  <c r="AP541" i="4"/>
  <c r="AP542" i="4"/>
  <c r="AP543" i="4"/>
  <c r="AP544" i="4"/>
  <c r="AP545" i="4"/>
  <c r="AP546" i="4"/>
  <c r="AP547" i="4"/>
  <c r="AP548" i="4"/>
  <c r="AP549" i="4"/>
  <c r="AP550" i="4"/>
  <c r="AP551" i="4"/>
  <c r="AP552" i="4"/>
  <c r="AP553" i="4"/>
  <c r="AP554" i="4"/>
  <c r="AP555" i="4"/>
  <c r="AP556" i="4"/>
  <c r="AP557" i="4"/>
  <c r="AP558" i="4"/>
  <c r="AP559" i="4"/>
  <c r="AP560" i="4"/>
  <c r="AP561" i="4"/>
  <c r="AP562" i="4"/>
  <c r="AP563" i="4"/>
  <c r="AP564" i="4"/>
  <c r="AP565" i="4"/>
  <c r="AP566" i="4"/>
  <c r="AP567" i="4"/>
  <c r="AP568" i="4"/>
  <c r="AP569" i="4"/>
  <c r="AP570" i="4"/>
  <c r="AP571" i="4"/>
  <c r="AP572" i="4"/>
  <c r="AP573" i="4"/>
  <c r="AP574" i="4"/>
  <c r="AP575" i="4"/>
  <c r="AP576" i="4"/>
  <c r="AP577" i="4"/>
  <c r="AP578" i="4"/>
  <c r="AP579" i="4"/>
  <c r="AP580" i="4"/>
  <c r="AP581" i="4"/>
  <c r="AP582" i="4"/>
  <c r="AP583" i="4"/>
  <c r="AP584" i="4"/>
  <c r="AP585" i="4"/>
  <c r="AP586" i="4"/>
  <c r="AP587" i="4"/>
  <c r="AP588" i="4"/>
  <c r="AP589" i="4"/>
  <c r="AP590" i="4"/>
  <c r="AP591" i="4"/>
  <c r="AP592" i="4"/>
  <c r="AP593" i="4"/>
  <c r="AP594" i="4"/>
  <c r="AP595" i="4"/>
  <c r="AP596" i="4"/>
  <c r="AP597" i="4"/>
  <c r="AP598" i="4"/>
  <c r="AP599" i="4"/>
  <c r="AP600" i="4"/>
  <c r="AP601" i="4"/>
  <c r="AP602" i="4"/>
  <c r="AP603" i="4"/>
  <c r="AP604" i="4"/>
  <c r="AP605" i="4"/>
  <c r="AP606" i="4"/>
  <c r="AP607" i="4"/>
  <c r="AP608" i="4"/>
  <c r="AP609" i="4"/>
  <c r="AP610" i="4"/>
  <c r="AP611" i="4"/>
  <c r="AP612" i="4"/>
  <c r="AP613" i="4"/>
  <c r="AP614" i="4"/>
  <c r="AP615" i="4"/>
  <c r="AP616" i="4"/>
  <c r="AP617" i="4"/>
  <c r="AP618" i="4"/>
  <c r="AP619" i="4"/>
  <c r="AP620" i="4"/>
  <c r="AP621" i="4"/>
  <c r="AP622" i="4"/>
  <c r="AP623" i="4"/>
  <c r="AP624" i="4"/>
  <c r="AP625" i="4"/>
  <c r="AP626" i="4"/>
  <c r="AP627" i="4"/>
  <c r="AP628" i="4"/>
  <c r="AP629" i="4"/>
  <c r="AP630" i="4"/>
  <c r="AP631" i="4"/>
  <c r="AP632" i="4"/>
  <c r="AP633" i="4"/>
  <c r="AP634" i="4"/>
  <c r="AP635" i="4"/>
  <c r="AP636" i="4"/>
  <c r="AP637" i="4"/>
  <c r="AP638" i="4"/>
  <c r="AP639" i="4"/>
  <c r="AP640" i="4"/>
  <c r="AP641" i="4"/>
  <c r="AP642" i="4"/>
  <c r="AP643" i="4"/>
  <c r="AP644" i="4"/>
  <c r="AP645" i="4"/>
  <c r="AP646" i="4"/>
  <c r="AP647" i="4"/>
  <c r="AP648" i="4"/>
  <c r="AP649" i="4"/>
  <c r="AP650" i="4"/>
  <c r="AP651" i="4"/>
  <c r="AP652" i="4"/>
  <c r="AP653" i="4"/>
  <c r="AP654" i="4"/>
  <c r="AP655" i="4"/>
  <c r="AP656" i="4"/>
  <c r="AP657" i="4"/>
  <c r="AP658" i="4"/>
  <c r="AP659" i="4"/>
  <c r="AP660" i="4"/>
  <c r="AP661" i="4"/>
  <c r="AP662" i="4"/>
  <c r="AP663" i="4"/>
  <c r="AP664" i="4"/>
  <c r="AP665" i="4"/>
  <c r="AP666" i="4"/>
  <c r="AP667" i="4"/>
  <c r="AP668" i="4"/>
  <c r="AP669" i="4"/>
  <c r="AP670" i="4"/>
  <c r="AP671" i="4"/>
  <c r="AP672" i="4"/>
  <c r="AP673" i="4"/>
  <c r="AP674" i="4"/>
  <c r="AP675" i="4"/>
  <c r="AP676" i="4"/>
  <c r="AP677" i="4"/>
  <c r="AP678" i="4"/>
  <c r="AP679" i="4"/>
  <c r="AP680" i="4"/>
  <c r="AP681" i="4"/>
  <c r="AP682" i="4"/>
  <c r="AP683" i="4"/>
  <c r="AP684" i="4"/>
  <c r="AP685" i="4"/>
  <c r="AP686" i="4"/>
  <c r="AP687" i="4"/>
  <c r="AP688" i="4"/>
  <c r="AP689" i="4"/>
  <c r="AP690" i="4"/>
  <c r="AP691" i="4"/>
  <c r="AP692" i="4"/>
  <c r="AP693" i="4"/>
  <c r="AP694" i="4"/>
  <c r="AP695" i="4"/>
  <c r="AP696" i="4"/>
  <c r="AP697" i="4"/>
  <c r="AP698" i="4"/>
  <c r="AP699" i="4"/>
  <c r="AP700" i="4"/>
  <c r="AP701" i="4"/>
  <c r="AP702" i="4"/>
  <c r="AP703" i="4"/>
  <c r="AP704" i="4"/>
  <c r="AP705" i="4"/>
  <c r="AP706" i="4"/>
  <c r="AP707" i="4"/>
  <c r="AP708" i="4"/>
  <c r="AP709" i="4"/>
  <c r="AP710" i="4"/>
  <c r="AP711" i="4"/>
  <c r="AP712" i="4"/>
  <c r="AP713" i="4"/>
  <c r="AP714" i="4"/>
  <c r="AP715" i="4"/>
  <c r="AP716" i="4"/>
  <c r="AP717" i="4"/>
  <c r="AP718" i="4"/>
  <c r="AP719" i="4"/>
  <c r="AP720" i="4"/>
  <c r="AP721" i="4"/>
  <c r="AP722" i="4"/>
  <c r="AP723" i="4"/>
  <c r="AP724" i="4"/>
  <c r="AP725" i="4"/>
  <c r="AP726" i="4"/>
  <c r="AP727" i="4"/>
  <c r="AP728" i="4"/>
  <c r="AP729" i="4"/>
  <c r="AP730" i="4"/>
  <c r="AP731" i="4"/>
  <c r="AP732" i="4"/>
  <c r="AP733" i="4"/>
  <c r="AP734" i="4"/>
  <c r="AP735" i="4"/>
  <c r="AP736" i="4"/>
  <c r="AP737" i="4"/>
  <c r="AP738" i="4"/>
  <c r="AP739" i="4"/>
  <c r="AP740" i="4"/>
  <c r="AP741" i="4"/>
  <c r="AP742" i="4"/>
  <c r="AP743" i="4"/>
  <c r="AP744" i="4"/>
  <c r="AP745" i="4"/>
  <c r="AP746" i="4"/>
  <c r="AP747" i="4"/>
  <c r="AP748" i="4"/>
  <c r="AP749" i="4"/>
  <c r="AP750" i="4"/>
  <c r="AP751" i="4"/>
  <c r="AP752" i="4"/>
  <c r="AP753" i="4"/>
  <c r="AP754" i="4"/>
  <c r="AP755" i="4"/>
  <c r="AP756" i="4"/>
  <c r="AP757" i="4"/>
  <c r="AP758" i="4"/>
  <c r="AP759" i="4"/>
  <c r="AP760" i="4"/>
  <c r="AP761" i="4"/>
  <c r="AP762" i="4"/>
  <c r="AP763" i="4"/>
  <c r="AP764" i="4"/>
  <c r="AP765" i="4"/>
  <c r="AP766" i="4"/>
  <c r="AP767" i="4"/>
  <c r="AP768" i="4"/>
  <c r="AP769" i="4"/>
  <c r="AP770" i="4"/>
  <c r="AP771" i="4"/>
  <c r="AP772" i="4"/>
  <c r="AP773" i="4"/>
  <c r="AP774" i="4"/>
  <c r="AP775" i="4"/>
  <c r="AP776" i="4"/>
  <c r="AP777" i="4"/>
  <c r="AP778" i="4"/>
  <c r="AP779" i="4"/>
  <c r="AP780" i="4"/>
  <c r="AP781" i="4"/>
  <c r="AP782" i="4"/>
  <c r="AP783" i="4"/>
  <c r="AP784" i="4"/>
  <c r="AP785" i="4"/>
  <c r="AP786" i="4"/>
  <c r="AP787" i="4"/>
  <c r="AP788" i="4"/>
  <c r="AP789" i="4"/>
  <c r="AP790" i="4"/>
  <c r="AP791" i="4"/>
  <c r="AP792" i="4"/>
  <c r="AP793" i="4"/>
  <c r="AP794" i="4"/>
  <c r="AP795" i="4"/>
  <c r="AP796" i="4"/>
  <c r="AP797" i="4"/>
  <c r="AP798" i="4"/>
  <c r="AP799" i="4"/>
  <c r="AP800" i="4"/>
  <c r="AP801" i="4"/>
  <c r="AP802" i="4"/>
  <c r="AP803" i="4"/>
  <c r="AP804" i="4"/>
  <c r="AP805" i="4"/>
  <c r="AP806" i="4"/>
  <c r="AP807" i="4"/>
  <c r="AP808" i="4"/>
  <c r="AP809" i="4"/>
  <c r="AP810" i="4"/>
  <c r="AP811" i="4"/>
  <c r="AP812" i="4"/>
  <c r="AP813" i="4"/>
  <c r="AP814" i="4"/>
  <c r="AP815" i="4"/>
  <c r="AP816" i="4"/>
  <c r="AP817" i="4"/>
  <c r="AP818" i="4"/>
  <c r="AP819" i="4"/>
  <c r="AP820" i="4"/>
  <c r="AP821" i="4"/>
  <c r="AP822" i="4"/>
  <c r="AP823" i="4"/>
  <c r="AP824" i="4"/>
  <c r="AP825" i="4"/>
  <c r="AP826" i="4"/>
  <c r="AP827" i="4"/>
  <c r="AP828" i="4"/>
  <c r="AP829" i="4"/>
  <c r="AP830" i="4"/>
  <c r="AP831" i="4"/>
  <c r="AP832" i="4"/>
  <c r="AP833" i="4"/>
  <c r="AP834" i="4"/>
  <c r="AP835" i="4"/>
  <c r="AP836" i="4"/>
  <c r="AP837" i="4"/>
  <c r="AP838" i="4"/>
  <c r="AP839" i="4"/>
  <c r="AP840" i="4"/>
  <c r="AP841" i="4"/>
  <c r="AP842" i="4"/>
  <c r="AP843" i="4"/>
  <c r="AP844" i="4"/>
  <c r="AP845" i="4"/>
  <c r="AP846" i="4"/>
  <c r="AP847" i="4"/>
  <c r="AP848" i="4"/>
  <c r="AP849" i="4"/>
  <c r="AP850" i="4"/>
  <c r="AP851" i="4"/>
  <c r="AP852" i="4"/>
  <c r="AP853" i="4"/>
  <c r="AP854" i="4"/>
  <c r="AP855" i="4"/>
  <c r="AP856" i="4"/>
  <c r="AP857" i="4"/>
  <c r="AP858" i="4"/>
  <c r="AP859" i="4"/>
  <c r="AP860" i="4"/>
  <c r="AP861" i="4"/>
  <c r="AP862" i="4"/>
  <c r="AP863" i="4"/>
  <c r="AP864" i="4"/>
  <c r="AP865" i="4"/>
  <c r="AP866" i="4"/>
  <c r="AP867" i="4"/>
  <c r="AP868" i="4"/>
  <c r="AP869" i="4"/>
  <c r="AP870" i="4"/>
  <c r="AP871" i="4"/>
  <c r="AQ2" i="4"/>
  <c r="AQ3" i="4"/>
  <c r="AQ4" i="4"/>
  <c r="AQ5" i="4"/>
  <c r="AQ6" i="4"/>
  <c r="AQ7" i="4"/>
  <c r="AQ8" i="4"/>
  <c r="AQ9" i="4"/>
  <c r="AQ10" i="4"/>
  <c r="AQ11" i="4"/>
  <c r="AQ12" i="4"/>
  <c r="AQ13" i="4"/>
  <c r="AQ14" i="4"/>
  <c r="AQ15" i="4"/>
  <c r="AQ16" i="4"/>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43" i="4"/>
  <c r="AQ44" i="4"/>
  <c r="AQ45" i="4"/>
  <c r="AQ46" i="4"/>
  <c r="AQ47" i="4"/>
  <c r="AQ48" i="4"/>
  <c r="AQ49" i="4"/>
  <c r="AQ50" i="4"/>
  <c r="AQ51" i="4"/>
  <c r="AQ52" i="4"/>
  <c r="AQ53" i="4"/>
  <c r="AQ54" i="4"/>
  <c r="AQ55" i="4"/>
  <c r="AQ56" i="4"/>
  <c r="AQ57" i="4"/>
  <c r="AQ58" i="4"/>
  <c r="AQ59" i="4"/>
  <c r="AQ60" i="4"/>
  <c r="AQ61" i="4"/>
  <c r="AQ62" i="4"/>
  <c r="AQ63" i="4"/>
  <c r="AQ64" i="4"/>
  <c r="AQ65" i="4"/>
  <c r="AQ66" i="4"/>
  <c r="AQ67" i="4"/>
  <c r="AQ68" i="4"/>
  <c r="AQ69" i="4"/>
  <c r="AQ70" i="4"/>
  <c r="AQ71" i="4"/>
  <c r="AQ72" i="4"/>
  <c r="AQ73" i="4"/>
  <c r="AQ74" i="4"/>
  <c r="AQ75" i="4"/>
  <c r="AQ76" i="4"/>
  <c r="AQ77" i="4"/>
  <c r="AQ78" i="4"/>
  <c r="AQ79" i="4"/>
  <c r="AQ80" i="4"/>
  <c r="AQ81" i="4"/>
  <c r="AQ82" i="4"/>
  <c r="AQ83" i="4"/>
  <c r="AQ84" i="4"/>
  <c r="AQ85" i="4"/>
  <c r="AQ86" i="4"/>
  <c r="AQ87" i="4"/>
  <c r="AQ88" i="4"/>
  <c r="AQ89" i="4"/>
  <c r="AQ90" i="4"/>
  <c r="AQ91" i="4"/>
  <c r="AQ92" i="4"/>
  <c r="AQ93" i="4"/>
  <c r="AQ94" i="4"/>
  <c r="AQ95" i="4"/>
  <c r="AQ96" i="4"/>
  <c r="AQ97" i="4"/>
  <c r="AQ98" i="4"/>
  <c r="AQ99" i="4"/>
  <c r="AQ100" i="4"/>
  <c r="AQ101" i="4"/>
  <c r="AQ102" i="4"/>
  <c r="AQ103" i="4"/>
  <c r="AQ104" i="4"/>
  <c r="AQ105" i="4"/>
  <c r="AQ106" i="4"/>
  <c r="AQ107" i="4"/>
  <c r="AQ108" i="4"/>
  <c r="AQ109" i="4"/>
  <c r="AQ110" i="4"/>
  <c r="AQ111" i="4"/>
  <c r="AQ112" i="4"/>
  <c r="AQ113" i="4"/>
  <c r="AQ114" i="4"/>
  <c r="AQ115" i="4"/>
  <c r="AQ116" i="4"/>
  <c r="AQ117" i="4"/>
  <c r="AQ118" i="4"/>
  <c r="AQ119" i="4"/>
  <c r="AQ120" i="4"/>
  <c r="AQ121" i="4"/>
  <c r="AQ122" i="4"/>
  <c r="AQ123" i="4"/>
  <c r="AQ124" i="4"/>
  <c r="AQ125" i="4"/>
  <c r="AQ126" i="4"/>
  <c r="AQ127" i="4"/>
  <c r="AQ128" i="4"/>
  <c r="AQ129" i="4"/>
  <c r="AQ130" i="4"/>
  <c r="AQ131" i="4"/>
  <c r="AQ132" i="4"/>
  <c r="AQ133" i="4"/>
  <c r="AQ134" i="4"/>
  <c r="AQ135" i="4"/>
  <c r="AQ136" i="4"/>
  <c r="AQ137" i="4"/>
  <c r="AQ138" i="4"/>
  <c r="AQ139" i="4"/>
  <c r="AQ140" i="4"/>
  <c r="AQ141" i="4"/>
  <c r="AQ142" i="4"/>
  <c r="AQ143" i="4"/>
  <c r="AQ144" i="4"/>
  <c r="AQ145" i="4"/>
  <c r="AQ146" i="4"/>
  <c r="AQ147" i="4"/>
  <c r="AQ148" i="4"/>
  <c r="AQ149" i="4"/>
  <c r="AQ150" i="4"/>
  <c r="AQ151" i="4"/>
  <c r="AQ152" i="4"/>
  <c r="AQ153" i="4"/>
  <c r="AQ154" i="4"/>
  <c r="AQ155" i="4"/>
  <c r="AQ156" i="4"/>
  <c r="AQ157" i="4"/>
  <c r="AQ158" i="4"/>
  <c r="AQ159" i="4"/>
  <c r="AQ160" i="4"/>
  <c r="AQ161" i="4"/>
  <c r="AQ162" i="4"/>
  <c r="AQ163" i="4"/>
  <c r="AQ164" i="4"/>
  <c r="AQ165" i="4"/>
  <c r="AQ166" i="4"/>
  <c r="AQ167" i="4"/>
  <c r="AQ168" i="4"/>
  <c r="AQ169" i="4"/>
  <c r="AQ170" i="4"/>
  <c r="AQ171" i="4"/>
  <c r="AQ172" i="4"/>
  <c r="AQ173" i="4"/>
  <c r="AQ174" i="4"/>
  <c r="AQ175" i="4"/>
  <c r="AQ176" i="4"/>
  <c r="AQ177" i="4"/>
  <c r="AQ178" i="4"/>
  <c r="AQ179" i="4"/>
  <c r="AQ180" i="4"/>
  <c r="AQ181" i="4"/>
  <c r="AQ182" i="4"/>
  <c r="AQ183" i="4"/>
  <c r="AQ184" i="4"/>
  <c r="AQ185" i="4"/>
  <c r="AQ186" i="4"/>
  <c r="AQ187" i="4"/>
  <c r="AQ188" i="4"/>
  <c r="AQ189" i="4"/>
  <c r="AQ190" i="4"/>
  <c r="AQ191" i="4"/>
  <c r="AQ192" i="4"/>
  <c r="AQ193" i="4"/>
  <c r="AQ194" i="4"/>
  <c r="AQ195" i="4"/>
  <c r="AQ196" i="4"/>
  <c r="AQ197" i="4"/>
  <c r="AQ198" i="4"/>
  <c r="AQ199" i="4"/>
  <c r="AQ200" i="4"/>
  <c r="AQ201" i="4"/>
  <c r="AQ202" i="4"/>
  <c r="AQ203" i="4"/>
  <c r="AQ204" i="4"/>
  <c r="AQ205" i="4"/>
  <c r="AQ206" i="4"/>
  <c r="AQ207" i="4"/>
  <c r="AQ208" i="4"/>
  <c r="AQ209" i="4"/>
  <c r="AQ210" i="4"/>
  <c r="AQ211" i="4"/>
  <c r="AQ212" i="4"/>
  <c r="AQ213" i="4"/>
  <c r="AQ214" i="4"/>
  <c r="AQ215" i="4"/>
  <c r="AQ216" i="4"/>
  <c r="AQ217" i="4"/>
  <c r="AQ218" i="4"/>
  <c r="AQ219" i="4"/>
  <c r="AQ220" i="4"/>
  <c r="AQ221" i="4"/>
  <c r="AQ222" i="4"/>
  <c r="AQ223" i="4"/>
  <c r="AQ224" i="4"/>
  <c r="AQ225" i="4"/>
  <c r="AQ226" i="4"/>
  <c r="AQ227" i="4"/>
  <c r="AQ228" i="4"/>
  <c r="AQ229" i="4"/>
  <c r="AQ230" i="4"/>
  <c r="AQ231" i="4"/>
  <c r="AQ232" i="4"/>
  <c r="AQ233" i="4"/>
  <c r="AQ234" i="4"/>
  <c r="AQ235" i="4"/>
  <c r="AQ236" i="4"/>
  <c r="AQ237" i="4"/>
  <c r="AQ238" i="4"/>
  <c r="AQ239" i="4"/>
  <c r="AQ240" i="4"/>
  <c r="AQ241" i="4"/>
  <c r="AQ242" i="4"/>
  <c r="AQ243" i="4"/>
  <c r="AQ244" i="4"/>
  <c r="AQ245" i="4"/>
  <c r="AQ246" i="4"/>
  <c r="AQ247" i="4"/>
  <c r="AQ248" i="4"/>
  <c r="AQ249" i="4"/>
  <c r="AQ250" i="4"/>
  <c r="AQ251" i="4"/>
  <c r="AQ252" i="4"/>
  <c r="AQ253" i="4"/>
  <c r="AQ254" i="4"/>
  <c r="AQ255" i="4"/>
  <c r="AQ256" i="4"/>
  <c r="AQ257" i="4"/>
  <c r="AQ258" i="4"/>
  <c r="AQ259" i="4"/>
  <c r="AQ260" i="4"/>
  <c r="AQ261" i="4"/>
  <c r="AQ262" i="4"/>
  <c r="AQ263" i="4"/>
  <c r="AQ264" i="4"/>
  <c r="AQ265" i="4"/>
  <c r="AQ266" i="4"/>
  <c r="AQ267" i="4"/>
  <c r="AQ268" i="4"/>
  <c r="AQ269" i="4"/>
  <c r="AQ270" i="4"/>
  <c r="AQ271" i="4"/>
  <c r="AQ272" i="4"/>
  <c r="AQ273" i="4"/>
  <c r="AQ274" i="4"/>
  <c r="AQ275" i="4"/>
  <c r="AQ276" i="4"/>
  <c r="AQ277" i="4"/>
  <c r="AQ278" i="4"/>
  <c r="AQ279" i="4"/>
  <c r="AQ280" i="4"/>
  <c r="AQ281" i="4"/>
  <c r="AQ282" i="4"/>
  <c r="AQ283" i="4"/>
  <c r="AQ284" i="4"/>
  <c r="AQ285" i="4"/>
  <c r="AQ286" i="4"/>
  <c r="AQ287" i="4"/>
  <c r="AQ288" i="4"/>
  <c r="AQ289" i="4"/>
  <c r="AQ290" i="4"/>
  <c r="AQ291" i="4"/>
  <c r="AQ292" i="4"/>
  <c r="AQ293" i="4"/>
  <c r="AQ294" i="4"/>
  <c r="AQ295" i="4"/>
  <c r="AQ296" i="4"/>
  <c r="AQ297" i="4"/>
  <c r="AQ298" i="4"/>
  <c r="AQ299" i="4"/>
  <c r="AQ300" i="4"/>
  <c r="AQ301" i="4"/>
  <c r="AQ302" i="4"/>
  <c r="AQ303" i="4"/>
  <c r="AQ304" i="4"/>
  <c r="AQ305" i="4"/>
  <c r="AQ306" i="4"/>
  <c r="AQ307" i="4"/>
  <c r="AQ308" i="4"/>
  <c r="AQ309" i="4"/>
  <c r="AQ310" i="4"/>
  <c r="AQ311" i="4"/>
  <c r="AQ312" i="4"/>
  <c r="AQ313" i="4"/>
  <c r="AQ314" i="4"/>
  <c r="AQ315" i="4"/>
  <c r="AQ316" i="4"/>
  <c r="AQ317" i="4"/>
  <c r="AQ318" i="4"/>
  <c r="AQ319" i="4"/>
  <c r="AQ320" i="4"/>
  <c r="AQ321" i="4"/>
  <c r="AQ322" i="4"/>
  <c r="AQ323" i="4"/>
  <c r="AQ324" i="4"/>
  <c r="AQ325" i="4"/>
  <c r="AQ326" i="4"/>
  <c r="AQ327" i="4"/>
  <c r="AQ328" i="4"/>
  <c r="AQ329" i="4"/>
  <c r="AQ330" i="4"/>
  <c r="AQ331" i="4"/>
  <c r="AQ332" i="4"/>
  <c r="AQ333" i="4"/>
  <c r="AQ334" i="4"/>
  <c r="AQ335" i="4"/>
  <c r="AQ336" i="4"/>
  <c r="AQ337" i="4"/>
  <c r="AQ338" i="4"/>
  <c r="AQ339" i="4"/>
  <c r="AQ340" i="4"/>
  <c r="AQ341" i="4"/>
  <c r="AQ342" i="4"/>
  <c r="AQ343" i="4"/>
  <c r="AQ344" i="4"/>
  <c r="AQ345" i="4"/>
  <c r="AQ346" i="4"/>
  <c r="AQ347" i="4"/>
  <c r="AQ348" i="4"/>
  <c r="AQ349" i="4"/>
  <c r="AQ350" i="4"/>
  <c r="AQ351" i="4"/>
  <c r="AQ352" i="4"/>
  <c r="AQ353" i="4"/>
  <c r="AQ354" i="4"/>
  <c r="AQ355" i="4"/>
  <c r="AQ356" i="4"/>
  <c r="AQ357" i="4"/>
  <c r="AQ358" i="4"/>
  <c r="AQ359" i="4"/>
  <c r="AQ360" i="4"/>
  <c r="AQ361" i="4"/>
  <c r="AQ362" i="4"/>
  <c r="AQ363" i="4"/>
  <c r="AQ364" i="4"/>
  <c r="AQ365" i="4"/>
  <c r="AQ366" i="4"/>
  <c r="AQ367" i="4"/>
  <c r="AQ368" i="4"/>
  <c r="AQ369" i="4"/>
  <c r="AQ370" i="4"/>
  <c r="AQ371" i="4"/>
  <c r="AQ372" i="4"/>
  <c r="AQ373" i="4"/>
  <c r="AQ374" i="4"/>
  <c r="AQ375" i="4"/>
  <c r="AQ376" i="4"/>
  <c r="AQ377" i="4"/>
  <c r="AQ378" i="4"/>
  <c r="AQ379" i="4"/>
  <c r="AQ380" i="4"/>
  <c r="AQ381" i="4"/>
  <c r="AQ382" i="4"/>
  <c r="AQ383" i="4"/>
  <c r="AQ384" i="4"/>
  <c r="AQ385" i="4"/>
  <c r="AQ386" i="4"/>
  <c r="AQ387" i="4"/>
  <c r="AQ388" i="4"/>
  <c r="AQ389" i="4"/>
  <c r="AQ390" i="4"/>
  <c r="AQ391" i="4"/>
  <c r="AQ392" i="4"/>
  <c r="AQ393" i="4"/>
  <c r="AQ394" i="4"/>
  <c r="AQ395" i="4"/>
  <c r="AQ396" i="4"/>
  <c r="AQ397" i="4"/>
  <c r="AQ398" i="4"/>
  <c r="AQ399" i="4"/>
  <c r="AQ400" i="4"/>
  <c r="AQ401" i="4"/>
  <c r="AQ402" i="4"/>
  <c r="AQ403" i="4"/>
  <c r="AQ404" i="4"/>
  <c r="AQ405" i="4"/>
  <c r="AQ406" i="4"/>
  <c r="AQ407" i="4"/>
  <c r="AQ408" i="4"/>
  <c r="AQ409" i="4"/>
  <c r="AQ410" i="4"/>
  <c r="AQ411" i="4"/>
  <c r="AQ412" i="4"/>
  <c r="AQ413" i="4"/>
  <c r="AQ414" i="4"/>
  <c r="AQ415" i="4"/>
  <c r="AQ416" i="4"/>
  <c r="AQ417" i="4"/>
  <c r="AQ418" i="4"/>
  <c r="AQ419" i="4"/>
  <c r="AQ420" i="4"/>
  <c r="AQ421" i="4"/>
  <c r="AQ422" i="4"/>
  <c r="AQ423" i="4"/>
  <c r="AQ424" i="4"/>
  <c r="AQ425" i="4"/>
  <c r="AQ426" i="4"/>
  <c r="AQ427" i="4"/>
  <c r="AQ428" i="4"/>
  <c r="AQ429" i="4"/>
  <c r="AQ430" i="4"/>
  <c r="AQ431" i="4"/>
  <c r="AQ432" i="4"/>
  <c r="AQ433" i="4"/>
  <c r="AQ434" i="4"/>
  <c r="AQ435" i="4"/>
  <c r="AQ436" i="4"/>
  <c r="AQ437" i="4"/>
  <c r="AQ438" i="4"/>
  <c r="AQ439" i="4"/>
  <c r="AQ440" i="4"/>
  <c r="AQ441" i="4"/>
  <c r="AQ442" i="4"/>
  <c r="AQ443" i="4"/>
  <c r="AQ444" i="4"/>
  <c r="AQ445" i="4"/>
  <c r="AQ446" i="4"/>
  <c r="AQ447" i="4"/>
  <c r="AQ448" i="4"/>
  <c r="AQ449" i="4"/>
  <c r="AQ450" i="4"/>
  <c r="AQ451" i="4"/>
  <c r="AQ452" i="4"/>
  <c r="AQ453" i="4"/>
  <c r="AQ454" i="4"/>
  <c r="AQ455" i="4"/>
  <c r="AQ456" i="4"/>
  <c r="AQ457" i="4"/>
  <c r="AQ458" i="4"/>
  <c r="AQ459" i="4"/>
  <c r="AQ460" i="4"/>
  <c r="AQ461" i="4"/>
  <c r="AQ462" i="4"/>
  <c r="AQ463" i="4"/>
  <c r="AQ464" i="4"/>
  <c r="AQ465" i="4"/>
  <c r="AQ466" i="4"/>
  <c r="AQ467" i="4"/>
  <c r="AQ468" i="4"/>
  <c r="AQ469" i="4"/>
  <c r="AQ470" i="4"/>
  <c r="AQ471" i="4"/>
  <c r="AQ472" i="4"/>
  <c r="AQ473" i="4"/>
  <c r="AQ474" i="4"/>
  <c r="AQ475" i="4"/>
  <c r="AQ476" i="4"/>
  <c r="AQ477" i="4"/>
  <c r="AQ478" i="4"/>
  <c r="AQ479" i="4"/>
  <c r="AQ480" i="4"/>
  <c r="AQ481" i="4"/>
  <c r="AQ482" i="4"/>
  <c r="AQ483" i="4"/>
  <c r="AQ484" i="4"/>
  <c r="AQ485" i="4"/>
  <c r="AQ486" i="4"/>
  <c r="AQ487" i="4"/>
  <c r="AQ488" i="4"/>
  <c r="AQ489" i="4"/>
  <c r="AQ490" i="4"/>
  <c r="AQ491" i="4"/>
  <c r="AQ492" i="4"/>
  <c r="AQ493" i="4"/>
  <c r="AQ494" i="4"/>
  <c r="AQ495" i="4"/>
  <c r="AQ496" i="4"/>
  <c r="AQ497" i="4"/>
  <c r="AQ498" i="4"/>
  <c r="AQ499" i="4"/>
  <c r="AQ500" i="4"/>
  <c r="AQ501" i="4"/>
  <c r="AQ502" i="4"/>
  <c r="AQ503" i="4"/>
  <c r="AQ504" i="4"/>
  <c r="AQ505" i="4"/>
  <c r="AQ506" i="4"/>
  <c r="AQ507" i="4"/>
  <c r="AQ508" i="4"/>
  <c r="AQ509" i="4"/>
  <c r="AQ510" i="4"/>
  <c r="AQ511" i="4"/>
  <c r="AQ512" i="4"/>
  <c r="AQ513" i="4"/>
  <c r="AQ514" i="4"/>
  <c r="AQ515" i="4"/>
  <c r="AQ516" i="4"/>
  <c r="AQ517" i="4"/>
  <c r="AQ518" i="4"/>
  <c r="AQ519" i="4"/>
  <c r="AQ520" i="4"/>
  <c r="AQ521" i="4"/>
  <c r="AQ522" i="4"/>
  <c r="AQ523" i="4"/>
  <c r="AQ524" i="4"/>
  <c r="AQ525" i="4"/>
  <c r="AQ526" i="4"/>
  <c r="AQ527" i="4"/>
  <c r="AQ528" i="4"/>
  <c r="AQ529" i="4"/>
  <c r="AQ530" i="4"/>
  <c r="AQ531" i="4"/>
  <c r="AQ532" i="4"/>
  <c r="AQ533" i="4"/>
  <c r="AQ534" i="4"/>
  <c r="AQ535" i="4"/>
  <c r="AQ536" i="4"/>
  <c r="AQ537" i="4"/>
  <c r="AQ538" i="4"/>
  <c r="AQ539" i="4"/>
  <c r="AQ540" i="4"/>
  <c r="AQ541" i="4"/>
  <c r="AQ542" i="4"/>
  <c r="AQ543" i="4"/>
  <c r="AQ544" i="4"/>
  <c r="AQ545" i="4"/>
  <c r="AQ546" i="4"/>
  <c r="AQ547" i="4"/>
  <c r="AQ548" i="4"/>
  <c r="AQ549" i="4"/>
  <c r="AQ550" i="4"/>
  <c r="AQ551" i="4"/>
  <c r="AQ552" i="4"/>
  <c r="AQ553" i="4"/>
  <c r="AQ554" i="4"/>
  <c r="AQ555" i="4"/>
  <c r="AQ556" i="4"/>
  <c r="AQ557" i="4"/>
  <c r="AQ558" i="4"/>
  <c r="AQ559" i="4"/>
  <c r="AQ560" i="4"/>
  <c r="AQ561" i="4"/>
  <c r="AQ562" i="4"/>
  <c r="AQ563" i="4"/>
  <c r="AQ564" i="4"/>
  <c r="AQ565" i="4"/>
  <c r="AQ566" i="4"/>
  <c r="AQ567" i="4"/>
  <c r="AQ568" i="4"/>
  <c r="AQ569" i="4"/>
  <c r="AQ570" i="4"/>
  <c r="AQ571" i="4"/>
  <c r="AQ572" i="4"/>
  <c r="AQ573" i="4"/>
  <c r="AQ574" i="4"/>
  <c r="AQ575" i="4"/>
  <c r="AQ576" i="4"/>
  <c r="AQ577" i="4"/>
  <c r="AQ578" i="4"/>
  <c r="AQ579" i="4"/>
  <c r="AQ580" i="4"/>
  <c r="AQ581" i="4"/>
  <c r="AQ582" i="4"/>
  <c r="AQ583" i="4"/>
  <c r="AQ584" i="4"/>
  <c r="AQ585" i="4"/>
  <c r="AQ586" i="4"/>
  <c r="AQ587" i="4"/>
  <c r="AQ588" i="4"/>
  <c r="AQ589" i="4"/>
  <c r="AQ590" i="4"/>
  <c r="AQ591" i="4"/>
  <c r="AQ592" i="4"/>
  <c r="AQ593" i="4"/>
  <c r="AQ594" i="4"/>
  <c r="AQ595" i="4"/>
  <c r="AQ596" i="4"/>
  <c r="AQ597" i="4"/>
  <c r="AQ598" i="4"/>
  <c r="AQ599" i="4"/>
  <c r="AQ600" i="4"/>
  <c r="AQ601" i="4"/>
  <c r="AQ602" i="4"/>
  <c r="AQ603" i="4"/>
  <c r="AQ604" i="4"/>
  <c r="AQ605" i="4"/>
  <c r="AQ606" i="4"/>
  <c r="AQ607" i="4"/>
  <c r="AQ608" i="4"/>
  <c r="AQ609" i="4"/>
  <c r="AQ610" i="4"/>
  <c r="AQ611" i="4"/>
  <c r="AQ612" i="4"/>
  <c r="AQ613" i="4"/>
  <c r="AQ614" i="4"/>
  <c r="AQ615" i="4"/>
  <c r="AQ616" i="4"/>
  <c r="AQ617" i="4"/>
  <c r="AQ618" i="4"/>
  <c r="AQ619" i="4"/>
  <c r="AQ620" i="4"/>
  <c r="AQ621" i="4"/>
  <c r="AQ622" i="4"/>
  <c r="AQ623" i="4"/>
  <c r="AQ624" i="4"/>
  <c r="AQ625" i="4"/>
  <c r="AQ626" i="4"/>
  <c r="AQ627" i="4"/>
  <c r="AQ628" i="4"/>
  <c r="AQ629" i="4"/>
  <c r="AQ630" i="4"/>
  <c r="AQ631" i="4"/>
  <c r="AQ632" i="4"/>
  <c r="AQ633" i="4"/>
  <c r="AQ634" i="4"/>
  <c r="AQ635" i="4"/>
  <c r="AQ636" i="4"/>
  <c r="AQ637" i="4"/>
  <c r="AQ638" i="4"/>
  <c r="AQ639" i="4"/>
  <c r="AQ640" i="4"/>
  <c r="AQ641" i="4"/>
  <c r="AQ642" i="4"/>
  <c r="AQ643" i="4"/>
  <c r="AQ644" i="4"/>
  <c r="AQ645" i="4"/>
  <c r="AQ646" i="4"/>
  <c r="AQ647" i="4"/>
  <c r="AQ648" i="4"/>
  <c r="AQ649" i="4"/>
  <c r="AQ650" i="4"/>
  <c r="AQ651" i="4"/>
  <c r="AQ652" i="4"/>
  <c r="AQ653" i="4"/>
  <c r="AQ654" i="4"/>
  <c r="AQ655" i="4"/>
  <c r="AQ656" i="4"/>
  <c r="AQ657" i="4"/>
  <c r="AQ658" i="4"/>
  <c r="AQ659" i="4"/>
  <c r="AQ660" i="4"/>
  <c r="AQ661" i="4"/>
  <c r="AQ662" i="4"/>
  <c r="AQ663" i="4"/>
  <c r="AQ664" i="4"/>
  <c r="AQ665" i="4"/>
  <c r="AQ666" i="4"/>
  <c r="AQ667" i="4"/>
  <c r="AQ668" i="4"/>
  <c r="AQ669" i="4"/>
  <c r="AQ670" i="4"/>
  <c r="AQ671" i="4"/>
  <c r="AQ672" i="4"/>
  <c r="AQ673" i="4"/>
  <c r="AQ674" i="4"/>
  <c r="AQ675" i="4"/>
  <c r="AQ676" i="4"/>
  <c r="AQ677" i="4"/>
  <c r="AQ678" i="4"/>
  <c r="AQ679" i="4"/>
  <c r="AQ680" i="4"/>
  <c r="AQ681" i="4"/>
  <c r="AQ682" i="4"/>
  <c r="AQ683" i="4"/>
  <c r="AQ684" i="4"/>
  <c r="AQ685" i="4"/>
  <c r="AQ686" i="4"/>
  <c r="AQ687" i="4"/>
  <c r="AQ688" i="4"/>
  <c r="AQ689" i="4"/>
  <c r="AQ690" i="4"/>
  <c r="AQ691" i="4"/>
  <c r="AQ692" i="4"/>
  <c r="AQ693" i="4"/>
  <c r="AQ694" i="4"/>
  <c r="AQ695" i="4"/>
  <c r="AQ696" i="4"/>
  <c r="AQ697" i="4"/>
  <c r="AQ698" i="4"/>
  <c r="AQ699" i="4"/>
  <c r="AQ700" i="4"/>
  <c r="AQ701" i="4"/>
  <c r="AQ702" i="4"/>
  <c r="AQ703" i="4"/>
  <c r="AQ704" i="4"/>
  <c r="AQ705" i="4"/>
  <c r="AQ706" i="4"/>
  <c r="AQ707" i="4"/>
  <c r="AQ708" i="4"/>
  <c r="AQ709" i="4"/>
  <c r="AQ710" i="4"/>
  <c r="AQ711" i="4"/>
  <c r="AQ712" i="4"/>
  <c r="AQ713" i="4"/>
  <c r="AQ714" i="4"/>
  <c r="AQ715" i="4"/>
  <c r="AQ716" i="4"/>
  <c r="AQ717" i="4"/>
  <c r="AQ718" i="4"/>
  <c r="AQ719" i="4"/>
  <c r="AQ720" i="4"/>
  <c r="AQ721" i="4"/>
  <c r="AQ722" i="4"/>
  <c r="AQ723" i="4"/>
  <c r="AQ724" i="4"/>
  <c r="AQ725" i="4"/>
  <c r="AQ726" i="4"/>
  <c r="AQ727" i="4"/>
  <c r="AQ728" i="4"/>
  <c r="AQ729" i="4"/>
  <c r="AQ730" i="4"/>
  <c r="AQ731" i="4"/>
  <c r="AQ732" i="4"/>
  <c r="AQ733" i="4"/>
  <c r="AQ734" i="4"/>
  <c r="AQ735" i="4"/>
  <c r="AQ736" i="4"/>
  <c r="AQ737" i="4"/>
  <c r="AQ738" i="4"/>
  <c r="AQ739" i="4"/>
  <c r="AQ740" i="4"/>
  <c r="AQ741" i="4"/>
  <c r="AQ742" i="4"/>
  <c r="AQ743" i="4"/>
  <c r="AQ744" i="4"/>
  <c r="AQ745" i="4"/>
  <c r="AQ746" i="4"/>
  <c r="AQ747" i="4"/>
  <c r="AQ748" i="4"/>
  <c r="AQ749" i="4"/>
  <c r="AQ750" i="4"/>
  <c r="AQ751" i="4"/>
  <c r="AQ752" i="4"/>
  <c r="AQ753" i="4"/>
  <c r="AQ754" i="4"/>
  <c r="AQ755" i="4"/>
  <c r="AQ756" i="4"/>
  <c r="AQ757" i="4"/>
  <c r="AQ758" i="4"/>
  <c r="AQ759" i="4"/>
  <c r="AQ760" i="4"/>
  <c r="AQ761" i="4"/>
  <c r="AQ762" i="4"/>
  <c r="AQ763" i="4"/>
  <c r="AQ764" i="4"/>
  <c r="AQ765" i="4"/>
  <c r="AQ766" i="4"/>
  <c r="AQ767" i="4"/>
  <c r="AQ768" i="4"/>
  <c r="AQ769" i="4"/>
  <c r="AQ770" i="4"/>
  <c r="AQ771" i="4"/>
  <c r="AQ772" i="4"/>
  <c r="AQ773" i="4"/>
  <c r="AQ774" i="4"/>
  <c r="AQ775" i="4"/>
  <c r="AQ776" i="4"/>
  <c r="AQ777" i="4"/>
  <c r="AQ778" i="4"/>
  <c r="AQ779" i="4"/>
  <c r="AQ780" i="4"/>
  <c r="AQ781" i="4"/>
  <c r="AQ782" i="4"/>
  <c r="AQ783" i="4"/>
  <c r="AQ784" i="4"/>
  <c r="AQ785" i="4"/>
  <c r="AQ786" i="4"/>
  <c r="AQ787" i="4"/>
  <c r="AQ788" i="4"/>
  <c r="AQ789" i="4"/>
  <c r="AQ790" i="4"/>
  <c r="AQ791" i="4"/>
  <c r="AQ792" i="4"/>
  <c r="AQ793" i="4"/>
  <c r="AQ794" i="4"/>
  <c r="AQ795" i="4"/>
  <c r="AQ796" i="4"/>
  <c r="AQ797" i="4"/>
  <c r="AQ798" i="4"/>
  <c r="AQ799" i="4"/>
  <c r="AQ800" i="4"/>
  <c r="AQ801" i="4"/>
  <c r="AQ802" i="4"/>
  <c r="AQ803" i="4"/>
  <c r="AQ804" i="4"/>
  <c r="AQ805" i="4"/>
  <c r="AQ806" i="4"/>
  <c r="AQ807" i="4"/>
  <c r="AQ808" i="4"/>
  <c r="AQ809" i="4"/>
  <c r="AQ810" i="4"/>
  <c r="AQ811" i="4"/>
  <c r="AQ812" i="4"/>
  <c r="AQ813" i="4"/>
  <c r="AQ814" i="4"/>
  <c r="AQ815" i="4"/>
  <c r="AQ816" i="4"/>
  <c r="AQ817" i="4"/>
  <c r="AQ818" i="4"/>
  <c r="AQ819" i="4"/>
  <c r="AQ820" i="4"/>
  <c r="AQ821" i="4"/>
  <c r="AQ822" i="4"/>
  <c r="AQ823" i="4"/>
  <c r="AQ824" i="4"/>
  <c r="AQ825" i="4"/>
  <c r="AQ826" i="4"/>
  <c r="AQ827" i="4"/>
  <c r="AQ828" i="4"/>
  <c r="AQ829" i="4"/>
  <c r="AQ830" i="4"/>
  <c r="AQ831" i="4"/>
  <c r="AQ832" i="4"/>
  <c r="AQ833" i="4"/>
  <c r="AQ834" i="4"/>
  <c r="AQ835" i="4"/>
  <c r="AQ836" i="4"/>
  <c r="AQ837" i="4"/>
  <c r="AQ838" i="4"/>
  <c r="AQ839" i="4"/>
  <c r="AQ840" i="4"/>
  <c r="AQ841" i="4"/>
  <c r="AQ842" i="4"/>
  <c r="AQ843" i="4"/>
  <c r="AQ844" i="4"/>
  <c r="AQ845" i="4"/>
  <c r="AQ846" i="4"/>
  <c r="AQ847" i="4"/>
  <c r="AQ848" i="4"/>
  <c r="AQ849" i="4"/>
  <c r="AQ850" i="4"/>
  <c r="AQ851" i="4"/>
  <c r="AQ852" i="4"/>
  <c r="AQ853" i="4"/>
  <c r="AQ854" i="4"/>
  <c r="AQ855" i="4"/>
  <c r="AQ856" i="4"/>
  <c r="AQ857" i="4"/>
  <c r="AQ858" i="4"/>
  <c r="AQ859" i="4"/>
  <c r="AQ860" i="4"/>
  <c r="AQ861" i="4"/>
  <c r="AQ862" i="4"/>
  <c r="AQ863" i="4"/>
  <c r="AQ864" i="4"/>
  <c r="AQ865" i="4"/>
  <c r="AQ866" i="4"/>
  <c r="AQ867" i="4"/>
  <c r="AQ868" i="4"/>
  <c r="AQ869" i="4"/>
  <c r="AQ870" i="4"/>
  <c r="AQ871" i="4"/>
  <c r="AR2" i="4"/>
  <c r="AR3" i="4"/>
  <c r="AR4" i="4"/>
  <c r="AR5" i="4"/>
  <c r="AR6" i="4"/>
  <c r="AR7" i="4"/>
  <c r="AR8" i="4"/>
  <c r="AR9" i="4"/>
  <c r="AR10" i="4"/>
  <c r="AR11" i="4"/>
  <c r="AR12" i="4"/>
  <c r="AR13" i="4"/>
  <c r="AR14" i="4"/>
  <c r="AR15" i="4"/>
  <c r="AR16" i="4"/>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43" i="4"/>
  <c r="AR44" i="4"/>
  <c r="AR45" i="4"/>
  <c r="AR46" i="4"/>
  <c r="AR47" i="4"/>
  <c r="AR48" i="4"/>
  <c r="AR49" i="4"/>
  <c r="AR50" i="4"/>
  <c r="AR51" i="4"/>
  <c r="AR52" i="4"/>
  <c r="AR53" i="4"/>
  <c r="AR54" i="4"/>
  <c r="AR55" i="4"/>
  <c r="AR56" i="4"/>
  <c r="AR57" i="4"/>
  <c r="AR58" i="4"/>
  <c r="AR59" i="4"/>
  <c r="AR60" i="4"/>
  <c r="AR61" i="4"/>
  <c r="AR62" i="4"/>
  <c r="AR63" i="4"/>
  <c r="AR64" i="4"/>
  <c r="AR65" i="4"/>
  <c r="AR66" i="4"/>
  <c r="AR67" i="4"/>
  <c r="AR68" i="4"/>
  <c r="AR69" i="4"/>
  <c r="AR70" i="4"/>
  <c r="AR71" i="4"/>
  <c r="AR72" i="4"/>
  <c r="AR73" i="4"/>
  <c r="AR74" i="4"/>
  <c r="AR75" i="4"/>
  <c r="AR76" i="4"/>
  <c r="AR77" i="4"/>
  <c r="AR78" i="4"/>
  <c r="AR79" i="4"/>
  <c r="AR80" i="4"/>
  <c r="AR81" i="4"/>
  <c r="AR82" i="4"/>
  <c r="AR83" i="4"/>
  <c r="AR84" i="4"/>
  <c r="AR85" i="4"/>
  <c r="AR86" i="4"/>
  <c r="AR87" i="4"/>
  <c r="AR88" i="4"/>
  <c r="AR89" i="4"/>
  <c r="AR90" i="4"/>
  <c r="AR91" i="4"/>
  <c r="AR92" i="4"/>
  <c r="AR93" i="4"/>
  <c r="AR94" i="4"/>
  <c r="AR95" i="4"/>
  <c r="AR96" i="4"/>
  <c r="AR97" i="4"/>
  <c r="AR98" i="4"/>
  <c r="AR99" i="4"/>
  <c r="AR100" i="4"/>
  <c r="AR101" i="4"/>
  <c r="AR102" i="4"/>
  <c r="AR103" i="4"/>
  <c r="AR104" i="4"/>
  <c r="AR105" i="4"/>
  <c r="AR106" i="4"/>
  <c r="AR107" i="4"/>
  <c r="AR108" i="4"/>
  <c r="AR109" i="4"/>
  <c r="AR110" i="4"/>
  <c r="AR111" i="4"/>
  <c r="AR112" i="4"/>
  <c r="AR113" i="4"/>
  <c r="AR114" i="4"/>
  <c r="AR115" i="4"/>
  <c r="AR116" i="4"/>
  <c r="AR117" i="4"/>
  <c r="AR118" i="4"/>
  <c r="AR119" i="4"/>
  <c r="AR120" i="4"/>
  <c r="AR121" i="4"/>
  <c r="AR122" i="4"/>
  <c r="AR123" i="4"/>
  <c r="AR124" i="4"/>
  <c r="AR125" i="4"/>
  <c r="AR126" i="4"/>
  <c r="AR127" i="4"/>
  <c r="AR128" i="4"/>
  <c r="AR129" i="4"/>
  <c r="AR130" i="4"/>
  <c r="AR131" i="4"/>
  <c r="AR132" i="4"/>
  <c r="AR133" i="4"/>
  <c r="AR134" i="4"/>
  <c r="AR135" i="4"/>
  <c r="AR136" i="4"/>
  <c r="AR137" i="4"/>
  <c r="AR138" i="4"/>
  <c r="AR139" i="4"/>
  <c r="AR140" i="4"/>
  <c r="AR141" i="4"/>
  <c r="AR142" i="4"/>
  <c r="AR143" i="4"/>
  <c r="AR144" i="4"/>
  <c r="AR145" i="4"/>
  <c r="AR146" i="4"/>
  <c r="AR147" i="4"/>
  <c r="AR148" i="4"/>
  <c r="AR149" i="4"/>
  <c r="AR150" i="4"/>
  <c r="AR151" i="4"/>
  <c r="AR152" i="4"/>
  <c r="AR153" i="4"/>
  <c r="AR154" i="4"/>
  <c r="AR155" i="4"/>
  <c r="AR156" i="4"/>
  <c r="AR157" i="4"/>
  <c r="AR158" i="4"/>
  <c r="AR159" i="4"/>
  <c r="AR160" i="4"/>
  <c r="AR161" i="4"/>
  <c r="AR162" i="4"/>
  <c r="AR163" i="4"/>
  <c r="AR164" i="4"/>
  <c r="AR165" i="4"/>
  <c r="AR166" i="4"/>
  <c r="AR167" i="4"/>
  <c r="AR168" i="4"/>
  <c r="AR169" i="4"/>
  <c r="AR170" i="4"/>
  <c r="AR171" i="4"/>
  <c r="AR172" i="4"/>
  <c r="AR173" i="4"/>
  <c r="AR174" i="4"/>
  <c r="AR175" i="4"/>
  <c r="AR176" i="4"/>
  <c r="AR177" i="4"/>
  <c r="AR178" i="4"/>
  <c r="AR179" i="4"/>
  <c r="AR180" i="4"/>
  <c r="AR181" i="4"/>
  <c r="AR182" i="4"/>
  <c r="AR183" i="4"/>
  <c r="AR184" i="4"/>
  <c r="AR185" i="4"/>
  <c r="AR186" i="4"/>
  <c r="AR187" i="4"/>
  <c r="AR188" i="4"/>
  <c r="AR189" i="4"/>
  <c r="AR190" i="4"/>
  <c r="AR191" i="4"/>
  <c r="AR192" i="4"/>
  <c r="AR193" i="4"/>
  <c r="AR194" i="4"/>
  <c r="AR195" i="4"/>
  <c r="AR196" i="4"/>
  <c r="AR197" i="4"/>
  <c r="AR198" i="4"/>
  <c r="AR199" i="4"/>
  <c r="AR200" i="4"/>
  <c r="AR201" i="4"/>
  <c r="AR202" i="4"/>
  <c r="AR203" i="4"/>
  <c r="AR204" i="4"/>
  <c r="AR205" i="4"/>
  <c r="AR206" i="4"/>
  <c r="AR207" i="4"/>
  <c r="AR208" i="4"/>
  <c r="AR209" i="4"/>
  <c r="AR210" i="4"/>
  <c r="AR211" i="4"/>
  <c r="AR212" i="4"/>
  <c r="AR213" i="4"/>
  <c r="AR214" i="4"/>
  <c r="AR215" i="4"/>
  <c r="AR216" i="4"/>
  <c r="AR217" i="4"/>
  <c r="AR218" i="4"/>
  <c r="AR219" i="4"/>
  <c r="AR220" i="4"/>
  <c r="AR221" i="4"/>
  <c r="AR222" i="4"/>
  <c r="AR223" i="4"/>
  <c r="AR224" i="4"/>
  <c r="AR225" i="4"/>
  <c r="AR226" i="4"/>
  <c r="AR227" i="4"/>
  <c r="AR228" i="4"/>
  <c r="AR229" i="4"/>
  <c r="AR230" i="4"/>
  <c r="AR231" i="4"/>
  <c r="AR232" i="4"/>
  <c r="AR233" i="4"/>
  <c r="AR234" i="4"/>
  <c r="AR235" i="4"/>
  <c r="AR236" i="4"/>
  <c r="AR237" i="4"/>
  <c r="AR238" i="4"/>
  <c r="AR239" i="4"/>
  <c r="AR240" i="4"/>
  <c r="AR241" i="4"/>
  <c r="AR242" i="4"/>
  <c r="AR243" i="4"/>
  <c r="AR244" i="4"/>
  <c r="AR245" i="4"/>
  <c r="AR246" i="4"/>
  <c r="AR247" i="4"/>
  <c r="AR248" i="4"/>
  <c r="AR249" i="4"/>
  <c r="AR250" i="4"/>
  <c r="AR251" i="4"/>
  <c r="AR252" i="4"/>
  <c r="AR253" i="4"/>
  <c r="AR254" i="4"/>
  <c r="AR255" i="4"/>
  <c r="AR256" i="4"/>
  <c r="AR257" i="4"/>
  <c r="AR258" i="4"/>
  <c r="AR259" i="4"/>
  <c r="AR260" i="4"/>
  <c r="AR261" i="4"/>
  <c r="AR262" i="4"/>
  <c r="AR263" i="4"/>
  <c r="AR264" i="4"/>
  <c r="AR265" i="4"/>
  <c r="AR266" i="4"/>
  <c r="AR267" i="4"/>
  <c r="AR268" i="4"/>
  <c r="AR269" i="4"/>
  <c r="AR270" i="4"/>
  <c r="AR271" i="4"/>
  <c r="AR272" i="4"/>
  <c r="AR273" i="4"/>
  <c r="AR274" i="4"/>
  <c r="AR275" i="4"/>
  <c r="AR276" i="4"/>
  <c r="AR277" i="4"/>
  <c r="AR278" i="4"/>
  <c r="AR279" i="4"/>
  <c r="AR280" i="4"/>
  <c r="AR281" i="4"/>
  <c r="AR282" i="4"/>
  <c r="AR283" i="4"/>
  <c r="AR284" i="4"/>
  <c r="AR285" i="4"/>
  <c r="AR286" i="4"/>
  <c r="AR287" i="4"/>
  <c r="AR288" i="4"/>
  <c r="AR289" i="4"/>
  <c r="AR290" i="4"/>
  <c r="AR291" i="4"/>
  <c r="AR292" i="4"/>
  <c r="AR293" i="4"/>
  <c r="AR294" i="4"/>
  <c r="AR295" i="4"/>
  <c r="AR296" i="4"/>
  <c r="AR297" i="4"/>
  <c r="AR298" i="4"/>
  <c r="AR299" i="4"/>
  <c r="AR300" i="4"/>
  <c r="AR301" i="4"/>
  <c r="AR302" i="4"/>
  <c r="AR303" i="4"/>
  <c r="AR304" i="4"/>
  <c r="AR305" i="4"/>
  <c r="AR306" i="4"/>
  <c r="AR307" i="4"/>
  <c r="AR308" i="4"/>
  <c r="AR309" i="4"/>
  <c r="AR310" i="4"/>
  <c r="AR311" i="4"/>
  <c r="AR312" i="4"/>
  <c r="AR313" i="4"/>
  <c r="AR314" i="4"/>
  <c r="AR315" i="4"/>
  <c r="AR316" i="4"/>
  <c r="AR317" i="4"/>
  <c r="AR318" i="4"/>
  <c r="AR319" i="4"/>
  <c r="AR320" i="4"/>
  <c r="AR321" i="4"/>
  <c r="AR322" i="4"/>
  <c r="AR323" i="4"/>
  <c r="AR324" i="4"/>
  <c r="AR325" i="4"/>
  <c r="AR326" i="4"/>
  <c r="AR327" i="4"/>
  <c r="AR328" i="4"/>
  <c r="AR329" i="4"/>
  <c r="AR330" i="4"/>
  <c r="AR331" i="4"/>
  <c r="AR332" i="4"/>
  <c r="AR333" i="4"/>
  <c r="AR334" i="4"/>
  <c r="AR335" i="4"/>
  <c r="AR336" i="4"/>
  <c r="AR337" i="4"/>
  <c r="AR338" i="4"/>
  <c r="AR339" i="4"/>
  <c r="AR340" i="4"/>
  <c r="AR341" i="4"/>
  <c r="AR342" i="4"/>
  <c r="AR343" i="4"/>
  <c r="AR344" i="4"/>
  <c r="AR345" i="4"/>
  <c r="AR346" i="4"/>
  <c r="AR347" i="4"/>
  <c r="AR348" i="4"/>
  <c r="AR349" i="4"/>
  <c r="AR350" i="4"/>
  <c r="AR351" i="4"/>
  <c r="AR352" i="4"/>
  <c r="AR353" i="4"/>
  <c r="AR354" i="4"/>
  <c r="AR355" i="4"/>
  <c r="AR356" i="4"/>
  <c r="AR357" i="4"/>
  <c r="AR358" i="4"/>
  <c r="AR359" i="4"/>
  <c r="AR360" i="4"/>
  <c r="AR361" i="4"/>
  <c r="AR362" i="4"/>
  <c r="AR363" i="4"/>
  <c r="AR364" i="4"/>
  <c r="AR365" i="4"/>
  <c r="AR366" i="4"/>
  <c r="AR367" i="4"/>
  <c r="AR368" i="4"/>
  <c r="AR369" i="4"/>
  <c r="AR370" i="4"/>
  <c r="AR371" i="4"/>
  <c r="AR372" i="4"/>
  <c r="AR373" i="4"/>
  <c r="AR374" i="4"/>
  <c r="AR375" i="4"/>
  <c r="AR376" i="4"/>
  <c r="AR377" i="4"/>
  <c r="AR378" i="4"/>
  <c r="AR379" i="4"/>
  <c r="AR380" i="4"/>
  <c r="AR381" i="4"/>
  <c r="AR382" i="4"/>
  <c r="AR383" i="4"/>
  <c r="AR384" i="4"/>
  <c r="AR385" i="4"/>
  <c r="AR386" i="4"/>
  <c r="AR387" i="4"/>
  <c r="AR388" i="4"/>
  <c r="AR389" i="4"/>
  <c r="AR390" i="4"/>
  <c r="AR391" i="4"/>
  <c r="AR392" i="4"/>
  <c r="AR393" i="4"/>
  <c r="AR394" i="4"/>
  <c r="AR395" i="4"/>
  <c r="AR396" i="4"/>
  <c r="AR397" i="4"/>
  <c r="AR398" i="4"/>
  <c r="AR399" i="4"/>
  <c r="AR400" i="4"/>
  <c r="AR401" i="4"/>
  <c r="AR402" i="4"/>
  <c r="AR403" i="4"/>
  <c r="AR404" i="4"/>
  <c r="AR405" i="4"/>
  <c r="AR406" i="4"/>
  <c r="AR407" i="4"/>
  <c r="AR408" i="4"/>
  <c r="AR409" i="4"/>
  <c r="AR410" i="4"/>
  <c r="AR411" i="4"/>
  <c r="AR412" i="4"/>
  <c r="AR413" i="4"/>
  <c r="AR414" i="4"/>
  <c r="AR415" i="4"/>
  <c r="AR416" i="4"/>
  <c r="AR417" i="4"/>
  <c r="AR418" i="4"/>
  <c r="AR419" i="4"/>
  <c r="AR420" i="4"/>
  <c r="AR421" i="4"/>
  <c r="AR422" i="4"/>
  <c r="AR423" i="4"/>
  <c r="AR424" i="4"/>
  <c r="AR425" i="4"/>
  <c r="AR426" i="4"/>
  <c r="AR427" i="4"/>
  <c r="AR428" i="4"/>
  <c r="AR429" i="4"/>
  <c r="AR430" i="4"/>
  <c r="AR431" i="4"/>
  <c r="AR432" i="4"/>
  <c r="AR433" i="4"/>
  <c r="AR434" i="4"/>
  <c r="AR435" i="4"/>
  <c r="AR436" i="4"/>
  <c r="AR437" i="4"/>
  <c r="AR438" i="4"/>
  <c r="AR439" i="4"/>
  <c r="AR440" i="4"/>
  <c r="AR441" i="4"/>
  <c r="AR442" i="4"/>
  <c r="AR443" i="4"/>
  <c r="AR444" i="4"/>
  <c r="AR445" i="4"/>
  <c r="AR446" i="4"/>
  <c r="AR447" i="4"/>
  <c r="AR448" i="4"/>
  <c r="AR449" i="4"/>
  <c r="AR450" i="4"/>
  <c r="AR451" i="4"/>
  <c r="AR452" i="4"/>
  <c r="AR453" i="4"/>
  <c r="AR454" i="4"/>
  <c r="AR455" i="4"/>
  <c r="AR456" i="4"/>
  <c r="AR457" i="4"/>
  <c r="AR458" i="4"/>
  <c r="AR459" i="4"/>
  <c r="AR460" i="4"/>
  <c r="AR461" i="4"/>
  <c r="AR462" i="4"/>
  <c r="AR463" i="4"/>
  <c r="AR464" i="4"/>
  <c r="AR465" i="4"/>
  <c r="AR466" i="4"/>
  <c r="AR467" i="4"/>
  <c r="AR468" i="4"/>
  <c r="AR469" i="4"/>
  <c r="AR470" i="4"/>
  <c r="AR471" i="4"/>
  <c r="AR472" i="4"/>
  <c r="AR473" i="4"/>
  <c r="AR474" i="4"/>
  <c r="AR475" i="4"/>
  <c r="AR476" i="4"/>
  <c r="AR477" i="4"/>
  <c r="AR478" i="4"/>
  <c r="AR479" i="4"/>
  <c r="AR480" i="4"/>
  <c r="AR481" i="4"/>
  <c r="AR482" i="4"/>
  <c r="AR483" i="4"/>
  <c r="AR484" i="4"/>
  <c r="AR485" i="4"/>
  <c r="AR486" i="4"/>
  <c r="AR487" i="4"/>
  <c r="AR488" i="4"/>
  <c r="AR489" i="4"/>
  <c r="AR490" i="4"/>
  <c r="AR491" i="4"/>
  <c r="AR492" i="4"/>
  <c r="AR493" i="4"/>
  <c r="AR494" i="4"/>
  <c r="AR495" i="4"/>
  <c r="AR496" i="4"/>
  <c r="AR497" i="4"/>
  <c r="AR498" i="4"/>
  <c r="AR499" i="4"/>
  <c r="AR500" i="4"/>
  <c r="AR501" i="4"/>
  <c r="AR502" i="4"/>
  <c r="AR503" i="4"/>
  <c r="AR504" i="4"/>
  <c r="AR505" i="4"/>
  <c r="AR506" i="4"/>
  <c r="AR507" i="4"/>
  <c r="AR508" i="4"/>
  <c r="AR509" i="4"/>
  <c r="AR510" i="4"/>
  <c r="AR511" i="4"/>
  <c r="AR512" i="4"/>
  <c r="AR513" i="4"/>
  <c r="AR514" i="4"/>
  <c r="AR515" i="4"/>
  <c r="AR516" i="4"/>
  <c r="AR517" i="4"/>
  <c r="AR518" i="4"/>
  <c r="AR519" i="4"/>
  <c r="AR520" i="4"/>
  <c r="AR521" i="4"/>
  <c r="AR522" i="4"/>
  <c r="AR523" i="4"/>
  <c r="AR524" i="4"/>
  <c r="AR525" i="4"/>
  <c r="AR526" i="4"/>
  <c r="AR527" i="4"/>
  <c r="AR528" i="4"/>
  <c r="AR529" i="4"/>
  <c r="AR530" i="4"/>
  <c r="AR531" i="4"/>
  <c r="AR532" i="4"/>
  <c r="AR533" i="4"/>
  <c r="AR534" i="4"/>
  <c r="AR535" i="4"/>
  <c r="AR536" i="4"/>
  <c r="AR537" i="4"/>
  <c r="AR538" i="4"/>
  <c r="AR539" i="4"/>
  <c r="AR540" i="4"/>
  <c r="AR541" i="4"/>
  <c r="AR542" i="4"/>
  <c r="AR543" i="4"/>
  <c r="AR544" i="4"/>
  <c r="AR545" i="4"/>
  <c r="AR546" i="4"/>
  <c r="AR547" i="4"/>
  <c r="AR548" i="4"/>
  <c r="AR549" i="4"/>
  <c r="AR550" i="4"/>
  <c r="AR551" i="4"/>
  <c r="AR552" i="4"/>
  <c r="AR553" i="4"/>
  <c r="AR554" i="4"/>
  <c r="AR555" i="4"/>
  <c r="AR556" i="4"/>
  <c r="AR557" i="4"/>
  <c r="AR558" i="4"/>
  <c r="AR559" i="4"/>
  <c r="AR560" i="4"/>
  <c r="AR561" i="4"/>
  <c r="AR562" i="4"/>
  <c r="AR563" i="4"/>
  <c r="AR564" i="4"/>
  <c r="AR565" i="4"/>
  <c r="AR566" i="4"/>
  <c r="AR567" i="4"/>
  <c r="AR568" i="4"/>
  <c r="AR569" i="4"/>
  <c r="AR570" i="4"/>
  <c r="AR571" i="4"/>
  <c r="AR572" i="4"/>
  <c r="AR573" i="4"/>
  <c r="AR574" i="4"/>
  <c r="AR575" i="4"/>
  <c r="AR576" i="4"/>
  <c r="AR577" i="4"/>
  <c r="AR578" i="4"/>
  <c r="AR579" i="4"/>
  <c r="AR580" i="4"/>
  <c r="AR581" i="4"/>
  <c r="AR582" i="4"/>
  <c r="AR583" i="4"/>
  <c r="AR584" i="4"/>
  <c r="AR585" i="4"/>
  <c r="AR586" i="4"/>
  <c r="AR587" i="4"/>
  <c r="AR588" i="4"/>
  <c r="AR589" i="4"/>
  <c r="AR590" i="4"/>
  <c r="AR591" i="4"/>
  <c r="AR592" i="4"/>
  <c r="AR593" i="4"/>
  <c r="AR594" i="4"/>
  <c r="AR595" i="4"/>
  <c r="AR596" i="4"/>
  <c r="AR597" i="4"/>
  <c r="AR598" i="4"/>
  <c r="AR599" i="4"/>
  <c r="AR600" i="4"/>
  <c r="AR601" i="4"/>
  <c r="AR602" i="4"/>
  <c r="AR603" i="4"/>
  <c r="AR604" i="4"/>
  <c r="AR605" i="4"/>
  <c r="AR606" i="4"/>
  <c r="AR607" i="4"/>
  <c r="AR608" i="4"/>
  <c r="AR609" i="4"/>
  <c r="AR610" i="4"/>
  <c r="AR611" i="4"/>
  <c r="AR612" i="4"/>
  <c r="AR613" i="4"/>
  <c r="AR614" i="4"/>
  <c r="AR615" i="4"/>
  <c r="AR616" i="4"/>
  <c r="AR617" i="4"/>
  <c r="AR618" i="4"/>
  <c r="AR619" i="4"/>
  <c r="AR620" i="4"/>
  <c r="AR621" i="4"/>
  <c r="AR622" i="4"/>
  <c r="AR623" i="4"/>
  <c r="AR624" i="4"/>
  <c r="AR625" i="4"/>
  <c r="AR626" i="4"/>
  <c r="AR627" i="4"/>
  <c r="AR628" i="4"/>
  <c r="AR629" i="4"/>
  <c r="AR630" i="4"/>
  <c r="AR631" i="4"/>
  <c r="AR632" i="4"/>
  <c r="AR633" i="4"/>
  <c r="AR634" i="4"/>
  <c r="AR635" i="4"/>
  <c r="AR636" i="4"/>
  <c r="AR637" i="4"/>
  <c r="AR638" i="4"/>
  <c r="AR639" i="4"/>
  <c r="AR640" i="4"/>
  <c r="AR641" i="4"/>
  <c r="AR642" i="4"/>
  <c r="AR643" i="4"/>
  <c r="AR644" i="4"/>
  <c r="AR645" i="4"/>
  <c r="AR646" i="4"/>
  <c r="AR647" i="4"/>
  <c r="AR648" i="4"/>
  <c r="AR649" i="4"/>
  <c r="AR650" i="4"/>
  <c r="AR651" i="4"/>
  <c r="AR652" i="4"/>
  <c r="AR653" i="4"/>
  <c r="AR654" i="4"/>
  <c r="AR655" i="4"/>
  <c r="AR656" i="4"/>
  <c r="AR657" i="4"/>
  <c r="AR658" i="4"/>
  <c r="AR659" i="4"/>
  <c r="AR660" i="4"/>
  <c r="AR661" i="4"/>
  <c r="AR662" i="4"/>
  <c r="AR663" i="4"/>
  <c r="AR664" i="4"/>
  <c r="AR665" i="4"/>
  <c r="AR666" i="4"/>
  <c r="AR667" i="4"/>
  <c r="AR668" i="4"/>
  <c r="AR669" i="4"/>
  <c r="AR670" i="4"/>
  <c r="AR671" i="4"/>
  <c r="AR672" i="4"/>
  <c r="AR673" i="4"/>
  <c r="AR674" i="4"/>
  <c r="AR675" i="4"/>
  <c r="AR676" i="4"/>
  <c r="AR677" i="4"/>
  <c r="AR678" i="4"/>
  <c r="AR679" i="4"/>
  <c r="AR680" i="4"/>
  <c r="AR681" i="4"/>
  <c r="AR682" i="4"/>
  <c r="AR683" i="4"/>
  <c r="AR684" i="4"/>
  <c r="AR685" i="4"/>
  <c r="AR686" i="4"/>
  <c r="AR687" i="4"/>
  <c r="AR688" i="4"/>
  <c r="AR689" i="4"/>
  <c r="AR690" i="4"/>
  <c r="AR691" i="4"/>
  <c r="AR692" i="4"/>
  <c r="AR693" i="4"/>
  <c r="AR694" i="4"/>
  <c r="AR695" i="4"/>
  <c r="AR696" i="4"/>
  <c r="AR697" i="4"/>
  <c r="AR698" i="4"/>
  <c r="AR699" i="4"/>
  <c r="AR700" i="4"/>
  <c r="AR701" i="4"/>
  <c r="AR702" i="4"/>
  <c r="AR703" i="4"/>
  <c r="AR704" i="4"/>
  <c r="AR705" i="4"/>
  <c r="AR706" i="4"/>
  <c r="AR707" i="4"/>
  <c r="AR708" i="4"/>
  <c r="AR709" i="4"/>
  <c r="AR710" i="4"/>
  <c r="AR711" i="4"/>
  <c r="AR712" i="4"/>
  <c r="AR713" i="4"/>
  <c r="AR714" i="4"/>
  <c r="AR715" i="4"/>
  <c r="AR716" i="4"/>
  <c r="AR717" i="4"/>
  <c r="AR718" i="4"/>
  <c r="AR719" i="4"/>
  <c r="AR720" i="4"/>
  <c r="AR721" i="4"/>
  <c r="AR722" i="4"/>
  <c r="AR723" i="4"/>
  <c r="AR724" i="4"/>
  <c r="AR725" i="4"/>
  <c r="AR726" i="4"/>
  <c r="AR727" i="4"/>
  <c r="AR728" i="4"/>
  <c r="AR729" i="4"/>
  <c r="AR730" i="4"/>
  <c r="AR731" i="4"/>
  <c r="AR732" i="4"/>
  <c r="AR733" i="4"/>
  <c r="AR734" i="4"/>
  <c r="AR735" i="4"/>
  <c r="AR736" i="4"/>
  <c r="AR737" i="4"/>
  <c r="AR738" i="4"/>
  <c r="AR739" i="4"/>
  <c r="AR740" i="4"/>
  <c r="AR741" i="4"/>
  <c r="AR742" i="4"/>
  <c r="AR743" i="4"/>
  <c r="AR744" i="4"/>
  <c r="AR745" i="4"/>
  <c r="AR746" i="4"/>
  <c r="AR747" i="4"/>
  <c r="AR748" i="4"/>
  <c r="AR749" i="4"/>
  <c r="AR750" i="4"/>
  <c r="AR751" i="4"/>
  <c r="AR752" i="4"/>
  <c r="AR753" i="4"/>
  <c r="AR754" i="4"/>
  <c r="AR755" i="4"/>
  <c r="AR756" i="4"/>
  <c r="AR757" i="4"/>
  <c r="AR758" i="4"/>
  <c r="AR759" i="4"/>
  <c r="AR760" i="4"/>
  <c r="AR761" i="4"/>
  <c r="AR762" i="4"/>
  <c r="AR763" i="4"/>
  <c r="AR764" i="4"/>
  <c r="AR765" i="4"/>
  <c r="AR766" i="4"/>
  <c r="AR767" i="4"/>
  <c r="AR768" i="4"/>
  <c r="AR769" i="4"/>
  <c r="AR770" i="4"/>
  <c r="AR771" i="4"/>
  <c r="AR772" i="4"/>
  <c r="AR773" i="4"/>
  <c r="AR774" i="4"/>
  <c r="AR775" i="4"/>
  <c r="AR776" i="4"/>
  <c r="AR777" i="4"/>
  <c r="AR778" i="4"/>
  <c r="AR779" i="4"/>
  <c r="AR780" i="4"/>
  <c r="AR781" i="4"/>
  <c r="AR782" i="4"/>
  <c r="AR783" i="4"/>
  <c r="AR784" i="4"/>
  <c r="AR785" i="4"/>
  <c r="AR786" i="4"/>
  <c r="AR787" i="4"/>
  <c r="AR788" i="4"/>
  <c r="AR789" i="4"/>
  <c r="AR790" i="4"/>
  <c r="AR791" i="4"/>
  <c r="AR792" i="4"/>
  <c r="AR793" i="4"/>
  <c r="AR794" i="4"/>
  <c r="AR795" i="4"/>
  <c r="AR796" i="4"/>
  <c r="AR797" i="4"/>
  <c r="AR798" i="4"/>
  <c r="AR799" i="4"/>
  <c r="AR800" i="4"/>
  <c r="AR801" i="4"/>
  <c r="AR802" i="4"/>
  <c r="AR803" i="4"/>
  <c r="AR804" i="4"/>
  <c r="AR805" i="4"/>
  <c r="AR806" i="4"/>
  <c r="AR807" i="4"/>
  <c r="AR808" i="4"/>
  <c r="AR809" i="4"/>
  <c r="AR810" i="4"/>
  <c r="AR811" i="4"/>
  <c r="AR812" i="4"/>
  <c r="AR813" i="4"/>
  <c r="AR814" i="4"/>
  <c r="AR815" i="4"/>
  <c r="AR816" i="4"/>
  <c r="AR817" i="4"/>
  <c r="AR818" i="4"/>
  <c r="AR819" i="4"/>
  <c r="AR820" i="4"/>
  <c r="AR821" i="4"/>
  <c r="AR822" i="4"/>
  <c r="AR823" i="4"/>
  <c r="AR824" i="4"/>
  <c r="AR825" i="4"/>
  <c r="AR826" i="4"/>
  <c r="AR827" i="4"/>
  <c r="AR828" i="4"/>
  <c r="AR829" i="4"/>
  <c r="AR830" i="4"/>
  <c r="AR831" i="4"/>
  <c r="AR832" i="4"/>
  <c r="AR833" i="4"/>
  <c r="AR834" i="4"/>
  <c r="AR835" i="4"/>
  <c r="AR836" i="4"/>
  <c r="AR837" i="4"/>
  <c r="AR838" i="4"/>
  <c r="AR839" i="4"/>
  <c r="AR840" i="4"/>
  <c r="AR841" i="4"/>
  <c r="AR842" i="4"/>
  <c r="AR843" i="4"/>
  <c r="AR844" i="4"/>
  <c r="AR845" i="4"/>
  <c r="AR846" i="4"/>
  <c r="AR847" i="4"/>
  <c r="AR848" i="4"/>
  <c r="AR849" i="4"/>
  <c r="AR850" i="4"/>
  <c r="AR851" i="4"/>
  <c r="AR852" i="4"/>
  <c r="AR853" i="4"/>
  <c r="AR854" i="4"/>
  <c r="AR855" i="4"/>
  <c r="AR856" i="4"/>
  <c r="AR857" i="4"/>
  <c r="AR858" i="4"/>
  <c r="AR859" i="4"/>
  <c r="AR860" i="4"/>
  <c r="AR861" i="4"/>
  <c r="AR862" i="4"/>
  <c r="AR863" i="4"/>
  <c r="AR864" i="4"/>
  <c r="AR865" i="4"/>
  <c r="AR866" i="4"/>
  <c r="AR867" i="4"/>
  <c r="AR868" i="4"/>
  <c r="AR869" i="4"/>
  <c r="AR870" i="4"/>
  <c r="AR871" i="4"/>
  <c r="H533" i="8"/>
  <c r="G533" i="8" a="1"/>
  <c r="G533" i="8" s="1"/>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34" i="8"/>
  <c r="C535" i="8"/>
  <c r="C534" i="8"/>
  <c r="D496" i="8"/>
  <c r="E496" i="8" s="1"/>
  <c r="D495" i="8"/>
  <c r="E495" i="8" s="1"/>
  <c r="D494" i="8"/>
  <c r="E494" i="8" s="1"/>
  <c r="D493" i="8"/>
  <c r="E493" i="8" s="1"/>
  <c r="D492" i="8"/>
  <c r="E492" i="8" s="1"/>
  <c r="E491" i="8"/>
  <c r="D491" i="8"/>
  <c r="D490" i="8"/>
  <c r="E490" i="8" s="1"/>
  <c r="D489" i="8"/>
  <c r="E489" i="8" s="1"/>
  <c r="E488" i="8"/>
  <c r="D488" i="8"/>
  <c r="D487" i="8"/>
  <c r="E487" i="8" s="1"/>
  <c r="D486" i="8"/>
  <c r="E486" i="8" s="1"/>
  <c r="D485" i="8"/>
  <c r="E485" i="8" s="1"/>
  <c r="D484" i="8"/>
  <c r="E484" i="8" s="1"/>
  <c r="E483" i="8"/>
  <c r="D483" i="8"/>
  <c r="D482" i="8"/>
  <c r="E482" i="8" s="1"/>
  <c r="D481" i="8"/>
  <c r="E481" i="8" s="1"/>
  <c r="D480" i="8"/>
  <c r="E480" i="8" s="1"/>
  <c r="E479" i="8"/>
  <c r="D479" i="8"/>
  <c r="D478" i="8"/>
  <c r="E478" i="8" s="1"/>
  <c r="E477" i="8"/>
  <c r="D477" i="8"/>
  <c r="D476" i="8"/>
  <c r="E476" i="8" s="1"/>
  <c r="D475" i="8"/>
  <c r="E475" i="8" s="1"/>
  <c r="D450" i="8"/>
  <c r="E450" i="8" s="1"/>
  <c r="D451" i="8"/>
  <c r="E451" i="8" s="1"/>
  <c r="D452" i="8"/>
  <c r="E452" i="8" s="1"/>
  <c r="D453" i="8"/>
  <c r="E453" i="8" s="1"/>
  <c r="D454" i="8"/>
  <c r="E454" i="8" s="1"/>
  <c r="D455" i="8"/>
  <c r="E455" i="8" s="1"/>
  <c r="D456" i="8"/>
  <c r="E456" i="8" s="1"/>
  <c r="D457" i="8"/>
  <c r="E457" i="8" s="1"/>
  <c r="D458" i="8"/>
  <c r="E458" i="8" s="1"/>
  <c r="D459" i="8"/>
  <c r="E459" i="8" s="1"/>
  <c r="D460" i="8"/>
  <c r="E460" i="8" s="1"/>
  <c r="D461" i="8"/>
  <c r="E461" i="8" s="1"/>
  <c r="D462" i="8"/>
  <c r="E462" i="8" s="1"/>
  <c r="D463" i="8"/>
  <c r="E463" i="8" s="1"/>
  <c r="D464" i="8"/>
  <c r="E464" i="8" s="1"/>
  <c r="D465" i="8"/>
  <c r="E465" i="8" s="1"/>
  <c r="D466" i="8"/>
  <c r="E466" i="8" s="1"/>
  <c r="D467" i="8"/>
  <c r="E467" i="8" s="1"/>
  <c r="D468" i="8"/>
  <c r="E468" i="8" s="1"/>
  <c r="D469" i="8"/>
  <c r="E469" i="8" s="1"/>
  <c r="D470" i="8"/>
  <c r="E470" i="8" s="1"/>
  <c r="D471" i="8"/>
  <c r="E471" i="8" s="1"/>
  <c r="D449" i="8"/>
  <c r="E449" i="8" s="1"/>
  <c r="D394" i="8"/>
  <c r="D395" i="8"/>
  <c r="D396" i="8"/>
  <c r="D397" i="8"/>
  <c r="D398" i="8"/>
  <c r="D399" i="8"/>
  <c r="D400" i="8"/>
  <c r="D401" i="8"/>
  <c r="D402" i="8"/>
  <c r="D403" i="8"/>
  <c r="D404" i="8"/>
  <c r="D405" i="8"/>
  <c r="D406" i="8"/>
  <c r="D407" i="8"/>
  <c r="D408" i="8"/>
  <c r="D409" i="8"/>
  <c r="D410" i="8"/>
  <c r="D411" i="8"/>
  <c r="D412" i="8"/>
  <c r="D413" i="8"/>
  <c r="D414" i="8"/>
  <c r="D415" i="8"/>
  <c r="D393" i="8"/>
  <c r="E342" i="8"/>
  <c r="E343" i="8"/>
  <c r="E344" i="8"/>
  <c r="E345" i="8"/>
  <c r="E346" i="8"/>
  <c r="E347" i="8"/>
  <c r="E348" i="8"/>
  <c r="E349" i="8"/>
  <c r="E350" i="8"/>
  <c r="E351" i="8"/>
  <c r="E352" i="8"/>
  <c r="E353" i="8"/>
  <c r="E354" i="8"/>
  <c r="E355" i="8"/>
  <c r="E356" i="8"/>
  <c r="E357" i="8"/>
  <c r="E358" i="8"/>
  <c r="E359" i="8"/>
  <c r="E360" i="8"/>
  <c r="E361" i="8"/>
  <c r="E362" i="8"/>
  <c r="E363" i="8"/>
  <c r="E341" i="8"/>
  <c r="D342" i="8"/>
  <c r="D343" i="8"/>
  <c r="D344" i="8"/>
  <c r="D345" i="8"/>
  <c r="D346" i="8"/>
  <c r="D347" i="8"/>
  <c r="D348" i="8"/>
  <c r="D349" i="8"/>
  <c r="D350" i="8"/>
  <c r="D351" i="8"/>
  <c r="D352" i="8"/>
  <c r="D353" i="8"/>
  <c r="D354" i="8"/>
  <c r="D355" i="8"/>
  <c r="D356" i="8"/>
  <c r="D357" i="8"/>
  <c r="D358" i="8"/>
  <c r="D359" i="8"/>
  <c r="D360" i="8"/>
  <c r="D361" i="8"/>
  <c r="D362" i="8"/>
  <c r="D363" i="8"/>
  <c r="D341" i="8"/>
  <c r="F54" i="8"/>
  <c r="F5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D1" i="2"/>
  <c r="E20" i="2" s="1"/>
  <c r="C1" i="2"/>
  <c r="B1" i="2"/>
  <c r="S876" i="4"/>
  <c r="W875" i="4"/>
  <c r="U875" i="4"/>
  <c r="A612" i="8" l="1"/>
  <c r="B612" i="8"/>
  <c r="C612" i="8"/>
  <c r="F357" i="8"/>
  <c r="F349" i="8"/>
  <c r="F350" i="8"/>
  <c r="F342" i="8"/>
  <c r="B383" i="8"/>
  <c r="C536" i="8"/>
  <c r="F353" i="8"/>
  <c r="F363" i="8"/>
  <c r="F355" i="8"/>
  <c r="F347" i="8"/>
  <c r="F345" i="8"/>
  <c r="F360" i="8"/>
  <c r="B384" i="8"/>
  <c r="B376" i="8"/>
  <c r="B368" i="8"/>
  <c r="F344" i="8"/>
  <c r="F358" i="8"/>
  <c r="F352" i="8"/>
  <c r="B375" i="8"/>
  <c r="F341" i="8"/>
  <c r="F356" i="8"/>
  <c r="F348" i="8"/>
  <c r="B369" i="8"/>
  <c r="F362" i="8"/>
  <c r="F354" i="8"/>
  <c r="F346" i="8"/>
  <c r="B367" i="8"/>
  <c r="B386" i="8"/>
  <c r="B378" i="8"/>
  <c r="B370" i="8"/>
  <c r="F359" i="8"/>
  <c r="F351" i="8"/>
  <c r="F343" i="8"/>
  <c r="B385" i="8"/>
  <c r="F361" i="8"/>
  <c r="B377" i="8"/>
  <c r="B382" i="8"/>
  <c r="B374" i="8"/>
  <c r="B366" i="8"/>
  <c r="B381" i="8"/>
  <c r="B373" i="8"/>
  <c r="B388" i="8"/>
  <c r="B380" i="8"/>
  <c r="B372" i="8"/>
  <c r="B387" i="8"/>
  <c r="B379" i="8"/>
  <c r="B371" i="8"/>
  <c r="C54" i="8"/>
  <c r="C20" i="2"/>
  <c r="C537" i="8" l="1"/>
  <c r="C538" i="8" l="1"/>
  <c r="C539" i="8" l="1"/>
  <c r="C540" i="8" l="1"/>
  <c r="C541" i="8" l="1"/>
  <c r="C542" i="8" l="1"/>
  <c r="C543" i="8" l="1"/>
  <c r="C544" i="8" l="1"/>
  <c r="C545" i="8" l="1"/>
  <c r="C546" i="8" l="1"/>
  <c r="C547" i="8" l="1"/>
  <c r="C548" i="8" l="1"/>
  <c r="C549" i="8" l="1"/>
  <c r="C550" i="8" l="1"/>
  <c r="C551" i="8" l="1"/>
  <c r="C552" i="8" l="1"/>
  <c r="C553" i="8" l="1"/>
  <c r="C554" i="8" l="1"/>
  <c r="C555" i="8" l="1"/>
  <c r="C556" i="8" l="1"/>
  <c r="C557" i="8" l="1"/>
  <c r="C558" i="8" l="1"/>
  <c r="C559" i="8" l="1"/>
  <c r="C560" i="8" l="1"/>
  <c r="C561" i="8" l="1"/>
  <c r="C562" i="8" l="1"/>
  <c r="C563" i="8" l="1"/>
  <c r="C564" i="8" l="1"/>
  <c r="C565" i="8" l="1"/>
  <c r="C566" i="8" l="1"/>
  <c r="C567" i="8" l="1"/>
  <c r="C568" i="8" l="1"/>
  <c r="C569" i="8" l="1"/>
  <c r="C570" i="8" l="1"/>
  <c r="C571" i="8" l="1"/>
  <c r="C572" i="8" l="1"/>
  <c r="C573" i="8" l="1"/>
  <c r="C574" i="8" l="1"/>
  <c r="C575" i="8" l="1"/>
  <c r="C576" i="8" l="1"/>
  <c r="C577" i="8" l="1"/>
  <c r="C578" i="8" l="1"/>
  <c r="C579" i="8" l="1"/>
  <c r="C580" i="8" l="1"/>
  <c r="C581" i="8" l="1"/>
  <c r="C582" i="8" l="1"/>
  <c r="C583"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DD7D7E-818E-4362-9C1F-B23A9F13EFE2}" keepAlive="1" name="Query - youtube_stats_raw" description="Connection to the 'youtube_stats_raw' query in the workbook." type="5" refreshedVersion="8" background="1" saveData="1">
    <dbPr connection="Provider=Microsoft.Mashup.OleDb.1;Data Source=$Workbook$;Location=youtube_stats_raw;Extended Properties=&quot;&quot;" command="SELECT * FROM [youtube_stats_raw]"/>
  </connection>
  <connection id="2" xr16:uid="{B5385FA7-C1C1-42D3-9034-06F57CF2F9D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35B045D-1AA4-4AEB-A830-26B9437115C8}" name="WorksheetConnection_Creator_Economy_Tracker.xlsx!youtube_stats_raw" type="102" refreshedVersion="8" minRefreshableVersion="5">
    <extLst>
      <ext xmlns:x15="http://schemas.microsoft.com/office/spreadsheetml/2010/11/main" uri="{DE250136-89BD-433C-8126-D09CA5730AF9}">
        <x15:connection id="youtube_stats_raw">
          <x15:rangePr sourceName="_xlcn.WorksheetConnection_Creator_Economy_Tracker.xlsxyoutube_stats_raw1"/>
        </x15:connection>
      </ext>
    </extLst>
  </connection>
  <connection id="4" xr16:uid="{7FC83C8C-0DBE-4E20-9A6B-D79ABEB421B3}" name="WorksheetConnection_Table2" type="102" refreshedVersion="8" minRefreshableVersion="5">
    <extLst>
      <ext xmlns:x15="http://schemas.microsoft.com/office/spreadsheetml/2010/11/main" uri="{DE250136-89BD-433C-8126-D09CA5730AF9}">
        <x15:connection id="Table2">
          <x15:rangePr sourceName="_xlcn.WorksheetConnection_Table2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<sst xmlns="http://schemas.openxmlformats.org/spreadsheetml/2006/main" count="7592" uniqueCount="1283">
  <si>
    <t>rank</t>
  </si>
  <si>
    <t>Youtuber</t>
  </si>
  <si>
    <t>subscribers</t>
  </si>
  <si>
    <t>video views</t>
  </si>
  <si>
    <t>category</t>
  </si>
  <si>
    <t>Title</t>
  </si>
  <si>
    <t>uploads</t>
  </si>
  <si>
    <t>Country</t>
  </si>
  <si>
    <t>Abbreviation</t>
  </si>
  <si>
    <t>channel_type</t>
  </si>
  <si>
    <t>video_views_rank</t>
  </si>
  <si>
    <t>country_rank</t>
  </si>
  <si>
    <t>channel_type_rank</t>
  </si>
  <si>
    <t>video_views_for_the_last_30_days</t>
  </si>
  <si>
    <t>lowest_monthly_earnings</t>
  </si>
  <si>
    <t>highest_monthly_earnings</t>
  </si>
  <si>
    <t>lowest_yearly_earnings</t>
  </si>
  <si>
    <t>highest_yearly_earnings</t>
  </si>
  <si>
    <t>subscribers_for_last_30_days</t>
  </si>
  <si>
    <t>created_year</t>
  </si>
  <si>
    <t>created_month</t>
  </si>
  <si>
    <t>created_date</t>
  </si>
  <si>
    <t>Gross tertiary education enrollment (%)</t>
  </si>
  <si>
    <t>Population</t>
  </si>
  <si>
    <t>Unemployment rate</t>
  </si>
  <si>
    <t>Urban_population</t>
  </si>
  <si>
    <t>Latitude</t>
  </si>
  <si>
    <t>Longitude</t>
  </si>
  <si>
    <t>upload_frequency</t>
  </si>
  <si>
    <t>T-Series</t>
  </si>
  <si>
    <t>Music</t>
  </si>
  <si>
    <t>India</t>
  </si>
  <si>
    <t>IN</t>
  </si>
  <si>
    <t>1</t>
  </si>
  <si>
    <t>Mar</t>
  </si>
  <si>
    <t>13</t>
  </si>
  <si>
    <t>YouTube Movies</t>
  </si>
  <si>
    <t>Film &amp; Animation</t>
  </si>
  <si>
    <t>youtubemovies</t>
  </si>
  <si>
    <t>United States</t>
  </si>
  <si>
    <t>US</t>
  </si>
  <si>
    <t>Games</t>
  </si>
  <si>
    <t>12</t>
  </si>
  <si>
    <t>5</t>
  </si>
  <si>
    <t>MrBeast</t>
  </si>
  <si>
    <t>Entertainment</t>
  </si>
  <si>
    <t>Feb</t>
  </si>
  <si>
    <t>20</t>
  </si>
  <si>
    <t>Cocomelon - Nursery Rhymes</t>
  </si>
  <si>
    <t>Education</t>
  </si>
  <si>
    <t>2</t>
  </si>
  <si>
    <t>Sep</t>
  </si>
  <si>
    <t>SET India</t>
  </si>
  <si>
    <t>Shows</t>
  </si>
  <si>
    <t>3</t>
  </si>
  <si>
    <t>nan</t>
  </si>
  <si>
    <t>24</t>
  </si>
  <si>
    <t>ýýý Kids Diana Show</t>
  </si>
  <si>
    <t>People &amp; Blogs</t>
  </si>
  <si>
    <t>May</t>
  </si>
  <si>
    <t>PewDiePie</t>
  </si>
  <si>
    <t>Gaming</t>
  </si>
  <si>
    <t>Japan</t>
  </si>
  <si>
    <t>JP</t>
  </si>
  <si>
    <t>4</t>
  </si>
  <si>
    <t>Apr</t>
  </si>
  <si>
    <t>29</t>
  </si>
  <si>
    <t>Like Nastya</t>
  </si>
  <si>
    <t>Like Nastya Vlog</t>
  </si>
  <si>
    <t>Russia</t>
  </si>
  <si>
    <t>RU</t>
  </si>
  <si>
    <t>People</t>
  </si>
  <si>
    <t>25</t>
  </si>
  <si>
    <t>Jan</t>
  </si>
  <si>
    <t>14</t>
  </si>
  <si>
    <t>Vlad and Niki</t>
  </si>
  <si>
    <t>8</t>
  </si>
  <si>
    <t>6</t>
  </si>
  <si>
    <t>23</t>
  </si>
  <si>
    <t>Zee Music Company</t>
  </si>
  <si>
    <t>WWE</t>
  </si>
  <si>
    <t>Sports</t>
  </si>
  <si>
    <t>7</t>
  </si>
  <si>
    <t>11</t>
  </si>
  <si>
    <t>Dec</t>
  </si>
  <si>
    <t>15</t>
  </si>
  <si>
    <t>BLACKPINK</t>
  </si>
  <si>
    <t>South Korea</t>
  </si>
  <si>
    <t>KR</t>
  </si>
  <si>
    <t>Jun</t>
  </si>
  <si>
    <t>18</t>
  </si>
  <si>
    <t>Aug</t>
  </si>
  <si>
    <t>Sony SAB</t>
  </si>
  <si>
    <t>5-Minute Crafts</t>
  </si>
  <si>
    <t>Howto &amp; Style</t>
  </si>
  <si>
    <t>5-Minute Crafts 2.0</t>
  </si>
  <si>
    <t>United Kingdom</t>
  </si>
  <si>
    <t>GB</t>
  </si>
  <si>
    <t>Jul</t>
  </si>
  <si>
    <t>27</t>
  </si>
  <si>
    <t>BANGTANTV</t>
  </si>
  <si>
    <t>17</t>
  </si>
  <si>
    <t>sports</t>
  </si>
  <si>
    <t>16</t>
  </si>
  <si>
    <t>30</t>
  </si>
  <si>
    <t>Justin Bieber</t>
  </si>
  <si>
    <t>Canada</t>
  </si>
  <si>
    <t>CA</t>
  </si>
  <si>
    <t>HYBE LABELS</t>
  </si>
  <si>
    <t>Zee TV</t>
  </si>
  <si>
    <t>9</t>
  </si>
  <si>
    <t>Pinkfong Baby Shark - Kids' Songs &amp; Stories</t>
  </si>
  <si>
    <t>Canal KondZilla</t>
  </si>
  <si>
    <t>Brazil</t>
  </si>
  <si>
    <t>BR</t>
  </si>
  <si>
    <t>21</t>
  </si>
  <si>
    <t>ChuChu TV Nursery Rhymes &amp; Kids Songs</t>
  </si>
  <si>
    <t>Shemaroo Filmi Gaane</t>
  </si>
  <si>
    <t>Colors TV</t>
  </si>
  <si>
    <t>10</t>
  </si>
  <si>
    <t>T-Series Bhakti Sagar</t>
  </si>
  <si>
    <t>T- SERIES BHAKTI SAGAR</t>
  </si>
  <si>
    <t>Dude Perfect</t>
  </si>
  <si>
    <t>Movieclips</t>
  </si>
  <si>
    <t>Film</t>
  </si>
  <si>
    <t>28</t>
  </si>
  <si>
    <t>Tips Official</t>
  </si>
  <si>
    <t>22</t>
  </si>
  <si>
    <t>El Reino Infantil</t>
  </si>
  <si>
    <t>Argentina</t>
  </si>
  <si>
    <t>AR</t>
  </si>
  <si>
    <t>Wave Music</t>
  </si>
  <si>
    <t>Oct</t>
  </si>
  <si>
    <t>Aaj Tak</t>
  </si>
  <si>
    <t>News &amp; Politics</t>
  </si>
  <si>
    <t>News</t>
  </si>
  <si>
    <t>Sony Music India</t>
  </si>
  <si>
    <t>EminemMusic</t>
  </si>
  <si>
    <t>Marshmello</t>
  </si>
  <si>
    <t>YRF</t>
  </si>
  <si>
    <t>Nov</t>
  </si>
  <si>
    <t>Ed Sheeran</t>
  </si>
  <si>
    <t>Infobells - Hindi</t>
  </si>
  <si>
    <t>Taylor Swift</t>
  </si>
  <si>
    <t>19</t>
  </si>
  <si>
    <t>Ariana Grande</t>
  </si>
  <si>
    <t>BillionSurpriseToys  - Nursery Rhymes &amp; Cartoons</t>
  </si>
  <si>
    <t>BillionSurpriseToys  - Nursery Rhymes &amp; Cartï¿½</t>
  </si>
  <si>
    <t>JuegaGerman</t>
  </si>
  <si>
    <t>Chile</t>
  </si>
  <si>
    <t>CL</t>
  </si>
  <si>
    <t>Billie Eilish</t>
  </si>
  <si>
    <t>Get Movies</t>
  </si>
  <si>
    <t>Shemaroo</t>
  </si>
  <si>
    <t>SonyMusicIndiaVEVO</t>
  </si>
  <si>
    <t>A4</t>
  </si>
  <si>
    <t>aefour</t>
  </si>
  <si>
    <t>Cuba</t>
  </si>
  <si>
    <t>CU</t>
  </si>
  <si>
    <t>Fernanfloo</t>
  </si>
  <si>
    <t>El Salvador</t>
  </si>
  <si>
    <t>SV</t>
  </si>
  <si>
    <t>Voot Kids</t>
  </si>
  <si>
    <t>Felipe Neto</t>
  </si>
  <si>
    <t>Vocï¿½ï¿½ï¿½</t>
  </si>
  <si>
    <t>HAR PAL GEO</t>
  </si>
  <si>
    <t>Pakistan</t>
  </si>
  <si>
    <t>PK</t>
  </si>
  <si>
    <t>Katy Perry</t>
  </si>
  <si>
    <t>whinderssonnunes</t>
  </si>
  <si>
    <t>Comedy</t>
  </si>
  <si>
    <t>ABS-CBN Entertainment</t>
  </si>
  <si>
    <t>Philippines</t>
  </si>
  <si>
    <t>PH</t>
  </si>
  <si>
    <t>Alan Walker</t>
  </si>
  <si>
    <t>alanwalker</t>
  </si>
  <si>
    <t>Thailand</t>
  </si>
  <si>
    <t>TH</t>
  </si>
  <si>
    <t>Shakira</t>
  </si>
  <si>
    <t>Colombia</t>
  </si>
  <si>
    <t>CO</t>
  </si>
  <si>
    <t>Howto</t>
  </si>
  <si>
    <t>ýýýýýýýý ýý ýýýýýýýýýýýýýý</t>
  </si>
  <si>
    <t>26</t>
  </si>
  <si>
    <t>31</t>
  </si>
  <si>
    <t>ARY Digital HD</t>
  </si>
  <si>
    <t>Speed Records</t>
  </si>
  <si>
    <t>Masha and The Bear</t>
  </si>
  <si>
    <t>Like Nastya Show</t>
  </si>
  <si>
    <t>Rihanna</t>
  </si>
  <si>
    <t>Barbados</t>
  </si>
  <si>
    <t>BB</t>
  </si>
  <si>
    <t>Ishtar Music</t>
  </si>
  <si>
    <t>Trailers</t>
  </si>
  <si>
    <t>Kimberly Loaiza</t>
  </si>
  <si>
    <t>Mexico</t>
  </si>
  <si>
    <t>MX</t>
  </si>
  <si>
    <t>Little Baby Bum - Nursery Rhymes &amp; Kids Songs</t>
  </si>
  <si>
    <t>Luisito Comunica</t>
  </si>
  <si>
    <t>Luis Arturo Villar Sudek</t>
  </si>
  <si>
    <t>shfa2 - ï¿½ï¿½</t>
  </si>
  <si>
    <t>United Arab Emirates</t>
  </si>
  <si>
    <t>AE</t>
  </si>
  <si>
    <t>CarryMinati</t>
  </si>
  <si>
    <t>XXXTENTACION</t>
  </si>
  <si>
    <t>Super Simple Songs - Kids Songs</t>
  </si>
  <si>
    <t>Mikecrack</t>
  </si>
  <si>
    <t>Spain</t>
  </si>
  <si>
    <t>ES</t>
  </si>
  <si>
    <t>WorkpointOfficial</t>
  </si>
  <si>
    <t>GR6 EXPLODE</t>
  </si>
  <si>
    <t>TEDx Talks</t>
  </si>
  <si>
    <t>Nonprofits &amp; Activism</t>
  </si>
  <si>
    <t>Nonprofit</t>
  </si>
  <si>
    <t>shfa</t>
  </si>
  <si>
    <t>ýýýýýýýýýý ýýýýýý</t>
  </si>
  <si>
    <t>Saudi Arabia</t>
  </si>
  <si>
    <t>SA</t>
  </si>
  <si>
    <t>Goldmines Gaane Sune Ansune</t>
  </si>
  <si>
    <t>One Direction</t>
  </si>
  <si>
    <t>21 Savage</t>
  </si>
  <si>
    <t>TheEllenShow</t>
  </si>
  <si>
    <t>Sony PAL</t>
  </si>
  <si>
    <t>Daddy Yankee</t>
  </si>
  <si>
    <t>Vlad vï¿½ï¿½ï</t>
  </si>
  <si>
    <t>Like Nastya ESP</t>
  </si>
  <si>
    <t>ýýýýýýýýýýýý one31</t>
  </si>
  <si>
    <t>Jkk Entertainment</t>
  </si>
  <si>
    <t>ABP NEWS</t>
  </si>
  <si>
    <t>Maria Clara &amp; JP</t>
  </si>
  <si>
    <t>Bruno Mars</t>
  </si>
  <si>
    <t>Maroon 5</t>
  </si>
  <si>
    <t>Ultra Bollywood</t>
  </si>
  <si>
    <t>YouTube</t>
  </si>
  <si>
    <t>La Granja de Zenï¿½</t>
  </si>
  <si>
    <t>Saregama Music</t>
  </si>
  <si>
    <t>IndiaTV</t>
  </si>
  <si>
    <t>T-Series Bollywood Classics</t>
  </si>
  <si>
    <t>Autos</t>
  </si>
  <si>
    <t>Markiplier</t>
  </si>
  <si>
    <t>Ryan's World</t>
  </si>
  <si>
    <t>Genevieve's Playhouse - Learning Videos for Kids</t>
  </si>
  <si>
    <t>Genevieve's Playhouse - Learning Videos for ï¿½</t>
  </si>
  <si>
    <t>Geet MP3</t>
  </si>
  <si>
    <t>J Balvin</t>
  </si>
  <si>
    <t>Jess No Limit</t>
  </si>
  <si>
    <t>Indonesia</t>
  </si>
  <si>
    <t>ID</t>
  </si>
  <si>
    <t>Jingle Toons</t>
  </si>
  <si>
    <t>VEGETTA777</t>
  </si>
  <si>
    <t>Galinha Pintadinha</t>
  </si>
  <si>
    <t>SSSniperWolf</t>
  </si>
  <si>
    <t>Selena Gomez</t>
  </si>
  <si>
    <t>Rajshri</t>
  </si>
  <si>
    <t>Ch3Thailand</t>
  </si>
  <si>
    <t>KHANDESHI MOVIES</t>
  </si>
  <si>
    <t>NoCopyrightSounds</t>
  </si>
  <si>
    <t>CVS 3D Rhymes &amp; Kids Songs</t>
  </si>
  <si>
    <t>Ricis Official</t>
  </si>
  <si>
    <t>BabyBus - Kids Songs and Cartoons</t>
  </si>
  <si>
    <t>Eros Now Music</t>
  </si>
  <si>
    <t>Mzaalo</t>
  </si>
  <si>
    <t>BETER Bï¿½ï¿½</t>
  </si>
  <si>
    <t>Turkey</t>
  </si>
  <si>
    <t>TR</t>
  </si>
  <si>
    <t>DisneyMusicVEVO</t>
  </si>
  <si>
    <t>The Weeknd</t>
  </si>
  <si>
    <t>KAROL G</t>
  </si>
  <si>
    <t>Mr Bean</t>
  </si>
  <si>
    <t>rezendeevil</t>
  </si>
  <si>
    <t>StarPlus</t>
  </si>
  <si>
    <t>GMA  Network</t>
  </si>
  <si>
    <t>GENIAL</t>
  </si>
  <si>
    <t>MR. INDIAN HACKER</t>
  </si>
  <si>
    <t>Science &amp; Technology</t>
  </si>
  <si>
    <t>Tech</t>
  </si>
  <si>
    <t>Worldwide Records Bhojpuri</t>
  </si>
  <si>
    <t>DONA ï¿½ï¿½</t>
  </si>
  <si>
    <t>Dream</t>
  </si>
  <si>
    <t>Lucas and Marcus</t>
  </si>
  <si>
    <t>JustinBieberVEVO</t>
  </si>
  <si>
    <t>Peppa Pig - Official Channel</t>
  </si>
  <si>
    <t>YOLO AVENTURAS</t>
  </si>
  <si>
    <t>Venezuela</t>
  </si>
  <si>
    <t>VE</t>
  </si>
  <si>
    <t>The Tonight Show Starring Jimmy Fallon</t>
  </si>
  <si>
    <t>TheDonato</t>
  </si>
  <si>
    <t>ImagineDragons</t>
  </si>
  <si>
    <t>Diana and Roma ESP</t>
  </si>
  <si>
    <t>Round2hell</t>
  </si>
  <si>
    <t>Zee News</t>
  </si>
  <si>
    <t>AboFlah</t>
  </si>
  <si>
    <t>Kuwait</t>
  </si>
  <si>
    <t>KW</t>
  </si>
  <si>
    <t>AH</t>
  </si>
  <si>
    <t>Trap Nation</t>
  </si>
  <si>
    <t>ýýýýýýýýýýýýýýý ýýýýýý ýýýýýýýýýýýýýýýýýý</t>
  </si>
  <si>
    <t>Boram Tube Vlog [ï¿½ï¿½ï¿½ï¿½ï¿½ï¿½ï¿½ï¿½ï¿</t>
  </si>
  <si>
    <t>Adele</t>
  </si>
  <si>
    <t>Talking Tom</t>
  </si>
  <si>
    <t>TalkingTom</t>
  </si>
  <si>
    <t>ýýýýýýýý ýýýýýýýý ýýýýýýýýýý | toyoraljanahtv</t>
  </si>
  <si>
    <t>Jordan</t>
  </si>
  <si>
    <t>JO</t>
  </si>
  <si>
    <t>Spinnin' Records</t>
  </si>
  <si>
    <t>Netherlands</t>
  </si>
  <si>
    <t>NL</t>
  </si>
  <si>
    <t>Little Angel: Nursery Rhymes &amp; Kids Songs</t>
  </si>
  <si>
    <t>Shawn Mendes</t>
  </si>
  <si>
    <t>ashish chanchlani vines</t>
  </si>
  <si>
    <t>Ultra Records</t>
  </si>
  <si>
    <t>Maluma</t>
  </si>
  <si>
    <t>MaLuMa</t>
  </si>
  <si>
    <t>Zhong</t>
  </si>
  <si>
    <t>Enaldinho</t>
  </si>
  <si>
    <t>AuronPlay</t>
  </si>
  <si>
    <t>infobells - Tamil</t>
  </si>
  <si>
    <t>The Late Late Show with James Corden</t>
  </si>
  <si>
    <t>Aditya Movies</t>
  </si>
  <si>
    <t>Movies</t>
  </si>
  <si>
    <t>infobells - Telugu</t>
  </si>
  <si>
    <t>HUM TV</t>
  </si>
  <si>
    <t>Shemaroo Movies</t>
  </si>
  <si>
    <t>Michael Jackson</t>
  </si>
  <si>
    <t>Sandeep Maheshwari</t>
  </si>
  <si>
    <t>Sandeepmaheshwari</t>
  </si>
  <si>
    <t>Singapore</t>
  </si>
  <si>
    <t>SG</t>
  </si>
  <si>
    <t>Bounce Patrol - Kids Songs</t>
  </si>
  <si>
    <t>Australia</t>
  </si>
  <si>
    <t>AU</t>
  </si>
  <si>
    <t>toycantando</t>
  </si>
  <si>
    <t>MrBeast 2</t>
  </si>
  <si>
    <t>Leaux Pass</t>
  </si>
  <si>
    <t>Wiz Khalifa</t>
  </si>
  <si>
    <t>JYP Entertainment</t>
  </si>
  <si>
    <t>ýýý Kids Roma Show</t>
  </si>
  <si>
    <t>DanTDM</t>
  </si>
  <si>
    <t>Nick Jr.</t>
  </si>
  <si>
    <t>Crazy XYZ</t>
  </si>
  <si>
    <t>Dushyant kukreja</t>
  </si>
  <si>
    <t>Brent Rivera</t>
  </si>
  <si>
    <t>Renato Garcia YT</t>
  </si>
  <si>
    <t>Beast Reacts</t>
  </si>
  <si>
    <t>enchufetv</t>
  </si>
  <si>
    <t>Netflix</t>
  </si>
  <si>
    <t>Raffy Tulfo in Action</t>
  </si>
  <si>
    <t>WORLDSTARHIPHOP</t>
  </si>
  <si>
    <t>Goldmines Bollywood</t>
  </si>
  <si>
    <t>Alan Chikin Chow</t>
  </si>
  <si>
    <t>PANDA BOI</t>
  </si>
  <si>
    <t>Italy</t>
  </si>
  <si>
    <t>IT</t>
  </si>
  <si>
    <t>BB Ki Vines</t>
  </si>
  <si>
    <t>D Billions</t>
  </si>
  <si>
    <t>Junya.ï¿½ï¿½ï¿½ï¿½</t>
  </si>
  <si>
    <t>Smosh</t>
  </si>
  <si>
    <t>1MILLION Dance Studio</t>
  </si>
  <si>
    <t>Beyoncï¿</t>
  </si>
  <si>
    <t>Indosiar</t>
  </si>
  <si>
    <t>VanossGaming</t>
  </si>
  <si>
    <t>David Guetta</t>
  </si>
  <si>
    <t>LosPolinesios</t>
  </si>
  <si>
    <t>Nicki Minaj</t>
  </si>
  <si>
    <t>TaylorSwiftVEVO</t>
  </si>
  <si>
    <t>Post Malone</t>
  </si>
  <si>
    <t>Rans Entertainment</t>
  </si>
  <si>
    <t>LankyBox</t>
  </si>
  <si>
    <t>Coldplay</t>
  </si>
  <si>
    <t>WB Kids</t>
  </si>
  <si>
    <t>The Lallantop</t>
  </si>
  <si>
    <t>RihannaVEVO</t>
  </si>
  <si>
    <t>WatchMojo.com</t>
  </si>
  <si>
    <t>TRANS7 OFFICIAL</t>
  </si>
  <si>
    <t>Anuel AA</t>
  </si>
  <si>
    <t>Dan Rhodes</t>
  </si>
  <si>
    <t>Yuya</t>
  </si>
  <si>
    <t>America's Got Talent</t>
  </si>
  <si>
    <t>EminemVEVO</t>
  </si>
  <si>
    <t>Chloe Ting</t>
  </si>
  <si>
    <t>KatyPerryVEVO</t>
  </si>
  <si>
    <t>Mark Rober</t>
  </si>
  <si>
    <t>1theK (ï¿½ï¿½ï¿½ï¿½ï</t>
  </si>
  <si>
    <t>Like Nastya AE</t>
  </si>
  <si>
    <t>Pen Movies</t>
  </si>
  <si>
    <t>MrBeast en Espaï¿½ï</t>
  </si>
  <si>
    <t>shfa show India</t>
  </si>
  <si>
    <t>Super JoJo - Nursery Rhymes &amp; Kids Songs</t>
  </si>
  <si>
    <t>Alejo Igoa</t>
  </si>
  <si>
    <t>netd mï¿½ï¿</t>
  </si>
  <si>
    <t>DJ Snake</t>
  </si>
  <si>
    <t>Diana and Roma ARA</t>
  </si>
  <si>
    <t>KSI</t>
  </si>
  <si>
    <t>Spider Slack</t>
  </si>
  <si>
    <t>Preston</t>
  </si>
  <si>
    <t>James Charles</t>
  </si>
  <si>
    <t>Collins Key</t>
  </si>
  <si>
    <t>Diana and Roma EN</t>
  </si>
  <si>
    <t>Troom Troom</t>
  </si>
  <si>
    <t>Enrique Iglesias</t>
  </si>
  <si>
    <t>Ninja</t>
  </si>
  <si>
    <t>FaZe Rug</t>
  </si>
  <si>
    <t>FaZeRug</t>
  </si>
  <si>
    <t>Mister Max</t>
  </si>
  <si>
    <t>That Little Puff</t>
  </si>
  <si>
    <t>Pets &amp; Animals</t>
  </si>
  <si>
    <t>Animals</t>
  </si>
  <si>
    <t>Juan De Dios Pantoja</t>
  </si>
  <si>
    <t>Logan Paul</t>
  </si>
  <si>
    <t>Maya and Mary</t>
  </si>
  <si>
    <t>Peppa Pig Espaï¿½ï¿½ï¿½ï¿½ï¿½ï¿½ï¿½ï¿½ï¿½</t>
  </si>
  <si>
    <t>Jelly</t>
  </si>
  <si>
    <t>Miss Katy</t>
  </si>
  <si>
    <t>Tilak</t>
  </si>
  <si>
    <t>Valentina Pontes ofc</t>
  </si>
  <si>
    <t>Sesame Street</t>
  </si>
  <si>
    <t>Happy Lives</t>
  </si>
  <si>
    <t>Lady Gaga</t>
  </si>
  <si>
    <t>Wave Music Bhojpuri</t>
  </si>
  <si>
    <t>GMM GRAMMY OFFICIAL</t>
  </si>
  <si>
    <t>TED</t>
  </si>
  <si>
    <t>unknown boy varun</t>
  </si>
  <si>
    <t>Kids TV - Nursery Rhymes And Baby Songs</t>
  </si>
  <si>
    <t>Tsuriki Show</t>
  </si>
  <si>
    <t>Germany</t>
  </si>
  <si>
    <t>DE</t>
  </si>
  <si>
    <t>Technical Guruji</t>
  </si>
  <si>
    <t>DrossRotzank</t>
  </si>
  <si>
    <t>White Hill Music</t>
  </si>
  <si>
    <t>Ultra Movie Parlour</t>
  </si>
  <si>
    <t>Alan Becker</t>
  </si>
  <si>
    <t>toyorbabytv</t>
  </si>
  <si>
    <t>BabyBus - Canciones Infantiles &amp; Videos para Niï¿½ï</t>
  </si>
  <si>
    <t>BabyBus - Canciones Infantiles &amp; Videos paraï¿½</t>
  </si>
  <si>
    <t>Vania Mania Kids</t>
  </si>
  <si>
    <t>Sun TV</t>
  </si>
  <si>
    <t>Heroindori</t>
  </si>
  <si>
    <t>The Chainsmokers</t>
  </si>
  <si>
    <t>mmoshaya</t>
  </si>
  <si>
    <t>Sia</t>
  </si>
  <si>
    <t>LeoNata Family</t>
  </si>
  <si>
    <t>Goldmines Cineplex</t>
  </si>
  <si>
    <t>Vlad and Niki Arabic</t>
  </si>
  <si>
    <t>SSundee</t>
  </si>
  <si>
    <t>Paulo Londra</t>
  </si>
  <si>
    <t>Smile Family</t>
  </si>
  <si>
    <t>SMILE Family</t>
  </si>
  <si>
    <t>France</t>
  </si>
  <si>
    <t>FR</t>
  </si>
  <si>
    <t>FGTeeV</t>
  </si>
  <si>
    <t>Kinder Spielzeug Kanal (Kidibli)</t>
  </si>
  <si>
    <t>Charlie Puth</t>
  </si>
  <si>
    <t>Vlad and Niki ESP</t>
  </si>
  <si>
    <t>Sagawa /ï¿½ï¿½ï¿½</t>
  </si>
  <si>
    <t>Ben Azelart</t>
  </si>
  <si>
    <t>Zach Choi ASMR</t>
  </si>
  <si>
    <t>Topper Guild</t>
  </si>
  <si>
    <t>Disney Latinoamï¿½ï¿½</t>
  </si>
  <si>
    <t>disneylatinoamerica</t>
  </si>
  <si>
    <t>Stokes Twins</t>
  </si>
  <si>
    <t>National Geographic</t>
  </si>
  <si>
    <t>Dua Lipa</t>
  </si>
  <si>
    <t>OneDirectionVEVO</t>
  </si>
  <si>
    <t>ZAMZAM ELECTRONICS TRADING</t>
  </si>
  <si>
    <t>DUDU e CAROL</t>
  </si>
  <si>
    <t>Autos &amp; Vehicles</t>
  </si>
  <si>
    <t>Village Cooking Channel</t>
  </si>
  <si>
    <t>Eva Bravo Play</t>
  </si>
  <si>
    <t>Tekashi 6ix9ine</t>
  </si>
  <si>
    <t>Tlnovelas</t>
  </si>
  <si>
    <t>tlnovelas</t>
  </si>
  <si>
    <t>invictor</t>
  </si>
  <si>
    <t>INVICTOR</t>
  </si>
  <si>
    <t>YOLO</t>
  </si>
  <si>
    <t>Sidhu Moose Wala</t>
  </si>
  <si>
    <t>The Royalty Family</t>
  </si>
  <si>
    <t>Becky G</t>
  </si>
  <si>
    <t>Ishaan Ali 11</t>
  </si>
  <si>
    <t>Infinite</t>
  </si>
  <si>
    <t>Azhan5star</t>
  </si>
  <si>
    <t>Dangal TV Channel</t>
  </si>
  <si>
    <t>GMA Public  Affairs</t>
  </si>
  <si>
    <t>Tasty</t>
  </si>
  <si>
    <t>Baim Paula</t>
  </si>
  <si>
    <t>nigahiga</t>
  </si>
  <si>
    <t>Rafa &amp; Luiz</t>
  </si>
  <si>
    <t>Lyrical Lemonade</t>
  </si>
  <si>
    <t>Vlad and Niki IDN</t>
  </si>
  <si>
    <t>Dr. Vivek Bindra: Motivational Speaker</t>
  </si>
  <si>
    <t>Fatos Desconhecidos</t>
  </si>
  <si>
    <t>Brave Wilderness</t>
  </si>
  <si>
    <t>LIV Crime</t>
  </si>
  <si>
    <t>Romeo Santos</t>
  </si>
  <si>
    <t>RomeoSantos</t>
  </si>
  <si>
    <t>Canal Canalha</t>
  </si>
  <si>
    <t>Kurzgesagt ï¿½ï¿½ï¿½ï¿½ï¿½ï¿</t>
  </si>
  <si>
    <t>Yoeslan</t>
  </si>
  <si>
    <t>5-Minute Crafts DIY</t>
  </si>
  <si>
    <t>tuzelity SHUFFLE</t>
  </si>
  <si>
    <t>NBA</t>
  </si>
  <si>
    <t>Deddy Corbuzier</t>
  </si>
  <si>
    <t>deddycorbuzier</t>
  </si>
  <si>
    <t>Bizarrap</t>
  </si>
  <si>
    <t>Avicii</t>
  </si>
  <si>
    <t>Sweden</t>
  </si>
  <si>
    <t>SE</t>
  </si>
  <si>
    <t>Mnet K-POP</t>
  </si>
  <si>
    <t>LazarBeam</t>
  </si>
  <si>
    <t>Ninja Kidz TV</t>
  </si>
  <si>
    <t>Totoy kids - Portuguï¿½</t>
  </si>
  <si>
    <t>Jake Paul</t>
  </si>
  <si>
    <t>Linkin Park</t>
  </si>
  <si>
    <t>linkinpark</t>
  </si>
  <si>
    <t>Afghanistan</t>
  </si>
  <si>
    <t>AF</t>
  </si>
  <si>
    <t>Vijay Television</t>
  </si>
  <si>
    <t>SlivkiShow</t>
  </si>
  <si>
    <t>Ukraine</t>
  </si>
  <si>
    <t>UA</t>
  </si>
  <si>
    <t>Emiway Bantai</t>
  </si>
  <si>
    <t>Got Talent Global</t>
  </si>
  <si>
    <t>BabyBus - Cerita &amp; Lagu Anak-anak</t>
  </si>
  <si>
    <t>Ami Rodriguez</t>
  </si>
  <si>
    <t>Noor Stars</t>
  </si>
  <si>
    <t>Kiddiestv Hindi - Nursery Rhymes &amp; Kids Songs</t>
  </si>
  <si>
    <t>dednahype</t>
  </si>
  <si>
    <t>Latvia</t>
  </si>
  <si>
    <t>LV</t>
  </si>
  <si>
    <t>Marta and Rustam</t>
  </si>
  <si>
    <t>MiawAug</t>
  </si>
  <si>
    <t>CookieSwirlC</t>
  </si>
  <si>
    <t>Skrillex</t>
  </si>
  <si>
    <t>AuthenticGames</t>
  </si>
  <si>
    <t>Pencilmation</t>
  </si>
  <si>
    <t>7clouds</t>
  </si>
  <si>
    <t>5-Minute Crafts PLAY</t>
  </si>
  <si>
    <t>Marvel Entertainment</t>
  </si>
  <si>
    <t>MarvelEntertainment</t>
  </si>
  <si>
    <t>BuzzFeedVideo</t>
  </si>
  <si>
    <t>REACT</t>
  </si>
  <si>
    <t>Vevo</t>
  </si>
  <si>
    <t>Gordon Ramsay</t>
  </si>
  <si>
    <t>Pentatonix</t>
  </si>
  <si>
    <t>pentatonix</t>
  </si>
  <si>
    <t>Green Gold TV - Official Channel</t>
  </si>
  <si>
    <t>Gusttavo Lima Oficial</t>
  </si>
  <si>
    <t>HaerteTest</t>
  </si>
  <si>
    <t>Crafty Panda</t>
  </si>
  <si>
    <t>SOMOY TV</t>
  </si>
  <si>
    <t>TIME NEWS</t>
  </si>
  <si>
    <t>JennaMarbles</t>
  </si>
  <si>
    <t>Official Pink Panther</t>
  </si>
  <si>
    <t>OfficialPinkPanther</t>
  </si>
  <si>
    <t>Britain's Got Talent</t>
  </si>
  <si>
    <t>SCTV</t>
  </si>
  <si>
    <t>AS Gaming</t>
  </si>
  <si>
    <t>ASGaming</t>
  </si>
  <si>
    <t>Sony AATH</t>
  </si>
  <si>
    <t>tabii Urdu</t>
  </si>
  <si>
    <t>DaFuq!?Boom!</t>
  </si>
  <si>
    <t>Clash of Clans</t>
  </si>
  <si>
    <t>RKD Studios</t>
  </si>
  <si>
    <t>DLS News</t>
  </si>
  <si>
    <t>JukiLop</t>
  </si>
  <si>
    <t>etvteluguindia</t>
  </si>
  <si>
    <t>FIFA</t>
  </si>
  <si>
    <t>Switzerland</t>
  </si>
  <si>
    <t>CH</t>
  </si>
  <si>
    <t>Manoj  parihar</t>
  </si>
  <si>
    <t>shane</t>
  </si>
  <si>
    <t>Sonotek</t>
  </si>
  <si>
    <t>Jimmy Kimmel Live</t>
  </si>
  <si>
    <t>TheOdd1sOut</t>
  </si>
  <si>
    <t>ýýýýýýýýýýýýýý ýýýý</t>
  </si>
  <si>
    <t>SUPER SLICK SLIME SAM</t>
  </si>
  <si>
    <t>Wow Kidz Action</t>
  </si>
  <si>
    <t>Turma da Mï¿½ï¿½</t>
  </si>
  <si>
    <t>Calvin Harris</t>
  </si>
  <si>
    <t>KBS WORLD TV</t>
  </si>
  <si>
    <t>HiMan</t>
  </si>
  <si>
    <t>Little Angel Espaï¿½ï¿½ï¿½ï¿½ï¿½ï¿½ï¿½ï¿½ï¿½</t>
  </si>
  <si>
    <t>TED-Ed</t>
  </si>
  <si>
    <t>Sidemen</t>
  </si>
  <si>
    <t>Farruko</t>
  </si>
  <si>
    <t>ýýýýýýýýýýýýýýýýýýýýýý</t>
  </si>
  <si>
    <t>Triggered Insaan</t>
  </si>
  <si>
    <t>CKN</t>
  </si>
  <si>
    <t>cKn</t>
  </si>
  <si>
    <t>Shemaroo Comedy</t>
  </si>
  <si>
    <t>Smile Family Spanish</t>
  </si>
  <si>
    <t>GRAMMY GOLD OFFICIAL</t>
  </si>
  <si>
    <t>ýýýýýýýý ýýýýýýýýýý ýýýýýýýýýý | Arab Games Network</t>
  </si>
  <si>
    <t>ýýýýýýýý ýýýýýýýýýý ýýýýýýýýýý | Arab Games ýýý</t>
  </si>
  <si>
    <t>Dan-Sa / Daniel Saboya</t>
  </si>
  <si>
    <t>Marmok</t>
  </si>
  <si>
    <t>Willie Salim</t>
  </si>
  <si>
    <t>PDK Films</t>
  </si>
  <si>
    <t>TheWillyrex</t>
  </si>
  <si>
    <t>RsiamMusic : ï¿½ï¿½ï¿½ï¿½ï¿½ï¿½ï¿½ï¿½</t>
  </si>
  <si>
    <t>shakiraVEVO</t>
  </si>
  <si>
    <t>Naisa Alifia Yuriza (N.A.Y)</t>
  </si>
  <si>
    <t>Miley Cyrus</t>
  </si>
  <si>
    <t>IShowSpeed</t>
  </si>
  <si>
    <t>INCRï¿½ï¿</t>
  </si>
  <si>
    <t>Jake Fellman</t>
  </si>
  <si>
    <t>GEN HALILINTAR</t>
  </si>
  <si>
    <t>SQUEEZIE</t>
  </si>
  <si>
    <t>Blippi - Educational Videos for Kids</t>
  </si>
  <si>
    <t>officialpsy</t>
  </si>
  <si>
    <t>Manual do Mundo</t>
  </si>
  <si>
    <t>How Ridiculous</t>
  </si>
  <si>
    <t>And TV</t>
  </si>
  <si>
    <t>ANDtv</t>
  </si>
  <si>
    <t>Sebastiï¿½ï¿½ï¿½</t>
  </si>
  <si>
    <t>SonyMusicSouthVEVO</t>
  </si>
  <si>
    <t>TheGrefg</t>
  </si>
  <si>
    <t>David Dobrik</t>
  </si>
  <si>
    <t>KatieAngel</t>
  </si>
  <si>
    <t>RobleisIUTU</t>
  </si>
  <si>
    <t>Lele Pons</t>
  </si>
  <si>
    <t>Demi Lovato</t>
  </si>
  <si>
    <t>Like Nastya VNM</t>
  </si>
  <si>
    <t>Vietnam</t>
  </si>
  <si>
    <t>VN</t>
  </si>
  <si>
    <t>Jason Derulo</t>
  </si>
  <si>
    <t>MGC Playhouse</t>
  </si>
  <si>
    <t>Priyal Kukreja</t>
  </si>
  <si>
    <t>MSA previously My Story Animated</t>
  </si>
  <si>
    <t>MSA Previously My Story Animated</t>
  </si>
  <si>
    <t>ýýýýýýýýý KIMPRO</t>
  </si>
  <si>
    <t>Jane ASMR ï¿½ï¿½</t>
  </si>
  <si>
    <t>ArianaGrandeVevo</t>
  </si>
  <si>
    <t>jaanvi patel</t>
  </si>
  <si>
    <t>tanboy kun</t>
  </si>
  <si>
    <t>Porta dos Fundos</t>
  </si>
  <si>
    <t>News 24</t>
  </si>
  <si>
    <t>24 ï¿½ï¿½ï¿½ï</t>
  </si>
  <si>
    <t>Les' Copaque Production</t>
  </si>
  <si>
    <t>Malaysia</t>
  </si>
  <si>
    <t>MY</t>
  </si>
  <si>
    <t>El Payaso Plim Plim</t>
  </si>
  <si>
    <t>zbing z.</t>
  </si>
  <si>
    <t>MissaSinfonia</t>
  </si>
  <si>
    <t>ýýýýýýýýý Liziqi</t>
  </si>
  <si>
    <t>China</t>
  </si>
  <si>
    <t>CN</t>
  </si>
  <si>
    <t>DeGoBooM</t>
  </si>
  <si>
    <t>JFlaMusic</t>
  </si>
  <si>
    <t>FactTechz</t>
  </si>
  <si>
    <t>News18 India</t>
  </si>
  <si>
    <t>Fun For Kids TV - Hindi Rhymes</t>
  </si>
  <si>
    <t>IGN</t>
  </si>
  <si>
    <t>Aphmau</t>
  </si>
  <si>
    <t>AMARINTV : ï¿½ï¿½ï¿½ï¿½ï¿½ï¿½ï¿½ï¿½ï¿½ï¿½ï¿½ï¿½</t>
  </si>
  <si>
    <t>ýýýýýýýýýýýýýýýý - Al-Remas</t>
  </si>
  <si>
    <t>Iraq</t>
  </si>
  <si>
    <t>IQ</t>
  </si>
  <si>
    <t>Apple</t>
  </si>
  <si>
    <t>Stubborn Facts</t>
  </si>
  <si>
    <t>Taarak Mehta Ka Ooltah Chashmah</t>
  </si>
  <si>
    <t>HowToBasic</t>
  </si>
  <si>
    <t>Marques Brownlee</t>
  </si>
  <si>
    <t>Anitta</t>
  </si>
  <si>
    <t>Jason Vlogs</t>
  </si>
  <si>
    <t>Jason Oo</t>
  </si>
  <si>
    <t>El Reino a Jugar</t>
  </si>
  <si>
    <t>Willyrex</t>
  </si>
  <si>
    <t>TheBrianMaps</t>
  </si>
  <si>
    <t>TRANS TV Official</t>
  </si>
  <si>
    <t>Liza Koshy</t>
  </si>
  <si>
    <t>Queen Official</t>
  </si>
  <si>
    <t>Prajapati News</t>
  </si>
  <si>
    <t>LuisFonsiVEVO</t>
  </si>
  <si>
    <t>Pop Chartbusters</t>
  </si>
  <si>
    <t>Guava Juice</t>
  </si>
  <si>
    <t>EeOneGuy</t>
  </si>
  <si>
    <t>VICE</t>
  </si>
  <si>
    <t>Aayu and Pihu Show</t>
  </si>
  <si>
    <t>Danny Fitt</t>
  </si>
  <si>
    <t>Bispo Bruno Leonardo</t>
  </si>
  <si>
    <t>Like Nastya IDN</t>
  </si>
  <si>
    <t>Gato Galactico | GALï¿½ï¿</t>
  </si>
  <si>
    <t>CoryxKenshin</t>
  </si>
  <si>
    <t>With Kids[ï¿½ï¿½ï¿½ï¿½ï</t>
  </si>
  <si>
    <t>Travis Scott</t>
  </si>
  <si>
    <t>Tu COSMOPOLIS</t>
  </si>
  <si>
    <t>Ivana Alawi</t>
  </si>
  <si>
    <t>Werever2morro</t>
  </si>
  <si>
    <t>werever2morro</t>
  </si>
  <si>
    <t>IDEAS EN 5 MINUTOS</t>
  </si>
  <si>
    <t>Ideas En 5 Minutos</t>
  </si>
  <si>
    <t>NMF News</t>
  </si>
  <si>
    <t>SriBalajiMovies</t>
  </si>
  <si>
    <t>Lahari Music - TSeries</t>
  </si>
  <si>
    <t>Younes Zarou</t>
  </si>
  <si>
    <t>Jordan Matter</t>
  </si>
  <si>
    <t>ýýýýýýýý ýýýýýýýýýýýýýýýýýýýýýý</t>
  </si>
  <si>
    <t>FailArmy</t>
  </si>
  <si>
    <t>BBC News Hindi</t>
  </si>
  <si>
    <t>FunFun Toy Doll TV</t>
  </si>
  <si>
    <t>Sandra Cires Art</t>
  </si>
  <si>
    <t>Kaykai Salaider</t>
  </si>
  <si>
    <t>UFC - Ultimate Fighting Championship</t>
  </si>
  <si>
    <t>Ch7HD</t>
  </si>
  <si>
    <t>GMMTV OFFICIALï¿½ï¿½</t>
  </si>
  <si>
    <t>Matt Stonie</t>
  </si>
  <si>
    <t>MattStonie</t>
  </si>
  <si>
    <t>Boyce Avenue</t>
  </si>
  <si>
    <t>Camila Cabello</t>
  </si>
  <si>
    <t>Little Mix</t>
  </si>
  <si>
    <t>SAM SMITH</t>
  </si>
  <si>
    <t>Pitbull</t>
  </si>
  <si>
    <t>Bollywood Classics</t>
  </si>
  <si>
    <t>Technoblade</t>
  </si>
  <si>
    <t>W2S</t>
  </si>
  <si>
    <t>Jennifer Lopez</t>
  </si>
  <si>
    <t>Kids Play</t>
  </si>
  <si>
    <t>T3ddy</t>
  </si>
  <si>
    <t>JJ Olatunji</t>
  </si>
  <si>
    <t>POPS Kids</t>
  </si>
  <si>
    <t>Thairath Online</t>
  </si>
  <si>
    <t>LEGO</t>
  </si>
  <si>
    <t>XO TEAM</t>
  </si>
  <si>
    <t>XO TEAM Family</t>
  </si>
  <si>
    <t>AdMe</t>
  </si>
  <si>
    <t>Aday Cï¿½ï¿½ï¿½ï¿½ï</t>
  </si>
  <si>
    <t>Dyland PROS</t>
  </si>
  <si>
    <t>Vlad and Niki ARA</t>
  </si>
  <si>
    <t>Canal IN</t>
  </si>
  <si>
    <t>Daily Dose Of Internet</t>
  </si>
  <si>
    <t>FitDance</t>
  </si>
  <si>
    <t>Fitdance Academy</t>
  </si>
  <si>
    <t>Panda Shorts</t>
  </si>
  <si>
    <t>Disney Junior</t>
  </si>
  <si>
    <t>La Rosa de Guadalupe</t>
  </si>
  <si>
    <t>larosadeguadalupe</t>
  </si>
  <si>
    <t>wifistudy</t>
  </si>
  <si>
    <t>wifistudy by Unacademy</t>
  </si>
  <si>
    <t>Antrax</t>
  </si>
  <si>
    <t>Totoy kids - Espaï¿½ï</t>
  </si>
  <si>
    <t>ýýýýýýýýýý</t>
  </si>
  <si>
    <t>Kung Fu Padla</t>
  </si>
  <si>
    <t>DopeLyrics</t>
  </si>
  <si>
    <t>jeffreestar</t>
  </si>
  <si>
    <t>Lyna</t>
  </si>
  <si>
    <t>MK MUSIC</t>
  </si>
  <si>
    <t>Unspeakable</t>
  </si>
  <si>
    <t>Camilo</t>
  </si>
  <si>
    <t>Dear Sir</t>
  </si>
  <si>
    <t>Narendra Modi</t>
  </si>
  <si>
    <t>Arif muhammad</t>
  </si>
  <si>
    <t>Rotten Tomatoes Trailers</t>
  </si>
  <si>
    <t>Volga Video</t>
  </si>
  <si>
    <t>DM - Desi Melodies</t>
  </si>
  <si>
    <t>MY FAMILY</t>
  </si>
  <si>
    <t>My Family</t>
  </si>
  <si>
    <t>Team Films Bhojpuri</t>
  </si>
  <si>
    <t>Zee Music Classic</t>
  </si>
  <si>
    <t>Prime Video India</t>
  </si>
  <si>
    <t>Caeli YT</t>
  </si>
  <si>
    <t>Linus Tech Tips</t>
  </si>
  <si>
    <t>Juliana Baltar</t>
  </si>
  <si>
    <t>5-Minute Crafts FAMILY</t>
  </si>
  <si>
    <t>Blippi Espaï¿½ï</t>
  </si>
  <si>
    <t>Katakit Baby TV</t>
  </si>
  <si>
    <t>Infobells Bangla</t>
  </si>
  <si>
    <t>ýýýýýýýý ýý ýýýýýýýý</t>
  </si>
  <si>
    <t>Henrique e Juliano</t>
  </si>
  <si>
    <t>Mr DegrEE</t>
  </si>
  <si>
    <t>MrDegree</t>
  </si>
  <si>
    <t>Kashvi Adlakha</t>
  </si>
  <si>
    <t>Talking Tom &amp; Friends</t>
  </si>
  <si>
    <t>ýýýýýýýý ýýýýýýýýýýýýýý ýýýý 5 ýýýýýýýýýý</t>
  </si>
  <si>
    <t>Egypt</t>
  </si>
  <si>
    <t>EG</t>
  </si>
  <si>
    <t>Harsh Beniwal</t>
  </si>
  <si>
    <t>FFUNTV</t>
  </si>
  <si>
    <t>Mobile Legends: Bang Bang</t>
  </si>
  <si>
    <t>Roman Atwood Vlogs</t>
  </si>
  <si>
    <t>Mrwhosetheboss</t>
  </si>
  <si>
    <t>Genierock</t>
  </si>
  <si>
    <t>zayn</t>
  </si>
  <si>
    <t>Kerajinan 5-Menit</t>
  </si>
  <si>
    <t>FC Barcelona</t>
  </si>
  <si>
    <t>Dave and Ava - Nursery Rhymes and Baby Songs</t>
  </si>
  <si>
    <t>LOKESH GAMER</t>
  </si>
  <si>
    <t>ILYA BORZOV</t>
  </si>
  <si>
    <t>Mazhavil Manorama</t>
  </si>
  <si>
    <t>Pokï¿½ï¿½ï¿½ï¿½ï¿½ï¿½ï¿½ï¿½ï¿½</t>
  </si>
  <si>
    <t>The MriDul</t>
  </si>
  <si>
    <t>Niana Guerrero</t>
  </si>
  <si>
    <t>SRK MUSIC</t>
  </si>
  <si>
    <t>Sony LIV</t>
  </si>
  <si>
    <t>T-Series Hamaar Bhojpuri</t>
  </si>
  <si>
    <t>Oyuncak Avï¿</t>
  </si>
  <si>
    <t>CNN</t>
  </si>
  <si>
    <t>NDTV India</t>
  </si>
  <si>
    <t>It's Mamix</t>
  </si>
  <si>
    <t>Daftar Populer</t>
  </si>
  <si>
    <t>Musas</t>
  </si>
  <si>
    <t>Jordi Sala</t>
  </si>
  <si>
    <t>Andorra</t>
  </si>
  <si>
    <t>AD</t>
  </si>
  <si>
    <t>Ranz Kyle</t>
  </si>
  <si>
    <t>PowerfulJRE</t>
  </si>
  <si>
    <t>Mariale</t>
  </si>
  <si>
    <t>Makiman131</t>
  </si>
  <si>
    <t>Mohamed Ramadan I ï¿½ï¿½ï¿½ï¿½ï¿½ï¿½ï</t>
  </si>
  <si>
    <t>EdisonPts</t>
  </si>
  <si>
    <t>BIGBANG</t>
  </si>
  <si>
    <t>Rubï¿½ï¿½ï¿½ï¿½ï¿½ï¿½</t>
  </si>
  <si>
    <t>ABS-CBN News</t>
  </si>
  <si>
    <t>Chapitosiki</t>
  </si>
  <si>
    <t>AdeleVEVO</t>
  </si>
  <si>
    <t>MoreAliA</t>
  </si>
  <si>
    <t>Chetan Monga Vlogs</t>
  </si>
  <si>
    <t>Little Angel - Mï¿½ï¿½ï¿½ï¿½ï¿½ï¿½ï¿½ï¿½ï¿½ï¿½</t>
  </si>
  <si>
    <t>Little Angel - Mï¿½ï¿½ï¿½ï¿½ï¿½ï¿½ï¿½ï¿½ï¿½ï¿½ï¿½</t>
  </si>
  <si>
    <t>League of Legends</t>
  </si>
  <si>
    <t>TheRichest</t>
  </si>
  <si>
    <t>Therichest</t>
  </si>
  <si>
    <t>XpressTV</t>
  </si>
  <si>
    <t>PlayStation</t>
  </si>
  <si>
    <t>Kwebbelkop</t>
  </si>
  <si>
    <t>Republic Bharat</t>
  </si>
  <si>
    <t>Gyani Beast</t>
  </si>
  <si>
    <t>THE BROWN SIBLINGS</t>
  </si>
  <si>
    <t>Sony Music South</t>
  </si>
  <si>
    <t>Ray William Johnson</t>
  </si>
  <si>
    <t>KOMPASTV</t>
  </si>
  <si>
    <t>ISSEI / ï¿½ï¿½ï¿½ï¿½</t>
  </si>
  <si>
    <t>Zï¿½ï¿½ï¿½ï¿½ï¿½ï¿½ï</t>
  </si>
  <si>
    <t>A2 Motivation by Arvind Arora</t>
  </si>
  <si>
    <t>50 Cent</t>
  </si>
  <si>
    <t>MNCTV OFFICIAL</t>
  </si>
  <si>
    <t>ERB</t>
  </si>
  <si>
    <t>melanie martinez</t>
  </si>
  <si>
    <t>iTownGamePlay *Terror&amp;Diversiï¿½ï</t>
  </si>
  <si>
    <t>ýýýýýýýýýýýý8 : Thai Ch8</t>
  </si>
  <si>
    <t>ýýýýýý</t>
  </si>
  <si>
    <t>TazerCraft</t>
  </si>
  <si>
    <t>Bayashi TV</t>
  </si>
  <si>
    <t>ýýýýýýýýýýýýýýýýýýBAYASHITV</t>
  </si>
  <si>
    <t>Fueled By Ramen</t>
  </si>
  <si>
    <t>CrashCourse</t>
  </si>
  <si>
    <t>MattyBRaps</t>
  </si>
  <si>
    <t>Lachlan</t>
  </si>
  <si>
    <t>ýýýýýýýý ýýýýýýýý</t>
  </si>
  <si>
    <t>Meghan Trainor</t>
  </si>
  <si>
    <t>Jorge &amp; Mateus Oficial</t>
  </si>
  <si>
    <t>Beast Philanthropy</t>
  </si>
  <si>
    <t>Filaretiki</t>
  </si>
  <si>
    <t>5-Minute Crafts Recycle</t>
  </si>
  <si>
    <t>ýýýýýýýýýý ýýýýýýýýýýýý</t>
  </si>
  <si>
    <t>Maha Fun Tv</t>
  </si>
  <si>
    <t>Canal Nostalgia</t>
  </si>
  <si>
    <t>Canal Nostalgia TV</t>
  </si>
  <si>
    <t>The Slow Mo Guys</t>
  </si>
  <si>
    <t>StudyIQ IAS</t>
  </si>
  <si>
    <t>Chad Wild Clay</t>
  </si>
  <si>
    <t>CollegeHumor</t>
  </si>
  <si>
    <t>Netflix Jr.</t>
  </si>
  <si>
    <t>Colors Rishtey</t>
  </si>
  <si>
    <t>ABC News</t>
  </si>
  <si>
    <t>Camila Loures</t>
  </si>
  <si>
    <t>Doc Tops</t>
  </si>
  <si>
    <t>Ecuador</t>
  </si>
  <si>
    <t>EC</t>
  </si>
  <si>
    <t>Auron</t>
  </si>
  <si>
    <t>Jesser</t>
  </si>
  <si>
    <t>Planeta das Gï¿½ï¿½</t>
  </si>
  <si>
    <t>PrestonPlayz</t>
  </si>
  <si>
    <t>Martin Garrix</t>
  </si>
  <si>
    <t>O Reino Infantil</t>
  </si>
  <si>
    <t>Fifth Harmony</t>
  </si>
  <si>
    <t>Mis Pastelitos</t>
  </si>
  <si>
    <t>Noman Official</t>
  </si>
  <si>
    <t>Like Nastya Stories</t>
  </si>
  <si>
    <t>les boys tv2</t>
  </si>
  <si>
    <t>Lotus Music</t>
  </si>
  <si>
    <t>IDEIAS INCRï¿½ï¿½</t>
  </si>
  <si>
    <t>Reaction Time</t>
  </si>
  <si>
    <t>BBC News</t>
  </si>
  <si>
    <t>Eli Kids - Cartoons &amp; Songs</t>
  </si>
  <si>
    <t>Boram Tube ToysReview [ï¿½ï¿½ï¿½ï¿½ï¿½ï¿½ï¿½ï¿½ï¿</t>
  </si>
  <si>
    <t>Boram Tube ToysReview [ï¿½ï¿½ï¿½ï¿½ï¿½ï¿½ï¿½ï¿½ï</t>
  </si>
  <si>
    <t>Aadishakti Films</t>
  </si>
  <si>
    <t>Telemundo</t>
  </si>
  <si>
    <t>GMM25Thailand</t>
  </si>
  <si>
    <t>TV9 Bharatvarsh</t>
  </si>
  <si>
    <t>Maroon5VEVO</t>
  </si>
  <si>
    <t>Saad Lamjarred | ï¿½ï¿½ï¿½ï¿½ï¿½ï¿</t>
  </si>
  <si>
    <t>Morocco</t>
  </si>
  <si>
    <t>MA</t>
  </si>
  <si>
    <t>Lilly Singh</t>
  </si>
  <si>
    <t>ýýýýýýýýýýýýýýýýýýýýý</t>
  </si>
  <si>
    <t>Gyan Gamingï¿½</t>
  </si>
  <si>
    <t>Drawblogs</t>
  </si>
  <si>
    <t>Peru</t>
  </si>
  <si>
    <t>PE</t>
  </si>
  <si>
    <t>ýýýýýýýýýýýý ýýýýýýýýýýýý I ýýýýýý ýý ýýýýýýýýýý</t>
  </si>
  <si>
    <t>ýýýýýýýýýýýý ýýýýýýýýýýýý I ýýýýýý ýý ýýýýýýýýý</t>
  </si>
  <si>
    <t>Cyprien</t>
  </si>
  <si>
    <t>Rclbeauty101</t>
  </si>
  <si>
    <t>Coke Studio</t>
  </si>
  <si>
    <t>Rohail Hyatt</t>
  </si>
  <si>
    <t>Indore Physical Academy</t>
  </si>
  <si>
    <t>Rosanna Pansino</t>
  </si>
  <si>
    <t>Vlad and Niki PRT</t>
  </si>
  <si>
    <t>RS 1313 SHORTS</t>
  </si>
  <si>
    <t>SelenaGomezVEVO</t>
  </si>
  <si>
    <t>ZEE5</t>
  </si>
  <si>
    <t>Super Polina</t>
  </si>
  <si>
    <t>Rebecca Zamolo</t>
  </si>
  <si>
    <t>RebeccaZamolo</t>
  </si>
  <si>
    <t>Wish 107.5</t>
  </si>
  <si>
    <t>Invento na Hora</t>
  </si>
  <si>
    <t>SIS vs BRO</t>
  </si>
  <si>
    <t>SiS</t>
  </si>
  <si>
    <t>NikkieTutorials</t>
  </si>
  <si>
    <t>TommyInnit</t>
  </si>
  <si>
    <t>E-MasterSensei</t>
  </si>
  <si>
    <t>infobells - Kannada</t>
  </si>
  <si>
    <t>SEVENGERS</t>
  </si>
  <si>
    <t>Zee Bangla</t>
  </si>
  <si>
    <t>DangMattSmith</t>
  </si>
  <si>
    <t>Neha Kakkar</t>
  </si>
  <si>
    <t>Trap City</t>
  </si>
  <si>
    <t>TrapCity</t>
  </si>
  <si>
    <t>Supercar Blondie</t>
  </si>
  <si>
    <t>Yudist Ardhana</t>
  </si>
  <si>
    <t>Lana Del Rey</t>
  </si>
  <si>
    <t>MalumaVEVO</t>
  </si>
  <si>
    <t>F2Freestylers - Ultimate Soccer Skills Channel</t>
  </si>
  <si>
    <t>F2Freestylers - Ultimate Soccer Skills Channï¿½</t>
  </si>
  <si>
    <t>Bie The Ska</t>
  </si>
  <si>
    <t>AM3NlC</t>
  </si>
  <si>
    <t>Narins Beauty</t>
  </si>
  <si>
    <t>TV Ana Emilia</t>
  </si>
  <si>
    <t>ýýýýýýýýýýýý</t>
  </si>
  <si>
    <t>Luli Pampï¿½</t>
  </si>
  <si>
    <t>Gallina Pintadita</t>
  </si>
  <si>
    <t>ViralHog</t>
  </si>
  <si>
    <t>ETV Jabardasth</t>
  </si>
  <si>
    <t>Zee Telugu</t>
  </si>
  <si>
    <t>zeetelugu</t>
  </si>
  <si>
    <t>Crescendo com Luluca</t>
  </si>
  <si>
    <t>Jazzghost</t>
  </si>
  <si>
    <t>karameeshchannel</t>
  </si>
  <si>
    <t>Darkar Company Studios</t>
  </si>
  <si>
    <t>T-Series Regional</t>
  </si>
  <si>
    <t>ADEL et SAMI</t>
  </si>
  <si>
    <t>Jamuna TV</t>
  </si>
  <si>
    <t>jamuna tv24</t>
  </si>
  <si>
    <t>Bangladesh</t>
  </si>
  <si>
    <t>BD</t>
  </si>
  <si>
    <t>Atlantic Records</t>
  </si>
  <si>
    <t>ýýýýýýýý ýý ýýýýýýýýýýýý</t>
  </si>
  <si>
    <t>Veritasium</t>
  </si>
  <si>
    <t>Airrack</t>
  </si>
  <si>
    <t>Hacksmith Industries</t>
  </si>
  <si>
    <t>ýýýýýýýý/Atro</t>
  </si>
  <si>
    <t>123 GO! Spanish</t>
  </si>
  <si>
    <t>Geo News</t>
  </si>
  <si>
    <t>Kids TV India Hindi Nursery Rhymes</t>
  </si>
  <si>
    <t>Think Music India</t>
  </si>
  <si>
    <t>O Que Nï¿½ï¿½ï¿½ï¿½ï¿½ï¿</t>
  </si>
  <si>
    <t>Goldmines Premiere</t>
  </si>
  <si>
    <t>MAIKI021</t>
  </si>
  <si>
    <t>The Vishal bhatt</t>
  </si>
  <si>
    <t>NishaMadhulika</t>
  </si>
  <si>
    <t>MyMissAnand</t>
  </si>
  <si>
    <t>FAPTV</t>
  </si>
  <si>
    <t>Wesley Safadï¿½</t>
  </si>
  <si>
    <t>infobells</t>
  </si>
  <si>
    <t>Acenix</t>
  </si>
  <si>
    <t>Zeinab Harake</t>
  </si>
  <si>
    <t>DALLMYD</t>
  </si>
  <si>
    <t>Lindsey Stirling</t>
  </si>
  <si>
    <t>JOJO TV - Hindi Stories</t>
  </si>
  <si>
    <t>BBC</t>
  </si>
  <si>
    <t>Saturday Night Live</t>
  </si>
  <si>
    <t>BUDI01 GAMING</t>
  </si>
  <si>
    <t>Typical Gamer</t>
  </si>
  <si>
    <t>Anaysa</t>
  </si>
  <si>
    <t>JULIA GISELLA</t>
  </si>
  <si>
    <t>Julia Gisella</t>
  </si>
  <si>
    <t>Awakening Music</t>
  </si>
  <si>
    <t>Lady Diana</t>
  </si>
  <si>
    <t>Sanjoy Das Official</t>
  </si>
  <si>
    <t>Woody &amp; Kleiny</t>
  </si>
  <si>
    <t>Vijay Kumar Viner Vlogs</t>
  </si>
  <si>
    <t>Conor Maynard</t>
  </si>
  <si>
    <t>Wengie</t>
  </si>
  <si>
    <t>Vlad y Niki Show</t>
  </si>
  <si>
    <t>Codiscos</t>
  </si>
  <si>
    <t>The World Adventures ï¿½ï¿½ï¿½ï¿½ï¿½ï¿½</t>
  </si>
  <si>
    <t>Vibhu 96</t>
  </si>
  <si>
    <t>Blockbuster Movies</t>
  </si>
  <si>
    <t>ATHLEAN-Xï¿½</t>
  </si>
  <si>
    <t>My Mate Nate</t>
  </si>
  <si>
    <t>H2ODelirious</t>
  </si>
  <si>
    <t>GMA Integrated News</t>
  </si>
  <si>
    <t>Peet Montzingo</t>
  </si>
  <si>
    <t>The Q</t>
  </si>
  <si>
    <t>Tom Duggan</t>
  </si>
  <si>
    <t>Trakin Tech</t>
  </si>
  <si>
    <t>theRadBrad</t>
  </si>
  <si>
    <t>Matt Steffanina</t>
  </si>
  <si>
    <t>Kurt Hugo Schneider</t>
  </si>
  <si>
    <t>Vogue</t>
  </si>
  <si>
    <t>ýýýýýýýýýýýýýýýýýý</t>
  </si>
  <si>
    <t>Kids Lineï¿½ï¿½ï¿½ï¿½ï¿½ï¿½ï¿½</t>
  </si>
  <si>
    <t>VexTrex</t>
  </si>
  <si>
    <t>penguinz0</t>
  </si>
  <si>
    <t>Just For Laughs Gags</t>
  </si>
  <si>
    <t>Kabita's Kitchen</t>
  </si>
  <si>
    <t>BanderitaX</t>
  </si>
  <si>
    <t>AzzyLand</t>
  </si>
  <si>
    <t>HUBAï¿½ï¿½</t>
  </si>
  <si>
    <t>BIBO ï¿½ï¿½ï¿½ï¿½ï¿½ï¿</t>
  </si>
  <si>
    <t>Brawl Stars</t>
  </si>
  <si>
    <t>Finland</t>
  </si>
  <si>
    <t>FI</t>
  </si>
  <si>
    <t>Sonotek Bhakti</t>
  </si>
  <si>
    <t>Vilmei</t>
  </si>
  <si>
    <t>MC Divertida</t>
  </si>
  <si>
    <t>The Infographics Show</t>
  </si>
  <si>
    <t>jbalvinVEVO</t>
  </si>
  <si>
    <t>ýýýýýýTwinsFromRussia</t>
  </si>
  <si>
    <t>Technology Gyan</t>
  </si>
  <si>
    <t>CookingShooking Hindi</t>
  </si>
  <si>
    <t>Ryan Trahan</t>
  </si>
  <si>
    <t>Alex Gonzaga Official</t>
  </si>
  <si>
    <t>WiederDude</t>
  </si>
  <si>
    <t>Lokdhun Punjabi</t>
  </si>
  <si>
    <t>Painzeiro</t>
  </si>
  <si>
    <t>Peppa Pig em Portuguï¿½ï¿½ï¿½ï¿½ï¿½ï¿½ï¿½ï¿½ï¿</t>
  </si>
  <si>
    <t>Peppa Pig em Portuguï¿½ï¿½ï¿½ï¿½ï¿½ï¿½ï¿½ï¿½ï¿½</t>
  </si>
  <si>
    <t>ýýýýýýýýýýýýýýý Ms Yeah</t>
  </si>
  <si>
    <t>Hungria Hip Hop</t>
  </si>
  <si>
    <t>RaptorGamer</t>
  </si>
  <si>
    <t>RedeTV</t>
  </si>
  <si>
    <t>twenty one pilots</t>
  </si>
  <si>
    <t>DJ Khaled</t>
  </si>
  <si>
    <t>DjKhaled</t>
  </si>
  <si>
    <t>Samoa</t>
  </si>
  <si>
    <t>WS</t>
  </si>
  <si>
    <t>Davie504</t>
  </si>
  <si>
    <t>Everson Zoio</t>
  </si>
  <si>
    <t>Calon Sarjana</t>
  </si>
  <si>
    <t>Lofi Girl</t>
  </si>
  <si>
    <t>Jomy Production</t>
  </si>
  <si>
    <t>SRK Edie soon</t>
  </si>
  <si>
    <t>GH'S</t>
  </si>
  <si>
    <t>JesseAndMike</t>
  </si>
  <si>
    <t>Wolfoo Channel</t>
  </si>
  <si>
    <t>Susy Mouriz</t>
  </si>
  <si>
    <t>7 Minutoz</t>
  </si>
  <si>
    <t>The LaBrant Fam</t>
  </si>
  <si>
    <t>Pastor Antï¿½ï¿½ï¿½ï¿½ï</t>
  </si>
  <si>
    <t>Matheus Yurley</t>
  </si>
  <si>
    <t>gymvirtual</t>
  </si>
  <si>
    <t>BIBOï¿½ï¿½ï¿½ï¿½ï</t>
  </si>
  <si>
    <t>Top Viral Talent</t>
  </si>
  <si>
    <t>Akon</t>
  </si>
  <si>
    <t>AlArabiya ï¿½ï¿½ï¿½ï¿½ï¿</t>
  </si>
  <si>
    <t>EnriqueIglesiasVEVO</t>
  </si>
  <si>
    <t>ýýýýýýýý ýýýý ýýýýýýýýýýýýýý</t>
  </si>
  <si>
    <t>The Shiny Peanut</t>
  </si>
  <si>
    <t>Talking Angela</t>
  </si>
  <si>
    <t>Melon City Show - ï¿½ï¿½ï¿½ï¿½ï¿½ï¿½ï¿½ï¿½ï¿½ï¿½ï¿</t>
  </si>
  <si>
    <t>Melon City Show - ï¿½ï¿½ï¿½ï¿½ï¿½ï¿½ï¿½ï¿½ï¿½ï¿</t>
  </si>
  <si>
    <t>Duo Tiempo De Sol</t>
  </si>
  <si>
    <t>MrSuicideSheep</t>
  </si>
  <si>
    <t>Adam W</t>
  </si>
  <si>
    <t>Right to Shiksha</t>
  </si>
  <si>
    <t>Beyoncï¿½ï¿½</t>
  </si>
  <si>
    <t>FACT FIRE KING</t>
  </si>
  <si>
    <t>Franco Escamilla</t>
  </si>
  <si>
    <t>Adexe &amp; Nau</t>
  </si>
  <si>
    <t>Diana and Roma IND</t>
  </si>
  <si>
    <t>Future</t>
  </si>
  <si>
    <t>Future AMV's</t>
  </si>
  <si>
    <t>YoungBoy Never Broke Again</t>
  </si>
  <si>
    <t>Blossom</t>
  </si>
  <si>
    <t>Piuzinho</t>
  </si>
  <si>
    <t>Heidi y Zidane</t>
  </si>
  <si>
    <t>Go Ami Go!</t>
  </si>
  <si>
    <t>Morgz</t>
  </si>
  <si>
    <t>CaseyNeistat</t>
  </si>
  <si>
    <t>ýýýýýýýýýSULGI</t>
  </si>
  <si>
    <t>NickiMinajAtVEVO</t>
  </si>
  <si>
    <t>Ellie Goulding</t>
  </si>
  <si>
    <t>colinfurze</t>
  </si>
  <si>
    <t>People Vs Food</t>
  </si>
  <si>
    <t>Wolfoo Family</t>
  </si>
  <si>
    <t>Health Time</t>
  </si>
  <si>
    <t>Yair17</t>
  </si>
  <si>
    <t>Little Baby Bum en Espaï¿½ï</t>
  </si>
  <si>
    <t>First We Feast</t>
  </si>
  <si>
    <t>Mï¿½ï¿½ï¿½ï¿½</t>
  </si>
  <si>
    <t>Travel &amp; Events</t>
  </si>
  <si>
    <t>Bebefinn - Nursery Rhymes &amp; Kids Songs</t>
  </si>
  <si>
    <t>Parafernalha</t>
  </si>
  <si>
    <t>NDTV</t>
  </si>
  <si>
    <t>elcarteldesantatv</t>
  </si>
  <si>
    <t>Family Fitness</t>
  </si>
  <si>
    <t>Zee Tamil</t>
  </si>
  <si>
    <t>Flowers Comedy</t>
  </si>
  <si>
    <t>Mundo Bita</t>
  </si>
  <si>
    <t>Wave Music Bhakti</t>
  </si>
  <si>
    <t>CKM</t>
  </si>
  <si>
    <t>Quantum Tech HD</t>
  </si>
  <si>
    <t>Mr_Mughall Gaming</t>
  </si>
  <si>
    <t>_vector_</t>
  </si>
  <si>
    <t>DEV Ke Facts</t>
  </si>
  <si>
    <t>LOUD</t>
  </si>
  <si>
    <t>WatchLOUD</t>
  </si>
  <si>
    <t>Gibby :)</t>
  </si>
  <si>
    <t>Gustavo Parï¿½ï¿½</t>
  </si>
  <si>
    <t>GustavoParodias</t>
  </si>
  <si>
    <t>SAAIHALILINTAR</t>
  </si>
  <si>
    <t>Timba Vk</t>
  </si>
  <si>
    <t>Heidi and Zidane HZHtube</t>
  </si>
  <si>
    <t>DaniRep | +6 Vï¿½ï¿½ï¿½ï¿½ï¿½ï¿½ï¿½ï¿½ï¿½ï¿½ï</t>
  </si>
  <si>
    <t>Zee Kids</t>
  </si>
  <si>
    <t>Pari's Lifestyle</t>
  </si>
  <si>
    <t>DisneyChannelUK</t>
  </si>
  <si>
    <t>MoniLina</t>
  </si>
  <si>
    <t>MoniLinaFamily</t>
  </si>
  <si>
    <t>bharatzkitchen HINDI</t>
  </si>
  <si>
    <t>Avril Lavigne</t>
  </si>
  <si>
    <t>Caylus</t>
  </si>
  <si>
    <t>Migos ATL</t>
  </si>
  <si>
    <t>Natan por Aï¿</t>
  </si>
  <si>
    <t>Free Fire India Official</t>
  </si>
  <si>
    <t>Panda</t>
  </si>
  <si>
    <t>HybridPanda</t>
  </si>
  <si>
    <t>RobTopGames</t>
  </si>
  <si>
    <t>Make Joke Of</t>
  </si>
  <si>
    <t xml:space="preserve"> engagement_rate</t>
  </si>
  <si>
    <t>burnout_risk</t>
  </si>
  <si>
    <t>Date</t>
  </si>
  <si>
    <t>subs in last 30days</t>
  </si>
  <si>
    <t xml:space="preserve"> engagement rate</t>
  </si>
  <si>
    <t>upload frequency</t>
  </si>
  <si>
    <t>subs Count</t>
  </si>
  <si>
    <t xml:space="preserve">Select Channel Name </t>
  </si>
  <si>
    <t>Subscribers</t>
  </si>
  <si>
    <t>Category</t>
  </si>
  <si>
    <t>Correlation matrix</t>
  </si>
  <si>
    <t>Grand Total</t>
  </si>
  <si>
    <t>Ad Revenue Rate (CPM)</t>
  </si>
  <si>
    <t>$A$20</t>
  </si>
  <si>
    <t>Worst Case</t>
  </si>
  <si>
    <t>Best Case</t>
  </si>
  <si>
    <t>Likely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</si>
  <si>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</si>
  <si>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</si>
  <si>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</si>
  <si>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</si>
  <si>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</si>
  <si>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</si>
  <si>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</si>
  <si>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 xml:space="preserve">
</t>
  </si>
  <si>
    <t>What-if analysis</t>
  </si>
  <si>
    <t>Projected Revenue(View)</t>
  </si>
  <si>
    <r>
      <t xml:space="preserve">Video Views       </t>
    </r>
    <r>
      <rPr>
        <i/>
        <sz val="9"/>
        <color rgb="FF0000CC"/>
        <rFont val="Calibri"/>
        <family val="2"/>
        <scheme val="minor"/>
      </rPr>
      <t>(last 30 Days)</t>
    </r>
  </si>
  <si>
    <t>$E$20</t>
  </si>
  <si>
    <t>Sum of subscribers</t>
  </si>
  <si>
    <t>channel_size_tier</t>
  </si>
  <si>
    <t>estimate_yearly_earnings</t>
  </si>
  <si>
    <t>Total Subs</t>
  </si>
  <si>
    <t>KPI</t>
  </si>
  <si>
    <t>Max Earnings Potential</t>
  </si>
  <si>
    <t>Sum of estimate_yearly_earnings</t>
  </si>
  <si>
    <t>% High Burnout Risk</t>
  </si>
  <si>
    <t>Count of burnout_risk</t>
  </si>
  <si>
    <t>min</t>
  </si>
  <si>
    <t>countif</t>
  </si>
  <si>
    <t>max</t>
  </si>
  <si>
    <t>High Burnout Risk</t>
  </si>
  <si>
    <t>Avg 30 days Eneagement</t>
  </si>
  <si>
    <t>Average of engagement_rate</t>
  </si>
  <si>
    <t>Row Labels</t>
  </si>
  <si>
    <t>Average of highest_yearly_earnings</t>
  </si>
  <si>
    <t>Average of Gross tertiary education enrollment (%)</t>
  </si>
  <si>
    <t>Average of Unemployment rate</t>
  </si>
  <si>
    <t>Zone A : Does National Economy Predict Creator Wealth</t>
  </si>
  <si>
    <t>Sum of engagement_rate</t>
  </si>
  <si>
    <t>view_per_upload</t>
  </si>
  <si>
    <t>subscribers_per_upload</t>
  </si>
  <si>
    <t>subscriber_to_view_ratio</t>
  </si>
  <si>
    <t>earnings_per_million_views</t>
  </si>
  <si>
    <t>view_per_subscriber</t>
  </si>
  <si>
    <t>channel_age(year)</t>
  </si>
  <si>
    <t>monthly_expected_earning</t>
  </si>
  <si>
    <t>yearly_expected_earning</t>
  </si>
  <si>
    <t>Average of earnings_per_million_views</t>
  </si>
  <si>
    <t>Average of yearly_expected_earning</t>
  </si>
  <si>
    <t>Count of Youtuber</t>
  </si>
  <si>
    <t>A1</t>
  </si>
  <si>
    <t>A2</t>
  </si>
  <si>
    <t xml:space="preserve">A3 </t>
  </si>
  <si>
    <t>Avg. estimate_yearly_earnings</t>
  </si>
  <si>
    <t>Avg. yearly_expected_earning</t>
  </si>
  <si>
    <t xml:space="preserve">A5 </t>
  </si>
  <si>
    <t xml:space="preserve">A6 </t>
  </si>
  <si>
    <t>Macro</t>
  </si>
  <si>
    <t>Mega</t>
  </si>
  <si>
    <t>Micro</t>
  </si>
  <si>
    <t>Mid</t>
  </si>
  <si>
    <t>Average of subscribers_for_last_30_days</t>
  </si>
  <si>
    <t>A7</t>
  </si>
  <si>
    <t>Column Labels</t>
  </si>
  <si>
    <t>High</t>
  </si>
  <si>
    <t>Low</t>
  </si>
  <si>
    <t>Medium</t>
  </si>
  <si>
    <t xml:space="preserve"> lowest_monthly_earnings</t>
  </si>
  <si>
    <t>Average of subscribers</t>
  </si>
  <si>
    <t>Avg earnings / subscriber (Monthly)</t>
  </si>
  <si>
    <t>B1</t>
  </si>
  <si>
    <t>Creatore Opportunity Matrix</t>
  </si>
  <si>
    <t xml:space="preserve">B2 </t>
  </si>
  <si>
    <t>12+</t>
  </si>
  <si>
    <t>3-5</t>
  </si>
  <si>
    <t>6-8</t>
  </si>
  <si>
    <t>9-12</t>
  </si>
  <si>
    <t>Avg. engagement_rate</t>
  </si>
  <si>
    <t>Avg. yearly_earnings</t>
  </si>
  <si>
    <t>Creator Maturity Dashboard</t>
  </si>
  <si>
    <t xml:space="preserve">Scale-Productivity Gap by Creator Category </t>
  </si>
  <si>
    <t>Scale Index</t>
  </si>
  <si>
    <t>Productivity Index</t>
  </si>
  <si>
    <t>Gap</t>
  </si>
  <si>
    <t xml:space="preserve">C2 </t>
  </si>
  <si>
    <t>— Revenue Leakage by Category</t>
  </si>
  <si>
    <t>Average of estimate_yearly_earnings</t>
  </si>
  <si>
    <t>Opportunity Gap</t>
  </si>
  <si>
    <t>C3</t>
  </si>
  <si>
    <t xml:space="preserve"> — Creator Economy Concentration</t>
  </si>
  <si>
    <t>Expected Earnings Share %</t>
  </si>
  <si>
    <t>Total Subscribers %</t>
  </si>
  <si>
    <t>C4</t>
  </si>
  <si>
    <t>— Upload-to-Growth Conversion</t>
  </si>
  <si>
    <t>upload_frequency_bucket</t>
  </si>
  <si>
    <t>Very High</t>
  </si>
  <si>
    <t>Very Low</t>
  </si>
  <si>
    <t>subscribers in last 30days</t>
  </si>
  <si>
    <t xml:space="preserve">C5 </t>
  </si>
  <si>
    <t>— Monetization Ceiling vs Reality</t>
  </si>
  <si>
    <t>Headroom</t>
  </si>
  <si>
    <t>Headroom %</t>
  </si>
  <si>
    <t xml:space="preserve">Helper Column </t>
  </si>
  <si>
    <t xml:space="preserve">C8 </t>
  </si>
  <si>
    <t>— Creator Survival / Maturity Distribution</t>
  </si>
  <si>
    <t>C9</t>
  </si>
  <si>
    <t xml:space="preserve"> — Growth Momentum by Creator Size</t>
  </si>
  <si>
    <t>Custom</t>
  </si>
  <si>
    <t>Cumulative Earnings</t>
  </si>
  <si>
    <t>Cumulative %</t>
  </si>
  <si>
    <t>Youtuber(top 50 by Highest earning)</t>
  </si>
  <si>
    <t>80% Threshold</t>
  </si>
  <si>
    <t>KPI : Opportunity Score</t>
  </si>
  <si>
    <t>Average of momentum_index</t>
  </si>
  <si>
    <t>Avg. engagement %</t>
  </si>
  <si>
    <t>avg. earnings per million views</t>
  </si>
  <si>
    <t>engagement_rank</t>
  </si>
  <si>
    <t xml:space="preserve">Category </t>
  </si>
  <si>
    <t>monetization_rank</t>
  </si>
  <si>
    <t>opportunity_score</t>
  </si>
  <si>
    <t>KPI 2: Largest Untapped Gap(from Monetization Ceiling chart)</t>
  </si>
  <si>
    <t>Value</t>
  </si>
  <si>
    <t>KPI 3: Earnings Held by Mega Tier</t>
  </si>
  <si>
    <t>Average of risk_safety_score</t>
  </si>
  <si>
    <t xml:space="preserve">KPI 4 : SUSTAINABILITY </t>
  </si>
  <si>
    <t>KPI 5 : MONETIZATION (efficient)</t>
  </si>
  <si>
    <t>KPI 5 : Earnings Concentration (Pareto)</t>
  </si>
  <si>
    <t>mega channel sahre</t>
  </si>
  <si>
    <t>concentration_ratio</t>
  </si>
  <si>
    <t>↑ Healthy</t>
  </si>
  <si>
    <t>Mega’s Channel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</si>
</sst>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F800]dddd\,\ mmmm\ dd\,\ yyyy"/>
    <numFmt numFmtId="165" formatCode="[$-14009]dd\ mmmm\ yyyy;@"/>
    <numFmt numFmtId="166" formatCode="0.0,,&quot; M&quot;"/>
    <numFmt numFmtId="167" formatCode="0.0%"/>
    <numFmt numFmtId="168" formatCode="\$#,##0.0,,&quot;M&quot;"/>
    <numFmt numFmtId="176" formatCode="#,##0.0,,&quot;K&quot;"/>
    <numFmt numFmtId="177" formatCode="0.0,&quot;K&quot;"/>
    <numFmt numFmtId="178" formatCode="0.0"/>
    <numFmt numFmtId="181" formatCode="0.00,,&quot; M&quot;"/>
    <numFmt numFmtId="182" formatCode="0.00,&quot;K&quot;"/>
    <numFmt numFmtId="187" formatCode="\$#,##0.00,,&quot;M&quot;"/>
  </numFmts>
  <fonts count="17" x14ac:knownFonts="1">
    <font>
      <sz val="11"/>
      <color theme="1"/>
      <name val="Calibri"/>
      <family val="2"/>
      <scheme val="minor"/>
    </font>
    <font>
      <i/>
      <sz val="11"/>
      <color theme="1"/>
      <name val="Calibri"/>
      <family val="2"/>
      <scheme val="minor"/>
    </font>
    <font>
      <b/>
      <sz val="11"/>
      <color theme="1"/>
      <name val="Calibri"/>
      <family val="2"/>
      <scheme val="minor"/>
    </font>
    <font>
      <b/>
      <sz val="12"/>
      <color theme="1"/>
      <name val="Calibri"/>
      <family val="2"/>
      <scheme val="minor"/>
    </font>
    <font>
      <i/>
      <sz val="12"/>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2"/>
      <color rgb="FF0000CC"/>
      <name val="Calibri"/>
      <family val="2"/>
      <scheme val="minor"/>
    </font>
    <font>
      <i/>
      <sz val="9"/>
      <color rgb="FF0000CC"/>
      <name val="Calibri"/>
      <family val="2"/>
      <scheme val="minor"/>
    </font>
    <font>
      <sz val="16"/>
      <color theme="1"/>
      <name val="Calibri"/>
      <family val="2"/>
      <scheme val="minor"/>
    </font>
    <font>
      <sz val="8"/>
      <name val="Calibri"/>
      <family val="2"/>
      <scheme val="minor"/>
    </font>
    <font>
      <sz val="11"/>
      <color theme="1"/>
      <name val="Calibri"/>
      <family val="2"/>
      <scheme val="minor"/>
    </font>
    <font>
      <sz val="10"/>
      <color theme="1"/>
      <name val="Calibri"/>
      <family val="2"/>
      <scheme val="minor"/>
    </font>
    <font>
      <sz val="11"/>
      <color theme="1" tint="0.14999847407452621"/>
      <name val="Calibri"/>
      <family val="2"/>
      <scheme val="minor"/>
    </font>
  </fonts>
  <fills count="8">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4" tint="0.79998168889431442"/>
        <bgColor theme="4" tint="0.79998168889431442"/>
      </patternFill>
    </fill>
    <fill>
      <patternFill patternType="solid">
        <fgColor rgb="FFF5F7FA"/>
        <bgColor indexed="64"/>
      </patternFill>
    </fill>
    <fill>
      <patternFill patternType="solid">
        <fgColor rgb="FFF4F6F8"/>
        <bgColor indexed="64"/>
      </patternFill>
    </fill>
  </fills>
  <borders count="24">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top/>
      <bottom style="thin">
        <color theme="4" tint="0.39997558519241921"/>
      </bottom>
      <diagonal/>
    </border>
  </borders>
  <cellStyleXfs count="2">
    <xf numFmtId="0" fontId="0" fillId="0" borderId="0"/>
    <xf numFmtId="9" fontId="14" fillId="0" borderId="0" applyFont="0" applyFill="0" applyBorder="0" applyAlignment="0" applyProtection="0"/>
  </cellStyleXfs>
  <cellXfs count="75">
    <xf numFmtId="0" fontId="0" fillId="0" borderId="0" xfId="0"/>
    <xf numFmtId="2" fontId="0" fillId="0" borderId="0" xfId="0" applyNumberFormat="1"/>
    <xf numFmtId="1"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applyAlignment="1">
      <alignment wrapText="1"/>
    </xf>
    <xf numFmtId="0" fontId="0" fillId="0" borderId="0" xfId="0" applyAlignment="1">
      <alignment horizontal="center" vertical="center"/>
    </xf>
    <xf numFmtId="0" fontId="1" fillId="0" borderId="3" xfId="0" applyFont="1" applyBorder="1" applyAlignment="1">
      <alignment horizontal="center" vertical="center"/>
    </xf>
    <xf numFmtId="2" fontId="1" fillId="0" borderId="5" xfId="0" applyNumberFormat="1"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3" fillId="0" borderId="0" xfId="0" applyFont="1"/>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4" xfId="0" applyFont="1" applyBorder="1" applyAlignment="1">
      <alignment horizontal="center" vertical="center"/>
    </xf>
    <xf numFmtId="0" fontId="1" fillId="0" borderId="0" xfId="0" applyFont="1" applyAlignment="1">
      <alignment horizontal="center"/>
    </xf>
    <xf numFmtId="2" fontId="0" fillId="0" borderId="7"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6"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0" borderId="2" xfId="0" applyFont="1" applyBorder="1" applyAlignment="1">
      <alignment horizontal="center" vertical="center"/>
    </xf>
    <xf numFmtId="0" fontId="0" fillId="0" borderId="0" xfId="0" pivotButton="1"/>
    <xf numFmtId="0" fontId="0" fillId="0" borderId="0" xfId="0" applyAlignment="1">
      <alignment horizontal="left"/>
    </xf>
    <xf numFmtId="0" fontId="0" fillId="0" borderId="1" xfId="0" applyBorder="1"/>
    <xf numFmtId="0" fontId="5" fillId="2" borderId="22" xfId="0" applyFont="1" applyFill="1" applyBorder="1" applyAlignment="1">
      <alignment horizontal="left"/>
    </xf>
    <xf numFmtId="0" fontId="5" fillId="2" borderId="17" xfId="0" applyFont="1" applyFill="1" applyBorder="1" applyAlignment="1">
      <alignment horizontal="left"/>
    </xf>
    <xf numFmtId="0" fontId="0" fillId="0" borderId="18" xfId="0" applyBorder="1"/>
    <xf numFmtId="0" fontId="6" fillId="3" borderId="0" xfId="0" applyFont="1" applyFill="1" applyAlignment="1">
      <alignment horizontal="left"/>
    </xf>
    <xf numFmtId="0" fontId="7" fillId="3" borderId="18" xfId="0" applyFont="1" applyFill="1" applyBorder="1" applyAlignment="1">
      <alignment horizontal="left"/>
    </xf>
    <xf numFmtId="0" fontId="6" fillId="3" borderId="1" xfId="0" applyFont="1" applyFill="1" applyBorder="1" applyAlignment="1">
      <alignment horizontal="left"/>
    </xf>
    <xf numFmtId="0" fontId="8" fillId="2" borderId="17" xfId="0" applyFont="1" applyFill="1" applyBorder="1" applyAlignment="1">
      <alignment horizontal="right"/>
    </xf>
    <xf numFmtId="0" fontId="8" fillId="2" borderId="22" xfId="0" applyFont="1" applyFill="1" applyBorder="1" applyAlignment="1">
      <alignment horizontal="right"/>
    </xf>
    <xf numFmtId="0" fontId="0" fillId="4" borderId="0" xfId="0" applyFill="1"/>
    <xf numFmtId="0" fontId="9" fillId="0" borderId="0" xfId="0" applyFont="1" applyAlignment="1">
      <alignment vertical="top" wrapText="1"/>
    </xf>
    <xf numFmtId="0" fontId="10" fillId="0" borderId="19" xfId="0" applyFont="1" applyBorder="1" applyAlignment="1">
      <alignment wrapText="1"/>
    </xf>
    <xf numFmtId="0" fontId="10" fillId="0" borderId="20" xfId="0" applyFont="1" applyBorder="1" applyAlignment="1">
      <alignment vertical="center" wrapText="1"/>
    </xf>
    <xf numFmtId="0" fontId="10" fillId="0" borderId="20" xfId="0" applyFont="1" applyBorder="1" applyAlignment="1">
      <alignment horizontal="center" vertical="center" wrapText="1"/>
    </xf>
    <xf numFmtId="0" fontId="10" fillId="0" borderId="21" xfId="0" applyFont="1" applyBorder="1" applyAlignment="1">
      <alignment horizontal="center" vertical="center" wrapText="1"/>
    </xf>
    <xf numFmtId="0" fontId="3" fillId="0" borderId="0" xfId="0" applyFont="1" applyAlignment="1">
      <alignment horizontal="center" vertical="center" wrapText="1"/>
    </xf>
    <xf numFmtId="0" fontId="4" fillId="0" borderId="0" xfId="0" applyFont="1"/>
    <xf numFmtId="0" fontId="0" fillId="0" borderId="0" xfId="0" applyAlignment="1">
      <alignment horizontal="left" vertical="center"/>
    </xf>
    <xf numFmtId="0" fontId="2" fillId="5" borderId="23" xfId="0" applyFont="1" applyFill="1" applyBorder="1"/>
    <xf numFmtId="0" fontId="0" fillId="0" borderId="0" xfId="0" applyAlignment="1">
      <alignment horizontal="center" wrapText="1"/>
    </xf>
    <xf numFmtId="0" fontId="0" fillId="0" borderId="0" xfId="0" applyAlignment="1">
      <alignment horizontal="center"/>
    </xf>
    <xf numFmtId="0" fontId="0" fillId="0" borderId="0" xfId="0" pivotButton="1" applyAlignment="1">
      <alignment wrapText="1"/>
    </xf>
    <xf numFmtId="166" fontId="0" fillId="0" borderId="0" xfId="0" applyNumberFormat="1"/>
    <xf numFmtId="167" fontId="0" fillId="0" borderId="0" xfId="0" applyNumberFormat="1"/>
    <xf numFmtId="10" fontId="0" fillId="0" borderId="0" xfId="0" applyNumberFormat="1"/>
    <xf numFmtId="168" fontId="0" fillId="0" borderId="0" xfId="0" applyNumberFormat="1"/>
    <xf numFmtId="0" fontId="15" fillId="0" borderId="0" xfId="0" applyFont="1"/>
    <xf numFmtId="10" fontId="0" fillId="0" borderId="0" xfId="1" applyNumberFormat="1" applyFont="1"/>
    <xf numFmtId="0" fontId="0" fillId="6" borderId="0" xfId="0" applyFill="1"/>
    <xf numFmtId="0" fontId="16" fillId="6" borderId="0" xfId="0" applyFont="1" applyFill="1"/>
    <xf numFmtId="0" fontId="12" fillId="0" borderId="0" xfId="0" applyFont="1" applyAlignment="1">
      <alignment horizontal="center" vertical="center"/>
    </xf>
    <xf numFmtId="0" fontId="0" fillId="0" borderId="0" xfId="0" applyAlignment="1">
      <alignment horizontal="center"/>
    </xf>
    <xf numFmtId="0" fontId="0" fillId="0" borderId="0" xfId="0" applyNumberFormat="1"/>
    <xf numFmtId="176" fontId="0" fillId="0" borderId="0" xfId="0" applyNumberFormat="1"/>
    <xf numFmtId="177" fontId="0" fillId="0" borderId="0" xfId="0" applyNumberFormat="1"/>
    <xf numFmtId="178" fontId="0" fillId="0" borderId="0" xfId="0" applyNumberFormat="1"/>
    <xf numFmtId="181" fontId="0" fillId="0" borderId="0" xfId="0" applyNumberFormat="1"/>
    <xf numFmtId="182" fontId="0" fillId="0" borderId="0" xfId="0" applyNumberFormat="1"/>
    <xf numFmtId="0" fontId="2" fillId="0" borderId="0" xfId="0" applyFont="1" applyAlignment="1">
      <alignment wrapText="1"/>
    </xf>
    <xf numFmtId="2" fontId="2" fillId="0" borderId="0" xfId="0" applyNumberFormat="1" applyFont="1" applyAlignment="1">
      <alignment wrapText="1"/>
    </xf>
    <xf numFmtId="0" fontId="0" fillId="0" borderId="0" xfId="0" applyAlignment="1">
      <alignment horizontal="center" vertical="center"/>
    </xf>
    <xf numFmtId="187" fontId="0" fillId="0" borderId="0" xfId="0" applyNumberFormat="1"/>
    <xf numFmtId="2" fontId="0" fillId="0" borderId="0" xfId="1" applyNumberFormat="1" applyFont="1"/>
    <xf numFmtId="49" fontId="0" fillId="0" borderId="0" xfId="0" applyNumberFormat="1"/>
    <xf numFmtId="0" fontId="0" fillId="7" borderId="0" xfId="0" applyFill="1"/>
  </cellXfs>
  <cellStyles count="2">
    <cellStyle name="Normal" xfId="0" builtinId="0"/>
    <cellStyle name="Percent" xfId="1" builtinId="5"/>
  </cellStyles>
  <dxfs count="77">
    <dxf>
      <numFmt numFmtId="14" formatCode="0.00%"/>
    </dxf>
    <dxf>
      <numFmt numFmtId="182" formatCode="0.00,&quot;K&quot;"/>
    </dxf>
    <dxf>
      <numFmt numFmtId="181" formatCode="0.00,,&quot; M&quot;"/>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0.0,,&quot; M&quot;"/>
    </dxf>
    <dxf>
      <numFmt numFmtId="167" formatCode="0.0%"/>
    </dxf>
    <dxf>
      <numFmt numFmtId="14" formatCode="0.00%"/>
    </dxf>
    <dxf>
      <numFmt numFmtId="168" formatCode="\$#,##0.0,,&quot;M&quot;"/>
    </dxf>
    <dxf>
      <numFmt numFmtId="1" formatCode="0"/>
    </dxf>
    <dxf>
      <numFmt numFmtId="168" formatCode="\$#,##0.0,,&quot;M&quot;"/>
    </dxf>
    <dxf>
      <numFmt numFmtId="0" formatCode="General"/>
    </dxf>
    <dxf>
      <numFmt numFmtId="166" formatCode="0.0,,&quot; M&quot;"/>
    </dxf>
    <dxf>
      <numFmt numFmtId="14" formatCode="0.00%"/>
    </dxf>
    <dxf>
      <numFmt numFmtId="0" formatCode="General"/>
    </dxf>
    <dxf>
      <font>
        <sz val="10"/>
      </font>
    </dxf>
    <dxf>
      <alignment wrapText="1"/>
    </dxf>
    <dxf>
      <alignment wrapText="1"/>
    </dxf>
    <dxf>
      <numFmt numFmtId="177" formatCode="0.0,&quot;K&quot;"/>
    </dxf>
    <dxf>
      <numFmt numFmtId="0" formatCode="General"/>
    </dxf>
    <dxf>
      <numFmt numFmtId="164" formatCode="[$-F800]dddd\,\ mmmm\ dd\,\ yyyy"/>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95084C61-119F-4779-9B43-CE807564DB7D}"/>
  </tableStyles>
  <colors>
    <mruColors>
      <color rgb="FF0F766E"/>
      <color rgb="FF7A4E9E"/>
      <color rgb="FFFF9F9F"/>
      <color rgb="FFF2A38A"/>
      <color rgb="FFFF4343"/>
      <color rgb="FFFDB1D5"/>
      <color rgb="FFB45309"/>
      <color rgb="FF667085"/>
      <color rgb="FF694184"/>
      <color rgb="FF1F29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0.xml"/><Relationship Id="rId21" Type="http://schemas.openxmlformats.org/officeDocument/2006/relationships/pivotCacheDefinition" Target="pivotCache/pivotCacheDefinition15.xml"/><Relationship Id="rId34" Type="http://schemas.openxmlformats.org/officeDocument/2006/relationships/pivotCacheDefinition" Target="pivotCache/pivotCacheDefinition28.xml"/><Relationship Id="rId42" Type="http://schemas.openxmlformats.org/officeDocument/2006/relationships/connections" Target="connections.xml"/><Relationship Id="rId47" Type="http://schemas.openxmlformats.org/officeDocument/2006/relationships/calcChain" Target="calcChain.xml"/><Relationship Id="rId50" Type="http://schemas.openxmlformats.org/officeDocument/2006/relationships/customXml" Target="../customXml/item3.xml"/><Relationship Id="rId55" Type="http://schemas.openxmlformats.org/officeDocument/2006/relationships/customXml" Target="../customXml/item8.xml"/><Relationship Id="rId63"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pivotCacheDefinition" Target="pivotCache/pivotCacheDefinition23.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ivotCacheDefinition" Target="pivotCache/pivotCacheDefinition26.xml"/><Relationship Id="rId37" Type="http://schemas.openxmlformats.org/officeDocument/2006/relationships/pivotCacheDefinition" Target="pivotCache/pivotCacheDefinition31.xml"/><Relationship Id="rId40" Type="http://schemas.microsoft.com/office/2007/relationships/slicerCache" Target="slicerCaches/slicerCache3.xml"/><Relationship Id="rId45" Type="http://schemas.openxmlformats.org/officeDocument/2006/relationships/sheetMetadata" Target="metadata.xml"/><Relationship Id="rId53" Type="http://schemas.openxmlformats.org/officeDocument/2006/relationships/customXml" Target="../customXml/item6.xml"/><Relationship Id="rId58" Type="http://schemas.openxmlformats.org/officeDocument/2006/relationships/customXml" Target="../customXml/item11.xml"/><Relationship Id="rId66"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14.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pivotCacheDefinition" Target="pivotCache/pivotCacheDefinition21.xml"/><Relationship Id="rId30" Type="http://schemas.openxmlformats.org/officeDocument/2006/relationships/pivotCacheDefinition" Target="pivotCache/pivotCacheDefinition24.xml"/><Relationship Id="rId35" Type="http://schemas.openxmlformats.org/officeDocument/2006/relationships/pivotCacheDefinition" Target="pivotCache/pivotCacheDefinition29.xml"/><Relationship Id="rId43" Type="http://schemas.openxmlformats.org/officeDocument/2006/relationships/styles" Target="styles.xml"/><Relationship Id="rId48" Type="http://schemas.openxmlformats.org/officeDocument/2006/relationships/customXml" Target="../customXml/item1.xml"/><Relationship Id="rId56" Type="http://schemas.openxmlformats.org/officeDocument/2006/relationships/customXml" Target="../customXml/item9.xml"/><Relationship Id="rId64" Type="http://schemas.openxmlformats.org/officeDocument/2006/relationships/customXml" Target="../customXml/item17.xml"/><Relationship Id="rId8" Type="http://schemas.openxmlformats.org/officeDocument/2006/relationships/pivotCacheDefinition" Target="pivotCache/pivotCacheDefinition2.xml"/><Relationship Id="rId51"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ivotCacheDefinition" Target="pivotCache/pivotCacheDefinition27.xml"/><Relationship Id="rId38" Type="http://schemas.microsoft.com/office/2007/relationships/slicerCache" Target="slicerCaches/slicerCache1.xml"/><Relationship Id="rId46" Type="http://schemas.openxmlformats.org/officeDocument/2006/relationships/powerPivotData" Target="model/item.data"/><Relationship Id="rId59" Type="http://schemas.openxmlformats.org/officeDocument/2006/relationships/customXml" Target="../customXml/item12.xml"/><Relationship Id="rId67" Type="http://schemas.openxmlformats.org/officeDocument/2006/relationships/customXml" Target="../customXml/item20.xml"/><Relationship Id="rId20" Type="http://schemas.openxmlformats.org/officeDocument/2006/relationships/pivotCacheDefinition" Target="pivotCache/pivotCacheDefinition14.xml"/><Relationship Id="rId41" Type="http://schemas.openxmlformats.org/officeDocument/2006/relationships/theme" Target="theme/theme1.xml"/><Relationship Id="rId54" Type="http://schemas.openxmlformats.org/officeDocument/2006/relationships/customXml" Target="../customXml/item7.xml"/><Relationship Id="rId62"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pivotCacheDefinition" Target="pivotCache/pivotCacheDefinition22.xml"/><Relationship Id="rId36" Type="http://schemas.openxmlformats.org/officeDocument/2006/relationships/pivotCacheDefinition" Target="pivotCache/pivotCacheDefinition30.xml"/><Relationship Id="rId49" Type="http://schemas.openxmlformats.org/officeDocument/2006/relationships/customXml" Target="../customXml/item2.xml"/><Relationship Id="rId57" Type="http://schemas.openxmlformats.org/officeDocument/2006/relationships/customXml" Target="../customXml/item10.xml"/><Relationship Id="rId10" Type="http://schemas.openxmlformats.org/officeDocument/2006/relationships/pivotCacheDefinition" Target="pivotCache/pivotCacheDefinition4.xml"/><Relationship Id="rId31" Type="http://schemas.openxmlformats.org/officeDocument/2006/relationships/pivotCacheDefinition" Target="pivotCache/pivotCacheDefinition25.xml"/><Relationship Id="rId44" Type="http://schemas.openxmlformats.org/officeDocument/2006/relationships/sharedStrings" Target="sharedStrings.xml"/><Relationship Id="rId52" Type="http://schemas.openxmlformats.org/officeDocument/2006/relationships/customXml" Target="../customXml/item5.xml"/><Relationship Id="rId60" Type="http://schemas.openxmlformats.org/officeDocument/2006/relationships/customXml" Target="../customXml/item13.xml"/><Relationship Id="rId65"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258092738407699"/>
          <c:y val="0.13671034686840616"/>
          <c:w val="0.80786351706036741"/>
          <c:h val="0.77903864958056712"/>
        </c:manualLayout>
      </c:layout>
      <c:scatterChart>
        <c:scatterStyle val="lineMarker"/>
        <c:varyColors val="0"/>
        <c:ser>
          <c:idx val="0"/>
          <c:order val="0"/>
          <c:tx>
            <c:v>Low Unemployment Countries. </c:v>
          </c:tx>
          <c:spPr>
            <a:ln w="19050" cap="rnd">
              <a:noFill/>
              <a:round/>
            </a:ln>
            <a:effectLst/>
          </c:spPr>
          <c:marker>
            <c:symbol val="circle"/>
            <c:size val="5"/>
            <c:spPr>
              <a:solidFill>
                <a:srgbClr val="00B050"/>
              </a:solidFill>
              <a:ln w="9525">
                <a:solidFill>
                  <a:srgbClr val="00B050"/>
                </a:solidFill>
              </a:ln>
              <a:effectLst/>
            </c:spPr>
          </c:marker>
          <c:xVal>
            <c:numRef>
              <c:f>(#REF!,#REF!,#REF!,#REF!,#REF!)</c:f>
            </c:numRef>
          </c:xVal>
          <c:yVal>
            <c:numRef>
              <c:f>(#REF!,#REF!,#REF!,#REF!,#REF!,#REF!,#REF!,#REF!,#REF!,#REF!,#REF!,#REF!,#REF!,#REF!,#REF!,#REF!,#REF!,#REF!,#REF!,#REF!,#REF!,#REF!,#REF!)</c:f>
              <c:numCache>
                <c:formatCode>General</c:formatCode>
                <c:ptCount val="1"/>
                <c:pt idx="0">
                  <c:v>1</c:v>
                </c:pt>
              </c:numCache>
            </c:numRef>
          </c:yVal>
          <c:smooth val="0"/>
          <c:extLst>
            <c:ext xmlns:c16="http://schemas.microsoft.com/office/drawing/2014/chart" uri="{C3380CC4-5D6E-409C-BE32-E72D297353CC}">
              <c16:uniqueId val="{00000000-F104-4352-A4F7-0F33C93B277D}"/>
            </c:ext>
          </c:extLst>
        </c:ser>
        <c:ser>
          <c:idx val="1"/>
          <c:order val="1"/>
          <c:tx>
            <c:v>High Unemployment Countries</c:v>
          </c:tx>
          <c:spPr>
            <a:ln w="25400" cap="rnd">
              <a:noFill/>
              <a:round/>
            </a:ln>
            <a:effectLst/>
          </c:spPr>
          <c:marker>
            <c:symbol val="circle"/>
            <c:size val="5"/>
            <c:spPr>
              <a:solidFill>
                <a:srgbClr val="F96363"/>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(#REF!,#REF!,#REF!,#REF!,#REF!,#REF!,#REF!,#REF!,#REF!,#REF!,#REF!,#REF!,#REF!,#REF!,#REF!,#REF!,#REF!,#REF!,#REF!,#REF!,#REF!,#REF!,#REF!,#REF!,#REF!,#REF!)</c:f>
            </c:numRef>
          </c:xVal>
          <c:yVal>
            <c:numRef>
              <c:f>(#REF!,#REF!,#REF!,#REF!,#REF!,#REF!,#REF!,#REF!,#REF!,#REF!,#REF!,#REF!,#REF!,#REF!,#REF!,#REF!,#REF!,#REF!,#REF!,#REF!,#REF!,#REF!,#REF!,#REF!,#REF!,#REF!)</c:f>
              <c:numCache>
                <c:formatCode>General</c:formatCode>
                <c:ptCount val="1"/>
                <c:pt idx="0">
                  <c:v>1</c:v>
                </c:pt>
              </c:numCache>
            </c:numRef>
          </c:yVal>
          <c:smooth val="0"/>
          <c:extLst>
            <c:ext xmlns:c16="http://schemas.microsoft.com/office/drawing/2014/chart" uri="{C3380CC4-5D6E-409C-BE32-E72D297353CC}">
              <c16:uniqueId val="{00000002-F104-4352-A4F7-0F33C93B277D}"/>
            </c:ext>
          </c:extLst>
        </c:ser>
        <c:dLbls>
          <c:showLegendKey val="0"/>
          <c:showVal val="0"/>
          <c:showCatName val="0"/>
          <c:showSerName val="0"/>
          <c:showPercent val="0"/>
          <c:showBubbleSize val="0"/>
        </c:dLbls>
        <c:axId val="1207402096"/>
        <c:axId val="1242915888"/>
      </c:scatterChart>
      <c:valAx>
        <c:axId val="120740209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915888"/>
        <c:crosses val="autoZero"/>
        <c:crossBetween val="midCat"/>
      </c:valAx>
      <c:valAx>
        <c:axId val="1242915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402096"/>
        <c:crosses val="autoZero"/>
        <c:crossBetween val="midCat"/>
        <c:majorUnit val="10000000"/>
        <c:minorUnit val="200000"/>
      </c:valAx>
      <c:spPr>
        <a:noFill/>
        <a:ln>
          <a:noFill/>
        </a:ln>
        <a:effectLst/>
      </c:spPr>
    </c:plotArea>
    <c:legend>
      <c:legendPos val="t"/>
      <c:layout>
        <c:manualLayout>
          <c:xMode val="edge"/>
          <c:yMode val="edge"/>
          <c:x val="0.14355468066491692"/>
          <c:y val="0"/>
          <c:w val="0.85644526077596939"/>
          <c:h val="6.8934306005866919E-2"/>
        </c:manualLayout>
      </c:layout>
      <c:overlay val="0"/>
      <c:spPr>
        <a:solidFill>
          <a:schemeClr val="accent4">
            <a:lumMod val="20000"/>
            <a:lumOff val="80000"/>
            <a:alpha val="4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86482939632541E-2"/>
          <c:y val="8.8948767335641984E-2"/>
          <c:w val="0.78919903762029742"/>
          <c:h val="0.53879591096740287"/>
        </c:manualLayout>
      </c:layout>
      <c:barChart>
        <c:barDir val="col"/>
        <c:grouping val="clustered"/>
        <c:varyColors val="0"/>
        <c:ser>
          <c:idx val="0"/>
          <c:order val="0"/>
          <c:tx>
            <c:strRef>
              <c:f>Pivot_Revenue!$B$116</c:f>
              <c:strCache>
                <c:ptCount val="1"/>
                <c:pt idx="0">
                  <c:v>Sum of subscribers</c:v>
                </c:pt>
              </c:strCache>
            </c:strRef>
          </c:tx>
          <c:spPr>
            <a:solidFill>
              <a:schemeClr val="accent1"/>
            </a:solidFill>
            <a:ln>
              <a:noFill/>
            </a:ln>
            <a:effectLst/>
          </c:spPr>
          <c:invertIfNegative val="0"/>
          <c:cat>
            <c:strRef>
              <c:f>Pivot_Revenue!$A$117:$A$140</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Pivot_Revenue!$B$117:$B$140</c:f>
              <c:numCache>
                <c:formatCode>0.0,," M"</c:formatCode>
                <c:ptCount val="23"/>
                <c:pt idx="0">
                  <c:v>35700000</c:v>
                </c:pt>
                <c:pt idx="1">
                  <c:v>1335400000</c:v>
                </c:pt>
                <c:pt idx="2">
                  <c:v>1190400000</c:v>
                </c:pt>
                <c:pt idx="3">
                  <c:v>4936800000</c:v>
                </c:pt>
                <c:pt idx="4">
                  <c:v>12500000</c:v>
                </c:pt>
                <c:pt idx="5">
                  <c:v>1002000000</c:v>
                </c:pt>
                <c:pt idx="6">
                  <c:v>70800000</c:v>
                </c:pt>
                <c:pt idx="7">
                  <c:v>1625400000</c:v>
                </c:pt>
                <c:pt idx="8">
                  <c:v>19300000</c:v>
                </c:pt>
                <c:pt idx="9">
                  <c:v>639200000</c:v>
                </c:pt>
                <c:pt idx="10">
                  <c:v>51300000</c:v>
                </c:pt>
                <c:pt idx="11">
                  <c:v>4668200000</c:v>
                </c:pt>
                <c:pt idx="12">
                  <c:v>536400000</c:v>
                </c:pt>
                <c:pt idx="13">
                  <c:v>55500000</c:v>
                </c:pt>
                <c:pt idx="14">
                  <c:v>194800000</c:v>
                </c:pt>
                <c:pt idx="15">
                  <c:v>2247600000</c:v>
                </c:pt>
                <c:pt idx="16">
                  <c:v>58200000</c:v>
                </c:pt>
                <c:pt idx="17">
                  <c:v>277900000</c:v>
                </c:pt>
                <c:pt idx="18">
                  <c:v>522100000</c:v>
                </c:pt>
                <c:pt idx="19">
                  <c:v>314300000</c:v>
                </c:pt>
                <c:pt idx="20">
                  <c:v>14500000</c:v>
                </c:pt>
                <c:pt idx="21">
                  <c:v>78000000</c:v>
                </c:pt>
                <c:pt idx="22">
                  <c:v>12500000</c:v>
                </c:pt>
              </c:numCache>
            </c:numRef>
          </c:val>
          <c:extLst>
            <c:ext xmlns:c16="http://schemas.microsoft.com/office/drawing/2014/chart" uri="{C3380CC4-5D6E-409C-BE32-E72D297353CC}">
              <c16:uniqueId val="{00000000-F31B-49F1-AF46-E23BBC5FBC45}"/>
            </c:ext>
          </c:extLst>
        </c:ser>
        <c:dLbls>
          <c:showLegendKey val="0"/>
          <c:showVal val="0"/>
          <c:showCatName val="0"/>
          <c:showSerName val="0"/>
          <c:showPercent val="0"/>
          <c:showBubbleSize val="0"/>
        </c:dLbls>
        <c:gapWidth val="219"/>
        <c:overlap val="-27"/>
        <c:axId val="1271237280"/>
        <c:axId val="1181186544"/>
      </c:barChart>
      <c:lineChart>
        <c:grouping val="standard"/>
        <c:varyColors val="0"/>
        <c:ser>
          <c:idx val="1"/>
          <c:order val="1"/>
          <c:tx>
            <c:strRef>
              <c:f>Pivot_Revenue!$C$116</c:f>
              <c:strCache>
                <c:ptCount val="1"/>
                <c:pt idx="0">
                  <c:v>Sum of engagement_rate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cat>
            <c:strRef>
              <c:f>Pivot_Revenue!$A$117:$A$140</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Pivot_Revenue!$C$117:$C$140</c:f>
              <c:numCache>
                <c:formatCode>0.0%</c:formatCode>
                <c:ptCount val="23"/>
                <c:pt idx="0">
                  <c:v>4.9349881796690309E-2</c:v>
                </c:pt>
                <c:pt idx="1">
                  <c:v>0.98267479012302517</c:v>
                </c:pt>
                <c:pt idx="2">
                  <c:v>0.45107187961116746</c:v>
                </c:pt>
                <c:pt idx="3">
                  <c:v>2.4832004715487894</c:v>
                </c:pt>
                <c:pt idx="4">
                  <c:v>0</c:v>
                </c:pt>
                <c:pt idx="5">
                  <c:v>0.62444230098985565</c:v>
                </c:pt>
                <c:pt idx="6">
                  <c:v>0.11130515082566368</c:v>
                </c:pt>
                <c:pt idx="7">
                  <c:v>0.68477051602727601</c:v>
                </c:pt>
                <c:pt idx="8">
                  <c:v>1.5544041450777202E-2</c:v>
                </c:pt>
                <c:pt idx="9">
                  <c:v>0.10940515042492713</c:v>
                </c:pt>
                <c:pt idx="10">
                  <c:v>3.0706070484039609E-2</c:v>
                </c:pt>
                <c:pt idx="11">
                  <c:v>0.85105322927983384</c:v>
                </c:pt>
                <c:pt idx="12">
                  <c:v>0.26443102973622418</c:v>
                </c:pt>
                <c:pt idx="13">
                  <c:v>2.625931262838397E-2</c:v>
                </c:pt>
                <c:pt idx="14">
                  <c:v>0.54902547395186374</c:v>
                </c:pt>
                <c:pt idx="15">
                  <c:v>1.5052625895610539</c:v>
                </c:pt>
                <c:pt idx="16">
                  <c:v>5.8551132281390542E-2</c:v>
                </c:pt>
                <c:pt idx="17">
                  <c:v>9.9123171988749578E-2</c:v>
                </c:pt>
                <c:pt idx="18">
                  <c:v>0.16966019611591515</c:v>
                </c:pt>
                <c:pt idx="19">
                  <c:v>0.32393895317131077</c:v>
                </c:pt>
                <c:pt idx="20">
                  <c:v>6.8965517241379309E-3</c:v>
                </c:pt>
                <c:pt idx="21">
                  <c:v>1.5126316623109211E-2</c:v>
                </c:pt>
                <c:pt idx="22">
                  <c:v>0</c:v>
                </c:pt>
              </c:numCache>
            </c:numRef>
          </c:val>
          <c:smooth val="0"/>
          <c:extLst>
            <c:ext xmlns:c16="http://schemas.microsoft.com/office/drawing/2014/chart" uri="{C3380CC4-5D6E-409C-BE32-E72D297353CC}">
              <c16:uniqueId val="{00000001-F31B-49F1-AF46-E23BBC5FBC45}"/>
            </c:ext>
          </c:extLst>
        </c:ser>
        <c:dLbls>
          <c:showLegendKey val="0"/>
          <c:showVal val="0"/>
          <c:showCatName val="0"/>
          <c:showSerName val="0"/>
          <c:showPercent val="0"/>
          <c:showBubbleSize val="0"/>
        </c:dLbls>
        <c:marker val="1"/>
        <c:smooth val="0"/>
        <c:axId val="1271027088"/>
        <c:axId val="1242962928"/>
      </c:lineChart>
      <c:catAx>
        <c:axId val="1271237280"/>
        <c:scaling>
          <c:orientation val="minMax"/>
        </c:scaling>
        <c:delete val="0"/>
        <c:axPos val="b"/>
        <c:numFmt formatCode="General" sourceLinked="1"/>
        <c:majorTickMark val="none"/>
        <c:minorTickMark val="none"/>
        <c:tickLblPos val="nextTo"/>
        <c:spPr>
          <a:noFill/>
          <a:ln w="9525" cap="flat" cmpd="sng" algn="ctr">
            <a:solidFill>
              <a:srgbClr val="00B050"/>
            </a:solidFill>
            <a:round/>
          </a:ln>
          <a:effectLst/>
        </c:spPr>
        <c:txPr>
          <a:bodyPr rot="-60000000" spcFirstLastPara="1" vertOverflow="ellipsis" vert="horz" wrap="square" anchor="t" anchorCtr="0"/>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181186544"/>
        <c:crosses val="autoZero"/>
        <c:auto val="1"/>
        <c:lblAlgn val="ctr"/>
        <c:lblOffset val="100"/>
        <c:noMultiLvlLbl val="0"/>
      </c:catAx>
      <c:valAx>
        <c:axId val="1181186544"/>
        <c:scaling>
          <c:orientation val="minMax"/>
        </c:scaling>
        <c:delete val="0"/>
        <c:axPos val="l"/>
        <c:majorGridlines>
          <c:spPr>
            <a:ln w="9525" cap="flat" cmpd="sng" algn="ctr">
              <a:solidFill>
                <a:schemeClr val="tx1">
                  <a:lumMod val="15000"/>
                  <a:lumOff val="85000"/>
                </a:schemeClr>
              </a:solidFill>
              <a:round/>
            </a:ln>
            <a:effectLst/>
          </c:spPr>
        </c:majorGridlines>
        <c:numFmt formatCode="0.0,,&quot; 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237280"/>
        <c:crosses val="autoZero"/>
        <c:crossBetween val="midCat"/>
      </c:valAx>
      <c:valAx>
        <c:axId val="124296292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027088"/>
        <c:crosses val="max"/>
        <c:crossBetween val="between"/>
      </c:valAx>
      <c:catAx>
        <c:axId val="1271027088"/>
        <c:scaling>
          <c:orientation val="minMax"/>
        </c:scaling>
        <c:delete val="1"/>
        <c:axPos val="b"/>
        <c:numFmt formatCode="General" sourceLinked="1"/>
        <c:majorTickMark val="out"/>
        <c:minorTickMark val="none"/>
        <c:tickLblPos val="nextTo"/>
        <c:crossAx val="12429629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(Recovered).xlsx]Pivot_Revenue!PivotTable3</c:name>
    <c:fmtId val="2"/>
  </c:pivotSource>
  <c:chart>
    <c:title>
      <c:tx>
        <c:rich>
          <a:bodyPr rot="0" spcFirstLastPara="1" vertOverflow="ellipsis" vert="horz" wrap="square" anchor="ctr" anchorCtr="1"/>
          <a:lstStyle/>
          <a:p>
            <a:pPr>
              <a:defRPr sz="1400" b="1" i="0" u="none" strike="noStrike" kern="1200" cap="none" spc="0" normalizeH="0" baseline="0">
                <a:solidFill>
                  <a:schemeClr val="dk1">
                    <a:lumMod val="50000"/>
                    <a:lumOff val="50000"/>
                  </a:schemeClr>
                </a:solidFill>
                <a:latin typeface="+mj-lt"/>
                <a:ea typeface="+mj-ea"/>
                <a:cs typeface="+mj-cs"/>
              </a:defRPr>
            </a:pPr>
            <a:r>
              <a:rPr lang="en-IN" sz="1400" b="1" i="0" u="none" strike="noStrike" cap="none" normalizeH="0" baseline="0">
                <a:solidFill>
                  <a:schemeClr val="tx1"/>
                </a:solidFill>
                <a:latin typeface="Arial Narrow" panose="020B0606020202030204" pitchFamily="34" charset="0"/>
              </a:rPr>
              <a:t>Channel Creation Trend</a:t>
            </a:r>
            <a:endParaRPr lang="en-US" sz="1400">
              <a:solidFill>
                <a:schemeClr val="tx1"/>
              </a:solidFill>
              <a:latin typeface="Arial Narrow" panose="020B0606020202030204" pitchFamily="34" charset="0"/>
            </a:endParaRPr>
          </a:p>
        </c:rich>
      </c:tx>
      <c:layout>
        <c:manualLayout>
          <c:xMode val="edge"/>
          <c:yMode val="edge"/>
          <c:x val="0.29395511236277949"/>
          <c:y val="1.5772870662460567E-2"/>
        </c:manualLayout>
      </c:layout>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8199513381995134E-2"/>
              <c:y val="-5.7794530415559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7445255474452552E-3"/>
              <c:y val="2.6327446450897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1240875912408756E-2"/>
              <c:y val="-6.83097775238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1240875912408728E-2"/>
              <c:y val="5.26155642216647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6.5571776155717756E-2"/>
              <c:y val="4.73579406675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8199513381995134E-2"/>
              <c:y val="5.7873187775818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88972546314926E-2"/>
          <c:y val="0.12759176002053371"/>
          <c:w val="0.89019685039370078"/>
          <c:h val="0.71274332033416954"/>
        </c:manualLayout>
      </c:layout>
      <c:lineChart>
        <c:grouping val="standard"/>
        <c:varyColors val="0"/>
        <c:ser>
          <c:idx val="0"/>
          <c:order val="0"/>
          <c:tx>
            <c:strRef>
              <c:f>Pivot_Revenue!$H$139</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Pt>
            <c:idx val="1"/>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3-FA26-49B2-A34D-662F70B44C58}"/>
              </c:ext>
            </c:extLst>
          </c:dPt>
          <c:dPt>
            <c:idx val="3"/>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5-FA26-49B2-A34D-662F70B44C58}"/>
              </c:ext>
            </c:extLst>
          </c:dPt>
          <c:dPt>
            <c:idx val="4"/>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4-FA26-49B2-A34D-662F70B44C58}"/>
              </c:ext>
            </c:extLst>
          </c:dPt>
          <c:dPt>
            <c:idx val="6"/>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7-FA26-49B2-A34D-662F70B44C58}"/>
              </c:ext>
            </c:extLst>
          </c:dPt>
          <c:dPt>
            <c:idx val="10"/>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2-FA26-49B2-A34D-662F70B44C58}"/>
              </c:ext>
            </c:extLst>
          </c:dPt>
          <c:dPt>
            <c:idx val="11"/>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6-FA26-49B2-A34D-662F70B44C58}"/>
              </c:ext>
            </c:extLst>
          </c:dPt>
          <c:dLbls>
            <c:dLbl>
              <c:idx val="1"/>
              <c:layout>
                <c:manualLayout>
                  <c:x val="-4.7445255474452552E-3"/>
                  <c:y val="2.63274464508970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26-49B2-A34D-662F70B44C58}"/>
                </c:ext>
              </c:extLst>
            </c:dLbl>
            <c:dLbl>
              <c:idx val="3"/>
              <c:layout>
                <c:manualLayout>
                  <c:x val="-4.1240875912408728E-2"/>
                  <c:y val="5.2615564221664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26-49B2-A34D-662F70B44C58}"/>
                </c:ext>
              </c:extLst>
            </c:dLbl>
            <c:dLbl>
              <c:idx val="4"/>
              <c:layout>
                <c:manualLayout>
                  <c:x val="-4.1240875912408756E-2"/>
                  <c:y val="-6.830977752386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A26-49B2-A34D-662F70B44C58}"/>
                </c:ext>
              </c:extLst>
            </c:dLbl>
            <c:dLbl>
              <c:idx val="6"/>
              <c:layout>
                <c:manualLayout>
                  <c:x val="-3.8199513381995134E-2"/>
                  <c:y val="5.78731877758182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26-49B2-A34D-662F70B44C58}"/>
                </c:ext>
              </c:extLst>
            </c:dLbl>
            <c:dLbl>
              <c:idx val="10"/>
              <c:layout>
                <c:manualLayout>
                  <c:x val="-3.8199513381995134E-2"/>
                  <c:y val="-5.77945304155592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26-49B2-A34D-662F70B44C58}"/>
                </c:ext>
              </c:extLst>
            </c:dLbl>
            <c:dLbl>
              <c:idx val="11"/>
              <c:layout>
                <c:manualLayout>
                  <c:x val="-6.5571776155717756E-2"/>
                  <c:y val="4.735794066751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A26-49B2-A34D-662F70B44C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Pivot_Revenue!$G$140:$G$159</c:f>
              <c:strCache>
                <c:ptCount val="19"/>
                <c:pt idx="0">
                  <c:v>1970</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strCache>
            </c:strRef>
          </c:cat>
          <c:val>
            <c:numRef>
              <c:f>Pivot_Revenue!$H$140:$H$159</c:f>
              <c:numCache>
                <c:formatCode>General</c:formatCode>
                <c:ptCount val="19"/>
                <c:pt idx="0">
                  <c:v>1</c:v>
                </c:pt>
                <c:pt idx="1">
                  <c:v>20</c:v>
                </c:pt>
                <c:pt idx="2">
                  <c:v>78</c:v>
                </c:pt>
                <c:pt idx="3">
                  <c:v>42</c:v>
                </c:pt>
                <c:pt idx="4">
                  <c:v>44</c:v>
                </c:pt>
                <c:pt idx="5">
                  <c:v>49</c:v>
                </c:pt>
                <c:pt idx="6">
                  <c:v>43</c:v>
                </c:pt>
                <c:pt idx="7">
                  <c:v>78</c:v>
                </c:pt>
                <c:pt idx="8">
                  <c:v>63</c:v>
                </c:pt>
                <c:pt idx="9">
                  <c:v>67</c:v>
                </c:pt>
                <c:pt idx="10">
                  <c:v>94</c:v>
                </c:pt>
                <c:pt idx="11">
                  <c:v>66</c:v>
                </c:pt>
                <c:pt idx="12">
                  <c:v>63</c:v>
                </c:pt>
                <c:pt idx="13">
                  <c:v>57</c:v>
                </c:pt>
                <c:pt idx="14">
                  <c:v>38</c:v>
                </c:pt>
                <c:pt idx="15">
                  <c:v>25</c:v>
                </c:pt>
                <c:pt idx="16">
                  <c:v>21</c:v>
                </c:pt>
                <c:pt idx="17">
                  <c:v>17</c:v>
                </c:pt>
                <c:pt idx="18">
                  <c:v>4</c:v>
                </c:pt>
              </c:numCache>
            </c:numRef>
          </c:val>
          <c:smooth val="0"/>
          <c:extLst>
            <c:ext xmlns:c16="http://schemas.microsoft.com/office/drawing/2014/chart" uri="{C3380CC4-5D6E-409C-BE32-E72D297353CC}">
              <c16:uniqueId val="{00000000-FA26-49B2-A34D-662F70B44C58}"/>
            </c:ext>
          </c:extLst>
        </c:ser>
        <c:dLbls>
          <c:dLblPos val="t"/>
          <c:showLegendKey val="0"/>
          <c:showVal val="1"/>
          <c:showCatName val="0"/>
          <c:showSerName val="0"/>
          <c:showPercent val="0"/>
          <c:showBubbleSize val="0"/>
        </c:dLbls>
        <c:marker val="1"/>
        <c:smooth val="0"/>
        <c:axId val="162159280"/>
        <c:axId val="1593534255"/>
      </c:lineChart>
      <c:catAx>
        <c:axId val="16215928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93534255"/>
        <c:crosses val="autoZero"/>
        <c:auto val="1"/>
        <c:lblAlgn val="ctr"/>
        <c:lblOffset val="100"/>
        <c:noMultiLvlLbl val="0"/>
      </c:catAx>
      <c:valAx>
        <c:axId val="1593534255"/>
        <c:scaling>
          <c:orientation val="minMax"/>
          <c:max val="110"/>
          <c:min val="0"/>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215928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Aptos Narrow" panose="020B0004020202020204" pitchFamily="34" charset="0"/>
              </a:rPr>
              <a:t>Top Countries by Creator Economy</a:t>
            </a:r>
            <a:endParaRPr lang="en-US" b="1">
              <a:solidFill>
                <a:schemeClr val="tx1"/>
              </a:solidFill>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69291338582676"/>
          <c:y val="0.17171296296296296"/>
          <c:w val="0.71430708661417319"/>
          <c:h val="0.62271617089530473"/>
        </c:manualLayout>
      </c:layout>
      <c:barChart>
        <c:barDir val="bar"/>
        <c:grouping val="clustered"/>
        <c:varyColors val="0"/>
        <c:ser>
          <c:idx val="0"/>
          <c:order val="0"/>
          <c:tx>
            <c:strRef>
              <c:f>Pivot_Revenue!$B$162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Pivot_Revenue!$A$163:$A$173</c:f>
              <c:strCache>
                <c:ptCount val="10"/>
                <c:pt idx="0">
                  <c:v>United States</c:v>
                </c:pt>
                <c:pt idx="1">
                  <c:v>India</c:v>
                </c:pt>
                <c:pt idx="2">
                  <c:v>Brazil</c:v>
                </c:pt>
                <c:pt idx="3">
                  <c:v>United Kingdom</c:v>
                </c:pt>
                <c:pt idx="4">
                  <c:v>Mexico</c:v>
                </c:pt>
                <c:pt idx="5">
                  <c:v>Indonesia</c:v>
                </c:pt>
                <c:pt idx="6">
                  <c:v>South Korea</c:v>
                </c:pt>
                <c:pt idx="7">
                  <c:v>Russia</c:v>
                </c:pt>
                <c:pt idx="8">
                  <c:v>Thailand</c:v>
                </c:pt>
                <c:pt idx="9">
                  <c:v>Spain</c:v>
                </c:pt>
              </c:strCache>
            </c:strRef>
          </c:cat>
          <c:val>
            <c:numRef>
              <c:f>Pivot_Revenue!$B$163:$B$173</c:f>
              <c:numCache>
                <c:formatCode>General</c:formatCode>
                <c:ptCount val="10"/>
                <c:pt idx="0">
                  <c:v>7315100000</c:v>
                </c:pt>
                <c:pt idx="1">
                  <c:v>4310600000</c:v>
                </c:pt>
                <c:pt idx="2">
                  <c:v>1207300000</c:v>
                </c:pt>
                <c:pt idx="3">
                  <c:v>917400000</c:v>
                </c:pt>
                <c:pt idx="4">
                  <c:v>626900000</c:v>
                </c:pt>
                <c:pt idx="5">
                  <c:v>534100000</c:v>
                </c:pt>
                <c:pt idx="6">
                  <c:v>481700000</c:v>
                </c:pt>
                <c:pt idx="7">
                  <c:v>407200000</c:v>
                </c:pt>
                <c:pt idx="8">
                  <c:v>386500000</c:v>
                </c:pt>
                <c:pt idx="9">
                  <c:v>385100000</c:v>
                </c:pt>
              </c:numCache>
            </c:numRef>
          </c:val>
          <c:extLst>
            <c:ext xmlns:c16="http://schemas.microsoft.com/office/drawing/2014/chart" uri="{C3380CC4-5D6E-409C-BE32-E72D297353CC}">
              <c16:uniqueId val="{00000000-EF2E-4A67-A564-D59AF970C1CA}"/>
            </c:ext>
          </c:extLst>
        </c:ser>
        <c:dLbls>
          <c:dLblPos val="outEnd"/>
          <c:showLegendKey val="0"/>
          <c:showVal val="1"/>
          <c:showCatName val="0"/>
          <c:showSerName val="0"/>
          <c:showPercent val="0"/>
          <c:showBubbleSize val="0"/>
        </c:dLbls>
        <c:gapWidth val="182"/>
        <c:axId val="233034144"/>
        <c:axId val="1593525615"/>
      </c:barChart>
      <c:catAx>
        <c:axId val="23303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525615"/>
        <c:crosses val="autoZero"/>
        <c:auto val="1"/>
        <c:lblAlgn val="ctr"/>
        <c:lblOffset val="100"/>
        <c:noMultiLvlLbl val="0"/>
      </c:catAx>
      <c:valAx>
        <c:axId val="1593525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34144"/>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Revenue Potential by Category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6"/>
            </a:solidFill>
            <a:round/>
          </a:ln>
          <a:effectLst/>
        </c:spPr>
        <c:marker>
          <c:symbol val="circle"/>
          <c:size val="4"/>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8092738407699"/>
          <c:y val="0.27761628754738993"/>
          <c:w val="0.82686351706036743"/>
          <c:h val="0.38985855934674835"/>
        </c:manualLayout>
      </c:layout>
      <c:barChart>
        <c:barDir val="col"/>
        <c:grouping val="clustered"/>
        <c:varyColors val="0"/>
        <c:ser>
          <c:idx val="0"/>
          <c:order val="0"/>
          <c:tx>
            <c:strRef>
              <c:f>Pivot_Revenue!$B$177</c:f>
              <c:strCache>
                <c:ptCount val="1"/>
                <c:pt idx="0">
                  <c:v>Avg. estimate_yearly_earnings</c:v>
                </c:pt>
              </c:strCache>
            </c:strRef>
          </c:tx>
          <c:spPr>
            <a:solidFill>
              <a:schemeClr val="accent6"/>
            </a:solidFill>
            <a:ln>
              <a:noFill/>
            </a:ln>
            <a:effectLst/>
          </c:spPr>
          <c:invertIfNegative val="0"/>
          <c:cat>
            <c:strRef>
              <c:f>Pivot_Revenue!$A$178:$A$200</c:f>
              <c:strCache>
                <c:ptCount val="22"/>
                <c:pt idx="0">
                  <c:v>Autos &amp; Vehicles</c:v>
                </c:pt>
                <c:pt idx="1">
                  <c:v>Comedy</c:v>
                </c:pt>
                <c:pt idx="2">
                  <c:v>Education</c:v>
                </c:pt>
                <c:pt idx="3">
                  <c:v>Entertainment</c:v>
                </c:pt>
                <c:pt idx="4">
                  <c:v>Film &amp; Animation</c:v>
                </c:pt>
                <c:pt idx="5">
                  <c:v>Games</c:v>
                </c:pt>
                <c:pt idx="6">
                  <c:v>Gaming</c:v>
                </c:pt>
                <c:pt idx="7">
                  <c:v>Howto</c:v>
                </c:pt>
                <c:pt idx="8">
                  <c:v>Howto &amp; Style</c:v>
                </c:pt>
                <c:pt idx="9">
                  <c:v>Movies</c:v>
                </c:pt>
                <c:pt idx="10">
                  <c:v>Music</c:v>
                </c:pt>
                <c:pt idx="11">
                  <c:v>News &amp; Politics</c:v>
                </c:pt>
                <c:pt idx="12">
                  <c:v>Nonprofits &amp; Activism</c:v>
                </c:pt>
                <c:pt idx="13">
                  <c:v>People</c:v>
                </c:pt>
                <c:pt idx="14">
                  <c:v>People &amp; Blogs</c:v>
                </c:pt>
                <c:pt idx="15">
                  <c:v>Pets &amp; Animals</c:v>
                </c:pt>
                <c:pt idx="16">
                  <c:v>Science &amp; Technology</c:v>
                </c:pt>
                <c:pt idx="17">
                  <c:v>Shows</c:v>
                </c:pt>
                <c:pt idx="18">
                  <c:v>Sports</c:v>
                </c:pt>
                <c:pt idx="19">
                  <c:v>Tech</c:v>
                </c:pt>
                <c:pt idx="20">
                  <c:v>Trailers</c:v>
                </c:pt>
                <c:pt idx="21">
                  <c:v>Travel &amp; Events</c:v>
                </c:pt>
              </c:strCache>
            </c:strRef>
          </c:cat>
          <c:val>
            <c:numRef>
              <c:f>Pivot_Revenue!$B$178:$B$200</c:f>
              <c:numCache>
                <c:formatCode>General</c:formatCode>
                <c:ptCount val="22"/>
                <c:pt idx="0">
                  <c:v>6994875</c:v>
                </c:pt>
                <c:pt idx="1">
                  <c:v>4245735.8208955228</c:v>
                </c:pt>
                <c:pt idx="2">
                  <c:v>4734435.5666666664</c:v>
                </c:pt>
                <c:pt idx="3">
                  <c:v>4075038.835526316</c:v>
                </c:pt>
                <c:pt idx="4">
                  <c:v>4587910.513888889</c:v>
                </c:pt>
                <c:pt idx="5">
                  <c:v>10016000.125</c:v>
                </c:pt>
                <c:pt idx="6">
                  <c:v>1979356.8187500001</c:v>
                </c:pt>
                <c:pt idx="7">
                  <c:v>955750</c:v>
                </c:pt>
                <c:pt idx="8">
                  <c:v>940370.5882352941</c:v>
                </c:pt>
                <c:pt idx="9">
                  <c:v>2895525</c:v>
                </c:pt>
                <c:pt idx="10">
                  <c:v>3832201.6823204421</c:v>
                </c:pt>
                <c:pt idx="11">
                  <c:v>4095716.673076923</c:v>
                </c:pt>
                <c:pt idx="12">
                  <c:v>2496375</c:v>
                </c:pt>
                <c:pt idx="13">
                  <c:v>14410197.083333334</c:v>
                </c:pt>
                <c:pt idx="14">
                  <c:v>3751673.009708738</c:v>
                </c:pt>
                <c:pt idx="15">
                  <c:v>6788866.666666667</c:v>
                </c:pt>
                <c:pt idx="16">
                  <c:v>1309258.1666666667</c:v>
                </c:pt>
                <c:pt idx="17">
                  <c:v>14034995.833333334</c:v>
                </c:pt>
                <c:pt idx="18">
                  <c:v>5699937.5</c:v>
                </c:pt>
                <c:pt idx="19">
                  <c:v>584550</c:v>
                </c:pt>
                <c:pt idx="20">
                  <c:v>2310700</c:v>
                </c:pt>
                <c:pt idx="21">
                  <c:v>796500</c:v>
                </c:pt>
              </c:numCache>
            </c:numRef>
          </c:val>
          <c:extLst>
            <c:ext xmlns:c16="http://schemas.microsoft.com/office/drawing/2014/chart" uri="{C3380CC4-5D6E-409C-BE32-E72D297353CC}">
              <c16:uniqueId val="{00000000-65F9-4A19-81BB-EF0304B2209B}"/>
            </c:ext>
          </c:extLst>
        </c:ser>
        <c:dLbls>
          <c:showLegendKey val="0"/>
          <c:showVal val="0"/>
          <c:showCatName val="0"/>
          <c:showSerName val="0"/>
          <c:showPercent val="0"/>
          <c:showBubbleSize val="0"/>
        </c:dLbls>
        <c:gapWidth val="219"/>
        <c:axId val="232942272"/>
        <c:axId val="1593482895"/>
      </c:barChart>
      <c:lineChart>
        <c:grouping val="standard"/>
        <c:varyColors val="0"/>
        <c:ser>
          <c:idx val="1"/>
          <c:order val="1"/>
          <c:tx>
            <c:strRef>
              <c:f>Pivot_Revenue!$C$177</c:f>
              <c:strCache>
                <c:ptCount val="1"/>
                <c:pt idx="0">
                  <c:v>Avg. yearly_expected_earning</c:v>
                </c:pt>
              </c:strCache>
            </c:strRef>
          </c:tx>
          <c:spPr>
            <a:ln w="22225" cap="rnd">
              <a:solidFill>
                <a:schemeClr val="accent5"/>
              </a:solidFill>
              <a:round/>
            </a:ln>
            <a:effectLst/>
          </c:spPr>
          <c:marker>
            <c:symbol val="circle"/>
            <c:size val="4"/>
            <c:spPr>
              <a:solidFill>
                <a:schemeClr val="accent5"/>
              </a:solidFill>
              <a:ln w="9525">
                <a:solidFill>
                  <a:schemeClr val="accent5"/>
                </a:solidFill>
              </a:ln>
              <a:effectLst/>
            </c:spPr>
          </c:marker>
          <c:cat>
            <c:strRef>
              <c:f>Pivot_Revenue!$A$178:$A$200</c:f>
              <c:strCache>
                <c:ptCount val="22"/>
                <c:pt idx="0">
                  <c:v>Autos &amp; Vehicles</c:v>
                </c:pt>
                <c:pt idx="1">
                  <c:v>Comedy</c:v>
                </c:pt>
                <c:pt idx="2">
                  <c:v>Education</c:v>
                </c:pt>
                <c:pt idx="3">
                  <c:v>Entertainment</c:v>
                </c:pt>
                <c:pt idx="4">
                  <c:v>Film &amp; Animation</c:v>
                </c:pt>
                <c:pt idx="5">
                  <c:v>Games</c:v>
                </c:pt>
                <c:pt idx="6">
                  <c:v>Gaming</c:v>
                </c:pt>
                <c:pt idx="7">
                  <c:v>Howto</c:v>
                </c:pt>
                <c:pt idx="8">
                  <c:v>Howto &amp; Style</c:v>
                </c:pt>
                <c:pt idx="9">
                  <c:v>Movies</c:v>
                </c:pt>
                <c:pt idx="10">
                  <c:v>Music</c:v>
                </c:pt>
                <c:pt idx="11">
                  <c:v>News &amp; Politics</c:v>
                </c:pt>
                <c:pt idx="12">
                  <c:v>Nonprofits &amp; Activism</c:v>
                </c:pt>
                <c:pt idx="13">
                  <c:v>People</c:v>
                </c:pt>
                <c:pt idx="14">
                  <c:v>People &amp; Blogs</c:v>
                </c:pt>
                <c:pt idx="15">
                  <c:v>Pets &amp; Animals</c:v>
                </c:pt>
                <c:pt idx="16">
                  <c:v>Science &amp; Technology</c:v>
                </c:pt>
                <c:pt idx="17">
                  <c:v>Shows</c:v>
                </c:pt>
                <c:pt idx="18">
                  <c:v>Sports</c:v>
                </c:pt>
                <c:pt idx="19">
                  <c:v>Tech</c:v>
                </c:pt>
                <c:pt idx="20">
                  <c:v>Trailers</c:v>
                </c:pt>
                <c:pt idx="21">
                  <c:v>Travel &amp; Events</c:v>
                </c:pt>
              </c:strCache>
            </c:strRef>
          </c:cat>
          <c:val>
            <c:numRef>
              <c:f>Pivot_Revenue!$C$178:$C$200</c:f>
              <c:numCache>
                <c:formatCode>General</c:formatCode>
                <c:ptCount val="22"/>
                <c:pt idx="0">
                  <c:v>12310250</c:v>
                </c:pt>
                <c:pt idx="1">
                  <c:v>7495456.7164179105</c:v>
                </c:pt>
                <c:pt idx="2">
                  <c:v>8356475.5777777778</c:v>
                </c:pt>
                <c:pt idx="3">
                  <c:v>7192606.2763157897</c:v>
                </c:pt>
                <c:pt idx="4">
                  <c:v>8101328.694444444</c:v>
                </c:pt>
                <c:pt idx="5">
                  <c:v>17669599.75</c:v>
                </c:pt>
                <c:pt idx="6">
                  <c:v>3494111.5625</c:v>
                </c:pt>
                <c:pt idx="7">
                  <c:v>1688500</c:v>
                </c:pt>
                <c:pt idx="8">
                  <c:v>1659353.1764705882</c:v>
                </c:pt>
                <c:pt idx="9">
                  <c:v>5108950</c:v>
                </c:pt>
                <c:pt idx="10">
                  <c:v>6763607.3977900548</c:v>
                </c:pt>
                <c:pt idx="11">
                  <c:v>7224071.961538462</c:v>
                </c:pt>
                <c:pt idx="12">
                  <c:v>4407250</c:v>
                </c:pt>
                <c:pt idx="13">
                  <c:v>25433393.833333332</c:v>
                </c:pt>
                <c:pt idx="14">
                  <c:v>6618684.5825242717</c:v>
                </c:pt>
                <c:pt idx="15">
                  <c:v>11955600</c:v>
                </c:pt>
                <c:pt idx="16">
                  <c:v>2309552.8666666667</c:v>
                </c:pt>
                <c:pt idx="17">
                  <c:v>24763341.666666668</c:v>
                </c:pt>
                <c:pt idx="18">
                  <c:v>10061175</c:v>
                </c:pt>
                <c:pt idx="19">
                  <c:v>1030900</c:v>
                </c:pt>
                <c:pt idx="20">
                  <c:v>4078600</c:v>
                </c:pt>
                <c:pt idx="21">
                  <c:v>1407000</c:v>
                </c:pt>
              </c:numCache>
            </c:numRef>
          </c:val>
          <c:smooth val="0"/>
          <c:extLst>
            <c:ext xmlns:c16="http://schemas.microsoft.com/office/drawing/2014/chart" uri="{C3380CC4-5D6E-409C-BE32-E72D297353CC}">
              <c16:uniqueId val="{00000001-65F9-4A19-81BB-EF0304B2209B}"/>
            </c:ext>
          </c:extLst>
        </c:ser>
        <c:dLbls>
          <c:showLegendKey val="0"/>
          <c:showVal val="0"/>
          <c:showCatName val="0"/>
          <c:showSerName val="0"/>
          <c:showPercent val="0"/>
          <c:showBubbleSize val="0"/>
        </c:dLbls>
        <c:marker val="1"/>
        <c:smooth val="0"/>
        <c:axId val="232942272"/>
        <c:axId val="1593482895"/>
      </c:lineChart>
      <c:catAx>
        <c:axId val="23294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482895"/>
        <c:crosses val="autoZero"/>
        <c:auto val="1"/>
        <c:lblAlgn val="ctr"/>
        <c:lblOffset val="100"/>
        <c:noMultiLvlLbl val="0"/>
      </c:catAx>
      <c:valAx>
        <c:axId val="159348289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4227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layout>
        <c:manualLayout>
          <c:xMode val="edge"/>
          <c:yMode val="edge"/>
          <c:x val="0"/>
          <c:y val="0.10825128926394752"/>
          <c:w val="0.99669751807339868"/>
          <c:h val="0.127755444071600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Arial Narrow" panose="020B0606020202030204" pitchFamily="34" charset="0"/>
              </a:rPr>
              <a:t>Monetization Efficiency by Category</a:t>
            </a:r>
            <a:endParaRPr lang="en-US" b="1">
              <a:solidFill>
                <a:schemeClr val="tx1"/>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Pivot_Revenue!$B$203</c:f>
              <c:strCache>
                <c:ptCount val="1"/>
                <c:pt idx="0">
                  <c:v>Total</c:v>
                </c:pt>
              </c:strCache>
            </c:strRef>
          </c:tx>
          <c:spPr>
            <a:solidFill>
              <a:schemeClr val="accent1"/>
            </a:solidFill>
            <a:ln>
              <a:noFill/>
            </a:ln>
            <a:effectLst/>
          </c:spPr>
          <c:invertIfNegative val="0"/>
          <c:cat>
            <c:strRef>
              <c:f>Pivot_Revenue!$A$204:$A$226</c:f>
              <c:strCache>
                <c:ptCount val="22"/>
                <c:pt idx="0">
                  <c:v>Autos &amp; Vehicles</c:v>
                </c:pt>
                <c:pt idx="1">
                  <c:v>Comedy</c:v>
                </c:pt>
                <c:pt idx="2">
                  <c:v>Education</c:v>
                </c:pt>
                <c:pt idx="3">
                  <c:v>Entertainment</c:v>
                </c:pt>
                <c:pt idx="4">
                  <c:v>Film &amp; Animation</c:v>
                </c:pt>
                <c:pt idx="5">
                  <c:v>Games</c:v>
                </c:pt>
                <c:pt idx="6">
                  <c:v>Gaming</c:v>
                </c:pt>
                <c:pt idx="7">
                  <c:v>Howto</c:v>
                </c:pt>
                <c:pt idx="8">
                  <c:v>Howto &amp; Style</c:v>
                </c:pt>
                <c:pt idx="9">
                  <c:v>Movies</c:v>
                </c:pt>
                <c:pt idx="10">
                  <c:v>Music</c:v>
                </c:pt>
                <c:pt idx="11">
                  <c:v>News &amp; Politics</c:v>
                </c:pt>
                <c:pt idx="12">
                  <c:v>Nonprofits &amp; Activism</c:v>
                </c:pt>
                <c:pt idx="13">
                  <c:v>People</c:v>
                </c:pt>
                <c:pt idx="14">
                  <c:v>People &amp; Blogs</c:v>
                </c:pt>
                <c:pt idx="15">
                  <c:v>Pets &amp; Animals</c:v>
                </c:pt>
                <c:pt idx="16">
                  <c:v>Science &amp; Technology</c:v>
                </c:pt>
                <c:pt idx="17">
                  <c:v>Shows</c:v>
                </c:pt>
                <c:pt idx="18">
                  <c:v>Sports</c:v>
                </c:pt>
                <c:pt idx="19">
                  <c:v>Tech</c:v>
                </c:pt>
                <c:pt idx="20">
                  <c:v>Trailers</c:v>
                </c:pt>
                <c:pt idx="21">
                  <c:v>Travel &amp; Events</c:v>
                </c:pt>
              </c:strCache>
            </c:strRef>
          </c:cat>
          <c:val>
            <c:numRef>
              <c:f>Pivot_Revenue!$B$204:$B$226</c:f>
              <c:numCache>
                <c:formatCode>General</c:formatCode>
                <c:ptCount val="22"/>
                <c:pt idx="0">
                  <c:v>169.74983504172917</c:v>
                </c:pt>
                <c:pt idx="1">
                  <c:v>67.455133524237866</c:v>
                </c:pt>
                <c:pt idx="2">
                  <c:v>230.8265149282646</c:v>
                </c:pt>
                <c:pt idx="3">
                  <c:v>52.467864361717467</c:v>
                </c:pt>
                <c:pt idx="4">
                  <c:v>73.497867928309589</c:v>
                </c:pt>
                <c:pt idx="5">
                  <c:v>141.99874158002527</c:v>
                </c:pt>
                <c:pt idx="6">
                  <c:v>49.424459334104256</c:v>
                </c:pt>
                <c:pt idx="7">
                  <c:v>562.77143503294644</c:v>
                </c:pt>
                <c:pt idx="8">
                  <c:v>35.056744805937917</c:v>
                </c:pt>
                <c:pt idx="9">
                  <c:v>45.186364916302182</c:v>
                </c:pt>
                <c:pt idx="10">
                  <c:v>37.890392665407923</c:v>
                </c:pt>
                <c:pt idx="11">
                  <c:v>66.891129580765636</c:v>
                </c:pt>
                <c:pt idx="12">
                  <c:v>97.325113228968547</c:v>
                </c:pt>
                <c:pt idx="13">
                  <c:v>185.79320239063063</c:v>
                </c:pt>
                <c:pt idx="14">
                  <c:v>69.229683556961021</c:v>
                </c:pt>
                <c:pt idx="15">
                  <c:v>55.402065385766065</c:v>
                </c:pt>
                <c:pt idx="16">
                  <c:v>68.948240753373284</c:v>
                </c:pt>
                <c:pt idx="17">
                  <c:v>57.565583271801046</c:v>
                </c:pt>
                <c:pt idx="18">
                  <c:v>92.565348463498069</c:v>
                </c:pt>
                <c:pt idx="19">
                  <c:v>52.957532270996225</c:v>
                </c:pt>
                <c:pt idx="20">
                  <c:v>20.552070803793633</c:v>
                </c:pt>
                <c:pt idx="21">
                  <c:v>39.47934210630963</c:v>
                </c:pt>
              </c:numCache>
            </c:numRef>
          </c:val>
          <c:extLst>
            <c:ext xmlns:c16="http://schemas.microsoft.com/office/drawing/2014/chart" uri="{C3380CC4-5D6E-409C-BE32-E72D297353CC}">
              <c16:uniqueId val="{00000000-B88E-47B8-8DD9-D93BB7555B9A}"/>
            </c:ext>
          </c:extLst>
        </c:ser>
        <c:dLbls>
          <c:showLegendKey val="0"/>
          <c:showVal val="0"/>
          <c:showCatName val="0"/>
          <c:showSerName val="0"/>
          <c:showPercent val="0"/>
          <c:showBubbleSize val="0"/>
        </c:dLbls>
        <c:gapWidth val="182"/>
        <c:axId val="232823952"/>
        <c:axId val="85394800"/>
      </c:barChart>
      <c:catAx>
        <c:axId val="23282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94800"/>
        <c:crosses val="autoZero"/>
        <c:auto val="1"/>
        <c:lblAlgn val="ctr"/>
        <c:lblOffset val="100"/>
        <c:noMultiLvlLbl val="0"/>
      </c:catAx>
      <c:valAx>
        <c:axId val="85394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2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(Recovered).xlsx]Pivot_Revenue!PivotTable20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Arial Narrow" panose="020B0606020202030204" pitchFamily="34" charset="0"/>
              </a:rPr>
              <a:t>Audience Engagement by Category</a:t>
            </a:r>
            <a:endParaRPr lang="en-US" b="1">
              <a:solidFill>
                <a:schemeClr val="tx1"/>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2825896762904"/>
          <c:y val="0.14379629629629628"/>
          <c:w val="0.86601618547681536"/>
          <c:h val="0.45063101487314078"/>
        </c:manualLayout>
      </c:layout>
      <c:barChart>
        <c:barDir val="col"/>
        <c:grouping val="clustered"/>
        <c:varyColors val="0"/>
        <c:ser>
          <c:idx val="0"/>
          <c:order val="0"/>
          <c:tx>
            <c:strRef>
              <c:f>Pivot_Revenue!$B$230</c:f>
              <c:strCache>
                <c:ptCount val="1"/>
                <c:pt idx="0">
                  <c:v>Total</c:v>
                </c:pt>
              </c:strCache>
            </c:strRef>
          </c:tx>
          <c:spPr>
            <a:solidFill>
              <a:schemeClr val="accent1"/>
            </a:solidFill>
            <a:ln>
              <a:noFill/>
            </a:ln>
            <a:effectLst/>
          </c:spPr>
          <c:invertIfNegative val="0"/>
          <c:cat>
            <c:strRef>
              <c:f>Pivot_Revenue!$A$231:$A$252</c:f>
              <c:strCache>
                <c:ptCount val="21"/>
                <c:pt idx="0">
                  <c:v>Autos &amp; Vehicles</c:v>
                </c:pt>
                <c:pt idx="1">
                  <c:v>Comedy</c:v>
                </c:pt>
                <c:pt idx="2">
                  <c:v>Education</c:v>
                </c:pt>
                <c:pt idx="3">
                  <c:v>Entertainment</c:v>
                </c:pt>
                <c:pt idx="4">
                  <c:v>Film &amp; Animation</c:v>
                </c:pt>
                <c:pt idx="5">
                  <c:v>Games</c:v>
                </c:pt>
                <c:pt idx="6">
                  <c:v>Gaming</c:v>
                </c:pt>
                <c:pt idx="7">
                  <c:v>Howto</c:v>
                </c:pt>
                <c:pt idx="8">
                  <c:v>Howto &amp; Style</c:v>
                </c:pt>
                <c:pt idx="9">
                  <c:v>Movies</c:v>
                </c:pt>
                <c:pt idx="10">
                  <c:v>Music</c:v>
                </c:pt>
                <c:pt idx="11">
                  <c:v>News &amp; Politics</c:v>
                </c:pt>
                <c:pt idx="12">
                  <c:v>Nonprofits &amp; Activism</c:v>
                </c:pt>
                <c:pt idx="13">
                  <c:v>People</c:v>
                </c:pt>
                <c:pt idx="14">
                  <c:v>People &amp; Blogs</c:v>
                </c:pt>
                <c:pt idx="15">
                  <c:v>Pets &amp; Animals</c:v>
                </c:pt>
                <c:pt idx="16">
                  <c:v>Science &amp; Technology</c:v>
                </c:pt>
                <c:pt idx="17">
                  <c:v>Shows</c:v>
                </c:pt>
                <c:pt idx="18">
                  <c:v>Sports</c:v>
                </c:pt>
                <c:pt idx="19">
                  <c:v>Tech</c:v>
                </c:pt>
                <c:pt idx="20">
                  <c:v>Trailers</c:v>
                </c:pt>
              </c:strCache>
            </c:strRef>
          </c:cat>
          <c:val>
            <c:numRef>
              <c:f>Pivot_Revenue!$B$231:$B$252</c:f>
              <c:numCache>
                <c:formatCode>0.00%</c:formatCode>
                <c:ptCount val="21"/>
                <c:pt idx="0">
                  <c:v>2.4674940898345155E-2</c:v>
                </c:pt>
                <c:pt idx="1">
                  <c:v>1.4666787912283957E-2</c:v>
                </c:pt>
                <c:pt idx="2">
                  <c:v>1.0023819546914833E-2</c:v>
                </c:pt>
                <c:pt idx="3">
                  <c:v>1.0891230138371883E-2</c:v>
                </c:pt>
                <c:pt idx="4">
                  <c:v>1.7345619471940434E-2</c:v>
                </c:pt>
                <c:pt idx="5">
                  <c:v>2.782628770641592E-2</c:v>
                </c:pt>
                <c:pt idx="6">
                  <c:v>8.5596314503409501E-3</c:v>
                </c:pt>
                <c:pt idx="7">
                  <c:v>1.5544041450777202E-2</c:v>
                </c:pt>
                <c:pt idx="8">
                  <c:v>3.2177985419096214E-3</c:v>
                </c:pt>
                <c:pt idx="9">
                  <c:v>1.5353035242019804E-2</c:v>
                </c:pt>
                <c:pt idx="10">
                  <c:v>4.7019515429825073E-3</c:v>
                </c:pt>
                <c:pt idx="11">
                  <c:v>1.0170424220624006E-2</c:v>
                </c:pt>
                <c:pt idx="12">
                  <c:v>1.3129656314191985E-2</c:v>
                </c:pt>
                <c:pt idx="13">
                  <c:v>4.5752122829321978E-2</c:v>
                </c:pt>
                <c:pt idx="14">
                  <c:v>1.4614199898651009E-2</c:v>
                </c:pt>
                <c:pt idx="15">
                  <c:v>1.9517044093796846E-2</c:v>
                </c:pt>
                <c:pt idx="16">
                  <c:v>6.6082114659166387E-3</c:v>
                </c:pt>
                <c:pt idx="17">
                  <c:v>1.4138349676326262E-2</c:v>
                </c:pt>
                <c:pt idx="18">
                  <c:v>2.6994912764275899E-2</c:v>
                </c:pt>
                <c:pt idx="19">
                  <c:v>6.8965517241379309E-3</c:v>
                </c:pt>
                <c:pt idx="20">
                  <c:v>7.5631583115546054E-3</c:v>
                </c:pt>
              </c:numCache>
            </c:numRef>
          </c:val>
          <c:extLst>
            <c:ext xmlns:c16="http://schemas.microsoft.com/office/drawing/2014/chart" uri="{C3380CC4-5D6E-409C-BE32-E72D297353CC}">
              <c16:uniqueId val="{00000000-F7F5-464A-A466-4BB9C6D5C2E4}"/>
            </c:ext>
          </c:extLst>
        </c:ser>
        <c:dLbls>
          <c:showLegendKey val="0"/>
          <c:showVal val="0"/>
          <c:showCatName val="0"/>
          <c:showSerName val="0"/>
          <c:showPercent val="0"/>
          <c:showBubbleSize val="0"/>
        </c:dLbls>
        <c:gapWidth val="219"/>
        <c:overlap val="-27"/>
        <c:axId val="366752944"/>
        <c:axId val="85393840"/>
      </c:barChart>
      <c:catAx>
        <c:axId val="36675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93840"/>
        <c:crosses val="autoZero"/>
        <c:auto val="1"/>
        <c:lblAlgn val="ctr"/>
        <c:lblOffset val="100"/>
        <c:noMultiLvlLbl val="0"/>
      </c:catAx>
      <c:valAx>
        <c:axId val="85393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52944"/>
        <c:crosses val="autoZero"/>
        <c:crossBetween val="between"/>
        <c:majorUnit val="1.000000000000000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(Recovered).xlsx]Pivot_Revenue!PivotTable21</c:name>
    <c:fmtId val="2"/>
  </c:pivotSource>
  <c:chart>
    <c:title>
      <c:tx>
        <c:rich>
          <a:bodyPr rot="0" spcFirstLastPara="1" vertOverflow="ellipsis" vert="horz" wrap="square" anchor="ctr" anchorCtr="1"/>
          <a:lstStyle/>
          <a:p>
            <a:pPr>
              <a:defRPr sz="1400" b="1" i="0" u="none" strike="noStrike" kern="1200" baseline="0">
                <a:solidFill>
                  <a:schemeClr val="tx1"/>
                </a:solidFill>
                <a:latin typeface="Arial Narrow" panose="020B0606020202030204" pitchFamily="34" charset="0"/>
                <a:ea typeface="+mn-ea"/>
                <a:cs typeface="+mn-cs"/>
              </a:defRPr>
            </a:pPr>
            <a:r>
              <a:rPr lang="en-IN" sz="1400">
                <a:solidFill>
                  <a:schemeClr val="tx1"/>
                </a:solidFill>
                <a:latin typeface="Arial Narrow" panose="020B0606020202030204" pitchFamily="34" charset="0"/>
              </a:rPr>
              <a:t>Subscriber Growth by Channel Size Tier</a:t>
            </a:r>
            <a:endParaRPr lang="en-US" sz="1400">
              <a:solidFill>
                <a:schemeClr val="tx1"/>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Arial Narrow" panose="020B060602020203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904121688421834"/>
          <c:y val="0.18592450415866923"/>
          <c:w val="0.8159046084822571"/>
          <c:h val="0.69764384058518591"/>
        </c:manualLayout>
      </c:layout>
      <c:barChart>
        <c:barDir val="col"/>
        <c:grouping val="clustered"/>
        <c:varyColors val="0"/>
        <c:ser>
          <c:idx val="0"/>
          <c:order val="0"/>
          <c:tx>
            <c:strRef>
              <c:f>Pivot_Revenue!$B$256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Pivot_Revenue!$A$257:$A$261</c:f>
              <c:strCache>
                <c:ptCount val="4"/>
                <c:pt idx="0">
                  <c:v>Macro</c:v>
                </c:pt>
                <c:pt idx="1">
                  <c:v>Mega</c:v>
                </c:pt>
                <c:pt idx="2">
                  <c:v>Micro</c:v>
                </c:pt>
                <c:pt idx="3">
                  <c:v>Mid</c:v>
                </c:pt>
              </c:strCache>
            </c:strRef>
          </c:cat>
          <c:val>
            <c:numRef>
              <c:f>Pivot_Revenue!$B$257:$B$261</c:f>
              <c:numCache>
                <c:formatCode>0</c:formatCode>
                <c:ptCount val="4"/>
                <c:pt idx="0">
                  <c:v>2500000</c:v>
                </c:pt>
                <c:pt idx="1">
                  <c:v>2000000</c:v>
                </c:pt>
                <c:pt idx="2">
                  <c:v>225139.28907168037</c:v>
                </c:pt>
                <c:pt idx="3">
                  <c:v>464285.71428571426</c:v>
                </c:pt>
              </c:numCache>
            </c:numRef>
          </c:val>
          <c:extLst>
            <c:ext xmlns:c16="http://schemas.microsoft.com/office/drawing/2014/chart" uri="{C3380CC4-5D6E-409C-BE32-E72D297353CC}">
              <c16:uniqueId val="{00000000-C17A-4F7F-80F5-1624DEF66BCC}"/>
            </c:ext>
          </c:extLst>
        </c:ser>
        <c:dLbls>
          <c:dLblPos val="outEnd"/>
          <c:showLegendKey val="0"/>
          <c:showVal val="1"/>
          <c:showCatName val="0"/>
          <c:showSerName val="0"/>
          <c:showPercent val="0"/>
          <c:showBubbleSize val="0"/>
        </c:dLbls>
        <c:gapWidth val="100"/>
        <c:overlap val="-24"/>
        <c:axId val="366747376"/>
        <c:axId val="85398160"/>
      </c:barChart>
      <c:catAx>
        <c:axId val="366747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98160"/>
        <c:crosses val="autoZero"/>
        <c:auto val="1"/>
        <c:lblAlgn val="ctr"/>
        <c:lblOffset val="100"/>
        <c:noMultiLvlLbl val="0"/>
      </c:catAx>
      <c:valAx>
        <c:axId val="85398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4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(Recovered).xlsx]Pivot_Revenue!PivotTable32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Arial Narrow" panose="020B0606020202030204" pitchFamily="34" charset="0"/>
              </a:rPr>
              <a:t>Burnout Risk by Category</a:t>
            </a:r>
            <a:endParaRPr lang="en-IN" b="1">
              <a:solidFill>
                <a:schemeClr val="tx1"/>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pivotFmt>
      <c:pivotFmt>
        <c:idx val="12"/>
        <c:spPr>
          <a:solidFill>
            <a:srgbClr val="FF0000"/>
          </a:solidFill>
          <a:ln>
            <a:noFill/>
          </a:ln>
          <a:effectLst/>
        </c:spPr>
      </c:pivotFmt>
      <c:pivotFmt>
        <c:idx val="13"/>
        <c:spPr>
          <a:solidFill>
            <a:srgbClr val="FF0000"/>
          </a:solidFill>
          <a:ln>
            <a:noFill/>
          </a:ln>
          <a:effectLst/>
        </c:spPr>
      </c:pivotFmt>
      <c:pivotFmt>
        <c:idx val="14"/>
        <c:spPr>
          <a:solidFill>
            <a:srgbClr val="FF0000"/>
          </a:solidFill>
          <a:ln>
            <a:noFill/>
          </a:ln>
          <a:effectLst/>
        </c:spPr>
      </c:pivotFmt>
      <c:pivotFmt>
        <c:idx val="15"/>
        <c:spPr>
          <a:solidFill>
            <a:srgbClr val="FF0000"/>
          </a:solidFill>
          <a:ln>
            <a:noFill/>
          </a:ln>
          <a:effectLst/>
        </c:spPr>
      </c:pivotFmt>
      <c:pivotFmt>
        <c:idx val="16"/>
        <c:spPr>
          <a:solidFill>
            <a:srgbClr val="FF0000"/>
          </a:solidFill>
          <a:ln>
            <a:noFill/>
          </a:ln>
          <a:effectLst/>
        </c:spPr>
      </c:pivotFmt>
      <c:pivotFmt>
        <c:idx val="17"/>
        <c:spPr>
          <a:solidFill>
            <a:srgbClr val="FF0000"/>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rgbClr val="FF0000"/>
          </a:solidFill>
          <a:ln>
            <a:noFill/>
          </a:ln>
          <a:effectLst/>
        </c:spPr>
      </c:pivotFmt>
      <c:pivotFmt>
        <c:idx val="21"/>
        <c:spPr>
          <a:solidFill>
            <a:srgbClr val="FF0000"/>
          </a:solidFill>
          <a:ln>
            <a:noFill/>
          </a:ln>
          <a:effectLst/>
        </c:spPr>
      </c:pivotFmt>
      <c:pivotFmt>
        <c:idx val="22"/>
        <c:spPr>
          <a:solidFill>
            <a:srgbClr val="FF0000"/>
          </a:solidFill>
          <a:ln>
            <a:noFill/>
          </a:ln>
          <a:effectLst/>
        </c:spPr>
      </c:pivotFmt>
      <c:pivotFmt>
        <c:idx val="23"/>
        <c:spPr>
          <a:solidFill>
            <a:srgbClr val="FF0000"/>
          </a:solidFill>
          <a:ln>
            <a:noFill/>
          </a:ln>
          <a:effectLst/>
        </c:spPr>
      </c:pivotFmt>
      <c:pivotFmt>
        <c:idx val="24"/>
        <c:spPr>
          <a:solidFill>
            <a:srgbClr val="FF0000"/>
          </a:solidFill>
          <a:ln>
            <a:noFill/>
          </a:ln>
          <a:effectLst/>
        </c:spPr>
      </c:pivotFmt>
      <c:pivotFmt>
        <c:idx val="25"/>
        <c:spPr>
          <a:solidFill>
            <a:srgbClr val="FF0000"/>
          </a:solidFill>
          <a:ln>
            <a:noFill/>
          </a:ln>
          <a:effectLst/>
        </c:spPr>
      </c:pivotFmt>
    </c:pivotFmts>
    <c:plotArea>
      <c:layout>
        <c:manualLayout>
          <c:layoutTarget val="inner"/>
          <c:xMode val="edge"/>
          <c:yMode val="edge"/>
          <c:x val="7.9247594050743664E-2"/>
          <c:y val="0.10226851851851854"/>
          <c:w val="0.89019685039370078"/>
          <c:h val="0.46901064450277047"/>
        </c:manualLayout>
      </c:layout>
      <c:barChart>
        <c:barDir val="col"/>
        <c:grouping val="stacked"/>
        <c:varyColors val="0"/>
        <c:ser>
          <c:idx val="0"/>
          <c:order val="0"/>
          <c:tx>
            <c:strRef>
              <c:f>Pivot_Revenue!$B$267:$B$268</c:f>
              <c:strCache>
                <c:ptCount val="1"/>
                <c:pt idx="0">
                  <c:v>High</c:v>
                </c:pt>
              </c:strCache>
            </c:strRef>
          </c:tx>
          <c:spPr>
            <a:solidFill>
              <a:srgbClr val="FF0000"/>
            </a:solidFill>
            <a:ln>
              <a:noFill/>
            </a:ln>
            <a:effectLst/>
          </c:spPr>
          <c:invertIfNegative val="0"/>
          <c:cat>
            <c:strRef>
              <c:f>Pivot_Revenue!$A$269:$A$292</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Pivot_Revenue!$B$269:$B$292</c:f>
              <c:numCache>
                <c:formatCode>General</c:formatCode>
                <c:ptCount val="23"/>
                <c:pt idx="1">
                  <c:v>1</c:v>
                </c:pt>
                <c:pt idx="2">
                  <c:v>2</c:v>
                </c:pt>
                <c:pt idx="3">
                  <c:v>9</c:v>
                </c:pt>
                <c:pt idx="5">
                  <c:v>1</c:v>
                </c:pt>
                <c:pt idx="7">
                  <c:v>12</c:v>
                </c:pt>
                <c:pt idx="9">
                  <c:v>4</c:v>
                </c:pt>
                <c:pt idx="11">
                  <c:v>6</c:v>
                </c:pt>
                <c:pt idx="12">
                  <c:v>1</c:v>
                </c:pt>
                <c:pt idx="15">
                  <c:v>6</c:v>
                </c:pt>
                <c:pt idx="17">
                  <c:v>1</c:v>
                </c:pt>
                <c:pt idx="19">
                  <c:v>1</c:v>
                </c:pt>
              </c:numCache>
            </c:numRef>
          </c:val>
          <c:extLst>
            <c:ext xmlns:c16="http://schemas.microsoft.com/office/drawing/2014/chart" uri="{C3380CC4-5D6E-409C-BE32-E72D297353CC}">
              <c16:uniqueId val="{00000000-667F-46F6-BEB0-DFC29B683292}"/>
            </c:ext>
          </c:extLst>
        </c:ser>
        <c:ser>
          <c:idx val="1"/>
          <c:order val="1"/>
          <c:tx>
            <c:strRef>
              <c:f>Pivot_Revenue!$C$267:$C$268</c:f>
              <c:strCache>
                <c:ptCount val="1"/>
                <c:pt idx="0">
                  <c:v>Medium</c:v>
                </c:pt>
              </c:strCache>
            </c:strRef>
          </c:tx>
          <c:spPr>
            <a:solidFill>
              <a:schemeClr val="accent4"/>
            </a:solidFill>
            <a:ln>
              <a:noFill/>
            </a:ln>
            <a:effectLst/>
          </c:spPr>
          <c:invertIfNegative val="0"/>
          <c:cat>
            <c:strRef>
              <c:f>Pivot_Revenue!$A$269:$A$292</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Pivot_Revenue!$C$269:$C$292</c:f>
              <c:numCache>
                <c:formatCode>General</c:formatCode>
                <c:ptCount val="23"/>
                <c:pt idx="1">
                  <c:v>30</c:v>
                </c:pt>
                <c:pt idx="2">
                  <c:v>11</c:v>
                </c:pt>
                <c:pt idx="3">
                  <c:v>119</c:v>
                </c:pt>
                <c:pt idx="4">
                  <c:v>1</c:v>
                </c:pt>
                <c:pt idx="5">
                  <c:v>13</c:v>
                </c:pt>
                <c:pt idx="7">
                  <c:v>36</c:v>
                </c:pt>
                <c:pt idx="9">
                  <c:v>19</c:v>
                </c:pt>
                <c:pt idx="10">
                  <c:v>1</c:v>
                </c:pt>
                <c:pt idx="11">
                  <c:v>86</c:v>
                </c:pt>
                <c:pt idx="12">
                  <c:v>24</c:v>
                </c:pt>
                <c:pt idx="13">
                  <c:v>2</c:v>
                </c:pt>
                <c:pt idx="14">
                  <c:v>4</c:v>
                </c:pt>
                <c:pt idx="15">
                  <c:v>39</c:v>
                </c:pt>
                <c:pt idx="16">
                  <c:v>1</c:v>
                </c:pt>
                <c:pt idx="17">
                  <c:v>4</c:v>
                </c:pt>
                <c:pt idx="18">
                  <c:v>6</c:v>
                </c:pt>
                <c:pt idx="19">
                  <c:v>5</c:v>
                </c:pt>
                <c:pt idx="21">
                  <c:v>1</c:v>
                </c:pt>
                <c:pt idx="22">
                  <c:v>1</c:v>
                </c:pt>
              </c:numCache>
            </c:numRef>
          </c:val>
          <c:extLst>
            <c:ext xmlns:c16="http://schemas.microsoft.com/office/drawing/2014/chart" uri="{C3380CC4-5D6E-409C-BE32-E72D297353CC}">
              <c16:uniqueId val="{00000001-667F-46F6-BEB0-DFC29B683292}"/>
            </c:ext>
          </c:extLst>
        </c:ser>
        <c:ser>
          <c:idx val="2"/>
          <c:order val="2"/>
          <c:tx>
            <c:strRef>
              <c:f>Pivot_Revenue!$D$267:$D$268</c:f>
              <c:strCache>
                <c:ptCount val="1"/>
                <c:pt idx="0">
                  <c:v>Low</c:v>
                </c:pt>
              </c:strCache>
            </c:strRef>
          </c:tx>
          <c:spPr>
            <a:solidFill>
              <a:schemeClr val="accent6"/>
            </a:solidFill>
            <a:ln>
              <a:noFill/>
            </a:ln>
            <a:effectLst/>
          </c:spPr>
          <c:invertIfNegative val="0"/>
          <c:cat>
            <c:strRef>
              <c:f>Pivot_Revenue!$A$269:$A$292</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Pivot_Revenue!$D$269:$D$292</c:f>
              <c:numCache>
                <c:formatCode>General</c:formatCode>
                <c:ptCount val="23"/>
                <c:pt idx="0">
                  <c:v>2</c:v>
                </c:pt>
                <c:pt idx="1">
                  <c:v>36</c:v>
                </c:pt>
                <c:pt idx="2">
                  <c:v>32</c:v>
                </c:pt>
                <c:pt idx="3">
                  <c:v>100</c:v>
                </c:pt>
                <c:pt idx="5">
                  <c:v>22</c:v>
                </c:pt>
                <c:pt idx="6">
                  <c:v>4</c:v>
                </c:pt>
                <c:pt idx="7">
                  <c:v>32</c:v>
                </c:pt>
                <c:pt idx="8">
                  <c:v>1</c:v>
                </c:pt>
                <c:pt idx="9">
                  <c:v>11</c:v>
                </c:pt>
                <c:pt idx="10">
                  <c:v>1</c:v>
                </c:pt>
                <c:pt idx="11">
                  <c:v>89</c:v>
                </c:pt>
                <c:pt idx="12">
                  <c:v>1</c:v>
                </c:pt>
                <c:pt idx="14">
                  <c:v>8</c:v>
                </c:pt>
                <c:pt idx="15">
                  <c:v>58</c:v>
                </c:pt>
                <c:pt idx="16">
                  <c:v>2</c:v>
                </c:pt>
                <c:pt idx="17">
                  <c:v>10</c:v>
                </c:pt>
                <c:pt idx="18">
                  <c:v>6</c:v>
                </c:pt>
                <c:pt idx="19">
                  <c:v>6</c:v>
                </c:pt>
                <c:pt idx="20">
                  <c:v>1</c:v>
                </c:pt>
                <c:pt idx="21">
                  <c:v>1</c:v>
                </c:pt>
              </c:numCache>
            </c:numRef>
          </c:val>
          <c:extLst>
            <c:ext xmlns:c16="http://schemas.microsoft.com/office/drawing/2014/chart" uri="{C3380CC4-5D6E-409C-BE32-E72D297353CC}">
              <c16:uniqueId val="{00000000-3F04-4050-BF20-093B1795EB4C}"/>
            </c:ext>
          </c:extLst>
        </c:ser>
        <c:dLbls>
          <c:showLegendKey val="0"/>
          <c:showVal val="0"/>
          <c:showCatName val="0"/>
          <c:showSerName val="0"/>
          <c:showPercent val="0"/>
          <c:showBubbleSize val="0"/>
        </c:dLbls>
        <c:gapWidth val="150"/>
        <c:overlap val="100"/>
        <c:axId val="157029792"/>
        <c:axId val="15511120"/>
      </c:barChart>
      <c:catAx>
        <c:axId val="15702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1120"/>
        <c:crosses val="autoZero"/>
        <c:auto val="1"/>
        <c:lblAlgn val="ctr"/>
        <c:lblOffset val="100"/>
        <c:noMultiLvlLbl val="0"/>
      </c:catAx>
      <c:valAx>
        <c:axId val="1551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29792"/>
        <c:crosses val="autoZero"/>
        <c:crossBetween val="between"/>
      </c:valAx>
      <c:spPr>
        <a:noFill/>
        <a:ln>
          <a:noFill/>
        </a:ln>
        <a:effectLst/>
      </c:spPr>
    </c:plotArea>
    <c:legend>
      <c:legendPos val="tr"/>
      <c:layout>
        <c:manualLayout>
          <c:xMode val="edge"/>
          <c:yMode val="edge"/>
          <c:x val="0.84784273840769908"/>
          <c:y val="7.4351851851851836E-2"/>
          <c:w val="0.10621392864039134"/>
          <c:h val="0.2343766404199475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Creator Opportunity Matrix</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chemeClr val="accent1"/>
            </a:solidFill>
            <a:round/>
          </a:ln>
          <a:effectLst/>
        </c:spPr>
        <c:marker>
          <c:symbol val="circle"/>
          <c:size val="4"/>
          <c:spPr>
            <a:solidFill>
              <a:schemeClr val="accent1"/>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Pivot_Revenue!$B$298</c:f>
              <c:strCache>
                <c:ptCount val="1"/>
                <c:pt idx="0">
                  <c:v>Avg. engagement %</c:v>
                </c:pt>
              </c:strCache>
            </c:strRef>
          </c:tx>
          <c:spPr>
            <a:solidFill>
              <a:schemeClr val="accent1"/>
            </a:solidFill>
            <a:ln>
              <a:noFill/>
            </a:ln>
            <a:effectLst/>
          </c:spPr>
          <c:invertIfNegative val="0"/>
          <c:cat>
            <c:strRef>
              <c:f>Pivot_Revenue!$A$299:$A$322</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Pivot_Revenue!$B$299:$B$322</c:f>
              <c:numCache>
                <c:formatCode>0.00%</c:formatCode>
                <c:ptCount val="23"/>
                <c:pt idx="0">
                  <c:v>2.4674940898345155E-2</c:v>
                </c:pt>
                <c:pt idx="1">
                  <c:v>1.4666787912283957E-2</c:v>
                </c:pt>
                <c:pt idx="2">
                  <c:v>1.0023819546914833E-2</c:v>
                </c:pt>
                <c:pt idx="3">
                  <c:v>1.0891230138371883E-2</c:v>
                </c:pt>
                <c:pt idx="4">
                  <c:v>0</c:v>
                </c:pt>
                <c:pt idx="5">
                  <c:v>1.7345619471940434E-2</c:v>
                </c:pt>
                <c:pt idx="6">
                  <c:v>2.782628770641592E-2</c:v>
                </c:pt>
                <c:pt idx="7">
                  <c:v>8.5596314503409501E-3</c:v>
                </c:pt>
                <c:pt idx="8">
                  <c:v>1.5544041450777202E-2</c:v>
                </c:pt>
                <c:pt idx="9">
                  <c:v>3.2177985419096214E-3</c:v>
                </c:pt>
                <c:pt idx="10">
                  <c:v>1.5353035242019804E-2</c:v>
                </c:pt>
                <c:pt idx="11">
                  <c:v>4.7019515429825073E-3</c:v>
                </c:pt>
                <c:pt idx="12">
                  <c:v>1.0170424220624006E-2</c:v>
                </c:pt>
                <c:pt idx="13">
                  <c:v>1.3129656314191985E-2</c:v>
                </c:pt>
                <c:pt idx="14">
                  <c:v>4.5752122829321978E-2</c:v>
                </c:pt>
                <c:pt idx="15">
                  <c:v>1.4614199898651009E-2</c:v>
                </c:pt>
                <c:pt idx="16">
                  <c:v>1.9517044093796846E-2</c:v>
                </c:pt>
                <c:pt idx="17">
                  <c:v>6.6082114659166387E-3</c:v>
                </c:pt>
                <c:pt idx="18">
                  <c:v>1.4138349676326262E-2</c:v>
                </c:pt>
                <c:pt idx="19">
                  <c:v>2.6994912764275899E-2</c:v>
                </c:pt>
                <c:pt idx="20">
                  <c:v>6.8965517241379309E-3</c:v>
                </c:pt>
                <c:pt idx="21">
                  <c:v>7.5631583115546054E-3</c:v>
                </c:pt>
                <c:pt idx="22">
                  <c:v>0</c:v>
                </c:pt>
              </c:numCache>
            </c:numRef>
          </c:val>
          <c:extLst>
            <c:ext xmlns:c16="http://schemas.microsoft.com/office/drawing/2014/chart" uri="{C3380CC4-5D6E-409C-BE32-E72D297353CC}">
              <c16:uniqueId val="{00000000-088D-419D-80A7-F2661F654C1B}"/>
            </c:ext>
          </c:extLst>
        </c:ser>
        <c:dLbls>
          <c:showLegendKey val="0"/>
          <c:showVal val="0"/>
          <c:showCatName val="0"/>
          <c:showSerName val="0"/>
          <c:showPercent val="0"/>
          <c:showBubbleSize val="0"/>
        </c:dLbls>
        <c:gapWidth val="219"/>
        <c:axId val="511904623"/>
        <c:axId val="1623159184"/>
      </c:barChart>
      <c:lineChart>
        <c:grouping val="standard"/>
        <c:varyColors val="0"/>
        <c:ser>
          <c:idx val="1"/>
          <c:order val="1"/>
          <c:tx>
            <c:strRef>
              <c:f>Pivot_Revenue!$C$298</c:f>
              <c:strCache>
                <c:ptCount val="1"/>
                <c:pt idx="0">
                  <c:v>avg. earnings per million views</c:v>
                </c:pt>
              </c:strCache>
            </c:strRef>
          </c:tx>
          <c:spPr>
            <a:ln w="28575" cap="rnd">
              <a:solidFill>
                <a:schemeClr val="accent2"/>
              </a:solidFill>
              <a:round/>
            </a:ln>
            <a:effectLst/>
          </c:spPr>
          <c:marker>
            <c:symbol val="none"/>
          </c:marker>
          <c:cat>
            <c:strRef>
              <c:f>Pivot_Revenue!$A$299:$A$322</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Pivot_Revenue!$C$299:$C$322</c:f>
              <c:numCache>
                <c:formatCode>General</c:formatCode>
                <c:ptCount val="23"/>
                <c:pt idx="0">
                  <c:v>169.74983504172917</c:v>
                </c:pt>
                <c:pt idx="1">
                  <c:v>67.455133524237866</c:v>
                </c:pt>
                <c:pt idx="2">
                  <c:v>230.8265149282646</c:v>
                </c:pt>
                <c:pt idx="3">
                  <c:v>52.467864361717467</c:v>
                </c:pt>
                <c:pt idx="4">
                  <c:v>0</c:v>
                </c:pt>
                <c:pt idx="5">
                  <c:v>73.497867928309589</c:v>
                </c:pt>
                <c:pt idx="6">
                  <c:v>141.99874158002527</c:v>
                </c:pt>
                <c:pt idx="7">
                  <c:v>49.424459334104256</c:v>
                </c:pt>
                <c:pt idx="8">
                  <c:v>562.77143503294644</c:v>
                </c:pt>
                <c:pt idx="9">
                  <c:v>35.056744805937917</c:v>
                </c:pt>
                <c:pt idx="10">
                  <c:v>45.186364916302182</c:v>
                </c:pt>
                <c:pt idx="11">
                  <c:v>37.890392665407923</c:v>
                </c:pt>
                <c:pt idx="12">
                  <c:v>66.891129580765636</c:v>
                </c:pt>
                <c:pt idx="13">
                  <c:v>97.325113228968547</c:v>
                </c:pt>
                <c:pt idx="14">
                  <c:v>185.79320239063063</c:v>
                </c:pt>
                <c:pt idx="15">
                  <c:v>69.229683556961021</c:v>
                </c:pt>
                <c:pt idx="16">
                  <c:v>55.402065385766065</c:v>
                </c:pt>
                <c:pt idx="17">
                  <c:v>68.948240753373284</c:v>
                </c:pt>
                <c:pt idx="18">
                  <c:v>57.565583271801046</c:v>
                </c:pt>
                <c:pt idx="19">
                  <c:v>92.565348463498069</c:v>
                </c:pt>
                <c:pt idx="20">
                  <c:v>52.957532270996225</c:v>
                </c:pt>
                <c:pt idx="21">
                  <c:v>20.552070803793633</c:v>
                </c:pt>
                <c:pt idx="22">
                  <c:v>39.47934210630963</c:v>
                </c:pt>
              </c:numCache>
            </c:numRef>
          </c:val>
          <c:smooth val="0"/>
          <c:extLst>
            <c:ext xmlns:c16="http://schemas.microsoft.com/office/drawing/2014/chart" uri="{C3380CC4-5D6E-409C-BE32-E72D297353CC}">
              <c16:uniqueId val="{00000001-2716-4E7F-9FAC-E0A32A8C4CAD}"/>
            </c:ext>
          </c:extLst>
        </c:ser>
        <c:dLbls>
          <c:showLegendKey val="0"/>
          <c:showVal val="0"/>
          <c:showCatName val="0"/>
          <c:showSerName val="0"/>
          <c:showPercent val="0"/>
          <c:showBubbleSize val="0"/>
        </c:dLbls>
        <c:marker val="1"/>
        <c:smooth val="0"/>
        <c:axId val="1423242975"/>
        <c:axId val="1283231407"/>
      </c:lineChart>
      <c:catAx>
        <c:axId val="51190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159184"/>
        <c:crosses val="autoZero"/>
        <c:auto val="1"/>
        <c:lblAlgn val="ctr"/>
        <c:lblOffset val="100"/>
        <c:noMultiLvlLbl val="0"/>
      </c:catAx>
      <c:valAx>
        <c:axId val="1623159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04623"/>
        <c:crosses val="autoZero"/>
        <c:crossBetween val="between"/>
      </c:valAx>
      <c:valAx>
        <c:axId val="12832314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242975"/>
        <c:crosses val="max"/>
        <c:crossBetween val="between"/>
      </c:valAx>
      <c:catAx>
        <c:axId val="1423242975"/>
        <c:scaling>
          <c:orientation val="minMax"/>
        </c:scaling>
        <c:delete val="1"/>
        <c:axPos val="b"/>
        <c:numFmt formatCode="General" sourceLinked="1"/>
        <c:majorTickMark val="out"/>
        <c:minorTickMark val="none"/>
        <c:tickLblPos val="nextTo"/>
        <c:crossAx val="1283231407"/>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925373134328357"/>
              <c:y val="2.918855808523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1982942430703758E-2"/>
              <c:y val="-6.4214827787507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5536602700781805E-3"/>
              <c:y val="-0.1109165207238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0863981319322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Pivot_Revenue!$B$328</c:f>
              <c:strCache>
                <c:ptCount val="1"/>
                <c:pt idx="0">
                  <c:v>Avg. yearly_earnings</c:v>
                </c:pt>
              </c:strCache>
            </c:strRef>
          </c:tx>
          <c:spPr>
            <a:solidFill>
              <a:schemeClr val="accent1"/>
            </a:solidFill>
            <a:ln>
              <a:noFill/>
            </a:ln>
            <a:effectLst/>
          </c:spPr>
          <c:invertIfNegative val="0"/>
          <c:cat>
            <c:strRef>
              <c:f>Pivot_Revenue!$A$329:$A$333</c:f>
              <c:strCache>
                <c:ptCount val="4"/>
                <c:pt idx="0">
                  <c:v>3-5</c:v>
                </c:pt>
                <c:pt idx="1">
                  <c:v>6-8</c:v>
                </c:pt>
                <c:pt idx="2">
                  <c:v>9-12</c:v>
                </c:pt>
                <c:pt idx="3">
                  <c:v>12+</c:v>
                </c:pt>
              </c:strCache>
            </c:strRef>
          </c:cat>
          <c:val>
            <c:numRef>
              <c:f>Pivot_Revenue!$B$329:$B$333</c:f>
              <c:numCache>
                <c:formatCode>General</c:formatCode>
                <c:ptCount val="4"/>
                <c:pt idx="0">
                  <c:v>7418672.4761904757</c:v>
                </c:pt>
                <c:pt idx="1">
                  <c:v>6180951.1011904757</c:v>
                </c:pt>
                <c:pt idx="2">
                  <c:v>3947567.0785714285</c:v>
                </c:pt>
                <c:pt idx="3">
                  <c:v>3525526.03814433</c:v>
                </c:pt>
              </c:numCache>
            </c:numRef>
          </c:val>
          <c:extLst>
            <c:ext xmlns:c16="http://schemas.microsoft.com/office/drawing/2014/chart" uri="{C3380CC4-5D6E-409C-BE32-E72D297353CC}">
              <c16:uniqueId val="{00000000-EA9B-49BF-B8A4-BD801C9B28BE}"/>
            </c:ext>
          </c:extLst>
        </c:ser>
        <c:dLbls>
          <c:showLegendKey val="0"/>
          <c:showVal val="0"/>
          <c:showCatName val="0"/>
          <c:showSerName val="0"/>
          <c:showPercent val="0"/>
          <c:showBubbleSize val="0"/>
        </c:dLbls>
        <c:gapWidth val="219"/>
        <c:overlap val="-27"/>
        <c:axId val="1321881088"/>
        <c:axId val="513875375"/>
      </c:barChart>
      <c:lineChart>
        <c:grouping val="standard"/>
        <c:varyColors val="0"/>
        <c:ser>
          <c:idx val="1"/>
          <c:order val="1"/>
          <c:tx>
            <c:strRef>
              <c:f>Pivot_Revenue!$C$328</c:f>
              <c:strCache>
                <c:ptCount val="1"/>
                <c:pt idx="0">
                  <c:v>Avg. engagement_rate</c:v>
                </c:pt>
              </c:strCache>
            </c:strRef>
          </c:tx>
          <c:spPr>
            <a:ln w="2222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0"/>
                  <c:y val="-4.08639813193228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E8-4C46-B1E2-28BE492DB175}"/>
                </c:ext>
              </c:extLst>
            </c:dLbl>
            <c:dLbl>
              <c:idx val="1"/>
              <c:layout>
                <c:manualLayout>
                  <c:x val="3.5536602700781805E-3"/>
                  <c:y val="-0.110916520723876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E8-4C46-B1E2-28BE492DB175}"/>
                </c:ext>
              </c:extLst>
            </c:dLbl>
            <c:dLbl>
              <c:idx val="2"/>
              <c:layout>
                <c:manualLayout>
                  <c:x val="-3.1982942430703758E-2"/>
                  <c:y val="-6.42148277875072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E8-4C46-B1E2-28BE492DB175}"/>
                </c:ext>
              </c:extLst>
            </c:dLbl>
            <c:dLbl>
              <c:idx val="3"/>
              <c:layout>
                <c:manualLayout>
                  <c:x val="-0.14925373134328357"/>
                  <c:y val="2.9188558085230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E8-4C46-B1E2-28BE492DB1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Pivot_Revenue!$A$329:$A$333</c:f>
              <c:strCache>
                <c:ptCount val="4"/>
                <c:pt idx="0">
                  <c:v>3-5</c:v>
                </c:pt>
                <c:pt idx="1">
                  <c:v>6-8</c:v>
                </c:pt>
                <c:pt idx="2">
                  <c:v>9-12</c:v>
                </c:pt>
                <c:pt idx="3">
                  <c:v>12+</c:v>
                </c:pt>
              </c:strCache>
            </c:strRef>
          </c:cat>
          <c:val>
            <c:numRef>
              <c:f>Pivot_Revenue!$C$329:$C$333</c:f>
              <c:numCache>
                <c:formatCode>0.00%</c:formatCode>
                <c:ptCount val="4"/>
                <c:pt idx="0">
                  <c:v>2.8309223470443484E-2</c:v>
                </c:pt>
                <c:pt idx="1">
                  <c:v>2.0127064953971187E-2</c:v>
                </c:pt>
                <c:pt idx="2">
                  <c:v>1.4189926409357571E-2</c:v>
                </c:pt>
                <c:pt idx="3">
                  <c:v>6.5019621994044773E-3</c:v>
                </c:pt>
              </c:numCache>
            </c:numRef>
          </c:val>
          <c:smooth val="0"/>
          <c:extLst>
            <c:ext xmlns:c16="http://schemas.microsoft.com/office/drawing/2014/chart" uri="{C3380CC4-5D6E-409C-BE32-E72D297353CC}">
              <c16:uniqueId val="{00000001-EA9B-49BF-B8A4-BD801C9B28BE}"/>
            </c:ext>
          </c:extLst>
        </c:ser>
        <c:dLbls>
          <c:showLegendKey val="0"/>
          <c:showVal val="0"/>
          <c:showCatName val="0"/>
          <c:showSerName val="0"/>
          <c:showPercent val="0"/>
          <c:showBubbleSize val="0"/>
        </c:dLbls>
        <c:marker val="1"/>
        <c:smooth val="0"/>
        <c:axId val="1321829584"/>
        <c:axId val="513823055"/>
      </c:lineChart>
      <c:catAx>
        <c:axId val="13218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875375"/>
        <c:crosses val="autoZero"/>
        <c:auto val="1"/>
        <c:lblAlgn val="ctr"/>
        <c:lblOffset val="100"/>
        <c:noMultiLvlLbl val="0"/>
      </c:catAx>
      <c:valAx>
        <c:axId val="51387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881088"/>
        <c:crosses val="autoZero"/>
        <c:crossBetween val="between"/>
      </c:valAx>
      <c:valAx>
        <c:axId val="51382305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829584"/>
        <c:crosses val="max"/>
        <c:crossBetween val="between"/>
      </c:valAx>
      <c:catAx>
        <c:axId val="1321829584"/>
        <c:scaling>
          <c:orientation val="minMax"/>
        </c:scaling>
        <c:delete val="1"/>
        <c:axPos val="b"/>
        <c:numFmt formatCode="General" sourceLinked="1"/>
        <c:majorTickMark val="out"/>
        <c:minorTickMark val="none"/>
        <c:tickLblPos val="nextTo"/>
        <c:crossAx val="51382305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chemeClr val="tx1"/>
                </a:solidFill>
              </a:rPr>
              <a:t>Scale–Productivity Gap by Creator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dLbl>
              <c:idx val="0"/>
              <c:layout>
                <c:manualLayout>
                  <c:x val="-4.0853689585098156E-3"/>
                  <c:y val="1.2655120123269442E-7"/>
                </c:manualLayout>
              </c:layout>
              <c:spPr>
                <a:noFill/>
                <a:ln>
                  <a:noFill/>
                </a:ln>
                <a:effectLst/>
              </c:spPr>
              <c:txPr>
                <a:bodyPr rot="0" spcFirstLastPara="1" vertOverflow="ellipsis"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5245316557652514"/>
                      <c:h val="5.6348441015750553E-2"/>
                    </c:manualLayout>
                  </c15:layout>
                </c:ext>
                <c:ext xmlns:c16="http://schemas.microsoft.com/office/drawing/2014/chart" uri="{C3380CC4-5D6E-409C-BE32-E72D297353CC}">
                  <c16:uniqueId val="{00000005-B92D-4BE9-9B72-2623B40F560B}"/>
                </c:ext>
              </c:extLst>
            </c:dLbl>
            <c:dLbl>
              <c:idx val="3"/>
              <c:layout>
                <c:manualLayout>
                  <c:x val="-3.888888888888889E-2"/>
                  <c:y val="-9.6430749917108972E-3"/>
                </c:manualLayout>
              </c:layout>
              <c:spPr>
                <a:noFill/>
                <a:ln>
                  <a:noFill/>
                </a:ln>
                <a:effectLst/>
              </c:spPr>
              <c:txPr>
                <a:bodyPr rot="0" spcFirstLastPara="1" vertOverflow="ellipsis"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7044444444444443"/>
                      <c:h val="5.6348441015750553E-2"/>
                    </c:manualLayout>
                  </c15:layout>
                </c:ext>
                <c:ext xmlns:c16="http://schemas.microsoft.com/office/drawing/2014/chart" uri="{C3380CC4-5D6E-409C-BE32-E72D297353CC}">
                  <c16:uniqueId val="{00000009-B92D-4BE9-9B72-2623B40F560B}"/>
                </c:ext>
              </c:extLst>
            </c:dLbl>
            <c:dLbl>
              <c:idx val="5"/>
              <c:layout>
                <c:manualLayout>
                  <c:x val="-2.7777777777777779E-3"/>
                  <c:y val="-1.9286276534623142E-2"/>
                </c:manualLayout>
              </c:layout>
              <c:spPr>
                <a:noFill/>
                <a:ln>
                  <a:noFill/>
                </a:ln>
                <a:effectLst/>
              </c:spPr>
              <c:txPr>
                <a:bodyPr rot="0" spcFirstLastPara="1" vertOverflow="ellipsis"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7470844269466316"/>
                      <c:h val="5.6348441015750553E-2"/>
                    </c:manualLayout>
                  </c15:layout>
                </c:ext>
                <c:ext xmlns:c16="http://schemas.microsoft.com/office/drawing/2014/chart" uri="{C3380CC4-5D6E-409C-BE32-E72D297353CC}">
                  <c16:uniqueId val="{00000008-B92D-4BE9-9B72-2623B40F560B}"/>
                </c:ext>
              </c:extLst>
            </c:dLbl>
            <c:dLbl>
              <c:idx val="9"/>
              <c:spPr>
                <a:noFill/>
                <a:ln>
                  <a:noFill/>
                </a:ln>
                <a:effectLst/>
              </c:spPr>
              <c:txPr>
                <a:bodyPr rot="0" spcFirstLastPara="1" vertOverflow="ellipsis"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032449647497762"/>
                      <c:h val="4.7318253492180398E-2"/>
                    </c:manualLayout>
                  </c15:layout>
                </c:ext>
                <c:ext xmlns:c16="http://schemas.microsoft.com/office/drawing/2014/chart" uri="{C3380CC4-5D6E-409C-BE32-E72D297353CC}">
                  <c16:uniqueId val="{0000000C-B92D-4BE9-9B72-2623B40F560B}"/>
                </c:ext>
              </c:extLst>
            </c:dLbl>
            <c:dLbl>
              <c:idx val="10"/>
              <c:layout>
                <c:manualLayout>
                  <c:x val="-2.9394473838918285E-3"/>
                  <c:y val="-1.1785999066248017E-16"/>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92D-4BE9-9B72-2623B40F560B}"/>
                </c:ext>
              </c:extLst>
            </c:dLbl>
            <c:dLbl>
              <c:idx val="11"/>
              <c:layout>
                <c:manualLayout>
                  <c:x val="8.3333333333333332E-3"/>
                  <c:y val="-5.8929995331240085E-17"/>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92D-4BE9-9B72-2623B40F560B}"/>
                </c:ext>
              </c:extLst>
            </c:dLbl>
            <c:dLbl>
              <c:idx val="12"/>
              <c:layout>
                <c:manualLayout>
                  <c:x val="-2.7777777777778798E-3"/>
                  <c:y val="-3.2144005143040825E-3"/>
                </c:manualLayout>
              </c:layout>
              <c:spPr>
                <a:noFill/>
                <a:ln>
                  <a:noFill/>
                </a:ln>
                <a:effectLst/>
              </c:spPr>
              <c:txPr>
                <a:bodyPr rot="0" spcFirstLastPara="1" vertOverflow="ellipsis"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0730271216097987"/>
                      <c:h val="5.6961455035092645E-2"/>
                    </c:manualLayout>
                  </c15:layout>
                </c:ext>
                <c:ext xmlns:c16="http://schemas.microsoft.com/office/drawing/2014/chart" uri="{C3380CC4-5D6E-409C-BE32-E72D297353CC}">
                  <c16:uniqueId val="{00000007-B92D-4BE9-9B72-2623B40F560B}"/>
                </c:ext>
              </c:extLst>
            </c:dLbl>
            <c:dLbl>
              <c:idx val="13"/>
              <c:layout>
                <c:manualLayout>
                  <c:x val="-1.9444335083114713E-2"/>
                  <c:y val="-1.6070737059507496E-3"/>
                </c:manualLayout>
              </c:layout>
              <c:spPr>
                <a:noFill/>
                <a:ln>
                  <a:noFill/>
                </a:ln>
                <a:effectLst/>
              </c:spPr>
              <c:txPr>
                <a:bodyPr rot="0" spcFirstLastPara="1" vertOverflow="ellipsis"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595822397200344"/>
                      <c:h val="4.3490838958534228E-2"/>
                    </c:manualLayout>
                  </c15:layout>
                </c:ext>
                <c:ext xmlns:c16="http://schemas.microsoft.com/office/drawing/2014/chart" uri="{C3380CC4-5D6E-409C-BE32-E72D297353CC}">
                  <c16:uniqueId val="{00000006-B92D-4BE9-9B72-2623B40F560B}"/>
                </c:ext>
              </c:extLst>
            </c:dLbl>
            <c:dLbl>
              <c:idx val="15"/>
              <c:spPr>
                <a:noFill/>
                <a:ln>
                  <a:noFill/>
                </a:ln>
                <a:effectLst/>
              </c:spPr>
              <c:txPr>
                <a:bodyPr rot="0" spcFirstLastPara="1" vertOverflow="ellipsis"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3047915573053368"/>
                      <c:h val="4.3490838958534228E-2"/>
                    </c:manualLayout>
                  </c15:layout>
                </c:ext>
                <c:ext xmlns:c16="http://schemas.microsoft.com/office/drawing/2014/chart" uri="{C3380CC4-5D6E-409C-BE32-E72D297353CC}">
                  <c16:uniqueId val="{00000004-B92D-4BE9-9B72-2623B40F560B}"/>
                </c:ext>
              </c:extLst>
            </c:dLbl>
            <c:dLbl>
              <c:idx val="16"/>
              <c:dLblPos val="outEnd"/>
              <c:showLegendKey val="0"/>
              <c:showVal val="1"/>
              <c:showCatName val="1"/>
              <c:showSerName val="0"/>
              <c:showPercent val="0"/>
              <c:showBubbleSize val="0"/>
              <c:extLst>
                <c:ext xmlns:c15="http://schemas.microsoft.com/office/drawing/2012/chart" uri="{CE6537A1-D6FC-4f65-9D91-7224C49458BB}">
                  <c15:layout>
                    <c:manualLayout>
                      <c:w val="0.25513888888888892"/>
                      <c:h val="7.2420443587270955E-2"/>
                    </c:manualLayout>
                  </c15:layout>
                </c:ext>
                <c:ext xmlns:c16="http://schemas.microsoft.com/office/drawing/2014/chart" uri="{C3380CC4-5D6E-409C-BE32-E72D297353CC}">
                  <c16:uniqueId val="{00000003-B92D-4BE9-9B72-2623B40F560B}"/>
                </c:ext>
              </c:extLst>
            </c:dLbl>
            <c:dLbl>
              <c:idx val="17"/>
              <c:dLblPos val="outEnd"/>
              <c:showLegendKey val="0"/>
              <c:showVal val="1"/>
              <c:showCatName val="1"/>
              <c:showSerName val="0"/>
              <c:showPercent val="0"/>
              <c:showBubbleSize val="0"/>
              <c:extLst>
                <c:ext xmlns:c15="http://schemas.microsoft.com/office/drawing/2012/chart" uri="{CE6537A1-D6FC-4f65-9D91-7224C49458BB}">
                  <c15:layout>
                    <c:manualLayout>
                      <c:w val="0.26897222222222222"/>
                      <c:h val="7.2420443587270955E-2"/>
                    </c:manualLayout>
                  </c15:layout>
                </c:ext>
                <c:ext xmlns:c16="http://schemas.microsoft.com/office/drawing/2014/chart" uri="{C3380CC4-5D6E-409C-BE32-E72D297353CC}">
                  <c16:uniqueId val="{00000002-B92D-4BE9-9B72-2623B40F560B}"/>
                </c:ext>
              </c:extLst>
            </c:dLbl>
            <c:dLbl>
              <c:idx val="22"/>
              <c:dLblPos val="outEnd"/>
              <c:showLegendKey val="0"/>
              <c:showVal val="1"/>
              <c:showCatName val="1"/>
              <c:showSerName val="0"/>
              <c:showPercent val="0"/>
              <c:showBubbleSize val="0"/>
              <c:extLst>
                <c:ext xmlns:c15="http://schemas.microsoft.com/office/drawing/2012/chart" uri="{CE6537A1-D6FC-4f65-9D91-7224C49458BB}">
                  <c15:layout>
                    <c:manualLayout>
                      <c:w val="0.22443066491688538"/>
                      <c:h val="7.2420443587270955E-2"/>
                    </c:manualLayout>
                  </c15:layout>
                </c:ext>
                <c:ext xmlns:c16="http://schemas.microsoft.com/office/drawing/2014/chart" uri="{C3380CC4-5D6E-409C-BE32-E72D297353CC}">
                  <c16:uniqueId val="{00000001-B92D-4BE9-9B72-2623B40F560B}"/>
                </c:ext>
              </c:extLst>
            </c:dLbl>
            <c:spPr>
              <a:noFill/>
              <a:ln>
                <a:noFill/>
              </a:ln>
              <a:effectLst/>
            </c:spPr>
            <c:txPr>
              <a:bodyPr rot="0" spcFirstLastPara="1" vertOverflow="ellipsis" vert="horz" wrap="square" lIns="0" tIns="0" rIns="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Pivot_Revenue!$A$366:$A$388</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Pivot_Revenue!$B$366:$B$388</c:f>
              <c:numCache>
                <c:formatCode>0.00</c:formatCode>
                <c:ptCount val="23"/>
                <c:pt idx="0">
                  <c:v>-31.222451351971788</c:v>
                </c:pt>
                <c:pt idx="1">
                  <c:v>-5.5013021060932523</c:v>
                </c:pt>
                <c:pt idx="2">
                  <c:v>12.143168449881863</c:v>
                </c:pt>
                <c:pt idx="3">
                  <c:v>1.2372129507842615</c:v>
                </c:pt>
                <c:pt idx="4">
                  <c:v>0</c:v>
                </c:pt>
                <c:pt idx="5">
                  <c:v>17.604015813363812</c:v>
                </c:pt>
                <c:pt idx="6">
                  <c:v>-52.721499084001394</c:v>
                </c:pt>
                <c:pt idx="7">
                  <c:v>11.473997340635263</c:v>
                </c:pt>
                <c:pt idx="8">
                  <c:v>15.294107441471605</c:v>
                </c:pt>
                <c:pt idx="9">
                  <c:v>13.792055121263072</c:v>
                </c:pt>
                <c:pt idx="10">
                  <c:v>22.317191787445331</c:v>
                </c:pt>
                <c:pt idx="11">
                  <c:v>16.269633376169942</c:v>
                </c:pt>
                <c:pt idx="12">
                  <c:v>-2.1924548826220125</c:v>
                </c:pt>
                <c:pt idx="13">
                  <c:v>31.854348713258744</c:v>
                </c:pt>
                <c:pt idx="14">
                  <c:v>-87.960225745767261</c:v>
                </c:pt>
                <c:pt idx="15">
                  <c:v>4.0312445522308913</c:v>
                </c:pt>
                <c:pt idx="16">
                  <c:v>-24.810683301675333</c:v>
                </c:pt>
                <c:pt idx="17">
                  <c:v>10.352271301351637</c:v>
                </c:pt>
                <c:pt idx="18">
                  <c:v>2.6181668027800384</c:v>
                </c:pt>
                <c:pt idx="19">
                  <c:v>4.5980199744529031</c:v>
                </c:pt>
                <c:pt idx="20">
                  <c:v>2.3948626666498587</c:v>
                </c:pt>
                <c:pt idx="21">
                  <c:v>69.425150942886305</c:v>
                </c:pt>
                <c:pt idx="22">
                  <c:v>-5.529567815615013</c:v>
                </c:pt>
              </c:numCache>
            </c:numRef>
          </c:val>
          <c:extLst>
            <c:ext xmlns:c16="http://schemas.microsoft.com/office/drawing/2014/chart" uri="{C3380CC4-5D6E-409C-BE32-E72D297353CC}">
              <c16:uniqueId val="{00000000-B92D-4BE9-9B72-2623B40F560B}"/>
            </c:ext>
          </c:extLst>
        </c:ser>
        <c:dLbls>
          <c:dLblPos val="outEnd"/>
          <c:showLegendKey val="0"/>
          <c:showVal val="1"/>
          <c:showCatName val="0"/>
          <c:showSerName val="0"/>
          <c:showPercent val="0"/>
          <c:showBubbleSize val="0"/>
        </c:dLbls>
        <c:gapWidth val="182"/>
        <c:axId val="477252735"/>
        <c:axId val="88919119"/>
      </c:barChart>
      <c:catAx>
        <c:axId val="477252735"/>
        <c:scaling>
          <c:orientation val="minMax"/>
        </c:scaling>
        <c:delete val="1"/>
        <c:axPos val="l"/>
        <c:numFmt formatCode="General" sourceLinked="1"/>
        <c:majorTickMark val="none"/>
        <c:minorTickMark val="none"/>
        <c:tickLblPos val="nextTo"/>
        <c:crossAx val="88919119"/>
        <c:crosses val="autoZero"/>
        <c:auto val="1"/>
        <c:lblAlgn val="ctr"/>
        <c:lblOffset val="100"/>
        <c:noMultiLvlLbl val="0"/>
      </c:catAx>
      <c:valAx>
        <c:axId val="889191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5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Revenue Leakage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616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CF389"/>
          </a:solidFill>
          <a:ln w="0">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58709A8D-938B-4A04-9537-311B6BBA0289}"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E2527B77-6F66-4A60-8F99-B21CB36EBC3D}"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CA47D2D1-A0BB-4C20-9DF1-8875D9BCBAAD}"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A9C69803-6864-43F4-97E0-5B6D299C85F6}"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6E79BDDC-1B88-4B41-B0D0-146E5172F718}"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883245B5-5CC1-4F8E-944A-58639047C489}"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C09014CB-4B13-4FCF-98B5-237004D646CD}"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A9C45A47-FE6C-4891-BAE9-FC6BE8685AFE}"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98B07847-BCC1-4D5E-B88B-0F9076C4706C}"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6C856C1A-8CE5-4360-AD31-BA8893E91DA6}"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F46D293A-9D48-4387-9BD2-08B791CC27D2}"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5EA02A4D-8C40-4311-A470-71360457A516}"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C843B9C4-6033-4632-AD60-3F38C1462012}"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DC0787FE-6DDD-400C-AE57-9E30313AC517}"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3B9FD240-23B4-42AA-BCC1-462D1742299A}"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A88BA5E2-D019-45E5-BA8B-C140976472EC}"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6011E252-AF2E-41A4-8097-12ED01DDEB78}"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63BDB3A8-DC22-468F-84A2-F2EE042A9A77}"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DAA4F7F6-CC2D-43E8-A035-2C0224981C07}"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5E462142-05CE-4255-B314-A401870BDA34}"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BEA62C89-758F-4A30-8AC6-533C2CE59CC6}"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rgbClr val="8CF389"/>
          </a:solidFill>
          <a:ln w="0">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fld id="{234CF131-0273-44F3-9870-C213D320CBA5}" type="CELLRANGE">
                  <a:rPr lang="en-US"/>
                  <a:pPr>
                    <a:defRPr b="1">
                      <a:solidFill>
                        <a:srgbClr val="FF6161"/>
                      </a:solidFill>
                    </a:defRPr>
                  </a:pPr>
                  <a:t>[CELLRANGE]</a:t>
                </a:fld>
                <a:endParaRPr lang="en-IN"/>
              </a:p>
            </c:rich>
          </c:tx>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Pivot_Revenue!$B$392</c:f>
              <c:strCache>
                <c:ptCount val="1"/>
                <c:pt idx="0">
                  <c:v>estimate_yearly_earnings</c:v>
                </c:pt>
              </c:strCache>
            </c:strRef>
          </c:tx>
          <c:spPr>
            <a:solidFill>
              <a:srgbClr val="FF616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BarType val="plus"/>
            <c:errValType val="cust"/>
            <c:noEndCap val="1"/>
            <c:plus>
              <c:numRef>
                <c:f>Pivot_Revenue!$D$393:$D$414</c:f>
                <c:numCache>
                  <c:formatCode>General</c:formatCode>
                  <c:ptCount val="22"/>
                  <c:pt idx="0">
                    <c:v>12716696.916666666</c:v>
                  </c:pt>
                  <c:pt idx="1">
                    <c:v>12381670.833333334</c:v>
                  </c:pt>
                  <c:pt idx="2">
                    <c:v>8834799.875</c:v>
                  </c:pt>
                  <c:pt idx="3">
                    <c:v>6155125</c:v>
                  </c:pt>
                  <c:pt idx="4">
                    <c:v>5977799.9999999991</c:v>
                  </c:pt>
                  <c:pt idx="5">
                    <c:v>5030587.5</c:v>
                  </c:pt>
                  <c:pt idx="6">
                    <c:v>4178237.7888888884</c:v>
                  </c:pt>
                  <c:pt idx="7">
                    <c:v>4050664.3472222229</c:v>
                  </c:pt>
                  <c:pt idx="8">
                    <c:v>3747728.3582089543</c:v>
                  </c:pt>
                  <c:pt idx="9">
                    <c:v>3612035.980769231</c:v>
                  </c:pt>
                  <c:pt idx="10">
                    <c:v>3596303.1381578944</c:v>
                  </c:pt>
                  <c:pt idx="11">
                    <c:v>3381803.6988950279</c:v>
                  </c:pt>
                  <c:pt idx="12">
                    <c:v>3309342.2912621358</c:v>
                  </c:pt>
                  <c:pt idx="13">
                    <c:v>2554475</c:v>
                  </c:pt>
                  <c:pt idx="14">
                    <c:v>2203625</c:v>
                  </c:pt>
                  <c:pt idx="15">
                    <c:v>2039300</c:v>
                  </c:pt>
                  <c:pt idx="16">
                    <c:v>1747055.78125</c:v>
                  </c:pt>
                  <c:pt idx="17">
                    <c:v>1154776.4333333333</c:v>
                  </c:pt>
                  <c:pt idx="18">
                    <c:v>844250</c:v>
                  </c:pt>
                  <c:pt idx="19">
                    <c:v>829676.5882352941</c:v>
                  </c:pt>
                  <c:pt idx="20">
                    <c:v>703500</c:v>
                  </c:pt>
                  <c:pt idx="21">
                    <c:v>515450</c:v>
                  </c:pt>
                </c:numCache>
              </c:numRef>
            </c:plus>
            <c:minus>
              <c:numLit>
                <c:formatCode>General</c:formatCode>
                <c:ptCount val="1"/>
                <c:pt idx="0">
                  <c:v>0</c:v>
                </c:pt>
              </c:numLit>
            </c:minus>
            <c:spPr>
              <a:noFill/>
              <a:ln w="9525" cap="flat" cmpd="sng" algn="ctr">
                <a:solidFill>
                  <a:schemeClr val="tx1">
                    <a:lumMod val="65000"/>
                    <a:lumOff val="35000"/>
                  </a:schemeClr>
                </a:solidFill>
                <a:round/>
              </a:ln>
              <a:effectLst/>
            </c:spPr>
          </c:errBars>
          <c:cat>
            <c:strRef>
              <c:f>Pivot_Revenue!$A$393:$A$415</c:f>
              <c:strCache>
                <c:ptCount val="22"/>
                <c:pt idx="0">
                  <c:v>People</c:v>
                </c:pt>
                <c:pt idx="1">
                  <c:v>Shows</c:v>
                </c:pt>
                <c:pt idx="2">
                  <c:v>Games</c:v>
                </c:pt>
                <c:pt idx="3">
                  <c:v>Autos &amp; Vehicles</c:v>
                </c:pt>
                <c:pt idx="4">
                  <c:v>Pets &amp; Animals</c:v>
                </c:pt>
                <c:pt idx="5">
                  <c:v>Sports</c:v>
                </c:pt>
                <c:pt idx="6">
                  <c:v>Education</c:v>
                </c:pt>
                <c:pt idx="7">
                  <c:v>Film &amp; Animation</c:v>
                </c:pt>
                <c:pt idx="8">
                  <c:v>Comedy</c:v>
                </c:pt>
                <c:pt idx="9">
                  <c:v>News &amp; Politics</c:v>
                </c:pt>
                <c:pt idx="10">
                  <c:v>Entertainment</c:v>
                </c:pt>
                <c:pt idx="11">
                  <c:v>Music</c:v>
                </c:pt>
                <c:pt idx="12">
                  <c:v>People &amp; Blogs</c:v>
                </c:pt>
                <c:pt idx="13">
                  <c:v>Movies</c:v>
                </c:pt>
                <c:pt idx="14">
                  <c:v>Nonprofits &amp; Activism</c:v>
                </c:pt>
                <c:pt idx="15">
                  <c:v>Trailers</c:v>
                </c:pt>
                <c:pt idx="16">
                  <c:v>Gaming</c:v>
                </c:pt>
                <c:pt idx="17">
                  <c:v>Science &amp; Technology</c:v>
                </c:pt>
                <c:pt idx="18">
                  <c:v>Howto</c:v>
                </c:pt>
                <c:pt idx="19">
                  <c:v>Howto &amp; Style</c:v>
                </c:pt>
                <c:pt idx="20">
                  <c:v>Travel &amp; Events</c:v>
                </c:pt>
                <c:pt idx="21">
                  <c:v>Tech</c:v>
                </c:pt>
              </c:strCache>
            </c:strRef>
          </c:cat>
          <c:val>
            <c:numRef>
              <c:f>Pivot_Revenue!$B$393:$B$415</c:f>
              <c:numCache>
                <c:formatCode>0.0,"K"</c:formatCode>
                <c:ptCount val="22"/>
                <c:pt idx="0">
                  <c:v>14410197.083333334</c:v>
                </c:pt>
                <c:pt idx="1">
                  <c:v>14034995.833333334</c:v>
                </c:pt>
                <c:pt idx="2">
                  <c:v>10016000.125</c:v>
                </c:pt>
                <c:pt idx="3">
                  <c:v>6994875</c:v>
                </c:pt>
                <c:pt idx="4">
                  <c:v>6788866.666666667</c:v>
                </c:pt>
                <c:pt idx="5">
                  <c:v>5699937.5</c:v>
                </c:pt>
                <c:pt idx="6">
                  <c:v>4734435.5666666664</c:v>
                </c:pt>
                <c:pt idx="7">
                  <c:v>4587910.513888889</c:v>
                </c:pt>
                <c:pt idx="8">
                  <c:v>4245735.8208955228</c:v>
                </c:pt>
                <c:pt idx="9">
                  <c:v>4095716.673076923</c:v>
                </c:pt>
                <c:pt idx="10">
                  <c:v>4075038.835526316</c:v>
                </c:pt>
                <c:pt idx="11">
                  <c:v>3832201.6823204421</c:v>
                </c:pt>
                <c:pt idx="12">
                  <c:v>3751673.009708738</c:v>
                </c:pt>
                <c:pt idx="13">
                  <c:v>2895525</c:v>
                </c:pt>
                <c:pt idx="14">
                  <c:v>2496375</c:v>
                </c:pt>
                <c:pt idx="15">
                  <c:v>2310700</c:v>
                </c:pt>
                <c:pt idx="16">
                  <c:v>1979356.8187500001</c:v>
                </c:pt>
                <c:pt idx="17">
                  <c:v>1309258.1666666667</c:v>
                </c:pt>
                <c:pt idx="18">
                  <c:v>955750</c:v>
                </c:pt>
                <c:pt idx="19">
                  <c:v>940370.5882352941</c:v>
                </c:pt>
                <c:pt idx="20">
                  <c:v>796500</c:v>
                </c:pt>
                <c:pt idx="21">
                  <c:v>584550</c:v>
                </c:pt>
              </c:numCache>
            </c:numRef>
          </c:val>
          <c:extLst>
            <c:ext xmlns:c16="http://schemas.microsoft.com/office/drawing/2014/chart" uri="{C3380CC4-5D6E-409C-BE32-E72D297353CC}">
              <c16:uniqueId val="{00000000-C879-428A-BF4B-6060F3B3DCA1}"/>
            </c:ext>
          </c:extLst>
        </c:ser>
        <c:ser>
          <c:idx val="1"/>
          <c:order val="1"/>
          <c:tx>
            <c:strRef>
              <c:f>Pivot_Revenue!$C$392</c:f>
              <c:strCache>
                <c:ptCount val="1"/>
                <c:pt idx="0">
                  <c:v>highest_yearly_earnings</c:v>
                </c:pt>
              </c:strCache>
            </c:strRef>
          </c:tx>
          <c:spPr>
            <a:solidFill>
              <a:srgbClr val="8CF389"/>
            </a:solidFill>
            <a:ln w="0">
              <a:noFill/>
            </a:ln>
            <a:effectLst/>
          </c:spPr>
          <c:invertIfNegative val="0"/>
          <c:dLbls>
            <c:dLbl>
              <c:idx val="0"/>
              <c:tx>
                <c:rich>
                  <a:bodyPr/>
                  <a:lstStyle/>
                  <a:p>
                    <a:fld id="{58709A8D-938B-4A04-9537-311B6BBA0289}"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879-428A-BF4B-6060F3B3DCA1}"/>
                </c:ext>
              </c:extLst>
            </c:dLbl>
            <c:dLbl>
              <c:idx val="1"/>
              <c:tx>
                <c:rich>
                  <a:bodyPr/>
                  <a:lstStyle/>
                  <a:p>
                    <a:fld id="{E2527B77-6F66-4A60-8F99-B21CB36EBC3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879-428A-BF4B-6060F3B3DCA1}"/>
                </c:ext>
              </c:extLst>
            </c:dLbl>
            <c:dLbl>
              <c:idx val="2"/>
              <c:tx>
                <c:rich>
                  <a:bodyPr/>
                  <a:lstStyle/>
                  <a:p>
                    <a:fld id="{CA47D2D1-A0BB-4C20-9DF1-8875D9BCBAA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879-428A-BF4B-6060F3B3DCA1}"/>
                </c:ext>
              </c:extLst>
            </c:dLbl>
            <c:dLbl>
              <c:idx val="3"/>
              <c:tx>
                <c:rich>
                  <a:bodyPr/>
                  <a:lstStyle/>
                  <a:p>
                    <a:fld id="{A9C69803-6864-43F4-97E0-5B6D299C85F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879-428A-BF4B-6060F3B3DCA1}"/>
                </c:ext>
              </c:extLst>
            </c:dLbl>
            <c:dLbl>
              <c:idx val="4"/>
              <c:tx>
                <c:rich>
                  <a:bodyPr/>
                  <a:lstStyle/>
                  <a:p>
                    <a:fld id="{6E79BDDC-1B88-4B41-B0D0-146E5172F718}"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879-428A-BF4B-6060F3B3DCA1}"/>
                </c:ext>
              </c:extLst>
            </c:dLbl>
            <c:dLbl>
              <c:idx val="5"/>
              <c:tx>
                <c:rich>
                  <a:bodyPr/>
                  <a:lstStyle/>
                  <a:p>
                    <a:fld id="{883245B5-5CC1-4F8E-944A-58639047C489}"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879-428A-BF4B-6060F3B3DCA1}"/>
                </c:ext>
              </c:extLst>
            </c:dLbl>
            <c:dLbl>
              <c:idx val="6"/>
              <c:tx>
                <c:rich>
                  <a:bodyPr/>
                  <a:lstStyle/>
                  <a:p>
                    <a:fld id="{C09014CB-4B13-4FCF-98B5-237004D646CD}"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879-428A-BF4B-6060F3B3DCA1}"/>
                </c:ext>
              </c:extLst>
            </c:dLbl>
            <c:dLbl>
              <c:idx val="7"/>
              <c:tx>
                <c:rich>
                  <a:bodyPr/>
                  <a:lstStyle/>
                  <a:p>
                    <a:fld id="{A9C45A47-FE6C-4891-BAE9-FC6BE8685AFE}"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879-428A-BF4B-6060F3B3DCA1}"/>
                </c:ext>
              </c:extLst>
            </c:dLbl>
            <c:dLbl>
              <c:idx val="8"/>
              <c:tx>
                <c:rich>
                  <a:bodyPr/>
                  <a:lstStyle/>
                  <a:p>
                    <a:fld id="{98B07847-BCC1-4D5E-B88B-0F9076C4706C}"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879-428A-BF4B-6060F3B3DCA1}"/>
                </c:ext>
              </c:extLst>
            </c:dLbl>
            <c:dLbl>
              <c:idx val="9"/>
              <c:tx>
                <c:rich>
                  <a:bodyPr/>
                  <a:lstStyle/>
                  <a:p>
                    <a:fld id="{6C856C1A-8CE5-4360-AD31-BA8893E91DA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879-428A-BF4B-6060F3B3DCA1}"/>
                </c:ext>
              </c:extLst>
            </c:dLbl>
            <c:dLbl>
              <c:idx val="10"/>
              <c:tx>
                <c:rich>
                  <a:bodyPr/>
                  <a:lstStyle/>
                  <a:p>
                    <a:fld id="{F46D293A-9D48-4387-9BD2-08B791CC27D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879-428A-BF4B-6060F3B3DCA1}"/>
                </c:ext>
              </c:extLst>
            </c:dLbl>
            <c:dLbl>
              <c:idx val="11"/>
              <c:tx>
                <c:rich>
                  <a:bodyPr/>
                  <a:lstStyle/>
                  <a:p>
                    <a:fld id="{5EA02A4D-8C40-4311-A470-71360457A51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879-428A-BF4B-6060F3B3DCA1}"/>
                </c:ext>
              </c:extLst>
            </c:dLbl>
            <c:dLbl>
              <c:idx val="12"/>
              <c:tx>
                <c:rich>
                  <a:bodyPr/>
                  <a:lstStyle/>
                  <a:p>
                    <a:fld id="{C843B9C4-6033-4632-AD60-3F38C146201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879-428A-BF4B-6060F3B3DCA1}"/>
                </c:ext>
              </c:extLst>
            </c:dLbl>
            <c:dLbl>
              <c:idx val="13"/>
              <c:tx>
                <c:rich>
                  <a:bodyPr/>
                  <a:lstStyle/>
                  <a:p>
                    <a:fld id="{DC0787FE-6DDD-400C-AE57-9E30313AC51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879-428A-BF4B-6060F3B3DCA1}"/>
                </c:ext>
              </c:extLst>
            </c:dLbl>
            <c:dLbl>
              <c:idx val="14"/>
              <c:tx>
                <c:rich>
                  <a:bodyPr/>
                  <a:lstStyle/>
                  <a:p>
                    <a:fld id="{3B9FD240-23B4-42AA-BCC1-462D1742299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879-428A-BF4B-6060F3B3DCA1}"/>
                </c:ext>
              </c:extLst>
            </c:dLbl>
            <c:dLbl>
              <c:idx val="15"/>
              <c:tx>
                <c:rich>
                  <a:bodyPr/>
                  <a:lstStyle/>
                  <a:p>
                    <a:fld id="{A88BA5E2-D019-45E5-BA8B-C140976472EC}"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879-428A-BF4B-6060F3B3DCA1}"/>
                </c:ext>
              </c:extLst>
            </c:dLbl>
            <c:dLbl>
              <c:idx val="16"/>
              <c:tx>
                <c:rich>
                  <a:bodyPr/>
                  <a:lstStyle/>
                  <a:p>
                    <a:fld id="{6011E252-AF2E-41A4-8097-12ED01DDEB78}"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879-428A-BF4B-6060F3B3DCA1}"/>
                </c:ext>
              </c:extLst>
            </c:dLbl>
            <c:dLbl>
              <c:idx val="17"/>
              <c:tx>
                <c:rich>
                  <a:bodyPr/>
                  <a:lstStyle/>
                  <a:p>
                    <a:fld id="{63BDB3A8-DC22-468F-84A2-F2EE042A9A7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879-428A-BF4B-6060F3B3DCA1}"/>
                </c:ext>
              </c:extLst>
            </c:dLbl>
            <c:dLbl>
              <c:idx val="18"/>
              <c:tx>
                <c:rich>
                  <a:bodyPr/>
                  <a:lstStyle/>
                  <a:p>
                    <a:fld id="{DAA4F7F6-CC2D-43E8-A035-2C0224981C07}"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879-428A-BF4B-6060F3B3DCA1}"/>
                </c:ext>
              </c:extLst>
            </c:dLbl>
            <c:dLbl>
              <c:idx val="19"/>
              <c:tx>
                <c:rich>
                  <a:bodyPr/>
                  <a:lstStyle/>
                  <a:p>
                    <a:fld id="{5E462142-05CE-4255-B314-A401870BDA34}"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C879-428A-BF4B-6060F3B3DCA1}"/>
                </c:ext>
              </c:extLst>
            </c:dLbl>
            <c:dLbl>
              <c:idx val="20"/>
              <c:tx>
                <c:rich>
                  <a:bodyPr/>
                  <a:lstStyle/>
                  <a:p>
                    <a:fld id="{BEA62C89-758F-4A30-8AC6-533C2CE59CC6}"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C879-428A-BF4B-6060F3B3DCA1}"/>
                </c:ext>
              </c:extLst>
            </c:dLbl>
            <c:dLbl>
              <c:idx val="21"/>
              <c:tx>
                <c:rich>
                  <a:bodyPr/>
                  <a:lstStyle/>
                  <a:p>
                    <a:fld id="{234CF131-0273-44F3-9870-C213D320CBA5}"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C879-428A-BF4B-6060F3B3DCA1}"/>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616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Pivot_Revenue!$A$393:$A$415</c:f>
              <c:strCache>
                <c:ptCount val="22"/>
                <c:pt idx="0">
                  <c:v>People</c:v>
                </c:pt>
                <c:pt idx="1">
                  <c:v>Shows</c:v>
                </c:pt>
                <c:pt idx="2">
                  <c:v>Games</c:v>
                </c:pt>
                <c:pt idx="3">
                  <c:v>Autos &amp; Vehicles</c:v>
                </c:pt>
                <c:pt idx="4">
                  <c:v>Pets &amp; Animals</c:v>
                </c:pt>
                <c:pt idx="5">
                  <c:v>Sports</c:v>
                </c:pt>
                <c:pt idx="6">
                  <c:v>Education</c:v>
                </c:pt>
                <c:pt idx="7">
                  <c:v>Film &amp; Animation</c:v>
                </c:pt>
                <c:pt idx="8">
                  <c:v>Comedy</c:v>
                </c:pt>
                <c:pt idx="9">
                  <c:v>News &amp; Politics</c:v>
                </c:pt>
                <c:pt idx="10">
                  <c:v>Entertainment</c:v>
                </c:pt>
                <c:pt idx="11">
                  <c:v>Music</c:v>
                </c:pt>
                <c:pt idx="12">
                  <c:v>People &amp; Blogs</c:v>
                </c:pt>
                <c:pt idx="13">
                  <c:v>Movies</c:v>
                </c:pt>
                <c:pt idx="14">
                  <c:v>Nonprofits &amp; Activism</c:v>
                </c:pt>
                <c:pt idx="15">
                  <c:v>Trailers</c:v>
                </c:pt>
                <c:pt idx="16">
                  <c:v>Gaming</c:v>
                </c:pt>
                <c:pt idx="17">
                  <c:v>Science &amp; Technology</c:v>
                </c:pt>
                <c:pt idx="18">
                  <c:v>Howto</c:v>
                </c:pt>
                <c:pt idx="19">
                  <c:v>Howto &amp; Style</c:v>
                </c:pt>
                <c:pt idx="20">
                  <c:v>Travel &amp; Events</c:v>
                </c:pt>
                <c:pt idx="21">
                  <c:v>Tech</c:v>
                </c:pt>
              </c:strCache>
            </c:strRef>
          </c:cat>
          <c:val>
            <c:numRef>
              <c:f>Pivot_Revenue!$C$393:$C$415</c:f>
              <c:numCache>
                <c:formatCode>0.0,"K"</c:formatCode>
                <c:ptCount val="22"/>
                <c:pt idx="0">
                  <c:v>27126894</c:v>
                </c:pt>
                <c:pt idx="1">
                  <c:v>26416666.666666668</c:v>
                </c:pt>
                <c:pt idx="2">
                  <c:v>18850800</c:v>
                </c:pt>
                <c:pt idx="3">
                  <c:v>13150000</c:v>
                </c:pt>
                <c:pt idx="4">
                  <c:v>12766666.666666666</c:v>
                </c:pt>
                <c:pt idx="5">
                  <c:v>10730525</c:v>
                </c:pt>
                <c:pt idx="6">
                  <c:v>8912673.3555555549</c:v>
                </c:pt>
                <c:pt idx="7">
                  <c:v>8638574.8611111119</c:v>
                </c:pt>
                <c:pt idx="8">
                  <c:v>7993464.1791044772</c:v>
                </c:pt>
                <c:pt idx="9">
                  <c:v>7707752.653846154</c:v>
                </c:pt>
                <c:pt idx="10">
                  <c:v>7671341.9736842103</c:v>
                </c:pt>
                <c:pt idx="11">
                  <c:v>7214005.3812154699</c:v>
                </c:pt>
                <c:pt idx="12">
                  <c:v>7061015.3009708738</c:v>
                </c:pt>
                <c:pt idx="13">
                  <c:v>5450000</c:v>
                </c:pt>
                <c:pt idx="14">
                  <c:v>4700000</c:v>
                </c:pt>
                <c:pt idx="15">
                  <c:v>4350000</c:v>
                </c:pt>
                <c:pt idx="16">
                  <c:v>3726412.6</c:v>
                </c:pt>
                <c:pt idx="17">
                  <c:v>2464034.6</c:v>
                </c:pt>
                <c:pt idx="18">
                  <c:v>1800000</c:v>
                </c:pt>
                <c:pt idx="19">
                  <c:v>1770047.1764705882</c:v>
                </c:pt>
                <c:pt idx="20">
                  <c:v>1500000</c:v>
                </c:pt>
                <c:pt idx="21">
                  <c:v>1100000</c:v>
                </c:pt>
              </c:numCache>
            </c:numRef>
          </c:val>
          <c:extLst>
            <c:ext xmlns:c15="http://schemas.microsoft.com/office/drawing/2012/chart" uri="{02D57815-91ED-43cb-92C2-25804820EDAC}">
              <c15:datalabelsRange>
                <c15:f>Pivot_Revenue!$D$393:$D$414</c15:f>
                <c15:dlblRangeCache>
                  <c:ptCount val="22"/>
                  <c:pt idx="0">
                    <c:v>12.7K</c:v>
                  </c:pt>
                  <c:pt idx="1">
                    <c:v>12.4K</c:v>
                  </c:pt>
                  <c:pt idx="2">
                    <c:v>8.8K</c:v>
                  </c:pt>
                  <c:pt idx="3">
                    <c:v>6.2K</c:v>
                  </c:pt>
                  <c:pt idx="4">
                    <c:v>6.0K</c:v>
                  </c:pt>
                  <c:pt idx="5">
                    <c:v>5.0K</c:v>
                  </c:pt>
                  <c:pt idx="6">
                    <c:v>4.2K</c:v>
                  </c:pt>
                  <c:pt idx="7">
                    <c:v>4.1K</c:v>
                  </c:pt>
                  <c:pt idx="8">
                    <c:v>3.7K</c:v>
                  </c:pt>
                  <c:pt idx="9">
                    <c:v>3.6K</c:v>
                  </c:pt>
                  <c:pt idx="10">
                    <c:v>3.6K</c:v>
                  </c:pt>
                  <c:pt idx="11">
                    <c:v>3.4K</c:v>
                  </c:pt>
                  <c:pt idx="12">
                    <c:v>3.3K</c:v>
                  </c:pt>
                  <c:pt idx="13">
                    <c:v>2.6K</c:v>
                  </c:pt>
                  <c:pt idx="14">
                    <c:v>2.2K</c:v>
                  </c:pt>
                  <c:pt idx="15">
                    <c:v>2.0K</c:v>
                  </c:pt>
                  <c:pt idx="16">
                    <c:v>1.7K</c:v>
                  </c:pt>
                  <c:pt idx="17">
                    <c:v>1.2K</c:v>
                  </c:pt>
                  <c:pt idx="18">
                    <c:v>0.8K</c:v>
                  </c:pt>
                  <c:pt idx="19">
                    <c:v>0.8K</c:v>
                  </c:pt>
                  <c:pt idx="20">
                    <c:v>0.7K</c:v>
                  </c:pt>
                  <c:pt idx="21">
                    <c:v>0.5K</c:v>
                  </c:pt>
                </c15:dlblRangeCache>
              </c15:datalabelsRange>
            </c:ext>
            <c:ext xmlns:c16="http://schemas.microsoft.com/office/drawing/2014/chart" uri="{C3380CC4-5D6E-409C-BE32-E72D297353CC}">
              <c16:uniqueId val="{00000001-C879-428A-BF4B-6060F3B3DCA1}"/>
            </c:ext>
          </c:extLst>
        </c:ser>
        <c:dLbls>
          <c:dLblPos val="outEnd"/>
          <c:showLegendKey val="0"/>
          <c:showVal val="1"/>
          <c:showCatName val="0"/>
          <c:showSerName val="0"/>
          <c:showPercent val="0"/>
          <c:showBubbleSize val="0"/>
        </c:dLbls>
        <c:gapWidth val="182"/>
        <c:axId val="477491231"/>
        <c:axId val="1421359568"/>
      </c:barChart>
      <c:catAx>
        <c:axId val="477491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359568"/>
        <c:crosses val="autoZero"/>
        <c:auto val="1"/>
        <c:lblAlgn val="ctr"/>
        <c:lblOffset val="100"/>
        <c:noMultiLvlLbl val="0"/>
      </c:catAx>
      <c:valAx>
        <c:axId val="1421359568"/>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4912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Creator Economy Concentration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5991233-2953-4137-AB3F-A1B4C9371E70}"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4F9D3CC-412D-4BF4-8882-F210A1AE6A48}"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62C29FC-1A41-4D8E-AC5D-196DF3B7A88B}"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F696D768-1D9E-4543-9211-36683AEDDB6A}"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B5FCDB00-960F-4784-BA69-905F3F2075C8}"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5FE7331-5B0A-4FB0-96BA-A734A454E93C}"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B130111-4DEE-47BD-928C-FC3F5D9C2CD7}"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FC68BA0-5A6F-4C7B-84AA-3935F72BD650}"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0706736657917761"/>
          <c:y val="0.16650517643627877"/>
          <c:w val="0.83443963254593179"/>
          <c:h val="0.7260954359871683"/>
        </c:manualLayout>
      </c:layout>
      <c:barChart>
        <c:barDir val="bar"/>
        <c:grouping val="percentStacked"/>
        <c:varyColors val="0"/>
        <c:ser>
          <c:idx val="0"/>
          <c:order val="0"/>
          <c:tx>
            <c:strRef>
              <c:f>Pivot_Revenue!$B$428:$B$431</c:f>
              <c:strCache>
                <c:ptCount val="1"/>
                <c:pt idx="0">
                  <c:v>Total Subscribers %</c:v>
                </c:pt>
              </c:strCache>
            </c:strRef>
          </c:tx>
          <c:spPr>
            <a:solidFill>
              <a:schemeClr val="accent1"/>
            </a:solidFill>
            <a:ln>
              <a:noFill/>
            </a:ln>
            <a:effectLst/>
          </c:spPr>
          <c:invertIfNegative val="0"/>
          <c:dLbls>
            <c:dLbl>
              <c:idx val="0"/>
              <c:tx>
                <c:rich>
                  <a:bodyPr/>
                  <a:lstStyle/>
                  <a:p>
                    <a:fld id="{35991233-2953-4137-AB3F-A1B4C9371E70}"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C7F-4E50-8456-79FC60262399}"/>
                </c:ext>
              </c:extLst>
            </c:dLbl>
            <c:dLbl>
              <c:idx val="1"/>
              <c:tx>
                <c:rich>
                  <a:bodyPr/>
                  <a:lstStyle/>
                  <a:p>
                    <a:fld id="{D4F9D3CC-412D-4BF4-8882-F210A1AE6A48}"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C7F-4E50-8456-79FC60262399}"/>
                </c:ext>
              </c:extLst>
            </c:dLbl>
            <c:dLbl>
              <c:idx val="2"/>
              <c:tx>
                <c:rich>
                  <a:bodyPr/>
                  <a:lstStyle/>
                  <a:p>
                    <a:fld id="{362C29FC-1A41-4D8E-AC5D-196DF3B7A88B}"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C7F-4E50-8456-79FC60262399}"/>
                </c:ext>
              </c:extLst>
            </c:dLbl>
            <c:dLbl>
              <c:idx val="3"/>
              <c:tx>
                <c:rich>
                  <a:bodyPr/>
                  <a:lstStyle/>
                  <a:p>
                    <a:fld id="{F696D768-1D9E-4543-9211-36683AEDDB6A}"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C7F-4E50-8456-79FC602623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Pivot_Revenue!$B$428:$B$431</c:f>
              <c:strCache>
                <c:ptCount val="4"/>
                <c:pt idx="0">
                  <c:v>Micro</c:v>
                </c:pt>
                <c:pt idx="1">
                  <c:v>Mid</c:v>
                </c:pt>
                <c:pt idx="2">
                  <c:v>Macro</c:v>
                </c:pt>
                <c:pt idx="3">
                  <c:v>Mega</c:v>
                </c:pt>
              </c:strCache>
            </c:strRef>
          </c:cat>
          <c:val>
            <c:numRef>
              <c:f>Pivot_Revenue!$B$428:$B$431</c:f>
              <c:numCache>
                <c:formatCode>0.00%</c:formatCode>
                <c:ptCount val="4"/>
                <c:pt idx="0">
                  <c:v>0.89248095362534419</c:v>
                </c:pt>
                <c:pt idx="1">
                  <c:v>6.218967977968521E-2</c:v>
                </c:pt>
                <c:pt idx="2">
                  <c:v>3.3017066355760148E-2</c:v>
                </c:pt>
                <c:pt idx="3">
                  <c:v>1.2312300239210405E-2</c:v>
                </c:pt>
              </c:numCache>
            </c:numRef>
          </c:val>
          <c:extLst>
            <c:ext xmlns:c15="http://schemas.microsoft.com/office/drawing/2012/chart" uri="{02D57815-91ED-43cb-92C2-25804820EDAC}">
              <c15:datalabelsRange>
                <c15:f>Pivot_Revenue!$B$428:$B$431</c15:f>
                <c15:dlblRangeCache>
                  <c:ptCount val="4"/>
                  <c:pt idx="0">
                    <c:v>17759300000</c:v>
                  </c:pt>
                  <c:pt idx="1">
                    <c:v>1237500000</c:v>
                  </c:pt>
                  <c:pt idx="2">
                    <c:v>657000000</c:v>
                  </c:pt>
                  <c:pt idx="3">
                    <c:v>245000000</c:v>
                  </c:pt>
                </c15:dlblRangeCache>
              </c15:datalabelsRange>
            </c:ext>
            <c:ext xmlns:c16="http://schemas.microsoft.com/office/drawing/2014/chart" uri="{C3380CC4-5D6E-409C-BE32-E72D297353CC}">
              <c16:uniqueId val="{00000000-0C7F-4E50-8456-79FC60262399}"/>
            </c:ext>
          </c:extLst>
        </c:ser>
        <c:ser>
          <c:idx val="1"/>
          <c:order val="1"/>
          <c:tx>
            <c:strRef>
              <c:f>Pivot_Revenue!$B$428:$B$431</c:f>
              <c:strCache>
                <c:ptCount val="1"/>
                <c:pt idx="0">
                  <c:v>Expected Earnings Share %</c:v>
                </c:pt>
              </c:strCache>
            </c:strRef>
          </c:tx>
          <c:spPr>
            <a:solidFill>
              <a:schemeClr val="accent2"/>
            </a:solidFill>
            <a:ln>
              <a:noFill/>
            </a:ln>
            <a:effectLst/>
          </c:spPr>
          <c:invertIfNegative val="0"/>
          <c:dLbls>
            <c:dLbl>
              <c:idx val="0"/>
              <c:tx>
                <c:rich>
                  <a:bodyPr/>
                  <a:lstStyle/>
                  <a:p>
                    <a:fld id="{B5FCDB00-960F-4784-BA69-905F3F2075C8}"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C7F-4E50-8456-79FC60262399}"/>
                </c:ext>
              </c:extLst>
            </c:dLbl>
            <c:dLbl>
              <c:idx val="1"/>
              <c:tx>
                <c:rich>
                  <a:bodyPr/>
                  <a:lstStyle/>
                  <a:p>
                    <a:fld id="{35FE7331-5B0A-4FB0-96BA-A734A454E93C}"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C7F-4E50-8456-79FC60262399}"/>
                </c:ext>
              </c:extLst>
            </c:dLbl>
            <c:dLbl>
              <c:idx val="2"/>
              <c:tx>
                <c:rich>
                  <a:bodyPr/>
                  <a:lstStyle/>
                  <a:p>
                    <a:fld id="{0B130111-4DEE-47BD-928C-FC3F5D9C2CD7}"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C7F-4E50-8456-79FC60262399}"/>
                </c:ext>
              </c:extLst>
            </c:dLbl>
            <c:dLbl>
              <c:idx val="3"/>
              <c:tx>
                <c:rich>
                  <a:bodyPr/>
                  <a:lstStyle/>
                  <a:p>
                    <a:fld id="{9FC68BA0-5A6F-4C7B-84AA-3935F72BD650}"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C7F-4E50-8456-79FC602623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Pivot_Revenue!$B$428:$B$431</c:f>
              <c:strCache>
                <c:ptCount val="4"/>
                <c:pt idx="0">
                  <c:v>Micro</c:v>
                </c:pt>
                <c:pt idx="1">
                  <c:v>Mid</c:v>
                </c:pt>
                <c:pt idx="2">
                  <c:v>Macro</c:v>
                </c:pt>
                <c:pt idx="3">
                  <c:v>Mega</c:v>
                </c:pt>
              </c:strCache>
            </c:strRef>
          </c:cat>
          <c:val>
            <c:numRef>
              <c:f>Pivot_Revenue!$B$428:$B$431</c:f>
              <c:numCache>
                <c:formatCode>0.00%</c:formatCode>
                <c:ptCount val="4"/>
                <c:pt idx="0">
                  <c:v>0.88945915060690528</c:v>
                </c:pt>
                <c:pt idx="1">
                  <c:v>5.6447562476446632E-2</c:v>
                </c:pt>
                <c:pt idx="2">
                  <c:v>3.7599055421338311E-2</c:v>
                </c:pt>
                <c:pt idx="3">
                  <c:v>1.6494231495309764E-2</c:v>
                </c:pt>
              </c:numCache>
            </c:numRef>
          </c:val>
          <c:extLst>
            <c:ext xmlns:c15="http://schemas.microsoft.com/office/drawing/2012/chart" uri="{02D57815-91ED-43cb-92C2-25804820EDAC}">
              <c15:datalabelsRange>
                <c15:f>Pivot_Revenue!$C$428:$C$431</c15:f>
                <c15:dlblRangeCache>
                  <c:ptCount val="4"/>
                  <c:pt idx="0">
                    <c:v>5478827536</c:v>
                  </c:pt>
                  <c:pt idx="1">
                    <c:v>347701701</c:v>
                  </c:pt>
                  <c:pt idx="2">
                    <c:v>231600001</c:v>
                  </c:pt>
                  <c:pt idx="3">
                    <c:v>101600000</c:v>
                  </c:pt>
                </c15:dlblRangeCache>
              </c15:datalabelsRange>
            </c:ext>
            <c:ext xmlns:c16="http://schemas.microsoft.com/office/drawing/2014/chart" uri="{C3380CC4-5D6E-409C-BE32-E72D297353CC}">
              <c16:uniqueId val="{00000001-0C7F-4E50-8456-79FC60262399}"/>
            </c:ext>
          </c:extLst>
        </c:ser>
        <c:dLbls>
          <c:dLblPos val="ctr"/>
          <c:showLegendKey val="0"/>
          <c:showVal val="1"/>
          <c:showCatName val="0"/>
          <c:showSerName val="0"/>
          <c:showPercent val="0"/>
          <c:showBubbleSize val="0"/>
        </c:dLbls>
        <c:gapWidth val="150"/>
        <c:overlap val="100"/>
        <c:axId val="1201031631"/>
        <c:axId val="1421368688"/>
      </c:barChart>
      <c:catAx>
        <c:axId val="120103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368688"/>
        <c:crosses val="autoZero"/>
        <c:auto val="1"/>
        <c:lblAlgn val="ctr"/>
        <c:lblOffset val="100"/>
        <c:noMultiLvlLbl val="0"/>
      </c:catAx>
      <c:valAx>
        <c:axId val="1421368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031631"/>
        <c:crosses val="autoZero"/>
        <c:crossBetween val="between"/>
      </c:valAx>
      <c:spPr>
        <a:noFill/>
        <a:ln>
          <a:noFill/>
        </a:ln>
        <a:effectLst/>
      </c:spPr>
    </c:plotArea>
    <c:legend>
      <c:legendPos val="t"/>
      <c:layout>
        <c:manualLayout>
          <c:xMode val="edge"/>
          <c:yMode val="edge"/>
          <c:x val="0.1853519247594051"/>
          <c:y val="0.11152777777777778"/>
          <c:w val="0.62929615048118981"/>
          <c:h val="8.27551764362788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Upload-to-Growth Conversion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Pivot_Revenue!$B$436</c:f>
              <c:strCache>
                <c:ptCount val="1"/>
                <c:pt idx="0">
                  <c:v>Total</c:v>
                </c:pt>
              </c:strCache>
            </c:strRef>
          </c:tx>
          <c:spPr>
            <a:solidFill>
              <a:schemeClr val="accent1"/>
            </a:solidFill>
            <a:ln>
              <a:noFill/>
            </a:ln>
            <a:effectLst/>
          </c:spPr>
          <c:invertIfNegative val="0"/>
          <c:cat>
            <c:strRef>
              <c:f>Pivot_Revenue!$A$437:$A$442</c:f>
              <c:strCache>
                <c:ptCount val="5"/>
                <c:pt idx="0">
                  <c:v>Very Low</c:v>
                </c:pt>
                <c:pt idx="1">
                  <c:v>Low</c:v>
                </c:pt>
                <c:pt idx="2">
                  <c:v>Medium</c:v>
                </c:pt>
                <c:pt idx="3">
                  <c:v>High</c:v>
                </c:pt>
                <c:pt idx="4">
                  <c:v>Very High</c:v>
                </c:pt>
              </c:strCache>
            </c:strRef>
          </c:cat>
          <c:val>
            <c:numRef>
              <c:f>Pivot_Revenue!$B$437:$B$442</c:f>
              <c:numCache>
                <c:formatCode>General</c:formatCode>
                <c:ptCount val="5"/>
                <c:pt idx="0">
                  <c:v>73604.040229885053</c:v>
                </c:pt>
                <c:pt idx="1">
                  <c:v>240306.89655172414</c:v>
                </c:pt>
                <c:pt idx="2">
                  <c:v>233569.14942528735</c:v>
                </c:pt>
                <c:pt idx="3">
                  <c:v>343689.6551724138</c:v>
                </c:pt>
                <c:pt idx="4">
                  <c:v>316264.36781609198</c:v>
                </c:pt>
              </c:numCache>
            </c:numRef>
          </c:val>
          <c:extLst>
            <c:ext xmlns:c16="http://schemas.microsoft.com/office/drawing/2014/chart" uri="{C3380CC4-5D6E-409C-BE32-E72D297353CC}">
              <c16:uniqueId val="{00000000-09BC-414F-84FF-3FD42B96DB33}"/>
            </c:ext>
          </c:extLst>
        </c:ser>
        <c:dLbls>
          <c:showLegendKey val="0"/>
          <c:showVal val="0"/>
          <c:showCatName val="0"/>
          <c:showSerName val="0"/>
          <c:showPercent val="0"/>
          <c:showBubbleSize val="0"/>
        </c:dLbls>
        <c:gapWidth val="219"/>
        <c:overlap val="-27"/>
        <c:axId val="99964895"/>
        <c:axId val="67937999"/>
      </c:barChart>
      <c:catAx>
        <c:axId val="9996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37999"/>
        <c:crosses val="autoZero"/>
        <c:auto val="1"/>
        <c:lblAlgn val="ctr"/>
        <c:lblOffset val="100"/>
        <c:noMultiLvlLbl val="0"/>
      </c:catAx>
      <c:valAx>
        <c:axId val="6793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4895"/>
        <c:crosses val="autoZero"/>
        <c:crossBetween val="between"/>
        <c:dispUnits>
          <c:builtInUnit val="hundred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 Monetization Ceiling vs Reality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580927384076991E-2"/>
          <c:y val="9.6597635117038935E-2"/>
          <c:w val="0.8747524059492563"/>
          <c:h val="0.82602877765279337"/>
        </c:manualLayout>
      </c:layout>
      <c:scatterChart>
        <c:scatterStyle val="lineMarker"/>
        <c:varyColors val="0"/>
        <c:ser>
          <c:idx val="0"/>
          <c:order val="0"/>
          <c:tx>
            <c:v>Estimate Earnings</c:v>
          </c:tx>
          <c:spPr>
            <a:ln w="25400" cap="rnd">
              <a:noFill/>
              <a:round/>
            </a:ln>
            <a:effectLst/>
          </c:spPr>
          <c:marker>
            <c:symbol val="circle"/>
            <c:size val="5"/>
            <c:spPr>
              <a:solidFill>
                <a:srgbClr val="00B0F0"/>
              </a:solidFill>
              <a:ln w="9525">
                <a:solidFill>
                  <a:schemeClr val="accent1"/>
                </a:solidFill>
              </a:ln>
              <a:effectLst/>
            </c:spPr>
          </c:marker>
          <c:dLbls>
            <c:dLbl>
              <c:idx val="0"/>
              <c:layout>
                <c:manualLayout>
                  <c:x val="4.1009595327492737E-2"/>
                  <c:y val="-2.1598535213038492E-2"/>
                </c:manualLayout>
              </c:layout>
              <c:tx>
                <c:rich>
                  <a:bodyPr/>
                  <a:lstStyle/>
                  <a:p>
                    <a:fld id="{D8E61A68-D977-4310-B3EE-6B927A44889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085D-4814-A965-31904931C385}"/>
                </c:ext>
              </c:extLst>
            </c:dLbl>
            <c:dLbl>
              <c:idx val="1"/>
              <c:layout>
                <c:manualLayout>
                  <c:x val="-8.6587400917813931E-2"/>
                  <c:y val="-1.6384553727191286E-3"/>
                </c:manualLayout>
              </c:layout>
              <c:tx>
                <c:rich>
                  <a:bodyPr/>
                  <a:lstStyle/>
                  <a:p>
                    <a:fld id="{736E48F8-8DEA-4F18-9E5D-CD7F5A77F95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85D-4814-A965-31904931C385}"/>
                </c:ext>
              </c:extLst>
            </c:dLbl>
            <c:dLbl>
              <c:idx val="2"/>
              <c:layout>
                <c:manualLayout>
                  <c:x val="8.8391329056333543E-3"/>
                  <c:y val="-8.2918153194923711E-3"/>
                </c:manualLayout>
              </c:layout>
              <c:tx>
                <c:rich>
                  <a:bodyPr/>
                  <a:lstStyle/>
                  <a:p>
                    <a:fld id="{E530B1A4-9DEB-427B-AE2F-B7404B28B41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85D-4814-A965-31904931C385}"/>
                </c:ext>
              </c:extLst>
            </c:dLbl>
            <c:dLbl>
              <c:idx val="3"/>
              <c:layout>
                <c:manualLayout>
                  <c:x val="-2.325314779957887E-2"/>
                  <c:y val="-1.4945175266265492E-2"/>
                </c:manualLayout>
              </c:layout>
              <c:tx>
                <c:rich>
                  <a:bodyPr/>
                  <a:lstStyle/>
                  <a:p>
                    <a:fld id="{F904B2F1-BAAC-48F3-AD0F-758BC956BCD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5D-4814-A965-31904931C385}"/>
                </c:ext>
              </c:extLst>
            </c:dLbl>
            <c:dLbl>
              <c:idx val="4"/>
              <c:layout>
                <c:manualLayout>
                  <c:x val="-4.6465562267795375E-3"/>
                  <c:y val="-3.157857513319829E-2"/>
                </c:manualLayout>
              </c:layout>
              <c:tx>
                <c:rich>
                  <a:bodyPr/>
                  <a:lstStyle/>
                  <a:p>
                    <a:fld id="{BF357208-A7B7-4693-BB98-FB7FE69F23F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085D-4814-A965-31904931C385}"/>
                </c:ext>
              </c:extLst>
            </c:dLbl>
            <c:dLbl>
              <c:idx val="5"/>
              <c:layout>
                <c:manualLayout>
                  <c:x val="1.1759449968628766E-2"/>
                  <c:y val="-3.1578575133198172E-2"/>
                </c:manualLayout>
              </c:layout>
              <c:tx>
                <c:rich>
                  <a:bodyPr/>
                  <a:lstStyle/>
                  <a:p>
                    <a:fld id="{2BD3992C-897C-4C3F-93E7-51F5DEDBC96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85D-4814-A965-31904931C385}"/>
                </c:ext>
              </c:extLst>
            </c:dLbl>
            <c:dLbl>
              <c:idx val="6"/>
              <c:layout>
                <c:manualLayout>
                  <c:x val="8.5523571130579896E-4"/>
                  <c:y val="-2.492508421477255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EA1DEE0-F086-4932-AB4E-97F5C15A116F}"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layout>
                    <c:manualLayout>
                      <c:w val="8.7984981226533171E-2"/>
                      <c:h val="3.3217030505917296E-2"/>
                    </c:manualLayout>
                  </c15:layout>
                  <c15:dlblFieldTable/>
                  <c15:showDataLabelsRange val="1"/>
                </c:ext>
                <c:ext xmlns:c16="http://schemas.microsoft.com/office/drawing/2014/chart" uri="{C3380CC4-5D6E-409C-BE32-E72D297353CC}">
                  <c16:uniqueId val="{00000011-085D-4814-A965-31904931C385}"/>
                </c:ext>
              </c:extLst>
            </c:dLbl>
            <c:dLbl>
              <c:idx val="7"/>
              <c:layout>
                <c:manualLayout>
                  <c:x val="-5.7582476783643595E-2"/>
                  <c:y val="3.1628344361146477E-2"/>
                </c:manualLayout>
              </c:layout>
              <c:tx>
                <c:rich>
                  <a:bodyPr/>
                  <a:lstStyle/>
                  <a:p>
                    <a:fld id="{3ADF67F1-046D-4CD9-83A4-2DCFC186DA7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085D-4814-A965-31904931C385}"/>
                </c:ext>
              </c:extLst>
            </c:dLbl>
            <c:dLbl>
              <c:idx val="8"/>
              <c:layout>
                <c:manualLayout>
                  <c:x val="-6.8361534595409612E-2"/>
                  <c:y val="-5.98553549069839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8DC55C-A70C-48EB-938A-96D5DD9657D4}"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layout>
                    <c:manualLayout>
                      <c:w val="0.12207960081335265"/>
                      <c:h val="3.6543710479303861E-2"/>
                    </c:manualLayout>
                  </c15:layout>
                  <c15:dlblFieldTable/>
                  <c15:showDataLabelsRange val="1"/>
                </c:ext>
                <c:ext xmlns:c16="http://schemas.microsoft.com/office/drawing/2014/chart" uri="{C3380CC4-5D6E-409C-BE32-E72D297353CC}">
                  <c16:uniqueId val="{00000013-085D-4814-A965-31904931C385}"/>
                </c:ext>
              </c:extLst>
            </c:dLbl>
            <c:dLbl>
              <c:idx val="9"/>
              <c:layout>
                <c:manualLayout>
                  <c:x val="6.7531921463508983E-3"/>
                  <c:y val="2.8301664387759912E-2"/>
                </c:manualLayout>
              </c:layout>
              <c:tx>
                <c:rich>
                  <a:bodyPr/>
                  <a:lstStyle/>
                  <a:p>
                    <a:fld id="{1340F2CB-F373-4DC6-9D98-E39B4AE70E2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085D-4814-A965-31904931C385}"/>
                </c:ext>
              </c:extLst>
            </c:dLbl>
            <c:dLbl>
              <c:idx val="10"/>
              <c:layout>
                <c:manualLayout>
                  <c:x val="-3.7234863789710891E-3"/>
                  <c:y val="-1.4945175266265369E-2"/>
                </c:manualLayout>
              </c:layout>
              <c:tx>
                <c:rich>
                  <a:bodyPr/>
                  <a:lstStyle/>
                  <a:p>
                    <a:fld id="{337789B1-045C-4FAD-86CB-03B3B63A2FC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085D-4814-A965-31904931C385}"/>
                </c:ext>
              </c:extLst>
            </c:dLbl>
            <c:dLbl>
              <c:idx val="11"/>
              <c:layout>
                <c:manualLayout>
                  <c:x val="2.2095204307221297E-2"/>
                  <c:y val="-1.4945175266265369E-2"/>
                </c:manualLayout>
              </c:layout>
              <c:tx>
                <c:rich>
                  <a:bodyPr/>
                  <a:lstStyle/>
                  <a:p>
                    <a:fld id="{7E5991C3-0256-4454-9AE9-C3039E2EAF5F}"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085D-4814-A965-31904931C385}"/>
                </c:ext>
              </c:extLst>
            </c:dLbl>
            <c:dLbl>
              <c:idx val="12"/>
              <c:layout>
                <c:manualLayout>
                  <c:x val="-6.610871857538457E-2"/>
                  <c:y val="-2.1598535213038492E-2"/>
                </c:manualLayout>
              </c:layout>
              <c:tx>
                <c:rich>
                  <a:bodyPr/>
                  <a:lstStyle/>
                  <a:p>
                    <a:fld id="{75BC3BCC-1782-4B6D-B28B-92F6EAEC0E1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85D-4814-A965-31904931C385}"/>
                </c:ext>
              </c:extLst>
            </c:dLbl>
            <c:dLbl>
              <c:idx val="13"/>
              <c:layout>
                <c:manualLayout>
                  <c:x val="-1.4498109513532335E-3"/>
                  <c:y val="-3.4905255106584793E-2"/>
                </c:manualLayout>
              </c:layout>
              <c:tx>
                <c:rich>
                  <a:bodyPr/>
                  <a:lstStyle/>
                  <a:p>
                    <a:fld id="{51F82C87-0710-4F71-A999-7796587CE34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85D-4814-A965-31904931C385}"/>
                </c:ext>
              </c:extLst>
            </c:dLbl>
            <c:dLbl>
              <c:idx val="14"/>
              <c:layout>
                <c:manualLayout>
                  <c:x val="-5.2305046662659054E-2"/>
                  <c:y val="-2.1598535213038551E-2"/>
                </c:manualLayout>
              </c:layout>
              <c:tx>
                <c:rich>
                  <a:bodyPr/>
                  <a:lstStyle/>
                  <a:p>
                    <a:fld id="{383A932A-48A1-4259-B09E-B14726EC583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085D-4814-A965-31904931C385}"/>
                </c:ext>
              </c:extLst>
            </c:dLbl>
            <c:dLbl>
              <c:idx val="15"/>
              <c:layout>
                <c:manualLayout>
                  <c:x val="-6.070087609511928E-3"/>
                  <c:y val="-2.825189515981167E-2"/>
                </c:manualLayout>
              </c:layout>
              <c:tx>
                <c:rich>
                  <a:bodyPr/>
                  <a:lstStyle/>
                  <a:p>
                    <a:fld id="{5690257F-1E03-440F-9279-690AC3295C0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85D-4814-A965-31904931C385}"/>
                </c:ext>
              </c:extLst>
            </c:dLbl>
            <c:dLbl>
              <c:idx val="16"/>
              <c:layout>
                <c:manualLayout>
                  <c:x val="-4.7940174562034553E-2"/>
                  <c:y val="-3.490525510658473E-2"/>
                </c:manualLayout>
              </c:layout>
              <c:tx>
                <c:rich>
                  <a:bodyPr/>
                  <a:lstStyle/>
                  <a:p>
                    <a:fld id="{80A54EB1-2C65-4F5F-BBC5-FD2AA0435F2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085D-4814-A965-31904931C385}"/>
                </c:ext>
              </c:extLst>
            </c:dLbl>
            <c:dLbl>
              <c:idx val="17"/>
              <c:layout>
                <c:manualLayout>
                  <c:x val="3.6811598487610828E-2"/>
                  <c:y val="-3.15785751331982E-2"/>
                </c:manualLayout>
              </c:layout>
              <c:tx>
                <c:rich>
                  <a:bodyPr/>
                  <a:lstStyle/>
                  <a:p>
                    <a:fld id="{FD07661F-E615-4737-B908-D9FE09B78A8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85D-4814-A965-31904931C385}"/>
                </c:ext>
              </c:extLst>
            </c:dLbl>
            <c:dLbl>
              <c:idx val="18"/>
              <c:layout>
                <c:manualLayout>
                  <c:x val="1.4012265988653795E-2"/>
                  <c:y val="-3.8231935079971288E-2"/>
                </c:manualLayout>
              </c:layout>
              <c:tx>
                <c:rich>
                  <a:bodyPr/>
                  <a:lstStyle/>
                  <a:p>
                    <a:fld id="{85BA1FF9-64E0-4490-AF23-AB79A038BF6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085D-4814-A965-31904931C385}"/>
                </c:ext>
              </c:extLst>
            </c:dLbl>
            <c:dLbl>
              <c:idx val="19"/>
              <c:layout>
                <c:manualLayout>
                  <c:x val="-4.2016102805672445E-2"/>
                  <c:y val="-3.1578575133198172E-2"/>
                </c:manualLayout>
              </c:layout>
              <c:tx>
                <c:rich>
                  <a:bodyPr/>
                  <a:lstStyle/>
                  <a:p>
                    <a:fld id="{0CFFB271-6A24-44DF-81AF-906ADFC81BC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85D-4814-A965-31904931C385}"/>
                </c:ext>
              </c:extLst>
            </c:dLbl>
            <c:dLbl>
              <c:idx val="20"/>
              <c:layout>
                <c:manualLayout>
                  <c:x val="-2.5031289111389428E-3"/>
                  <c:y val="-2.8251895159811611E-2"/>
                </c:manualLayout>
              </c:layout>
              <c:tx>
                <c:rich>
                  <a:bodyPr/>
                  <a:lstStyle/>
                  <a:p>
                    <a:fld id="{1D77FC10-9DB3-452E-B182-CE5979F1716E}"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85D-4814-A965-31904931C385}"/>
                </c:ext>
              </c:extLst>
            </c:dLbl>
            <c:dLbl>
              <c:idx val="21"/>
              <c:layout>
                <c:manualLayout>
                  <c:x val="-4.1828368137337028E-2"/>
                  <c:y val="-3.490525510658473E-2"/>
                </c:manualLayout>
              </c:layout>
              <c:tx>
                <c:rich>
                  <a:bodyPr/>
                  <a:lstStyle/>
                  <a:p>
                    <a:fld id="{89860767-3C32-482C-8A7D-430F2C14BD5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85D-4814-A965-31904931C3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solidFill>
                      <a:round/>
                    </a:ln>
                    <a:effectLst/>
                  </c:spPr>
                </c15:leaderLines>
              </c:ext>
            </c:extLst>
          </c:dLbls>
          <c:errBars>
            <c:errDir val="x"/>
            <c:errBarType val="plus"/>
            <c:errValType val="cust"/>
            <c:noEndCap val="0"/>
            <c:plus>
              <c:numRef>
                <c:f>Pivot_Revenue!$D$475:$D$496</c:f>
                <c:numCache>
                  <c:formatCode>General</c:formatCode>
                  <c:ptCount val="22"/>
                  <c:pt idx="0">
                    <c:v>6155125</c:v>
                  </c:pt>
                  <c:pt idx="1">
                    <c:v>3747728.3582089543</c:v>
                  </c:pt>
                  <c:pt idx="2">
                    <c:v>4178237.7888888884</c:v>
                  </c:pt>
                  <c:pt idx="3">
                    <c:v>3596303.1381578944</c:v>
                  </c:pt>
                  <c:pt idx="4">
                    <c:v>4050664.3472222229</c:v>
                  </c:pt>
                  <c:pt idx="5">
                    <c:v>8834799.875</c:v>
                  </c:pt>
                  <c:pt idx="6">
                    <c:v>1747055.78125</c:v>
                  </c:pt>
                  <c:pt idx="7">
                    <c:v>844250</c:v>
                  </c:pt>
                  <c:pt idx="8">
                    <c:v>829676.5882352941</c:v>
                  </c:pt>
                  <c:pt idx="9">
                    <c:v>2554475</c:v>
                  </c:pt>
                  <c:pt idx="10">
                    <c:v>3381803.6988950279</c:v>
                  </c:pt>
                  <c:pt idx="11">
                    <c:v>3612035.980769231</c:v>
                  </c:pt>
                  <c:pt idx="12">
                    <c:v>2203625</c:v>
                  </c:pt>
                  <c:pt idx="13">
                    <c:v>12716696.916666666</c:v>
                  </c:pt>
                  <c:pt idx="14">
                    <c:v>3309342.2912621358</c:v>
                  </c:pt>
                  <c:pt idx="15">
                    <c:v>5977799.9999999991</c:v>
                  </c:pt>
                  <c:pt idx="16">
                    <c:v>1154776.4333333333</c:v>
                  </c:pt>
                  <c:pt idx="17">
                    <c:v>12381670.833333334</c:v>
                  </c:pt>
                  <c:pt idx="18">
                    <c:v>5030587.5</c:v>
                  </c:pt>
                  <c:pt idx="19">
                    <c:v>515450</c:v>
                  </c:pt>
                  <c:pt idx="20">
                    <c:v>2039300</c:v>
                  </c:pt>
                  <c:pt idx="21">
                    <c:v>703500</c:v>
                  </c:pt>
                </c:numCache>
              </c:numRef>
            </c:plus>
            <c:minus>
              <c:numLit>
                <c:formatCode>General</c:formatCode>
                <c:ptCount val="1"/>
                <c:pt idx="0">
                  <c:v>0</c:v>
                </c:pt>
              </c:numLit>
            </c:minus>
            <c:spPr>
              <a:noFill/>
              <a:ln w="15875" cap="flat" cmpd="sng" algn="ctr">
                <a:solidFill>
                  <a:schemeClr val="bg1">
                    <a:lumMod val="50000"/>
                  </a:schemeClr>
                </a:solidFill>
                <a:prstDash val="solid"/>
                <a:round/>
              </a:ln>
              <a:effectLst/>
            </c:spPr>
          </c:errBars>
          <c:xVal>
            <c:numRef>
              <c:f>Pivot_Revenue!$B$475:$B$496</c:f>
              <c:numCache>
                <c:formatCode>0.00,," M"</c:formatCode>
                <c:ptCount val="22"/>
                <c:pt idx="0">
                  <c:v>6994875</c:v>
                </c:pt>
                <c:pt idx="1">
                  <c:v>4245735.8208955228</c:v>
                </c:pt>
                <c:pt idx="2">
                  <c:v>4734435.5666666664</c:v>
                </c:pt>
                <c:pt idx="3">
                  <c:v>4075038.835526316</c:v>
                </c:pt>
                <c:pt idx="4">
                  <c:v>4587910.513888889</c:v>
                </c:pt>
                <c:pt idx="5">
                  <c:v>10016000.125</c:v>
                </c:pt>
                <c:pt idx="6">
                  <c:v>1979356.8187500001</c:v>
                </c:pt>
                <c:pt idx="7">
                  <c:v>955750</c:v>
                </c:pt>
                <c:pt idx="8">
                  <c:v>940370.5882352941</c:v>
                </c:pt>
                <c:pt idx="9">
                  <c:v>2895525</c:v>
                </c:pt>
                <c:pt idx="10">
                  <c:v>3832201.6823204421</c:v>
                </c:pt>
                <c:pt idx="11">
                  <c:v>4095716.673076923</c:v>
                </c:pt>
                <c:pt idx="12">
                  <c:v>2496375</c:v>
                </c:pt>
                <c:pt idx="13">
                  <c:v>14410197.083333334</c:v>
                </c:pt>
                <c:pt idx="14">
                  <c:v>3751673.009708738</c:v>
                </c:pt>
                <c:pt idx="15">
                  <c:v>6788866.666666667</c:v>
                </c:pt>
                <c:pt idx="16">
                  <c:v>1309258.1666666667</c:v>
                </c:pt>
                <c:pt idx="17">
                  <c:v>14034995.833333334</c:v>
                </c:pt>
                <c:pt idx="18">
                  <c:v>5699937.5</c:v>
                </c:pt>
                <c:pt idx="19">
                  <c:v>584550</c:v>
                </c:pt>
                <c:pt idx="20">
                  <c:v>2310700</c:v>
                </c:pt>
                <c:pt idx="21">
                  <c:v>796500</c:v>
                </c:pt>
              </c:numCache>
            </c:numRef>
          </c:xVal>
          <c:yVal>
            <c:numRef>
              <c:f>Pivot_Revenue!$A$475:$A$496</c:f>
              <c:numCache>
                <c:formatCode>General</c:formatCod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yVal>
          <c:smooth val="0"/>
          <c:extLst>
            <c:ext xmlns:c15="http://schemas.microsoft.com/office/drawing/2012/chart" uri="{02D57815-91ED-43cb-92C2-25804820EDAC}">
              <c15:datalabelsRange>
                <c15:f>Pivot_Revenue!$A$449:$A$471</c15:f>
                <c15:dlblRangeCache>
                  <c:ptCount val="23"/>
                  <c:pt idx="0">
                    <c:v>Autos &amp; Vehicles</c:v>
                  </c:pt>
                  <c:pt idx="1">
                    <c:v>Comedy</c:v>
                  </c:pt>
                  <c:pt idx="2">
                    <c:v>Education</c:v>
                  </c:pt>
                  <c:pt idx="3">
                    <c:v>Entertainment</c:v>
                  </c:pt>
                  <c:pt idx="4">
                    <c:v>Film &amp; Animation</c:v>
                  </c:pt>
                  <c:pt idx="5">
                    <c:v>Games</c:v>
                  </c:pt>
                  <c:pt idx="6">
                    <c:v>Gaming</c:v>
                  </c:pt>
                  <c:pt idx="7">
                    <c:v>Howto</c:v>
                  </c:pt>
                  <c:pt idx="8">
                    <c:v>Howto &amp; Style</c:v>
                  </c:pt>
                  <c:pt idx="9">
                    <c:v>Movies</c:v>
                  </c:pt>
                  <c:pt idx="10">
                    <c:v>Music</c:v>
                  </c:pt>
                  <c:pt idx="11">
                    <c:v>News &amp; Politics</c:v>
                  </c:pt>
                  <c:pt idx="12">
                    <c:v>Nonprofits &amp; Activism</c:v>
                  </c:pt>
                  <c:pt idx="13">
                    <c:v>People</c:v>
                  </c:pt>
                  <c:pt idx="14">
                    <c:v>People &amp; Blogs</c:v>
                  </c:pt>
                  <c:pt idx="15">
                    <c:v>Pets &amp; Animals</c:v>
                  </c:pt>
                  <c:pt idx="16">
                    <c:v>Science &amp; Technology</c:v>
                  </c:pt>
                  <c:pt idx="17">
                    <c:v>Shows</c:v>
                  </c:pt>
                  <c:pt idx="18">
                    <c:v>Sports</c:v>
                  </c:pt>
                  <c:pt idx="19">
                    <c:v>Tech</c:v>
                  </c:pt>
                  <c:pt idx="20">
                    <c:v>Trailers</c:v>
                  </c:pt>
                  <c:pt idx="21">
                    <c:v>Travel &amp; Events</c:v>
                  </c:pt>
                  <c:pt idx="22">
                    <c:v>Grand Total</c:v>
                  </c:pt>
                </c15:dlblRangeCache>
              </c15:datalabelsRange>
            </c:ext>
            <c:ext xmlns:c16="http://schemas.microsoft.com/office/drawing/2014/chart" uri="{C3380CC4-5D6E-409C-BE32-E72D297353CC}">
              <c16:uniqueId val="{00000000-085D-4814-A965-31904931C385}"/>
            </c:ext>
          </c:extLst>
        </c:ser>
        <c:ser>
          <c:idx val="1"/>
          <c:order val="1"/>
          <c:tx>
            <c:v>Maximum Earnings</c:v>
          </c:tx>
          <c:spPr>
            <a:ln w="25400" cap="rnd">
              <a:noFill/>
              <a:round/>
            </a:ln>
            <a:effectLst/>
          </c:spPr>
          <c:marker>
            <c:symbol val="circle"/>
            <c:size val="5"/>
            <c:spPr>
              <a:solidFill>
                <a:srgbClr val="FF6161"/>
              </a:solidFill>
              <a:ln w="9525">
                <a:solidFill>
                  <a:schemeClr val="accent2"/>
                </a:solidFill>
              </a:ln>
              <a:effectLst/>
            </c:spPr>
          </c:marker>
          <c:xVal>
            <c:numRef>
              <c:f>Pivot_Revenue!$C$475:$C$496</c:f>
              <c:numCache>
                <c:formatCode>0.00,," M"</c:formatCode>
                <c:ptCount val="22"/>
                <c:pt idx="0">
                  <c:v>13150000</c:v>
                </c:pt>
                <c:pt idx="1">
                  <c:v>7993464.1791044772</c:v>
                </c:pt>
                <c:pt idx="2">
                  <c:v>8912673.3555555549</c:v>
                </c:pt>
                <c:pt idx="3">
                  <c:v>7671341.9736842103</c:v>
                </c:pt>
                <c:pt idx="4">
                  <c:v>8638574.8611111119</c:v>
                </c:pt>
                <c:pt idx="5">
                  <c:v>18850800</c:v>
                </c:pt>
                <c:pt idx="6">
                  <c:v>3726412.6</c:v>
                </c:pt>
                <c:pt idx="7">
                  <c:v>1800000</c:v>
                </c:pt>
                <c:pt idx="8">
                  <c:v>1770047.1764705882</c:v>
                </c:pt>
                <c:pt idx="9">
                  <c:v>5450000</c:v>
                </c:pt>
                <c:pt idx="10">
                  <c:v>7214005.3812154699</c:v>
                </c:pt>
                <c:pt idx="11">
                  <c:v>7707752.653846154</c:v>
                </c:pt>
                <c:pt idx="12">
                  <c:v>4700000</c:v>
                </c:pt>
                <c:pt idx="13">
                  <c:v>27126894</c:v>
                </c:pt>
                <c:pt idx="14">
                  <c:v>7061015.3009708738</c:v>
                </c:pt>
                <c:pt idx="15">
                  <c:v>12766666.666666666</c:v>
                </c:pt>
                <c:pt idx="16">
                  <c:v>2464034.6</c:v>
                </c:pt>
                <c:pt idx="17">
                  <c:v>26416666.666666668</c:v>
                </c:pt>
                <c:pt idx="18">
                  <c:v>10730525</c:v>
                </c:pt>
                <c:pt idx="19">
                  <c:v>1100000</c:v>
                </c:pt>
                <c:pt idx="20">
                  <c:v>4350000</c:v>
                </c:pt>
                <c:pt idx="21">
                  <c:v>1500000</c:v>
                </c:pt>
              </c:numCache>
            </c:numRef>
          </c:xVal>
          <c:yVal>
            <c:numRef>
              <c:f>Pivot_Revenue!$A$475:$A$496</c:f>
              <c:numCache>
                <c:formatCode>General</c:formatCod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yVal>
          <c:smooth val="0"/>
          <c:extLst>
            <c:ext xmlns:c16="http://schemas.microsoft.com/office/drawing/2014/chart" uri="{C3380CC4-5D6E-409C-BE32-E72D297353CC}">
              <c16:uniqueId val="{00000001-085D-4814-A965-31904931C385}"/>
            </c:ext>
          </c:extLst>
        </c:ser>
        <c:dLbls>
          <c:showLegendKey val="0"/>
          <c:showVal val="0"/>
          <c:showCatName val="0"/>
          <c:showSerName val="0"/>
          <c:showPercent val="0"/>
          <c:showBubbleSize val="0"/>
        </c:dLbls>
        <c:axId val="1201062255"/>
        <c:axId val="67954319"/>
      </c:scatterChart>
      <c:valAx>
        <c:axId val="1201062255"/>
        <c:scaling>
          <c:orientation val="minMax"/>
        </c:scaling>
        <c:delete val="0"/>
        <c:axPos val="b"/>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54319"/>
        <c:crosses val="autoZero"/>
        <c:crossBetween val="midCat"/>
      </c:valAx>
      <c:valAx>
        <c:axId val="6795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062255"/>
        <c:crosses val="autoZero"/>
        <c:crossBetween val="midCat"/>
      </c:valAx>
      <c:spPr>
        <a:noFill/>
        <a:ln>
          <a:noFill/>
        </a:ln>
        <a:effectLst/>
      </c:spPr>
    </c:plotArea>
    <c:legend>
      <c:legendPos val="r"/>
      <c:layout>
        <c:manualLayout>
          <c:xMode val="edge"/>
          <c:yMode val="edge"/>
          <c:x val="0.78104586113218955"/>
          <c:y val="1.5630157008816965E-3"/>
          <c:w val="0.21269631658996319"/>
          <c:h val="0.1089495549583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Creator Survival / Maturity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8E921EF-D583-4C14-AF30-C67D571E4E50}"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5620562-A4B0-4769-AB6A-4F2A12FDBAD3}"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D37AADB-BAAC-45D0-9C94-4C2541F31EBC}"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3EC62B6-F1F0-4FAB-9B84-4D25E00FB57E}"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7FC68B9-97C3-4363-9394-9126E869D8F3}"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80145B9-4320-440D-8B1A-78DBA6BCA8FD}"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213A00B-7FD6-451F-9242-B7124D2BBEF1}"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94A9456-6971-43C3-8448-F520C80FC1DA}"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F773FDA2-46A8-47BF-B228-EFBD5271155C}" type="CELLRANGE">
                  <a:rPr lang="en-US"/>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ABD16A55-E23C-4715-9E9A-FA82B1D899A9}" type="CELLRANGE">
                  <a:rPr lang="en-US"/>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1EDC92D4-0100-442B-8E13-5D33257BDAAF}" type="CELLRANGE">
                  <a:rPr lang="en-US"/>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C24A7539-8139-45FE-A232-B6B5089BFE9A}" type="CELLRANGE">
                  <a:rPr lang="en-US"/>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9.8601729352358877E-2"/>
          <c:y val="0.14894709809964046"/>
          <c:w val="0.90139827064764111"/>
          <c:h val="0.72227331367862535"/>
        </c:manualLayout>
      </c:layout>
      <c:barChart>
        <c:barDir val="col"/>
        <c:grouping val="percentStacked"/>
        <c:varyColors val="0"/>
        <c:ser>
          <c:idx val="0"/>
          <c:order val="0"/>
          <c:tx>
            <c:strRef>
              <c:f>Pivot_Revenue!$B$511:$B$514</c:f>
              <c:strCache>
                <c:ptCount val="1"/>
                <c:pt idx="0">
                  <c:v>Low</c:v>
                </c:pt>
              </c:strCache>
            </c:strRef>
          </c:tx>
          <c:spPr>
            <a:solidFill>
              <a:schemeClr val="accent6"/>
            </a:solidFill>
            <a:ln>
              <a:noFill/>
            </a:ln>
            <a:effectLst/>
          </c:spPr>
          <c:invertIfNegative val="0"/>
          <c:dLbls>
            <c:dLbl>
              <c:idx val="0"/>
              <c:tx>
                <c:rich>
                  <a:bodyPr/>
                  <a:lstStyle/>
                  <a:p>
                    <a:fld id="{A8E921EF-D583-4C14-AF30-C67D571E4E5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040-4BE1-8D18-3332C48EAEAD}"/>
                </c:ext>
              </c:extLst>
            </c:dLbl>
            <c:dLbl>
              <c:idx val="1"/>
              <c:tx>
                <c:rich>
                  <a:bodyPr/>
                  <a:lstStyle/>
                  <a:p>
                    <a:fld id="{E5620562-A4B0-4769-AB6A-4F2A12FDBAD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040-4BE1-8D18-3332C48EAEAD}"/>
                </c:ext>
              </c:extLst>
            </c:dLbl>
            <c:dLbl>
              <c:idx val="2"/>
              <c:tx>
                <c:rich>
                  <a:bodyPr/>
                  <a:lstStyle/>
                  <a:p>
                    <a:fld id="{3D37AADB-BAAC-45D0-9C94-4C2541F31EB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040-4BE1-8D18-3332C48EAEAD}"/>
                </c:ext>
              </c:extLst>
            </c:dLbl>
            <c:dLbl>
              <c:idx val="3"/>
              <c:tx>
                <c:rich>
                  <a:bodyPr/>
                  <a:lstStyle/>
                  <a:p>
                    <a:fld id="{E3EC62B6-F1F0-4FAB-9B84-4D25E00FB57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040-4BE1-8D18-3332C48EAEA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Pivot_Revenue!$B$511:$B$514</c:f>
              <c:strCache>
                <c:ptCount val="4"/>
                <c:pt idx="0">
                  <c:v>3-5</c:v>
                </c:pt>
                <c:pt idx="1">
                  <c:v>6-8</c:v>
                </c:pt>
                <c:pt idx="2">
                  <c:v>9-12</c:v>
                </c:pt>
                <c:pt idx="3">
                  <c:v>12+</c:v>
                </c:pt>
              </c:strCache>
            </c:strRef>
          </c:cat>
          <c:val>
            <c:numRef>
              <c:f>Pivot_Revenue!$B$511:$B$514</c:f>
              <c:numCache>
                <c:formatCode>0.00%</c:formatCode>
                <c:ptCount val="4"/>
                <c:pt idx="0">
                  <c:v>0.61904761904761907</c:v>
                </c:pt>
                <c:pt idx="1">
                  <c:v>0.61904761904761907</c:v>
                </c:pt>
                <c:pt idx="2">
                  <c:v>0.54285714285714282</c:v>
                </c:pt>
                <c:pt idx="3">
                  <c:v>0.4247422680412371</c:v>
                </c:pt>
              </c:numCache>
            </c:numRef>
          </c:val>
          <c:extLst>
            <c:ext xmlns:c15="http://schemas.microsoft.com/office/drawing/2012/chart" uri="{02D57815-91ED-43cb-92C2-25804820EDAC}">
              <c15:datalabelsRange>
                <c15:f>Pivot_Revenue!$B$511:$B$514</c15:f>
                <c15:dlblRangeCache>
                  <c:ptCount val="4"/>
                  <c:pt idx="0">
                    <c:v>13</c:v>
                  </c:pt>
                  <c:pt idx="1">
                    <c:v>52</c:v>
                  </c:pt>
                  <c:pt idx="2">
                    <c:v>152</c:v>
                  </c:pt>
                  <c:pt idx="3">
                    <c:v>206</c:v>
                  </c:pt>
                </c15:dlblRangeCache>
              </c15:datalabelsRange>
            </c:ext>
            <c:ext xmlns:c16="http://schemas.microsoft.com/office/drawing/2014/chart" uri="{C3380CC4-5D6E-409C-BE32-E72D297353CC}">
              <c16:uniqueId val="{00000000-9040-4BE1-8D18-3332C48EAEAD}"/>
            </c:ext>
          </c:extLst>
        </c:ser>
        <c:ser>
          <c:idx val="1"/>
          <c:order val="1"/>
          <c:tx>
            <c:strRef>
              <c:f>Pivot_Revenue!$B$511:$B$514</c:f>
              <c:strCache>
                <c:ptCount val="1"/>
                <c:pt idx="0">
                  <c:v>Medium</c:v>
                </c:pt>
              </c:strCache>
            </c:strRef>
          </c:tx>
          <c:spPr>
            <a:solidFill>
              <a:schemeClr val="accent5"/>
            </a:solidFill>
            <a:ln>
              <a:noFill/>
            </a:ln>
            <a:effectLst/>
          </c:spPr>
          <c:invertIfNegative val="0"/>
          <c:dLbls>
            <c:dLbl>
              <c:idx val="0"/>
              <c:tx>
                <c:rich>
                  <a:bodyPr/>
                  <a:lstStyle/>
                  <a:p>
                    <a:fld id="{97FC68B9-97C3-4363-9394-9126E869D8F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040-4BE1-8D18-3332C48EAEAD}"/>
                </c:ext>
              </c:extLst>
            </c:dLbl>
            <c:dLbl>
              <c:idx val="1"/>
              <c:tx>
                <c:rich>
                  <a:bodyPr/>
                  <a:lstStyle/>
                  <a:p>
                    <a:fld id="{180145B9-4320-440D-8B1A-78DBA6BCA8F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040-4BE1-8D18-3332C48EAEAD}"/>
                </c:ext>
              </c:extLst>
            </c:dLbl>
            <c:dLbl>
              <c:idx val="2"/>
              <c:tx>
                <c:rich>
                  <a:bodyPr/>
                  <a:lstStyle/>
                  <a:p>
                    <a:fld id="{3213A00B-7FD6-451F-9242-B7124D2BBEF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040-4BE1-8D18-3332C48EAEAD}"/>
                </c:ext>
              </c:extLst>
            </c:dLbl>
            <c:dLbl>
              <c:idx val="3"/>
              <c:tx>
                <c:rich>
                  <a:bodyPr/>
                  <a:lstStyle/>
                  <a:p>
                    <a:fld id="{594A9456-6971-43C3-8448-F520C80FC1D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040-4BE1-8D18-3332C48EAEA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Pivot_Revenue!$B$511:$B$514</c:f>
              <c:strCache>
                <c:ptCount val="4"/>
                <c:pt idx="0">
                  <c:v>3-5</c:v>
                </c:pt>
                <c:pt idx="1">
                  <c:v>6-8</c:v>
                </c:pt>
                <c:pt idx="2">
                  <c:v>9-12</c:v>
                </c:pt>
                <c:pt idx="3">
                  <c:v>12+</c:v>
                </c:pt>
              </c:strCache>
            </c:strRef>
          </c:cat>
          <c:val>
            <c:numRef>
              <c:f>Pivot_Revenue!$B$511:$B$514</c:f>
              <c:numCache>
                <c:formatCode>0.00%</c:formatCode>
                <c:ptCount val="4"/>
                <c:pt idx="0">
                  <c:v>0.38095238095238093</c:v>
                </c:pt>
                <c:pt idx="1">
                  <c:v>0.33333333333333331</c:v>
                </c:pt>
                <c:pt idx="2">
                  <c:v>0.41428571428571431</c:v>
                </c:pt>
                <c:pt idx="3">
                  <c:v>0.51752577319587634</c:v>
                </c:pt>
              </c:numCache>
            </c:numRef>
          </c:val>
          <c:extLst>
            <c:ext xmlns:c15="http://schemas.microsoft.com/office/drawing/2012/chart" uri="{02D57815-91ED-43cb-92C2-25804820EDAC}">
              <c15:datalabelsRange>
                <c15:f>Pivot_Revenue!$C$511:$C$514</c15:f>
                <c15:dlblRangeCache>
                  <c:ptCount val="4"/>
                  <c:pt idx="0">
                    <c:v>8</c:v>
                  </c:pt>
                  <c:pt idx="1">
                    <c:v>28</c:v>
                  </c:pt>
                  <c:pt idx="2">
                    <c:v>116</c:v>
                  </c:pt>
                  <c:pt idx="3">
                    <c:v>251</c:v>
                  </c:pt>
                </c15:dlblRangeCache>
              </c15:datalabelsRange>
            </c:ext>
            <c:ext xmlns:c16="http://schemas.microsoft.com/office/drawing/2014/chart" uri="{C3380CC4-5D6E-409C-BE32-E72D297353CC}">
              <c16:uniqueId val="{00000001-9040-4BE1-8D18-3332C48EAEAD}"/>
            </c:ext>
          </c:extLst>
        </c:ser>
        <c:ser>
          <c:idx val="2"/>
          <c:order val="2"/>
          <c:tx>
            <c:strRef>
              <c:f>Pivot_Revenue!$B$511:$B$514</c:f>
              <c:strCache>
                <c:ptCount val="1"/>
                <c:pt idx="0">
                  <c:v>High</c:v>
                </c:pt>
              </c:strCache>
            </c:strRef>
          </c:tx>
          <c:spPr>
            <a:solidFill>
              <a:schemeClr val="accent4"/>
            </a:solidFill>
            <a:ln>
              <a:noFill/>
            </a:ln>
            <a:effectLst/>
          </c:spPr>
          <c:invertIfNegative val="0"/>
          <c:dLbls>
            <c:dLbl>
              <c:idx val="0"/>
              <c:tx>
                <c:rich>
                  <a:bodyPr/>
                  <a:lstStyle/>
                  <a:p>
                    <a:fld id="{F773FDA2-46A8-47BF-B228-EFBD5271155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040-4BE1-8D18-3332C48EAEAD}"/>
                </c:ext>
              </c:extLst>
            </c:dLbl>
            <c:dLbl>
              <c:idx val="1"/>
              <c:tx>
                <c:rich>
                  <a:bodyPr/>
                  <a:lstStyle/>
                  <a:p>
                    <a:fld id="{ABD16A55-E23C-4715-9E9A-FA82B1D899A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040-4BE1-8D18-3332C48EAEAD}"/>
                </c:ext>
              </c:extLst>
            </c:dLbl>
            <c:dLbl>
              <c:idx val="2"/>
              <c:tx>
                <c:rich>
                  <a:bodyPr/>
                  <a:lstStyle/>
                  <a:p>
                    <a:fld id="{1EDC92D4-0100-442B-8E13-5D33257BDAA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040-4BE1-8D18-3332C48EAEAD}"/>
                </c:ext>
              </c:extLst>
            </c:dLbl>
            <c:dLbl>
              <c:idx val="3"/>
              <c:tx>
                <c:rich>
                  <a:bodyPr/>
                  <a:lstStyle/>
                  <a:p>
                    <a:fld id="{C24A7539-8139-45FE-A232-B6B5089BFE9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040-4BE1-8D18-3332C48EAEA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Pivot_Revenue!$B$511:$B$514</c:f>
              <c:strCache>
                <c:ptCount val="4"/>
                <c:pt idx="0">
                  <c:v>3-5</c:v>
                </c:pt>
                <c:pt idx="1">
                  <c:v>6-8</c:v>
                </c:pt>
                <c:pt idx="2">
                  <c:v>9-12</c:v>
                </c:pt>
                <c:pt idx="3">
                  <c:v>12+</c:v>
                </c:pt>
              </c:strCache>
            </c:strRef>
          </c:cat>
          <c:val>
            <c:numRef>
              <c:f>Pivot_Revenue!$B$511:$B$514</c:f>
              <c:numCache>
                <c:formatCode>0.00%</c:formatCode>
                <c:ptCount val="4"/>
                <c:pt idx="0">
                  <c:v>0</c:v>
                </c:pt>
                <c:pt idx="1">
                  <c:v>4.7619047619047616E-2</c:v>
                </c:pt>
                <c:pt idx="2">
                  <c:v>4.2857142857142858E-2</c:v>
                </c:pt>
                <c:pt idx="3">
                  <c:v>5.7731958762886601E-2</c:v>
                </c:pt>
              </c:numCache>
            </c:numRef>
          </c:val>
          <c:extLst>
            <c:ext xmlns:c15="http://schemas.microsoft.com/office/drawing/2012/chart" uri="{02D57815-91ED-43cb-92C2-25804820EDAC}">
              <c15:datalabelsRange>
                <c15:f>Pivot_Revenue!$D$511:$D$514</c15:f>
                <c15:dlblRangeCache>
                  <c:ptCount val="4"/>
                  <c:pt idx="1">
                    <c:v>4</c:v>
                  </c:pt>
                  <c:pt idx="2">
                    <c:v>12</c:v>
                  </c:pt>
                  <c:pt idx="3">
                    <c:v>28</c:v>
                  </c:pt>
                </c15:dlblRangeCache>
              </c15:datalabelsRange>
            </c:ext>
            <c:ext xmlns:c16="http://schemas.microsoft.com/office/drawing/2014/chart" uri="{C3380CC4-5D6E-409C-BE32-E72D297353CC}">
              <c16:uniqueId val="{00000002-9040-4BE1-8D18-3332C48EAEAD}"/>
            </c:ext>
          </c:extLst>
        </c:ser>
        <c:dLbls>
          <c:showLegendKey val="0"/>
          <c:showVal val="1"/>
          <c:showCatName val="0"/>
          <c:showSerName val="0"/>
          <c:showPercent val="0"/>
          <c:showBubbleSize val="0"/>
        </c:dLbls>
        <c:gapWidth val="150"/>
        <c:overlap val="100"/>
        <c:axId val="1283568559"/>
        <c:axId val="1283286127"/>
      </c:barChart>
      <c:catAx>
        <c:axId val="128356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86127"/>
        <c:crosses val="autoZero"/>
        <c:auto val="1"/>
        <c:lblAlgn val="ctr"/>
        <c:lblOffset val="100"/>
        <c:noMultiLvlLbl val="0"/>
      </c:catAx>
      <c:valAx>
        <c:axId val="1283286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568559"/>
        <c:crosses val="autoZero"/>
        <c:crossBetween val="between"/>
      </c:valAx>
      <c:spPr>
        <a:noFill/>
        <a:ln>
          <a:noFill/>
        </a:ln>
        <a:effectLst/>
      </c:spPr>
    </c:plotArea>
    <c:legend>
      <c:legendPos val="b"/>
      <c:layout>
        <c:manualLayout>
          <c:xMode val="edge"/>
          <c:yMode val="edge"/>
          <c:x val="0.34407805623281862"/>
          <c:y val="0.94928033841686588"/>
          <c:w val="0.31184388753436276"/>
          <c:h val="5.07196615831341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(Recovered).xlsx]Pivot_Revenue!PivotTable34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solidFill>
                  <a:schemeClr val="tx1"/>
                </a:solidFill>
              </a:rPr>
              <a:t>Growth Momentum by Creator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89464209643949"/>
          <c:y val="0.12369614512471655"/>
          <c:w val="0.76638633521595145"/>
          <c:h val="0.84795918367346934"/>
        </c:manualLayout>
      </c:layout>
      <c:barChart>
        <c:barDir val="bar"/>
        <c:grouping val="clustered"/>
        <c:varyColors val="0"/>
        <c:ser>
          <c:idx val="0"/>
          <c:order val="0"/>
          <c:tx>
            <c:strRef>
              <c:f>Pivot_Revenue!$B$520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Pivot_Revenue!$A$521:$A$525</c:f>
              <c:strCache>
                <c:ptCount val="4"/>
                <c:pt idx="0">
                  <c:v>Micro</c:v>
                </c:pt>
                <c:pt idx="1">
                  <c:v>Mid</c:v>
                </c:pt>
                <c:pt idx="2">
                  <c:v>Macro</c:v>
                </c:pt>
                <c:pt idx="3">
                  <c:v>Mega</c:v>
                </c:pt>
              </c:strCache>
            </c:strRef>
          </c:cat>
          <c:val>
            <c:numRef>
              <c:f>Pivot_Revenue!$B$521:$B$525</c:f>
              <c:numCache>
                <c:formatCode>0.00,"K"</c:formatCode>
                <c:ptCount val="4"/>
                <c:pt idx="0">
                  <c:v>22457.851097335497</c:v>
                </c:pt>
                <c:pt idx="1">
                  <c:v>33059.434300035806</c:v>
                </c:pt>
                <c:pt idx="2">
                  <c:v>167857.14285714287</c:v>
                </c:pt>
                <c:pt idx="3">
                  <c:v>100000</c:v>
                </c:pt>
              </c:numCache>
            </c:numRef>
          </c:val>
          <c:extLst>
            <c:ext xmlns:c16="http://schemas.microsoft.com/office/drawing/2014/chart" uri="{C3380CC4-5D6E-409C-BE32-E72D297353CC}">
              <c16:uniqueId val="{00000004-4732-451A-976F-995C2C7E10F1}"/>
            </c:ext>
          </c:extLst>
        </c:ser>
        <c:dLbls>
          <c:dLblPos val="outEnd"/>
          <c:showLegendKey val="0"/>
          <c:showVal val="1"/>
          <c:showCatName val="0"/>
          <c:showSerName val="0"/>
          <c:showPercent val="0"/>
          <c:showBubbleSize val="0"/>
        </c:dLbls>
        <c:gapWidth val="182"/>
        <c:axId val="1423406303"/>
        <c:axId val="1283336527"/>
      </c:barChart>
      <c:catAx>
        <c:axId val="1423406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336527"/>
        <c:crosses val="autoZero"/>
        <c:auto val="1"/>
        <c:lblAlgn val="ctr"/>
        <c:lblOffset val="100"/>
        <c:noMultiLvlLbl val="0"/>
      </c:catAx>
      <c:valAx>
        <c:axId val="1283336527"/>
        <c:scaling>
          <c:orientation val="minMax"/>
        </c:scaling>
        <c:delete val="1"/>
        <c:axPos val="b"/>
        <c:numFmt formatCode="0.00,&quot;K&quot;" sourceLinked="1"/>
        <c:majorTickMark val="none"/>
        <c:minorTickMark val="none"/>
        <c:tickLblPos val="nextTo"/>
        <c:crossAx val="142340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Pivot_Revenue!$B$533</c:f>
              <c:strCache>
                <c:ptCount val="1"/>
                <c:pt idx="0">
                  <c:v>estimate_yearly_earnings</c:v>
                </c:pt>
              </c:strCache>
            </c:strRef>
          </c:tx>
          <c:spPr>
            <a:solidFill>
              <a:schemeClr val="accent1"/>
            </a:solidFill>
            <a:ln>
              <a:noFill/>
            </a:ln>
            <a:effectLst/>
          </c:spPr>
          <c:invertIfNegative val="0"/>
          <c:cat>
            <c:strRef>
              <c:f>Pivot_Revenue!$A$534:$A$583</c:f>
              <c:strCache>
                <c:ptCount val="50"/>
                <c:pt idx="0">
                  <c:v>ýýýýýýýýý KIMPRO</c:v>
                </c:pt>
                <c:pt idx="1">
                  <c:v>DaFuq!?Boom!</c:v>
                </c:pt>
                <c:pt idx="2">
                  <c:v>T-Series</c:v>
                </c:pt>
                <c:pt idx="3">
                  <c:v>Cocomelon - Nursery Rhymes</c:v>
                </c:pt>
                <c:pt idx="4">
                  <c:v>SET India</c:v>
                </c:pt>
                <c:pt idx="5">
                  <c:v>Zee TV</c:v>
                </c:pt>
                <c:pt idx="6">
                  <c:v>StarPlus</c:v>
                </c:pt>
                <c:pt idx="7">
                  <c:v>Sony SAB</c:v>
                </c:pt>
                <c:pt idx="8">
                  <c:v>GR6 EXPLODE</c:v>
                </c:pt>
                <c:pt idx="9">
                  <c:v>ZAMZAM ELECTRONICS TRADING</c:v>
                </c:pt>
                <c:pt idx="10">
                  <c:v>BETER Bï¿½ï¿½</c:v>
                </c:pt>
                <c:pt idx="11">
                  <c:v>ViralHog</c:v>
                </c:pt>
                <c:pt idx="12">
                  <c:v>MrBeast</c:v>
                </c:pt>
                <c:pt idx="13">
                  <c:v>HAR PAL GEO</c:v>
                </c:pt>
                <c:pt idx="14">
                  <c:v>dednahype</c:v>
                </c:pt>
                <c:pt idx="15">
                  <c:v>PANDA BOI</c:v>
                </c:pt>
                <c:pt idx="16">
                  <c:v>Filaretiki</c:v>
                </c:pt>
                <c:pt idx="17">
                  <c:v>Colors TV</c:v>
                </c:pt>
                <c:pt idx="18">
                  <c:v>LeoNata Family</c:v>
                </c:pt>
                <c:pt idx="19">
                  <c:v>ARY Digital HD</c:v>
                </c:pt>
                <c:pt idx="20">
                  <c:v>GH'S</c:v>
                </c:pt>
                <c:pt idx="21">
                  <c:v>Alan Chikin Chow</c:v>
                </c:pt>
                <c:pt idx="22">
                  <c:v>Sun TV</c:v>
                </c:pt>
                <c:pt idx="23">
                  <c:v>Vijay Television</c:v>
                </c:pt>
                <c:pt idx="24">
                  <c:v>_vector_</c:v>
                </c:pt>
                <c:pt idx="25">
                  <c:v>Yoeslan</c:v>
                </c:pt>
                <c:pt idx="26">
                  <c:v>Infobells - Hindi</c:v>
                </c:pt>
                <c:pt idx="27">
                  <c:v>Goldmines Gaane Sune Ansune</c:v>
                </c:pt>
                <c:pt idx="28">
                  <c:v>LankyBox</c:v>
                </c:pt>
                <c:pt idx="29">
                  <c:v>Zee Music Company</c:v>
                </c:pt>
                <c:pt idx="30">
                  <c:v>GMA  Network</c:v>
                </c:pt>
                <c:pt idx="31">
                  <c:v>Spider Slack</c:v>
                </c:pt>
                <c:pt idx="32">
                  <c:v>Tsuriki Show</c:v>
                </c:pt>
                <c:pt idx="33">
                  <c:v>That Little Puff</c:v>
                </c:pt>
                <c:pt idx="34">
                  <c:v>ýýý Kids Diana Show</c:v>
                </c:pt>
                <c:pt idx="35">
                  <c:v>Ishaan Ali 11</c:v>
                </c:pt>
                <c:pt idx="36">
                  <c:v>Junya.ï¿½ï¿½ï¿½ï¿½</c:v>
                </c:pt>
                <c:pt idx="37">
                  <c:v>WWE</c:v>
                </c:pt>
                <c:pt idx="38">
                  <c:v>Chapitosiki</c:v>
                </c:pt>
                <c:pt idx="39">
                  <c:v>Sagawa /ï¿½ï¿½ï¿½</c:v>
                </c:pt>
                <c:pt idx="40">
                  <c:v>Topper Guild</c:v>
                </c:pt>
                <c:pt idx="41">
                  <c:v>HUM TV</c:v>
                </c:pt>
                <c:pt idx="42">
                  <c:v>Masha and The Bear</c:v>
                </c:pt>
                <c:pt idx="43">
                  <c:v>El Payaso Plim Plim</c:v>
                </c:pt>
                <c:pt idx="44">
                  <c:v>Younes Zarou</c:v>
                </c:pt>
                <c:pt idx="45">
                  <c:v>El Reino Infantil</c:v>
                </c:pt>
                <c:pt idx="46">
                  <c:v>HYBE LABELS</c:v>
                </c:pt>
                <c:pt idx="47">
                  <c:v>Vlad and Niki</c:v>
                </c:pt>
                <c:pt idx="48">
                  <c:v>Super Simple Songs - Kids Songs</c:v>
                </c:pt>
                <c:pt idx="49">
                  <c:v>Dangal TV Channel</c:v>
                </c:pt>
              </c:strCache>
            </c:strRef>
          </c:cat>
          <c:val>
            <c:numRef>
              <c:f>Pivot_Revenue!$B$534:$B$583</c:f>
              <c:numCache>
                <c:formatCode>0.00</c:formatCode>
                <c:ptCount val="50"/>
                <c:pt idx="0">
                  <c:v>86800000</c:v>
                </c:pt>
                <c:pt idx="1">
                  <c:v>58750000</c:v>
                </c:pt>
                <c:pt idx="2">
                  <c:v>57600000</c:v>
                </c:pt>
                <c:pt idx="3">
                  <c:v>50350000</c:v>
                </c:pt>
                <c:pt idx="4">
                  <c:v>46500000</c:v>
                </c:pt>
                <c:pt idx="5">
                  <c:v>43500000</c:v>
                </c:pt>
                <c:pt idx="6">
                  <c:v>42500000</c:v>
                </c:pt>
                <c:pt idx="7">
                  <c:v>42300000</c:v>
                </c:pt>
                <c:pt idx="8">
                  <c:v>41700000</c:v>
                </c:pt>
                <c:pt idx="9">
                  <c:v>40750000</c:v>
                </c:pt>
                <c:pt idx="10">
                  <c:v>37300000</c:v>
                </c:pt>
                <c:pt idx="11">
                  <c:v>34800000</c:v>
                </c:pt>
                <c:pt idx="12">
                  <c:v>34350000</c:v>
                </c:pt>
                <c:pt idx="13">
                  <c:v>34100000</c:v>
                </c:pt>
                <c:pt idx="14">
                  <c:v>31750000</c:v>
                </c:pt>
                <c:pt idx="15">
                  <c:v>31250000</c:v>
                </c:pt>
                <c:pt idx="16">
                  <c:v>30700000</c:v>
                </c:pt>
                <c:pt idx="17">
                  <c:v>30300000</c:v>
                </c:pt>
                <c:pt idx="18">
                  <c:v>29900000</c:v>
                </c:pt>
                <c:pt idx="19">
                  <c:v>29300000</c:v>
                </c:pt>
                <c:pt idx="20">
                  <c:v>27550000</c:v>
                </c:pt>
                <c:pt idx="21">
                  <c:v>26650000</c:v>
                </c:pt>
                <c:pt idx="22">
                  <c:v>25000000</c:v>
                </c:pt>
                <c:pt idx="23">
                  <c:v>23150000</c:v>
                </c:pt>
                <c:pt idx="24">
                  <c:v>23050000</c:v>
                </c:pt>
                <c:pt idx="25">
                  <c:v>22300000</c:v>
                </c:pt>
                <c:pt idx="26">
                  <c:v>20800000</c:v>
                </c:pt>
                <c:pt idx="27">
                  <c:v>20750000</c:v>
                </c:pt>
                <c:pt idx="28">
                  <c:v>20750000</c:v>
                </c:pt>
                <c:pt idx="29">
                  <c:v>20500000</c:v>
                </c:pt>
                <c:pt idx="30">
                  <c:v>20350000</c:v>
                </c:pt>
                <c:pt idx="31">
                  <c:v>19400000</c:v>
                </c:pt>
                <c:pt idx="32">
                  <c:v>19300000</c:v>
                </c:pt>
                <c:pt idx="33">
                  <c:v>19250000</c:v>
                </c:pt>
                <c:pt idx="34">
                  <c:v>18650000</c:v>
                </c:pt>
                <c:pt idx="35">
                  <c:v>18600000</c:v>
                </c:pt>
                <c:pt idx="36">
                  <c:v>18400000</c:v>
                </c:pt>
                <c:pt idx="37">
                  <c:v>18200000</c:v>
                </c:pt>
                <c:pt idx="38">
                  <c:v>18150000</c:v>
                </c:pt>
                <c:pt idx="39">
                  <c:v>18100000</c:v>
                </c:pt>
                <c:pt idx="40">
                  <c:v>17550000</c:v>
                </c:pt>
                <c:pt idx="41">
                  <c:v>17500000</c:v>
                </c:pt>
                <c:pt idx="42">
                  <c:v>17100000</c:v>
                </c:pt>
                <c:pt idx="43">
                  <c:v>16300000</c:v>
                </c:pt>
                <c:pt idx="44">
                  <c:v>15750000</c:v>
                </c:pt>
                <c:pt idx="45">
                  <c:v>15600000</c:v>
                </c:pt>
                <c:pt idx="46">
                  <c:v>15250000</c:v>
                </c:pt>
                <c:pt idx="47">
                  <c:v>14800000</c:v>
                </c:pt>
                <c:pt idx="48">
                  <c:v>14300000</c:v>
                </c:pt>
                <c:pt idx="49">
                  <c:v>14300000</c:v>
                </c:pt>
              </c:numCache>
            </c:numRef>
          </c:val>
          <c:extLst>
            <c:ext xmlns:c16="http://schemas.microsoft.com/office/drawing/2014/chart" uri="{C3380CC4-5D6E-409C-BE32-E72D297353CC}">
              <c16:uniqueId val="{00000000-C9A6-41BA-85D8-7302ECFB7563}"/>
            </c:ext>
          </c:extLst>
        </c:ser>
        <c:dLbls>
          <c:showLegendKey val="0"/>
          <c:showVal val="0"/>
          <c:showCatName val="0"/>
          <c:showSerName val="0"/>
          <c:showPercent val="0"/>
          <c:showBubbleSize val="0"/>
        </c:dLbls>
        <c:gapWidth val="219"/>
        <c:overlap val="-27"/>
        <c:axId val="1201076639"/>
        <c:axId val="1283277487"/>
      </c:barChart>
      <c:lineChart>
        <c:grouping val="standard"/>
        <c:varyColors val="0"/>
        <c:ser>
          <c:idx val="1"/>
          <c:order val="1"/>
          <c:tx>
            <c:strRef>
              <c:f>Pivot_Revenue!$D$533</c:f>
              <c:strCache>
                <c:ptCount val="1"/>
                <c:pt idx="0">
                  <c:v>Cumulative %</c:v>
                </c:pt>
              </c:strCache>
            </c:strRef>
          </c:tx>
          <c:spPr>
            <a:ln w="22225" cap="rnd">
              <a:solidFill>
                <a:srgbClr val="00B050"/>
              </a:solidFill>
              <a:round/>
            </a:ln>
            <a:effectLst/>
          </c:spPr>
          <c:marker>
            <c:symbol val="none"/>
          </c:marker>
          <c:cat>
            <c:strRef>
              <c:f>Pivot_Revenue!$A$534:$A$583</c:f>
              <c:strCache>
                <c:ptCount val="50"/>
                <c:pt idx="0">
                  <c:v>ýýýýýýýýý KIMPRO</c:v>
                </c:pt>
                <c:pt idx="1">
                  <c:v>DaFuq!?Boom!</c:v>
                </c:pt>
                <c:pt idx="2">
                  <c:v>T-Series</c:v>
                </c:pt>
                <c:pt idx="3">
                  <c:v>Cocomelon - Nursery Rhymes</c:v>
                </c:pt>
                <c:pt idx="4">
                  <c:v>SET India</c:v>
                </c:pt>
                <c:pt idx="5">
                  <c:v>Zee TV</c:v>
                </c:pt>
                <c:pt idx="6">
                  <c:v>StarPlus</c:v>
                </c:pt>
                <c:pt idx="7">
                  <c:v>Sony SAB</c:v>
                </c:pt>
                <c:pt idx="8">
                  <c:v>GR6 EXPLODE</c:v>
                </c:pt>
                <c:pt idx="9">
                  <c:v>ZAMZAM ELECTRONICS TRADING</c:v>
                </c:pt>
                <c:pt idx="10">
                  <c:v>BETER Bï¿½ï¿½</c:v>
                </c:pt>
                <c:pt idx="11">
                  <c:v>ViralHog</c:v>
                </c:pt>
                <c:pt idx="12">
                  <c:v>MrBeast</c:v>
                </c:pt>
                <c:pt idx="13">
                  <c:v>HAR PAL GEO</c:v>
                </c:pt>
                <c:pt idx="14">
                  <c:v>dednahype</c:v>
                </c:pt>
                <c:pt idx="15">
                  <c:v>PANDA BOI</c:v>
                </c:pt>
                <c:pt idx="16">
                  <c:v>Filaretiki</c:v>
                </c:pt>
                <c:pt idx="17">
                  <c:v>Colors TV</c:v>
                </c:pt>
                <c:pt idx="18">
                  <c:v>LeoNata Family</c:v>
                </c:pt>
                <c:pt idx="19">
                  <c:v>ARY Digital HD</c:v>
                </c:pt>
                <c:pt idx="20">
                  <c:v>GH'S</c:v>
                </c:pt>
                <c:pt idx="21">
                  <c:v>Alan Chikin Chow</c:v>
                </c:pt>
                <c:pt idx="22">
                  <c:v>Sun TV</c:v>
                </c:pt>
                <c:pt idx="23">
                  <c:v>Vijay Television</c:v>
                </c:pt>
                <c:pt idx="24">
                  <c:v>_vector_</c:v>
                </c:pt>
                <c:pt idx="25">
                  <c:v>Yoeslan</c:v>
                </c:pt>
                <c:pt idx="26">
                  <c:v>Infobells - Hindi</c:v>
                </c:pt>
                <c:pt idx="27">
                  <c:v>Goldmines Gaane Sune Ansune</c:v>
                </c:pt>
                <c:pt idx="28">
                  <c:v>LankyBox</c:v>
                </c:pt>
                <c:pt idx="29">
                  <c:v>Zee Music Company</c:v>
                </c:pt>
                <c:pt idx="30">
                  <c:v>GMA  Network</c:v>
                </c:pt>
                <c:pt idx="31">
                  <c:v>Spider Slack</c:v>
                </c:pt>
                <c:pt idx="32">
                  <c:v>Tsuriki Show</c:v>
                </c:pt>
                <c:pt idx="33">
                  <c:v>That Little Puff</c:v>
                </c:pt>
                <c:pt idx="34">
                  <c:v>ýýý Kids Diana Show</c:v>
                </c:pt>
                <c:pt idx="35">
                  <c:v>Ishaan Ali 11</c:v>
                </c:pt>
                <c:pt idx="36">
                  <c:v>Junya.ï¿½ï¿½ï¿½ï¿½</c:v>
                </c:pt>
                <c:pt idx="37">
                  <c:v>WWE</c:v>
                </c:pt>
                <c:pt idx="38">
                  <c:v>Chapitosiki</c:v>
                </c:pt>
                <c:pt idx="39">
                  <c:v>Sagawa /ï¿½ï¿½ï¿½</c:v>
                </c:pt>
                <c:pt idx="40">
                  <c:v>Topper Guild</c:v>
                </c:pt>
                <c:pt idx="41">
                  <c:v>HUM TV</c:v>
                </c:pt>
                <c:pt idx="42">
                  <c:v>Masha and The Bear</c:v>
                </c:pt>
                <c:pt idx="43">
                  <c:v>El Payaso Plim Plim</c:v>
                </c:pt>
                <c:pt idx="44">
                  <c:v>Younes Zarou</c:v>
                </c:pt>
                <c:pt idx="45">
                  <c:v>El Reino Infantil</c:v>
                </c:pt>
                <c:pt idx="46">
                  <c:v>HYBE LABELS</c:v>
                </c:pt>
                <c:pt idx="47">
                  <c:v>Vlad and Niki</c:v>
                </c:pt>
                <c:pt idx="48">
                  <c:v>Super Simple Songs - Kids Songs</c:v>
                </c:pt>
                <c:pt idx="49">
                  <c:v>Dangal TV Channel</c:v>
                </c:pt>
              </c:strCache>
            </c:strRef>
          </c:cat>
          <c:val>
            <c:numRef>
              <c:f>Pivot_Revenue!$D$534:$D$583</c:f>
              <c:numCache>
                <c:formatCode>0.00%</c:formatCode>
                <c:ptCount val="50"/>
                <c:pt idx="0">
                  <c:v>6.1479618939689062E-2</c:v>
                </c:pt>
                <c:pt idx="1">
                  <c:v>0.10309168821050395</c:v>
                </c:pt>
                <c:pt idx="2">
                  <c:v>0.14388922335942203</c:v>
                </c:pt>
                <c:pt idx="3">
                  <c:v>0.17955165208768636</c:v>
                </c:pt>
                <c:pt idx="4">
                  <c:v>0.21248716223394837</c:v>
                </c:pt>
                <c:pt idx="5">
                  <c:v>0.24329780075787089</c:v>
                </c:pt>
                <c:pt idx="6">
                  <c:v>0.27340014874101354</c:v>
                </c:pt>
                <c:pt idx="7">
                  <c:v>0.30336083861600027</c:v>
                </c:pt>
                <c:pt idx="8">
                  <c:v>0.33289655416651909</c:v>
                </c:pt>
                <c:pt idx="9">
                  <c:v>0.36175939370329707</c:v>
                </c:pt>
                <c:pt idx="10">
                  <c:v>0.3881786308743847</c:v>
                </c:pt>
                <c:pt idx="11">
                  <c:v>0.41282714169352269</c:v>
                </c:pt>
                <c:pt idx="12">
                  <c:v>0.43715692176930976</c:v>
                </c:pt>
                <c:pt idx="13">
                  <c:v>0.46130962920990193</c:v>
                </c:pt>
                <c:pt idx="14">
                  <c:v>0.48379785387966145</c:v>
                </c:pt>
                <c:pt idx="15">
                  <c:v>0.50593193327903108</c:v>
                </c:pt>
                <c:pt idx="16">
                  <c:v>0.52767645288097176</c:v>
                </c:pt>
                <c:pt idx="17">
                  <c:v>0.5491376562666006</c:v>
                </c:pt>
                <c:pt idx="18">
                  <c:v>0.57031554343591739</c:v>
                </c:pt>
                <c:pt idx="19">
                  <c:v>0.59106845628076632</c:v>
                </c:pt>
                <c:pt idx="20">
                  <c:v>0.61058186067925058</c:v>
                </c:pt>
                <c:pt idx="21">
                  <c:v>0.62945780359103309</c:v>
                </c:pt>
                <c:pt idx="22">
                  <c:v>0.64716506711052879</c:v>
                </c:pt>
                <c:pt idx="23">
                  <c:v>0.66356199312958175</c:v>
                </c:pt>
                <c:pt idx="24">
                  <c:v>0.67988809009455675</c:v>
                </c:pt>
                <c:pt idx="25">
                  <c:v>0.6956829691539469</c:v>
                </c:pt>
                <c:pt idx="26">
                  <c:v>0.71041541240216732</c:v>
                </c:pt>
                <c:pt idx="27">
                  <c:v>0.72511244112334883</c:v>
                </c:pt>
                <c:pt idx="28">
                  <c:v>0.73980946984453022</c:v>
                </c:pt>
                <c:pt idx="29">
                  <c:v>0.75432942593051666</c:v>
                </c:pt>
                <c:pt idx="30">
                  <c:v>0.76874313843538622</c:v>
                </c:pt>
                <c:pt idx="31">
                  <c:v>0.78248397492651489</c:v>
                </c:pt>
                <c:pt idx="32">
                  <c:v>0.79615398236356549</c:v>
                </c:pt>
                <c:pt idx="33">
                  <c:v>0.80978857527357717</c:v>
                </c:pt>
                <c:pt idx="34">
                  <c:v>0.82299819385912099</c:v>
                </c:pt>
                <c:pt idx="35">
                  <c:v>0.83617239791762576</c:v>
                </c:pt>
                <c:pt idx="36">
                  <c:v>0.84920494386797463</c:v>
                </c:pt>
                <c:pt idx="37">
                  <c:v>0.86209583171016746</c:v>
                </c:pt>
                <c:pt idx="38">
                  <c:v>0.87495130502532137</c:v>
                </c:pt>
                <c:pt idx="39">
                  <c:v>0.88777136381343624</c:v>
                </c:pt>
                <c:pt idx="40">
                  <c:v>0.90020186280412229</c:v>
                </c:pt>
                <c:pt idx="41">
                  <c:v>0.91259694726776919</c:v>
                </c:pt>
                <c:pt idx="42">
                  <c:v>0.92470871551510425</c:v>
                </c:pt>
                <c:pt idx="43">
                  <c:v>0.93625385132981553</c:v>
                </c:pt>
                <c:pt idx="44">
                  <c:v>0.94740942734709777</c:v>
                </c:pt>
                <c:pt idx="45">
                  <c:v>0.95845875978326311</c:v>
                </c:pt>
                <c:pt idx="46">
                  <c:v>0.96926019053015544</c:v>
                </c:pt>
                <c:pt idx="47">
                  <c:v>0.9797428905336969</c:v>
                </c:pt>
                <c:pt idx="48">
                  <c:v>0.98987144526684845</c:v>
                </c:pt>
                <c:pt idx="49">
                  <c:v>1</c:v>
                </c:pt>
              </c:numCache>
            </c:numRef>
          </c:val>
          <c:smooth val="0"/>
          <c:extLst>
            <c:ext xmlns:c16="http://schemas.microsoft.com/office/drawing/2014/chart" uri="{C3380CC4-5D6E-409C-BE32-E72D297353CC}">
              <c16:uniqueId val="{00000001-C9A6-41BA-85D8-7302ECFB7563}"/>
            </c:ext>
          </c:extLst>
        </c:ser>
        <c:ser>
          <c:idx val="2"/>
          <c:order val="2"/>
          <c:tx>
            <c:strRef>
              <c:f>Pivot_Revenue!$E$533</c:f>
              <c:strCache>
                <c:ptCount val="1"/>
                <c:pt idx="0">
                  <c:v>80% Threshold</c:v>
                </c:pt>
              </c:strCache>
            </c:strRef>
          </c:tx>
          <c:spPr>
            <a:ln w="15875" cap="rnd">
              <a:solidFill>
                <a:srgbClr val="FF5437"/>
              </a:solidFill>
              <a:prstDash val="sysDash"/>
              <a:round/>
            </a:ln>
            <a:effectLst/>
          </c:spPr>
          <c:marker>
            <c:symbol val="none"/>
          </c:marker>
          <c:val>
            <c:numRef>
              <c:f>Pivot_Revenue!$E$534:$E$583</c:f>
              <c:numCache>
                <c:formatCode>General</c:formatCode>
                <c:ptCount val="50"/>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pt idx="15">
                  <c:v>0.8</c:v>
                </c:pt>
                <c:pt idx="16">
                  <c:v>0.8</c:v>
                </c:pt>
                <c:pt idx="17">
                  <c:v>0.8</c:v>
                </c:pt>
                <c:pt idx="18">
                  <c:v>0.8</c:v>
                </c:pt>
                <c:pt idx="19">
                  <c:v>0.8</c:v>
                </c:pt>
                <c:pt idx="20">
                  <c:v>0.8</c:v>
                </c:pt>
                <c:pt idx="21">
                  <c:v>0.8</c:v>
                </c:pt>
                <c:pt idx="22">
                  <c:v>0.8</c:v>
                </c:pt>
                <c:pt idx="23">
                  <c:v>0.8</c:v>
                </c:pt>
                <c:pt idx="24">
                  <c:v>0.8</c:v>
                </c:pt>
                <c:pt idx="25">
                  <c:v>0.8</c:v>
                </c:pt>
                <c:pt idx="26">
                  <c:v>0.8</c:v>
                </c:pt>
                <c:pt idx="27">
                  <c:v>0.8</c:v>
                </c:pt>
                <c:pt idx="28">
                  <c:v>0.8</c:v>
                </c:pt>
                <c:pt idx="29">
                  <c:v>0.8</c:v>
                </c:pt>
                <c:pt idx="30">
                  <c:v>0.8</c:v>
                </c:pt>
                <c:pt idx="31">
                  <c:v>0.8</c:v>
                </c:pt>
                <c:pt idx="32">
                  <c:v>0.8</c:v>
                </c:pt>
                <c:pt idx="33">
                  <c:v>0.8</c:v>
                </c:pt>
                <c:pt idx="34">
                  <c:v>0.8</c:v>
                </c:pt>
                <c:pt idx="35">
                  <c:v>0.8</c:v>
                </c:pt>
                <c:pt idx="36">
                  <c:v>0.8</c:v>
                </c:pt>
                <c:pt idx="37">
                  <c:v>0.8</c:v>
                </c:pt>
                <c:pt idx="38">
                  <c:v>0.8</c:v>
                </c:pt>
                <c:pt idx="39">
                  <c:v>0.8</c:v>
                </c:pt>
                <c:pt idx="40">
                  <c:v>0.8</c:v>
                </c:pt>
                <c:pt idx="41">
                  <c:v>0.8</c:v>
                </c:pt>
                <c:pt idx="42">
                  <c:v>0.8</c:v>
                </c:pt>
                <c:pt idx="43">
                  <c:v>0.8</c:v>
                </c:pt>
                <c:pt idx="44">
                  <c:v>0.8</c:v>
                </c:pt>
                <c:pt idx="45">
                  <c:v>0.8</c:v>
                </c:pt>
                <c:pt idx="46">
                  <c:v>0.8</c:v>
                </c:pt>
                <c:pt idx="47">
                  <c:v>0.8</c:v>
                </c:pt>
                <c:pt idx="48">
                  <c:v>0.8</c:v>
                </c:pt>
                <c:pt idx="49">
                  <c:v>0.8</c:v>
                </c:pt>
              </c:numCache>
            </c:numRef>
          </c:val>
          <c:smooth val="0"/>
          <c:extLst>
            <c:ext xmlns:c16="http://schemas.microsoft.com/office/drawing/2014/chart" uri="{C3380CC4-5D6E-409C-BE32-E72D297353CC}">
              <c16:uniqueId val="{00000002-C9A6-41BA-85D8-7302ECFB7563}"/>
            </c:ext>
          </c:extLst>
        </c:ser>
        <c:dLbls>
          <c:showLegendKey val="0"/>
          <c:showVal val="0"/>
          <c:showCatName val="0"/>
          <c:showSerName val="0"/>
          <c:showPercent val="0"/>
          <c:showBubbleSize val="0"/>
        </c:dLbls>
        <c:marker val="1"/>
        <c:smooth val="0"/>
        <c:axId val="67620735"/>
        <c:axId val="1283277007"/>
      </c:lineChart>
      <c:catAx>
        <c:axId val="120107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77487"/>
        <c:crosses val="autoZero"/>
        <c:auto val="1"/>
        <c:lblAlgn val="ctr"/>
        <c:lblOffset val="100"/>
        <c:noMultiLvlLbl val="0"/>
      </c:catAx>
      <c:valAx>
        <c:axId val="1283277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076639"/>
        <c:crosses val="autoZero"/>
        <c:crossBetween val="between"/>
        <c:majorUnit val="25000000"/>
      </c:valAx>
      <c:valAx>
        <c:axId val="1283277007"/>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20735"/>
        <c:crosses val="max"/>
        <c:crossBetween val="between"/>
        <c:majorUnit val="0.2"/>
      </c:valAx>
      <c:catAx>
        <c:axId val="67620735"/>
        <c:scaling>
          <c:orientation val="minMax"/>
        </c:scaling>
        <c:delete val="1"/>
        <c:axPos val="b"/>
        <c:numFmt formatCode="General" sourceLinked="1"/>
        <c:majorTickMark val="out"/>
        <c:minorTickMark val="none"/>
        <c:tickLblPos val="nextTo"/>
        <c:crossAx val="1283277007"/>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(Recovered).xlsx]Pivot_Revenue!PivotTable16</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925373134328357"/>
              <c:y val="2.918855808523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1982942430703758E-2"/>
              <c:y val="-6.4214827787507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5536602700781805E-3"/>
              <c:y val="-0.1109165207238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0863981319322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0863981319322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5536602700781805E-3"/>
              <c:y val="-0.1109165207238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1982942430703758E-2"/>
              <c:y val="-6.4214827787507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925373134328357"/>
              <c:y val="2.918855808523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0863981319322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5536602700781805E-3"/>
              <c:y val="-0.1109165207238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1982942430703758E-2"/>
              <c:y val="-6.4214827787507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925373134328357"/>
              <c:y val="2.918855808523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222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0863981319322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5536602700781805E-3"/>
              <c:y val="-0.1109165207238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1982942430703758E-2"/>
              <c:y val="-6.4214827787507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925373134328357"/>
              <c:y val="2.918855808523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0863981319322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5536602700781805E-3"/>
              <c:y val="-0.1109165207238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1982942430703758E-2"/>
              <c:y val="-6.4214827787507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925373134328357"/>
              <c:y val="2.918855808523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35986711419569"/>
          <c:y val="0.1587436335628222"/>
          <c:w val="0.64127768871371638"/>
          <c:h val="0.71521801329752543"/>
        </c:manualLayout>
      </c:layout>
      <c:barChart>
        <c:barDir val="col"/>
        <c:grouping val="clustered"/>
        <c:varyColors val="0"/>
        <c:ser>
          <c:idx val="0"/>
          <c:order val="0"/>
          <c:tx>
            <c:strRef>
              <c:f>Pivot_Revenue!$B$328</c:f>
              <c:strCache>
                <c:ptCount val="1"/>
                <c:pt idx="0">
                  <c:v>Avg. yearly_earnings</c:v>
                </c:pt>
              </c:strCache>
            </c:strRef>
          </c:tx>
          <c:spPr>
            <a:solidFill>
              <a:schemeClr val="accent1"/>
            </a:solidFill>
            <a:ln>
              <a:noFill/>
            </a:ln>
            <a:effectLst/>
          </c:spPr>
          <c:invertIfNegative val="0"/>
          <c:cat>
            <c:strRef>
              <c:f>Pivot_Revenue!$A$329:$A$333</c:f>
              <c:strCache>
                <c:ptCount val="4"/>
                <c:pt idx="0">
                  <c:v>3-5</c:v>
                </c:pt>
                <c:pt idx="1">
                  <c:v>6-8</c:v>
                </c:pt>
                <c:pt idx="2">
                  <c:v>9-12</c:v>
                </c:pt>
                <c:pt idx="3">
                  <c:v>12+</c:v>
                </c:pt>
              </c:strCache>
            </c:strRef>
          </c:cat>
          <c:val>
            <c:numRef>
              <c:f>Pivot_Revenue!$B$329:$B$333</c:f>
              <c:numCache>
                <c:formatCode>General</c:formatCode>
                <c:ptCount val="4"/>
                <c:pt idx="0">
                  <c:v>7418672.4761904757</c:v>
                </c:pt>
                <c:pt idx="1">
                  <c:v>6180951.1011904757</c:v>
                </c:pt>
                <c:pt idx="2">
                  <c:v>3947567.0785714285</c:v>
                </c:pt>
                <c:pt idx="3">
                  <c:v>3525526.03814433</c:v>
                </c:pt>
              </c:numCache>
            </c:numRef>
          </c:val>
          <c:extLst>
            <c:ext xmlns:c16="http://schemas.microsoft.com/office/drawing/2014/chart" uri="{C3380CC4-5D6E-409C-BE32-E72D297353CC}">
              <c16:uniqueId val="{00000000-ED0E-42F8-8736-6D3E0C5B87D5}"/>
            </c:ext>
          </c:extLst>
        </c:ser>
        <c:dLbls>
          <c:showLegendKey val="0"/>
          <c:showVal val="0"/>
          <c:showCatName val="0"/>
          <c:showSerName val="0"/>
          <c:showPercent val="0"/>
          <c:showBubbleSize val="0"/>
        </c:dLbls>
        <c:gapWidth val="219"/>
        <c:overlap val="-27"/>
        <c:axId val="1321881088"/>
        <c:axId val="513875375"/>
      </c:barChart>
      <c:lineChart>
        <c:grouping val="standard"/>
        <c:varyColors val="0"/>
        <c:ser>
          <c:idx val="1"/>
          <c:order val="1"/>
          <c:tx>
            <c:strRef>
              <c:f>Pivot_Revenue!$C$328</c:f>
              <c:strCache>
                <c:ptCount val="1"/>
                <c:pt idx="0">
                  <c:v>Avg. engagement_rate</c:v>
                </c:pt>
              </c:strCache>
            </c:strRef>
          </c:tx>
          <c:spPr>
            <a:ln w="2222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0"/>
                  <c:y val="-4.08639813193228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0E-42F8-8736-6D3E0C5B87D5}"/>
                </c:ext>
              </c:extLst>
            </c:dLbl>
            <c:dLbl>
              <c:idx val="1"/>
              <c:layout>
                <c:manualLayout>
                  <c:x val="3.5536602700781805E-3"/>
                  <c:y val="-0.110916520723876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0E-42F8-8736-6D3E0C5B87D5}"/>
                </c:ext>
              </c:extLst>
            </c:dLbl>
            <c:dLbl>
              <c:idx val="2"/>
              <c:layout>
                <c:manualLayout>
                  <c:x val="-3.1982942430703758E-2"/>
                  <c:y val="-6.42148277875072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0E-42F8-8736-6D3E0C5B87D5}"/>
                </c:ext>
              </c:extLst>
            </c:dLbl>
            <c:dLbl>
              <c:idx val="3"/>
              <c:layout>
                <c:manualLayout>
                  <c:x val="-0.14925373134328357"/>
                  <c:y val="2.9188558085230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0E-42F8-8736-6D3E0C5B87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Pivot_Revenue!$A$329:$A$333</c:f>
              <c:strCache>
                <c:ptCount val="4"/>
                <c:pt idx="0">
                  <c:v>3-5</c:v>
                </c:pt>
                <c:pt idx="1">
                  <c:v>6-8</c:v>
                </c:pt>
                <c:pt idx="2">
                  <c:v>9-12</c:v>
                </c:pt>
                <c:pt idx="3">
                  <c:v>12+</c:v>
                </c:pt>
              </c:strCache>
            </c:strRef>
          </c:cat>
          <c:val>
            <c:numRef>
              <c:f>Pivot_Revenue!$C$329:$C$333</c:f>
              <c:numCache>
                <c:formatCode>0.00%</c:formatCode>
                <c:ptCount val="4"/>
                <c:pt idx="0">
                  <c:v>2.8309223470443484E-2</c:v>
                </c:pt>
                <c:pt idx="1">
                  <c:v>2.0127064953971187E-2</c:v>
                </c:pt>
                <c:pt idx="2">
                  <c:v>1.4189926409357571E-2</c:v>
                </c:pt>
                <c:pt idx="3">
                  <c:v>6.5019621994044773E-3</c:v>
                </c:pt>
              </c:numCache>
            </c:numRef>
          </c:val>
          <c:smooth val="0"/>
          <c:extLst>
            <c:ext xmlns:c16="http://schemas.microsoft.com/office/drawing/2014/chart" uri="{C3380CC4-5D6E-409C-BE32-E72D297353CC}">
              <c16:uniqueId val="{00000005-ED0E-42F8-8736-6D3E0C5B87D5}"/>
            </c:ext>
          </c:extLst>
        </c:ser>
        <c:dLbls>
          <c:showLegendKey val="0"/>
          <c:showVal val="0"/>
          <c:showCatName val="0"/>
          <c:showSerName val="0"/>
          <c:showPercent val="0"/>
          <c:showBubbleSize val="0"/>
        </c:dLbls>
        <c:marker val="1"/>
        <c:smooth val="0"/>
        <c:axId val="1321829584"/>
        <c:axId val="513823055"/>
      </c:lineChart>
      <c:catAx>
        <c:axId val="13218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875375"/>
        <c:crosses val="autoZero"/>
        <c:auto val="1"/>
        <c:lblAlgn val="ctr"/>
        <c:lblOffset val="100"/>
        <c:noMultiLvlLbl val="0"/>
      </c:catAx>
      <c:valAx>
        <c:axId val="51387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881088"/>
        <c:crosses val="autoZero"/>
        <c:crossBetween val="between"/>
      </c:valAx>
      <c:valAx>
        <c:axId val="51382305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829584"/>
        <c:crosses val="max"/>
        <c:crossBetween val="between"/>
      </c:valAx>
      <c:catAx>
        <c:axId val="1321829584"/>
        <c:scaling>
          <c:orientation val="minMax"/>
        </c:scaling>
        <c:delete val="1"/>
        <c:axPos val="b"/>
        <c:numFmt formatCode="General" sourceLinked="1"/>
        <c:majorTickMark val="out"/>
        <c:minorTickMark val="none"/>
        <c:tickLblPos val="nextTo"/>
        <c:crossAx val="513823055"/>
        <c:crosses val="autoZero"/>
        <c:auto val="1"/>
        <c:lblAlgn val="ctr"/>
        <c:lblOffset val="100"/>
        <c:noMultiLvlLbl val="0"/>
      </c:catAx>
      <c:spPr>
        <a:noFill/>
        <a:ln>
          <a:noFill/>
        </a:ln>
        <a:effectLst/>
      </c:spPr>
    </c:plotArea>
    <c:legend>
      <c:legendPos val="b"/>
      <c:layout>
        <c:manualLayout>
          <c:xMode val="edge"/>
          <c:yMode val="edge"/>
          <c:x val="1.160105084469437E-2"/>
          <c:y val="0.92188975974608733"/>
          <c:w val="0.97679754078315673"/>
          <c:h val="7.81102402539127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(Recovered).xlsx]Pivot_Revenue!PivotTable15</c:name>
    <c:fmtId val="14"/>
  </c:pivotSource>
  <c:chart>
    <c:title>
      <c:tx>
        <c:rich>
          <a:bodyPr rot="0" spcFirstLastPara="1" vertOverflow="ellipsis" vert="horz" wrap="square" anchor="ctr" anchorCtr="1"/>
          <a:lstStyle/>
          <a:p>
            <a:pPr algn="ctr">
              <a:defRPr sz="1200" b="0" i="0" u="none" strike="noStrike" kern="1200" spc="0" baseline="0">
                <a:solidFill>
                  <a:srgbClr val="1E293B"/>
                </a:solidFill>
                <a:latin typeface="Segoe UI Semibold" panose="020B0702040204020203" pitchFamily="34" charset="0"/>
                <a:ea typeface="+mn-ea"/>
                <a:cs typeface="Segoe UI Semibold" panose="020B0702040204020203" pitchFamily="34" charset="0"/>
              </a:defRPr>
            </a:pPr>
            <a:r>
              <a:rPr lang="en-IN" sz="1200" b="1" i="0" u="none" strike="noStrike" baseline="0">
                <a:solidFill>
                  <a:srgbClr val="1E293B"/>
                </a:solidFill>
                <a:latin typeface="Segoe UI Semibold" panose="020B0702040204020203" pitchFamily="34" charset="0"/>
                <a:cs typeface="Segoe UI Semibold" panose="020B0702040204020203" pitchFamily="34" charset="0"/>
              </a:rPr>
              <a:t>Revenue Potential by Category</a:t>
            </a:r>
            <a:endParaRPr lang="en-IN" sz="1200" b="1">
              <a:solidFill>
                <a:srgbClr val="1E293B"/>
              </a:solidFill>
              <a:latin typeface="Segoe UI Semibold" panose="020B0702040204020203" pitchFamily="34" charset="0"/>
              <a:cs typeface="Segoe UI Semibold" panose="020B0702040204020203" pitchFamily="34" charset="0"/>
            </a:endParaRPr>
          </a:p>
        </c:rich>
      </c:tx>
      <c:layout>
        <c:manualLayout>
          <c:xMode val="edge"/>
          <c:yMode val="edge"/>
          <c:x val="0.26029258098223618"/>
          <c:y val="0"/>
        </c:manualLayout>
      </c:layout>
      <c:overlay val="0"/>
      <c:spPr>
        <a:noFill/>
        <a:ln>
          <a:noFill/>
        </a:ln>
        <a:effectLst/>
      </c:spPr>
      <c:txPr>
        <a:bodyPr rot="0" spcFirstLastPara="1" vertOverflow="ellipsis" vert="horz" wrap="square" anchor="ctr" anchorCtr="1"/>
        <a:lstStyle/>
        <a:p>
          <a:pPr algn="ctr">
            <a:defRPr sz="1200" b="0" i="0" u="none" strike="noStrike" kern="1200" spc="0" baseline="0">
              <a:solidFill>
                <a:srgbClr val="1E293B"/>
              </a:solidFill>
              <a:latin typeface="Segoe UI Semibold" panose="020B0702040204020203" pitchFamily="34" charset="0"/>
              <a:ea typeface="+mn-ea"/>
              <a:cs typeface="Segoe UI Semibold" panose="020B0702040204020203" pitchFamily="34" charset="0"/>
            </a:defRPr>
          </a:pPr>
          <a:endParaRPr lang="en-I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2225" cap="rnd">
            <a:solidFill>
              <a:schemeClr val="accent6"/>
            </a:solidFill>
            <a:round/>
          </a:ln>
          <a:effectLst/>
        </c:spPr>
        <c:marker>
          <c:symbol val="circle"/>
          <c:size val="4"/>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2225" cap="rnd">
            <a:solidFill>
              <a:schemeClr val="accent6"/>
            </a:solidFill>
            <a:round/>
          </a:ln>
          <a:effectLst/>
        </c:spPr>
        <c:marker>
          <c:symbol val="circle"/>
          <c:size val="4"/>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6"/>
            </a:solidFill>
            <a:round/>
          </a:ln>
          <a:effectLst/>
        </c:spPr>
        <c:marker>
          <c:symbol val="circle"/>
          <c:size val="4"/>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13485523611873E-2"/>
          <c:y val="0.15648011103875173"/>
          <c:w val="0.89663106065230214"/>
          <c:h val="0.53188022549812852"/>
        </c:manualLayout>
      </c:layout>
      <c:barChart>
        <c:barDir val="col"/>
        <c:grouping val="clustered"/>
        <c:varyColors val="0"/>
        <c:ser>
          <c:idx val="0"/>
          <c:order val="0"/>
          <c:tx>
            <c:strRef>
              <c:f>Pivot_Revenue!$B$177</c:f>
              <c:strCache>
                <c:ptCount val="1"/>
                <c:pt idx="0">
                  <c:v>Avg. estimate_yearly_earnings</c:v>
                </c:pt>
              </c:strCache>
            </c:strRef>
          </c:tx>
          <c:spPr>
            <a:solidFill>
              <a:schemeClr val="accent6"/>
            </a:solidFill>
            <a:ln>
              <a:noFill/>
            </a:ln>
            <a:effectLst/>
          </c:spPr>
          <c:invertIfNegative val="0"/>
          <c:cat>
            <c:strRef>
              <c:f>Pivot_Revenue!$A$178:$A$200</c:f>
              <c:strCache>
                <c:ptCount val="22"/>
                <c:pt idx="0">
                  <c:v>Autos &amp; Vehicles</c:v>
                </c:pt>
                <c:pt idx="1">
                  <c:v>Comedy</c:v>
                </c:pt>
                <c:pt idx="2">
                  <c:v>Education</c:v>
                </c:pt>
                <c:pt idx="3">
                  <c:v>Entertainment</c:v>
                </c:pt>
                <c:pt idx="4">
                  <c:v>Film &amp; Animation</c:v>
                </c:pt>
                <c:pt idx="5">
                  <c:v>Games</c:v>
                </c:pt>
                <c:pt idx="6">
                  <c:v>Gaming</c:v>
                </c:pt>
                <c:pt idx="7">
                  <c:v>Howto</c:v>
                </c:pt>
                <c:pt idx="8">
                  <c:v>Howto &amp; Style</c:v>
                </c:pt>
                <c:pt idx="9">
                  <c:v>Movies</c:v>
                </c:pt>
                <c:pt idx="10">
                  <c:v>Music</c:v>
                </c:pt>
                <c:pt idx="11">
                  <c:v>News &amp; Politics</c:v>
                </c:pt>
                <c:pt idx="12">
                  <c:v>Nonprofits &amp; Activism</c:v>
                </c:pt>
                <c:pt idx="13">
                  <c:v>People</c:v>
                </c:pt>
                <c:pt idx="14">
                  <c:v>People &amp; Blogs</c:v>
                </c:pt>
                <c:pt idx="15">
                  <c:v>Pets &amp; Animals</c:v>
                </c:pt>
                <c:pt idx="16">
                  <c:v>Science &amp; Technology</c:v>
                </c:pt>
                <c:pt idx="17">
                  <c:v>Shows</c:v>
                </c:pt>
                <c:pt idx="18">
                  <c:v>Sports</c:v>
                </c:pt>
                <c:pt idx="19">
                  <c:v>Tech</c:v>
                </c:pt>
                <c:pt idx="20">
                  <c:v>Trailers</c:v>
                </c:pt>
                <c:pt idx="21">
                  <c:v>Travel &amp; Events</c:v>
                </c:pt>
              </c:strCache>
            </c:strRef>
          </c:cat>
          <c:val>
            <c:numRef>
              <c:f>Pivot_Revenue!$B$178:$B$200</c:f>
              <c:numCache>
                <c:formatCode>General</c:formatCode>
                <c:ptCount val="22"/>
                <c:pt idx="0">
                  <c:v>6994875</c:v>
                </c:pt>
                <c:pt idx="1">
                  <c:v>4245735.8208955228</c:v>
                </c:pt>
                <c:pt idx="2">
                  <c:v>4734435.5666666664</c:v>
                </c:pt>
                <c:pt idx="3">
                  <c:v>4075038.835526316</c:v>
                </c:pt>
                <c:pt idx="4">
                  <c:v>4587910.513888889</c:v>
                </c:pt>
                <c:pt idx="5">
                  <c:v>10016000.125</c:v>
                </c:pt>
                <c:pt idx="6">
                  <c:v>1979356.8187500001</c:v>
                </c:pt>
                <c:pt idx="7">
                  <c:v>955750</c:v>
                </c:pt>
                <c:pt idx="8">
                  <c:v>940370.5882352941</c:v>
                </c:pt>
                <c:pt idx="9">
                  <c:v>2895525</c:v>
                </c:pt>
                <c:pt idx="10">
                  <c:v>3832201.6823204421</c:v>
                </c:pt>
                <c:pt idx="11">
                  <c:v>4095716.673076923</c:v>
                </c:pt>
                <c:pt idx="12">
                  <c:v>2496375</c:v>
                </c:pt>
                <c:pt idx="13">
                  <c:v>14410197.083333334</c:v>
                </c:pt>
                <c:pt idx="14">
                  <c:v>3751673.009708738</c:v>
                </c:pt>
                <c:pt idx="15">
                  <c:v>6788866.666666667</c:v>
                </c:pt>
                <c:pt idx="16">
                  <c:v>1309258.1666666667</c:v>
                </c:pt>
                <c:pt idx="17">
                  <c:v>14034995.833333334</c:v>
                </c:pt>
                <c:pt idx="18">
                  <c:v>5699937.5</c:v>
                </c:pt>
                <c:pt idx="19">
                  <c:v>584550</c:v>
                </c:pt>
                <c:pt idx="20">
                  <c:v>2310700</c:v>
                </c:pt>
                <c:pt idx="21">
                  <c:v>796500</c:v>
                </c:pt>
              </c:numCache>
            </c:numRef>
          </c:val>
          <c:extLst>
            <c:ext xmlns:c16="http://schemas.microsoft.com/office/drawing/2014/chart" uri="{C3380CC4-5D6E-409C-BE32-E72D297353CC}">
              <c16:uniqueId val="{00000000-335E-409C-AF28-43E647651471}"/>
            </c:ext>
          </c:extLst>
        </c:ser>
        <c:dLbls>
          <c:showLegendKey val="0"/>
          <c:showVal val="0"/>
          <c:showCatName val="0"/>
          <c:showSerName val="0"/>
          <c:showPercent val="0"/>
          <c:showBubbleSize val="0"/>
        </c:dLbls>
        <c:gapWidth val="219"/>
        <c:axId val="232942272"/>
        <c:axId val="1593482895"/>
      </c:barChart>
      <c:lineChart>
        <c:grouping val="standard"/>
        <c:varyColors val="0"/>
        <c:ser>
          <c:idx val="1"/>
          <c:order val="1"/>
          <c:tx>
            <c:strRef>
              <c:f>Pivot_Revenue!$C$177</c:f>
              <c:strCache>
                <c:ptCount val="1"/>
                <c:pt idx="0">
                  <c:v>Avg. yearly_expected_earning</c:v>
                </c:pt>
              </c:strCache>
            </c:strRef>
          </c:tx>
          <c:spPr>
            <a:ln w="22225" cap="rnd">
              <a:solidFill>
                <a:schemeClr val="accent5"/>
              </a:solidFill>
              <a:round/>
            </a:ln>
            <a:effectLst/>
          </c:spPr>
          <c:marker>
            <c:symbol val="circle"/>
            <c:size val="4"/>
            <c:spPr>
              <a:solidFill>
                <a:schemeClr val="accent5"/>
              </a:solidFill>
              <a:ln w="9525">
                <a:solidFill>
                  <a:schemeClr val="accent5"/>
                </a:solidFill>
              </a:ln>
              <a:effectLst/>
            </c:spPr>
          </c:marker>
          <c:cat>
            <c:strRef>
              <c:f>Pivot_Revenue!$A$178:$A$200</c:f>
              <c:strCache>
                <c:ptCount val="22"/>
                <c:pt idx="0">
                  <c:v>Autos &amp; Vehicles</c:v>
                </c:pt>
                <c:pt idx="1">
                  <c:v>Comedy</c:v>
                </c:pt>
                <c:pt idx="2">
                  <c:v>Education</c:v>
                </c:pt>
                <c:pt idx="3">
                  <c:v>Entertainment</c:v>
                </c:pt>
                <c:pt idx="4">
                  <c:v>Film &amp; Animation</c:v>
                </c:pt>
                <c:pt idx="5">
                  <c:v>Games</c:v>
                </c:pt>
                <c:pt idx="6">
                  <c:v>Gaming</c:v>
                </c:pt>
                <c:pt idx="7">
                  <c:v>Howto</c:v>
                </c:pt>
                <c:pt idx="8">
                  <c:v>Howto &amp; Style</c:v>
                </c:pt>
                <c:pt idx="9">
                  <c:v>Movies</c:v>
                </c:pt>
                <c:pt idx="10">
                  <c:v>Music</c:v>
                </c:pt>
                <c:pt idx="11">
                  <c:v>News &amp; Politics</c:v>
                </c:pt>
                <c:pt idx="12">
                  <c:v>Nonprofits &amp; Activism</c:v>
                </c:pt>
                <c:pt idx="13">
                  <c:v>People</c:v>
                </c:pt>
                <c:pt idx="14">
                  <c:v>People &amp; Blogs</c:v>
                </c:pt>
                <c:pt idx="15">
                  <c:v>Pets &amp; Animals</c:v>
                </c:pt>
                <c:pt idx="16">
                  <c:v>Science &amp; Technology</c:v>
                </c:pt>
                <c:pt idx="17">
                  <c:v>Shows</c:v>
                </c:pt>
                <c:pt idx="18">
                  <c:v>Sports</c:v>
                </c:pt>
                <c:pt idx="19">
                  <c:v>Tech</c:v>
                </c:pt>
                <c:pt idx="20">
                  <c:v>Trailers</c:v>
                </c:pt>
                <c:pt idx="21">
                  <c:v>Travel &amp; Events</c:v>
                </c:pt>
              </c:strCache>
            </c:strRef>
          </c:cat>
          <c:val>
            <c:numRef>
              <c:f>Pivot_Revenue!$C$178:$C$200</c:f>
              <c:numCache>
                <c:formatCode>General</c:formatCode>
                <c:ptCount val="22"/>
                <c:pt idx="0">
                  <c:v>12310250</c:v>
                </c:pt>
                <c:pt idx="1">
                  <c:v>7495456.7164179105</c:v>
                </c:pt>
                <c:pt idx="2">
                  <c:v>8356475.5777777778</c:v>
                </c:pt>
                <c:pt idx="3">
                  <c:v>7192606.2763157897</c:v>
                </c:pt>
                <c:pt idx="4">
                  <c:v>8101328.694444444</c:v>
                </c:pt>
                <c:pt idx="5">
                  <c:v>17669599.75</c:v>
                </c:pt>
                <c:pt idx="6">
                  <c:v>3494111.5625</c:v>
                </c:pt>
                <c:pt idx="7">
                  <c:v>1688500</c:v>
                </c:pt>
                <c:pt idx="8">
                  <c:v>1659353.1764705882</c:v>
                </c:pt>
                <c:pt idx="9">
                  <c:v>5108950</c:v>
                </c:pt>
                <c:pt idx="10">
                  <c:v>6763607.3977900548</c:v>
                </c:pt>
                <c:pt idx="11">
                  <c:v>7224071.961538462</c:v>
                </c:pt>
                <c:pt idx="12">
                  <c:v>4407250</c:v>
                </c:pt>
                <c:pt idx="13">
                  <c:v>25433393.833333332</c:v>
                </c:pt>
                <c:pt idx="14">
                  <c:v>6618684.5825242717</c:v>
                </c:pt>
                <c:pt idx="15">
                  <c:v>11955600</c:v>
                </c:pt>
                <c:pt idx="16">
                  <c:v>2309552.8666666667</c:v>
                </c:pt>
                <c:pt idx="17">
                  <c:v>24763341.666666668</c:v>
                </c:pt>
                <c:pt idx="18">
                  <c:v>10061175</c:v>
                </c:pt>
                <c:pt idx="19">
                  <c:v>1030900</c:v>
                </c:pt>
                <c:pt idx="20">
                  <c:v>4078600</c:v>
                </c:pt>
                <c:pt idx="21">
                  <c:v>1407000</c:v>
                </c:pt>
              </c:numCache>
            </c:numRef>
          </c:val>
          <c:smooth val="0"/>
          <c:extLst>
            <c:ext xmlns:c16="http://schemas.microsoft.com/office/drawing/2014/chart" uri="{C3380CC4-5D6E-409C-BE32-E72D297353CC}">
              <c16:uniqueId val="{00000001-335E-409C-AF28-43E647651471}"/>
            </c:ext>
          </c:extLst>
        </c:ser>
        <c:dLbls>
          <c:showLegendKey val="0"/>
          <c:showVal val="0"/>
          <c:showCatName val="0"/>
          <c:showSerName val="0"/>
          <c:showPercent val="0"/>
          <c:showBubbleSize val="0"/>
        </c:dLbls>
        <c:marker val="1"/>
        <c:smooth val="0"/>
        <c:axId val="232942272"/>
        <c:axId val="1593482895"/>
      </c:lineChart>
      <c:catAx>
        <c:axId val="23294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en-US"/>
          </a:p>
        </c:txPr>
        <c:crossAx val="1593482895"/>
        <c:crosses val="autoZero"/>
        <c:auto val="1"/>
        <c:lblAlgn val="ctr"/>
        <c:lblOffset val="100"/>
        <c:noMultiLvlLbl val="0"/>
      </c:catAx>
      <c:valAx>
        <c:axId val="1593482895"/>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94227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solidFill>
          <a:schemeClr val="bg1"/>
        </a:solidFill>
        <a:ln>
          <a:noFill/>
        </a:ln>
        <a:effectLst/>
      </c:spPr>
    </c:plotArea>
    <c:legend>
      <c:legendPos val="t"/>
      <c:layout>
        <c:manualLayout>
          <c:xMode val="edge"/>
          <c:yMode val="edge"/>
          <c:x val="0"/>
          <c:y val="7.9011505140804766E-2"/>
          <c:w val="0.99669751807339868"/>
          <c:h val="9.8515646070556975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7556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alpha val="81000"/>
      </a:schemeClr>
    </a:solidFill>
    <a:ln w="12700"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(Recovered).xlsx]Pivot_Revenue!PivotTable19</c:name>
    <c:fmtId val="7"/>
  </c:pivotSource>
  <c:chart>
    <c:title>
      <c:tx>
        <c:rich>
          <a:bodyPr rot="0" spcFirstLastPara="1" vertOverflow="ellipsis" vert="horz" wrap="square" anchor="ctr" anchorCtr="1"/>
          <a:lstStyle/>
          <a:p>
            <a:pPr>
              <a:defRPr sz="1200" b="0" i="0" u="none" strike="noStrike" kern="1200" spc="0" baseline="0">
                <a:solidFill>
                  <a:srgbClr val="1E293B"/>
                </a:solidFill>
                <a:latin typeface="Segoe UI Semibold" panose="020B0702040204020203" pitchFamily="34" charset="0"/>
                <a:ea typeface="+mn-ea"/>
                <a:cs typeface="Segoe UI Semibold" panose="020B0702040204020203" pitchFamily="34" charset="0"/>
              </a:defRPr>
            </a:pPr>
            <a:r>
              <a:rPr lang="en-IN" sz="1200" b="1" i="0" u="none" strike="noStrike" baseline="0">
                <a:solidFill>
                  <a:srgbClr val="1E293B"/>
                </a:solidFill>
                <a:latin typeface="Segoe UI Semibold" panose="020B0702040204020203" pitchFamily="34" charset="0"/>
                <a:cs typeface="Segoe UI Semibold" panose="020B0702040204020203" pitchFamily="34" charset="0"/>
              </a:rPr>
              <a:t>Monetization Efficiency by Category</a:t>
            </a:r>
            <a:endParaRPr lang="en-US" sz="1200" b="1">
              <a:solidFill>
                <a:srgbClr val="1E293B"/>
              </a:solidFill>
              <a:latin typeface="Segoe UI Semibold" panose="020B0702040204020203" pitchFamily="34" charset="0"/>
              <a:cs typeface="Segoe UI Semibold" panose="020B0702040204020203" pitchFamily="34" charset="0"/>
            </a:endParaRPr>
          </a:p>
        </c:rich>
      </c:tx>
      <c:layout>
        <c:manualLayout>
          <c:xMode val="edge"/>
          <c:yMode val="edge"/>
          <c:x val="0.50304348918107711"/>
          <c:y val="5.7883844263355435E-5"/>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1E293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377419317430681"/>
          <c:y val="1.9325766395032983E-2"/>
          <c:w val="0.72243591973683707"/>
          <c:h val="0.89361628508601731"/>
        </c:manualLayout>
      </c:layout>
      <c:barChart>
        <c:barDir val="bar"/>
        <c:grouping val="clustered"/>
        <c:varyColors val="0"/>
        <c:ser>
          <c:idx val="0"/>
          <c:order val="0"/>
          <c:tx>
            <c:strRef>
              <c:f>Pivot_Revenue!$B$203</c:f>
              <c:strCache>
                <c:ptCount val="1"/>
                <c:pt idx="0">
                  <c:v>Total</c:v>
                </c:pt>
              </c:strCache>
            </c:strRef>
          </c:tx>
          <c:spPr>
            <a:solidFill>
              <a:schemeClr val="accent1"/>
            </a:solidFill>
            <a:ln>
              <a:noFill/>
            </a:ln>
            <a:effectLst/>
          </c:spPr>
          <c:invertIfNegative val="0"/>
          <c:cat>
            <c:strRef>
              <c:f>Pivot_Revenue!$A$204:$A$226</c:f>
              <c:strCache>
                <c:ptCount val="22"/>
                <c:pt idx="0">
                  <c:v>Autos &amp; Vehicles</c:v>
                </c:pt>
                <c:pt idx="1">
                  <c:v>Comedy</c:v>
                </c:pt>
                <c:pt idx="2">
                  <c:v>Education</c:v>
                </c:pt>
                <c:pt idx="3">
                  <c:v>Entertainment</c:v>
                </c:pt>
                <c:pt idx="4">
                  <c:v>Film &amp; Animation</c:v>
                </c:pt>
                <c:pt idx="5">
                  <c:v>Games</c:v>
                </c:pt>
                <c:pt idx="6">
                  <c:v>Gaming</c:v>
                </c:pt>
                <c:pt idx="7">
                  <c:v>Howto</c:v>
                </c:pt>
                <c:pt idx="8">
                  <c:v>Howto &amp; Style</c:v>
                </c:pt>
                <c:pt idx="9">
                  <c:v>Movies</c:v>
                </c:pt>
                <c:pt idx="10">
                  <c:v>Music</c:v>
                </c:pt>
                <c:pt idx="11">
                  <c:v>News &amp; Politics</c:v>
                </c:pt>
                <c:pt idx="12">
                  <c:v>Nonprofits &amp; Activism</c:v>
                </c:pt>
                <c:pt idx="13">
                  <c:v>People</c:v>
                </c:pt>
                <c:pt idx="14">
                  <c:v>People &amp; Blogs</c:v>
                </c:pt>
                <c:pt idx="15">
                  <c:v>Pets &amp; Animals</c:v>
                </c:pt>
                <c:pt idx="16">
                  <c:v>Science &amp; Technology</c:v>
                </c:pt>
                <c:pt idx="17">
                  <c:v>Shows</c:v>
                </c:pt>
                <c:pt idx="18">
                  <c:v>Sports</c:v>
                </c:pt>
                <c:pt idx="19">
                  <c:v>Tech</c:v>
                </c:pt>
                <c:pt idx="20">
                  <c:v>Trailers</c:v>
                </c:pt>
                <c:pt idx="21">
                  <c:v>Travel &amp; Events</c:v>
                </c:pt>
              </c:strCache>
            </c:strRef>
          </c:cat>
          <c:val>
            <c:numRef>
              <c:f>Pivot_Revenue!$B$204:$B$226</c:f>
              <c:numCache>
                <c:formatCode>General</c:formatCode>
                <c:ptCount val="22"/>
                <c:pt idx="0">
                  <c:v>169.74983504172917</c:v>
                </c:pt>
                <c:pt idx="1">
                  <c:v>67.455133524237866</c:v>
                </c:pt>
                <c:pt idx="2">
                  <c:v>230.8265149282646</c:v>
                </c:pt>
                <c:pt idx="3">
                  <c:v>52.467864361717467</c:v>
                </c:pt>
                <c:pt idx="4">
                  <c:v>73.497867928309589</c:v>
                </c:pt>
                <c:pt idx="5">
                  <c:v>141.99874158002527</c:v>
                </c:pt>
                <c:pt idx="6">
                  <c:v>49.424459334104256</c:v>
                </c:pt>
                <c:pt idx="7">
                  <c:v>562.77143503294644</c:v>
                </c:pt>
                <c:pt idx="8">
                  <c:v>35.056744805937917</c:v>
                </c:pt>
                <c:pt idx="9">
                  <c:v>45.186364916302182</c:v>
                </c:pt>
                <c:pt idx="10">
                  <c:v>37.890392665407923</c:v>
                </c:pt>
                <c:pt idx="11">
                  <c:v>66.891129580765636</c:v>
                </c:pt>
                <c:pt idx="12">
                  <c:v>97.325113228968547</c:v>
                </c:pt>
                <c:pt idx="13">
                  <c:v>185.79320239063063</c:v>
                </c:pt>
                <c:pt idx="14">
                  <c:v>69.229683556961021</c:v>
                </c:pt>
                <c:pt idx="15">
                  <c:v>55.402065385766065</c:v>
                </c:pt>
                <c:pt idx="16">
                  <c:v>68.948240753373284</c:v>
                </c:pt>
                <c:pt idx="17">
                  <c:v>57.565583271801046</c:v>
                </c:pt>
                <c:pt idx="18">
                  <c:v>92.565348463498069</c:v>
                </c:pt>
                <c:pt idx="19">
                  <c:v>52.957532270996225</c:v>
                </c:pt>
                <c:pt idx="20">
                  <c:v>20.552070803793633</c:v>
                </c:pt>
                <c:pt idx="21">
                  <c:v>39.47934210630963</c:v>
                </c:pt>
              </c:numCache>
            </c:numRef>
          </c:val>
          <c:extLst>
            <c:ext xmlns:c16="http://schemas.microsoft.com/office/drawing/2014/chart" uri="{C3380CC4-5D6E-409C-BE32-E72D297353CC}">
              <c16:uniqueId val="{00000000-1D22-4D6C-A3E2-7746CF0312DE}"/>
            </c:ext>
          </c:extLst>
        </c:ser>
        <c:dLbls>
          <c:showLegendKey val="0"/>
          <c:showVal val="0"/>
          <c:showCatName val="0"/>
          <c:showSerName val="0"/>
          <c:showPercent val="0"/>
          <c:showBubbleSize val="0"/>
        </c:dLbls>
        <c:gapWidth val="182"/>
        <c:axId val="232823952"/>
        <c:axId val="85394800"/>
      </c:barChart>
      <c:catAx>
        <c:axId val="232823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85394800"/>
        <c:crosses val="autoZero"/>
        <c:auto val="1"/>
        <c:lblAlgn val="ctr"/>
        <c:lblOffset val="100"/>
        <c:noMultiLvlLbl val="0"/>
      </c:catAx>
      <c:valAx>
        <c:axId val="85394800"/>
        <c:scaling>
          <c:orientation val="minMax"/>
        </c:scaling>
        <c:delete val="0"/>
        <c:axPos val="b"/>
        <c:majorGridlines>
          <c:spPr>
            <a:ln w="9525" cap="flat" cmpd="sng" algn="ctr">
              <a:solidFill>
                <a:srgbClr val="EDEFF2"/>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700">
                    <a:solidFill>
                      <a:schemeClr val="tx1"/>
                    </a:solidFill>
                    <a:latin typeface="Segoe UI Semibold" panose="020B0702040204020203" pitchFamily="34" charset="0"/>
                    <a:cs typeface="Segoe UI Semibold" panose="020B0702040204020203" pitchFamily="34" charset="0"/>
                  </a:rPr>
                  <a:t>Avg.</a:t>
                </a:r>
                <a:r>
                  <a:rPr lang="en-IN" sz="700" baseline="0">
                    <a:solidFill>
                      <a:schemeClr val="tx1"/>
                    </a:solidFill>
                    <a:latin typeface="Segoe UI Semibold" panose="020B0702040204020203" pitchFamily="34" charset="0"/>
                    <a:cs typeface="Segoe UI Semibold" panose="020B0702040204020203" pitchFamily="34" charset="0"/>
                  </a:rPr>
                  <a:t> Earning per Milllion view</a:t>
                </a:r>
                <a:endParaRPr lang="en-IN" sz="700">
                  <a:solidFill>
                    <a:schemeClr val="tx1"/>
                  </a:solidFill>
                  <a:latin typeface="Segoe UI Semibold" panose="020B0702040204020203" pitchFamily="34" charset="0"/>
                  <a:cs typeface="Segoe UI Semibold" panose="020B0702040204020203" pitchFamily="34" charset="0"/>
                </a:endParaRPr>
              </a:p>
            </c:rich>
          </c:tx>
          <c:layout>
            <c:manualLayout>
              <c:xMode val="edge"/>
              <c:yMode val="edge"/>
              <c:x val="0.73006651680501666"/>
              <c:y val="0.888273185875048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82395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(Recovered).xlsx]Pivot_Revenue!PivotTable32</c:name>
    <c:fmtId val="22"/>
  </c:pivotSource>
  <c:chart>
    <c:title>
      <c:tx>
        <c:rich>
          <a:bodyPr rot="0" spcFirstLastPara="1" vertOverflow="ellipsis" vert="horz" wrap="square" anchor="ctr" anchorCtr="1"/>
          <a:lstStyle/>
          <a:p>
            <a:pPr>
              <a:defRPr sz="1200" b="0" i="0" u="none" strike="noStrike" kern="1200" spc="0" baseline="0">
                <a:solidFill>
                  <a:srgbClr val="1E293B"/>
                </a:solidFill>
                <a:latin typeface="Segoe UI Semibold" panose="020B0702040204020203" pitchFamily="34" charset="0"/>
                <a:ea typeface="+mn-ea"/>
                <a:cs typeface="Segoe UI Semibold" panose="020B0702040204020203" pitchFamily="34" charset="0"/>
              </a:defRPr>
            </a:pPr>
            <a:r>
              <a:rPr lang="en-IN" sz="1200" b="1" i="0" u="none" strike="noStrike" baseline="0">
                <a:solidFill>
                  <a:srgbClr val="1E293B"/>
                </a:solidFill>
                <a:latin typeface="Segoe UI Semibold" panose="020B0702040204020203" pitchFamily="34" charset="0"/>
                <a:cs typeface="Segoe UI Semibold" panose="020B0702040204020203" pitchFamily="34" charset="0"/>
              </a:rPr>
              <a:t>Burnout Risk by Category</a:t>
            </a:r>
            <a:endParaRPr lang="en-IN" sz="1200" b="1">
              <a:solidFill>
                <a:srgbClr val="1E293B"/>
              </a:solidFill>
              <a:latin typeface="Segoe UI Semibold" panose="020B0702040204020203" pitchFamily="34" charset="0"/>
              <a:cs typeface="Segoe UI Semibold" panose="020B0702040204020203" pitchFamily="34" charset="0"/>
            </a:endParaRPr>
          </a:p>
        </c:rich>
      </c:tx>
      <c:layout>
        <c:manualLayout>
          <c:xMode val="edge"/>
          <c:yMode val="edge"/>
          <c:x val="0.30660377358490565"/>
          <c:y val="6.0168471720818293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1E293B"/>
              </a:solidFill>
              <a:latin typeface="Segoe UI Semibold" panose="020B0702040204020203" pitchFamily="34" charset="0"/>
              <a:ea typeface="+mn-ea"/>
              <a:cs typeface="Segoe UI Semibold" panose="020B0702040204020203" pitchFamily="34" charset="0"/>
            </a:defRPr>
          </a:pPr>
          <a:endParaRPr lang="en-IN"/>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pivotFmt>
      <c:pivotFmt>
        <c:idx val="12"/>
        <c:spPr>
          <a:solidFill>
            <a:srgbClr val="FF0000"/>
          </a:solidFill>
          <a:ln>
            <a:noFill/>
          </a:ln>
          <a:effectLst/>
        </c:spPr>
      </c:pivotFmt>
      <c:pivotFmt>
        <c:idx val="13"/>
        <c:spPr>
          <a:solidFill>
            <a:srgbClr val="FF0000"/>
          </a:solidFill>
          <a:ln>
            <a:noFill/>
          </a:ln>
          <a:effectLst/>
        </c:spPr>
      </c:pivotFmt>
      <c:pivotFmt>
        <c:idx val="14"/>
        <c:spPr>
          <a:solidFill>
            <a:srgbClr val="FF0000"/>
          </a:solidFill>
          <a:ln>
            <a:noFill/>
          </a:ln>
          <a:effectLst/>
        </c:spPr>
      </c:pivotFmt>
      <c:pivotFmt>
        <c:idx val="15"/>
        <c:spPr>
          <a:solidFill>
            <a:srgbClr val="FF0000"/>
          </a:solidFill>
          <a:ln>
            <a:noFill/>
          </a:ln>
          <a:effectLst/>
        </c:spPr>
      </c:pivotFmt>
      <c:pivotFmt>
        <c:idx val="16"/>
        <c:spPr>
          <a:solidFill>
            <a:srgbClr val="FF0000"/>
          </a:solidFill>
          <a:ln>
            <a:noFill/>
          </a:ln>
          <a:effectLst/>
        </c:spPr>
      </c:pivotFmt>
      <c:pivotFmt>
        <c:idx val="17"/>
        <c:spPr>
          <a:solidFill>
            <a:srgbClr val="FF0000"/>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rgbClr val="FF0000"/>
          </a:solidFill>
          <a:ln>
            <a:noFill/>
          </a:ln>
          <a:effectLst/>
        </c:spPr>
      </c:pivotFmt>
      <c:pivotFmt>
        <c:idx val="21"/>
        <c:spPr>
          <a:solidFill>
            <a:srgbClr val="FF0000"/>
          </a:solidFill>
          <a:ln>
            <a:noFill/>
          </a:ln>
          <a:effectLst/>
        </c:spPr>
      </c:pivotFmt>
      <c:pivotFmt>
        <c:idx val="22"/>
        <c:spPr>
          <a:solidFill>
            <a:srgbClr val="FF0000"/>
          </a:solidFill>
          <a:ln>
            <a:noFill/>
          </a:ln>
          <a:effectLst/>
        </c:spPr>
      </c:pivotFmt>
      <c:pivotFmt>
        <c:idx val="23"/>
        <c:spPr>
          <a:solidFill>
            <a:srgbClr val="FF0000"/>
          </a:solidFill>
          <a:ln>
            <a:noFill/>
          </a:ln>
          <a:effectLst/>
        </c:spPr>
      </c:pivotFmt>
      <c:pivotFmt>
        <c:idx val="24"/>
        <c:spPr>
          <a:solidFill>
            <a:srgbClr val="FF0000"/>
          </a:solidFill>
          <a:ln>
            <a:noFill/>
          </a:ln>
          <a:effectLst/>
        </c:spPr>
      </c:pivotFmt>
      <c:pivotFmt>
        <c:idx val="25"/>
        <c:spPr>
          <a:solidFill>
            <a:srgbClr val="FF0000"/>
          </a:solidFill>
          <a:ln>
            <a:noFill/>
          </a:ln>
          <a:effectLst/>
        </c:spPr>
      </c:pivotFmt>
      <c:pivotFmt>
        <c:idx val="2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0226851851851854"/>
          <c:w val="0.89019685039370078"/>
          <c:h val="0.46901064450277047"/>
        </c:manualLayout>
      </c:layout>
      <c:barChart>
        <c:barDir val="col"/>
        <c:grouping val="stacked"/>
        <c:varyColors val="0"/>
        <c:ser>
          <c:idx val="0"/>
          <c:order val="0"/>
          <c:tx>
            <c:strRef>
              <c:f>Pivot_Revenue!$B$267:$B$268</c:f>
              <c:strCache>
                <c:ptCount val="1"/>
                <c:pt idx="0">
                  <c:v>High</c:v>
                </c:pt>
              </c:strCache>
            </c:strRef>
          </c:tx>
          <c:spPr>
            <a:solidFill>
              <a:srgbClr val="FF0000"/>
            </a:solidFill>
            <a:ln>
              <a:noFill/>
            </a:ln>
            <a:effectLst/>
          </c:spPr>
          <c:invertIfNegative val="0"/>
          <c:cat>
            <c:strRef>
              <c:f>Pivot_Revenue!$A$269:$A$292</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Pivot_Revenue!$B$269:$B$292</c:f>
              <c:numCache>
                <c:formatCode>General</c:formatCode>
                <c:ptCount val="23"/>
                <c:pt idx="1">
                  <c:v>1</c:v>
                </c:pt>
                <c:pt idx="2">
                  <c:v>2</c:v>
                </c:pt>
                <c:pt idx="3">
                  <c:v>9</c:v>
                </c:pt>
                <c:pt idx="5">
                  <c:v>1</c:v>
                </c:pt>
                <c:pt idx="7">
                  <c:v>12</c:v>
                </c:pt>
                <c:pt idx="9">
                  <c:v>4</c:v>
                </c:pt>
                <c:pt idx="11">
                  <c:v>6</c:v>
                </c:pt>
                <c:pt idx="12">
                  <c:v>1</c:v>
                </c:pt>
                <c:pt idx="15">
                  <c:v>6</c:v>
                </c:pt>
                <c:pt idx="17">
                  <c:v>1</c:v>
                </c:pt>
                <c:pt idx="19">
                  <c:v>1</c:v>
                </c:pt>
              </c:numCache>
            </c:numRef>
          </c:val>
          <c:extLst>
            <c:ext xmlns:c16="http://schemas.microsoft.com/office/drawing/2014/chart" uri="{C3380CC4-5D6E-409C-BE32-E72D297353CC}">
              <c16:uniqueId val="{00000000-6405-43B3-915A-3A5F6D911177}"/>
            </c:ext>
          </c:extLst>
        </c:ser>
        <c:ser>
          <c:idx val="1"/>
          <c:order val="1"/>
          <c:tx>
            <c:strRef>
              <c:f>Pivot_Revenue!$C$267:$C$268</c:f>
              <c:strCache>
                <c:ptCount val="1"/>
                <c:pt idx="0">
                  <c:v>Medium</c:v>
                </c:pt>
              </c:strCache>
            </c:strRef>
          </c:tx>
          <c:spPr>
            <a:solidFill>
              <a:schemeClr val="accent4"/>
            </a:solidFill>
            <a:ln>
              <a:noFill/>
            </a:ln>
            <a:effectLst/>
          </c:spPr>
          <c:invertIfNegative val="0"/>
          <c:cat>
            <c:strRef>
              <c:f>Pivot_Revenue!$A$269:$A$292</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Pivot_Revenue!$C$269:$C$292</c:f>
              <c:numCache>
                <c:formatCode>General</c:formatCode>
                <c:ptCount val="23"/>
                <c:pt idx="1">
                  <c:v>30</c:v>
                </c:pt>
                <c:pt idx="2">
                  <c:v>11</c:v>
                </c:pt>
                <c:pt idx="3">
                  <c:v>119</c:v>
                </c:pt>
                <c:pt idx="4">
                  <c:v>1</c:v>
                </c:pt>
                <c:pt idx="5">
                  <c:v>13</c:v>
                </c:pt>
                <c:pt idx="7">
                  <c:v>36</c:v>
                </c:pt>
                <c:pt idx="9">
                  <c:v>19</c:v>
                </c:pt>
                <c:pt idx="10">
                  <c:v>1</c:v>
                </c:pt>
                <c:pt idx="11">
                  <c:v>86</c:v>
                </c:pt>
                <c:pt idx="12">
                  <c:v>24</c:v>
                </c:pt>
                <c:pt idx="13">
                  <c:v>2</c:v>
                </c:pt>
                <c:pt idx="14">
                  <c:v>4</c:v>
                </c:pt>
                <c:pt idx="15">
                  <c:v>39</c:v>
                </c:pt>
                <c:pt idx="16">
                  <c:v>1</c:v>
                </c:pt>
                <c:pt idx="17">
                  <c:v>4</c:v>
                </c:pt>
                <c:pt idx="18">
                  <c:v>6</c:v>
                </c:pt>
                <c:pt idx="19">
                  <c:v>5</c:v>
                </c:pt>
                <c:pt idx="21">
                  <c:v>1</c:v>
                </c:pt>
                <c:pt idx="22">
                  <c:v>1</c:v>
                </c:pt>
              </c:numCache>
            </c:numRef>
          </c:val>
          <c:extLst>
            <c:ext xmlns:c16="http://schemas.microsoft.com/office/drawing/2014/chart" uri="{C3380CC4-5D6E-409C-BE32-E72D297353CC}">
              <c16:uniqueId val="{00000001-6405-43B3-915A-3A5F6D911177}"/>
            </c:ext>
          </c:extLst>
        </c:ser>
        <c:ser>
          <c:idx val="2"/>
          <c:order val="2"/>
          <c:tx>
            <c:strRef>
              <c:f>Pivot_Revenue!$D$267:$D$268</c:f>
              <c:strCache>
                <c:ptCount val="1"/>
                <c:pt idx="0">
                  <c:v>Low</c:v>
                </c:pt>
              </c:strCache>
            </c:strRef>
          </c:tx>
          <c:spPr>
            <a:solidFill>
              <a:schemeClr val="accent6"/>
            </a:solidFill>
            <a:ln>
              <a:noFill/>
            </a:ln>
            <a:effectLst/>
          </c:spPr>
          <c:invertIfNegative val="0"/>
          <c:cat>
            <c:strRef>
              <c:f>Pivot_Revenue!$A$269:$A$292</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Pivot_Revenue!$D$269:$D$292</c:f>
              <c:numCache>
                <c:formatCode>General</c:formatCode>
                <c:ptCount val="23"/>
                <c:pt idx="0">
                  <c:v>2</c:v>
                </c:pt>
                <c:pt idx="1">
                  <c:v>36</c:v>
                </c:pt>
                <c:pt idx="2">
                  <c:v>32</c:v>
                </c:pt>
                <c:pt idx="3">
                  <c:v>100</c:v>
                </c:pt>
                <c:pt idx="5">
                  <c:v>22</c:v>
                </c:pt>
                <c:pt idx="6">
                  <c:v>4</c:v>
                </c:pt>
                <c:pt idx="7">
                  <c:v>32</c:v>
                </c:pt>
                <c:pt idx="8">
                  <c:v>1</c:v>
                </c:pt>
                <c:pt idx="9">
                  <c:v>11</c:v>
                </c:pt>
                <c:pt idx="10">
                  <c:v>1</c:v>
                </c:pt>
                <c:pt idx="11">
                  <c:v>89</c:v>
                </c:pt>
                <c:pt idx="12">
                  <c:v>1</c:v>
                </c:pt>
                <c:pt idx="14">
                  <c:v>8</c:v>
                </c:pt>
                <c:pt idx="15">
                  <c:v>58</c:v>
                </c:pt>
                <c:pt idx="16">
                  <c:v>2</c:v>
                </c:pt>
                <c:pt idx="17">
                  <c:v>10</c:v>
                </c:pt>
                <c:pt idx="18">
                  <c:v>6</c:v>
                </c:pt>
                <c:pt idx="19">
                  <c:v>6</c:v>
                </c:pt>
                <c:pt idx="20">
                  <c:v>1</c:v>
                </c:pt>
                <c:pt idx="21">
                  <c:v>1</c:v>
                </c:pt>
              </c:numCache>
            </c:numRef>
          </c:val>
          <c:extLst>
            <c:ext xmlns:c16="http://schemas.microsoft.com/office/drawing/2014/chart" uri="{C3380CC4-5D6E-409C-BE32-E72D297353CC}">
              <c16:uniqueId val="{00000001-9FE0-4641-816C-81293B344B89}"/>
            </c:ext>
          </c:extLst>
        </c:ser>
        <c:dLbls>
          <c:showLegendKey val="0"/>
          <c:showVal val="0"/>
          <c:showCatName val="0"/>
          <c:showSerName val="0"/>
          <c:showPercent val="0"/>
          <c:showBubbleSize val="0"/>
        </c:dLbls>
        <c:gapWidth val="150"/>
        <c:overlap val="100"/>
        <c:axId val="157029792"/>
        <c:axId val="15511120"/>
      </c:barChart>
      <c:catAx>
        <c:axId val="15702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5511120"/>
        <c:crosses val="autoZero"/>
        <c:auto val="1"/>
        <c:lblAlgn val="ctr"/>
        <c:lblOffset val="100"/>
        <c:noMultiLvlLbl val="0"/>
      </c:catAx>
      <c:valAx>
        <c:axId val="15511120"/>
        <c:scaling>
          <c:orientation val="minMax"/>
        </c:scaling>
        <c:delete val="0"/>
        <c:axPos val="l"/>
        <c:majorGridlines>
          <c:spPr>
            <a:ln w="9525" cap="flat" cmpd="sng" algn="ctr">
              <a:solidFill>
                <a:srgbClr val="EDEFF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57029792"/>
        <c:crosses val="autoZero"/>
        <c:crossBetween val="between"/>
      </c:valAx>
      <c:spPr>
        <a:noFill/>
        <a:ln>
          <a:noFill/>
        </a:ln>
        <a:effectLst/>
      </c:spPr>
    </c:plotArea>
    <c:legend>
      <c:legendPos val="tr"/>
      <c:layout>
        <c:manualLayout>
          <c:xMode val="edge"/>
          <c:yMode val="edge"/>
          <c:x val="0.81901669720530224"/>
          <c:y val="1.8045506136057318E-2"/>
          <c:w val="0.122580225820829"/>
          <c:h val="0.285052670781017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FF616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(Recovered).xlsx]Pivot_Revenue!PivotTable20</c:name>
    <c:fmtId val="22"/>
  </c:pivotSource>
  <c:chart>
    <c:title>
      <c:tx>
        <c:rich>
          <a:bodyPr rot="0" spcFirstLastPara="1" vertOverflow="ellipsis" vert="horz" wrap="square" anchor="ctr" anchorCtr="1"/>
          <a:lstStyle/>
          <a:p>
            <a:pPr>
              <a:defRPr sz="1200" b="0" i="0" u="none" strike="noStrike" kern="1200" spc="0" baseline="0">
                <a:solidFill>
                  <a:srgbClr val="1E293B"/>
                </a:solidFill>
                <a:latin typeface="Segoe UI Semibold" panose="020B0702040204020203" pitchFamily="34" charset="0"/>
                <a:ea typeface="+mn-ea"/>
                <a:cs typeface="Segoe UI Semibold" panose="020B0702040204020203" pitchFamily="34" charset="0"/>
              </a:defRPr>
            </a:pPr>
            <a:r>
              <a:rPr lang="en-IN" sz="1200" b="1" i="0" u="none" strike="noStrike" baseline="0">
                <a:solidFill>
                  <a:srgbClr val="1E293B"/>
                </a:solidFill>
                <a:latin typeface="Segoe UI Semibold" panose="020B0702040204020203" pitchFamily="34" charset="0"/>
                <a:cs typeface="Segoe UI Semibold" panose="020B0702040204020203" pitchFamily="34" charset="0"/>
              </a:rPr>
              <a:t>Audience Engagement by Category</a:t>
            </a:r>
            <a:endParaRPr lang="en-US" sz="1200" b="1">
              <a:solidFill>
                <a:srgbClr val="1E293B"/>
              </a:solidFill>
              <a:latin typeface="Segoe UI Semibold" panose="020B0702040204020203" pitchFamily="34" charset="0"/>
              <a:cs typeface="Segoe UI Semibold" panose="020B0702040204020203" pitchFamily="34" charset="0"/>
            </a:endParaRPr>
          </a:p>
        </c:rich>
      </c:tx>
      <c:layout>
        <c:manualLayout>
          <c:xMode val="edge"/>
          <c:yMode val="edge"/>
          <c:x val="0.24758685316092677"/>
          <c:y val="1.6835016835016835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1E293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7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2825896762904"/>
          <c:y val="9.3291179511651959E-2"/>
          <c:w val="0.86601618547681536"/>
          <c:h val="0.48701185079137838"/>
        </c:manualLayout>
      </c:layout>
      <c:barChart>
        <c:barDir val="col"/>
        <c:grouping val="clustered"/>
        <c:varyColors val="0"/>
        <c:ser>
          <c:idx val="0"/>
          <c:order val="0"/>
          <c:tx>
            <c:strRef>
              <c:f>Pivot_Revenue!$B$230</c:f>
              <c:strCache>
                <c:ptCount val="1"/>
                <c:pt idx="0">
                  <c:v>Total</c:v>
                </c:pt>
              </c:strCache>
            </c:strRef>
          </c:tx>
          <c:spPr>
            <a:solidFill>
              <a:srgbClr val="167F72"/>
            </a:solidFill>
            <a:ln>
              <a:noFill/>
            </a:ln>
            <a:effectLst/>
          </c:spPr>
          <c:invertIfNegative val="0"/>
          <c:cat>
            <c:strRef>
              <c:f>Pivot_Revenue!$A$231:$A$252</c:f>
              <c:strCache>
                <c:ptCount val="21"/>
                <c:pt idx="0">
                  <c:v>Autos &amp; Vehicles</c:v>
                </c:pt>
                <c:pt idx="1">
                  <c:v>Comedy</c:v>
                </c:pt>
                <c:pt idx="2">
                  <c:v>Education</c:v>
                </c:pt>
                <c:pt idx="3">
                  <c:v>Entertainment</c:v>
                </c:pt>
                <c:pt idx="4">
                  <c:v>Film &amp; Animation</c:v>
                </c:pt>
                <c:pt idx="5">
                  <c:v>Games</c:v>
                </c:pt>
                <c:pt idx="6">
                  <c:v>Gaming</c:v>
                </c:pt>
                <c:pt idx="7">
                  <c:v>Howto</c:v>
                </c:pt>
                <c:pt idx="8">
                  <c:v>Howto &amp; Style</c:v>
                </c:pt>
                <c:pt idx="9">
                  <c:v>Movies</c:v>
                </c:pt>
                <c:pt idx="10">
                  <c:v>Music</c:v>
                </c:pt>
                <c:pt idx="11">
                  <c:v>News &amp; Politics</c:v>
                </c:pt>
                <c:pt idx="12">
                  <c:v>Nonprofits &amp; Activism</c:v>
                </c:pt>
                <c:pt idx="13">
                  <c:v>People</c:v>
                </c:pt>
                <c:pt idx="14">
                  <c:v>People &amp; Blogs</c:v>
                </c:pt>
                <c:pt idx="15">
                  <c:v>Pets &amp; Animals</c:v>
                </c:pt>
                <c:pt idx="16">
                  <c:v>Science &amp; Technology</c:v>
                </c:pt>
                <c:pt idx="17">
                  <c:v>Shows</c:v>
                </c:pt>
                <c:pt idx="18">
                  <c:v>Sports</c:v>
                </c:pt>
                <c:pt idx="19">
                  <c:v>Tech</c:v>
                </c:pt>
                <c:pt idx="20">
                  <c:v>Trailers</c:v>
                </c:pt>
              </c:strCache>
            </c:strRef>
          </c:cat>
          <c:val>
            <c:numRef>
              <c:f>Pivot_Revenue!$B$231:$B$252</c:f>
              <c:numCache>
                <c:formatCode>0.00%</c:formatCode>
                <c:ptCount val="21"/>
                <c:pt idx="0">
                  <c:v>2.4674940898345155E-2</c:v>
                </c:pt>
                <c:pt idx="1">
                  <c:v>1.4666787912283957E-2</c:v>
                </c:pt>
                <c:pt idx="2">
                  <c:v>1.0023819546914833E-2</c:v>
                </c:pt>
                <c:pt idx="3">
                  <c:v>1.0891230138371883E-2</c:v>
                </c:pt>
                <c:pt idx="4">
                  <c:v>1.7345619471940434E-2</c:v>
                </c:pt>
                <c:pt idx="5">
                  <c:v>2.782628770641592E-2</c:v>
                </c:pt>
                <c:pt idx="6">
                  <c:v>8.5596314503409501E-3</c:v>
                </c:pt>
                <c:pt idx="7">
                  <c:v>1.5544041450777202E-2</c:v>
                </c:pt>
                <c:pt idx="8">
                  <c:v>3.2177985419096214E-3</c:v>
                </c:pt>
                <c:pt idx="9">
                  <c:v>1.5353035242019804E-2</c:v>
                </c:pt>
                <c:pt idx="10">
                  <c:v>4.7019515429825073E-3</c:v>
                </c:pt>
                <c:pt idx="11">
                  <c:v>1.0170424220624006E-2</c:v>
                </c:pt>
                <c:pt idx="12">
                  <c:v>1.3129656314191985E-2</c:v>
                </c:pt>
                <c:pt idx="13">
                  <c:v>4.5752122829321978E-2</c:v>
                </c:pt>
                <c:pt idx="14">
                  <c:v>1.4614199898651009E-2</c:v>
                </c:pt>
                <c:pt idx="15">
                  <c:v>1.9517044093796846E-2</c:v>
                </c:pt>
                <c:pt idx="16">
                  <c:v>6.6082114659166387E-3</c:v>
                </c:pt>
                <c:pt idx="17">
                  <c:v>1.4138349676326262E-2</c:v>
                </c:pt>
                <c:pt idx="18">
                  <c:v>2.6994912764275899E-2</c:v>
                </c:pt>
                <c:pt idx="19">
                  <c:v>6.8965517241379309E-3</c:v>
                </c:pt>
                <c:pt idx="20">
                  <c:v>7.5631583115546054E-3</c:v>
                </c:pt>
              </c:numCache>
            </c:numRef>
          </c:val>
          <c:extLst>
            <c:ext xmlns:c16="http://schemas.microsoft.com/office/drawing/2014/chart" uri="{C3380CC4-5D6E-409C-BE32-E72D297353CC}">
              <c16:uniqueId val="{00000000-3067-45C1-9404-4B2DE348A5AE}"/>
            </c:ext>
          </c:extLst>
        </c:ser>
        <c:dLbls>
          <c:showLegendKey val="0"/>
          <c:showVal val="0"/>
          <c:showCatName val="0"/>
          <c:showSerName val="0"/>
          <c:showPercent val="0"/>
          <c:showBubbleSize val="0"/>
        </c:dLbls>
        <c:gapWidth val="219"/>
        <c:overlap val="-27"/>
        <c:axId val="366752944"/>
        <c:axId val="85393840"/>
      </c:barChart>
      <c:catAx>
        <c:axId val="36675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85393840"/>
        <c:crosses val="autoZero"/>
        <c:auto val="1"/>
        <c:lblAlgn val="ctr"/>
        <c:lblOffset val="100"/>
        <c:noMultiLvlLbl val="0"/>
      </c:catAx>
      <c:valAx>
        <c:axId val="85393840"/>
        <c:scaling>
          <c:orientation val="minMax"/>
        </c:scaling>
        <c:delete val="0"/>
        <c:axPos val="l"/>
        <c:majorGridlines>
          <c:spPr>
            <a:ln w="9525" cap="flat" cmpd="sng" algn="ctr">
              <a:solidFill>
                <a:srgbClr val="EDEFF2"/>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752944"/>
        <c:crosses val="autoZero"/>
        <c:crossBetween val="between"/>
        <c:majorUnit val="1.000000000000000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4238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(Recovered).xlsx]Pivot_Revenue!PivotTable14</c:name>
    <c:fmtId val="6"/>
  </c:pivotSource>
  <c:chart>
    <c:title>
      <c:tx>
        <c:rich>
          <a:bodyPr rot="0" spcFirstLastPara="1" vertOverflow="ellipsis" vert="horz" wrap="square" anchor="ctr" anchorCtr="1"/>
          <a:lstStyle/>
          <a:p>
            <a:pPr>
              <a:defRPr sz="1200" b="0" i="0" u="none" strike="noStrike" kern="1200" spc="0" baseline="0">
                <a:solidFill>
                  <a:srgbClr val="1E293B"/>
                </a:solidFill>
                <a:latin typeface="Segoe UI Semibold" panose="020B0702040204020203" pitchFamily="34" charset="0"/>
                <a:ea typeface="+mn-ea"/>
                <a:cs typeface="Segoe UI Semibold" panose="020B0702040204020203" pitchFamily="34" charset="0"/>
              </a:defRPr>
            </a:pPr>
            <a:r>
              <a:rPr lang="en-IN" sz="1200" b="1" i="0" u="none" strike="noStrike" baseline="0">
                <a:solidFill>
                  <a:srgbClr val="1E293B"/>
                </a:solidFill>
                <a:latin typeface="Segoe UI Semibold" panose="020B0702040204020203" pitchFamily="34" charset="0"/>
                <a:cs typeface="Segoe UI Semibold" panose="020B0702040204020203" pitchFamily="34" charset="0"/>
              </a:rPr>
              <a:t>Top Countries by Creator Economy</a:t>
            </a:r>
            <a:endParaRPr lang="en-US" sz="1200" b="1">
              <a:solidFill>
                <a:srgbClr val="1E293B"/>
              </a:solidFill>
              <a:latin typeface="Segoe UI Semibold" panose="020B0702040204020203" pitchFamily="34" charset="0"/>
              <a:cs typeface="Segoe UI Semibold" panose="020B0702040204020203" pitchFamily="34" charset="0"/>
            </a:endParaRPr>
          </a:p>
        </c:rich>
      </c:tx>
      <c:layout>
        <c:manualLayout>
          <c:xMode val="edge"/>
          <c:yMode val="edge"/>
          <c:x val="0.42164278262008692"/>
          <c:y val="4.6635801426109285E-4"/>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1E293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B4F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238A0"/>
          </a:solidFill>
          <a:ln>
            <a:noFill/>
          </a:ln>
          <a:effectLst/>
        </c:spPr>
      </c:pivotFmt>
      <c:pivotFmt>
        <c:idx val="4"/>
        <c:spPr>
          <a:solidFill>
            <a:srgbClr val="4238A0"/>
          </a:solidFill>
          <a:ln>
            <a:noFill/>
          </a:ln>
          <a:effectLst/>
        </c:spPr>
      </c:pivotFmt>
      <c:pivotFmt>
        <c:idx val="5"/>
        <c:spPr>
          <a:solidFill>
            <a:srgbClr val="4238A0"/>
          </a:solidFill>
          <a:ln>
            <a:noFill/>
          </a:ln>
          <a:effectLst/>
        </c:spPr>
      </c:pivotFmt>
    </c:pivotFmts>
    <c:plotArea>
      <c:layout>
        <c:manualLayout>
          <c:layoutTarget val="inner"/>
          <c:xMode val="edge"/>
          <c:yMode val="edge"/>
          <c:x val="0.15849967338285398"/>
          <c:y val="1.2292593860550044E-2"/>
          <c:w val="0.76150024838549424"/>
          <c:h val="0.84735364601163987"/>
        </c:manualLayout>
      </c:layout>
      <c:barChart>
        <c:barDir val="bar"/>
        <c:grouping val="clustered"/>
        <c:varyColors val="0"/>
        <c:ser>
          <c:idx val="0"/>
          <c:order val="0"/>
          <c:tx>
            <c:strRef>
              <c:f>Pivot_Revenue!$B$162</c:f>
              <c:strCache>
                <c:ptCount val="1"/>
                <c:pt idx="0">
                  <c:v>Total</c:v>
                </c:pt>
              </c:strCache>
            </c:strRef>
          </c:tx>
          <c:spPr>
            <a:solidFill>
              <a:srgbClr val="5B4FC4"/>
            </a:solidFill>
            <a:ln>
              <a:noFill/>
            </a:ln>
            <a:effectLst/>
          </c:spPr>
          <c:invertIfNegative val="0"/>
          <c:dPt>
            <c:idx val="0"/>
            <c:invertIfNegative val="0"/>
            <c:bubble3D val="0"/>
            <c:spPr>
              <a:solidFill>
                <a:srgbClr val="4238A0"/>
              </a:solidFill>
              <a:ln>
                <a:noFill/>
              </a:ln>
              <a:effectLst/>
            </c:spPr>
            <c:extLst>
              <c:ext xmlns:c16="http://schemas.microsoft.com/office/drawing/2014/chart" uri="{C3380CC4-5D6E-409C-BE32-E72D297353CC}">
                <c16:uniqueId val="{00000000-3780-41EA-81A7-0AAF9C6D3CF5}"/>
              </c:ext>
            </c:extLst>
          </c:dPt>
          <c:dPt>
            <c:idx val="1"/>
            <c:invertIfNegative val="0"/>
            <c:bubble3D val="0"/>
            <c:spPr>
              <a:solidFill>
                <a:srgbClr val="4238A0"/>
              </a:solidFill>
              <a:ln>
                <a:noFill/>
              </a:ln>
              <a:effectLst/>
            </c:spPr>
            <c:extLst>
              <c:ext xmlns:c16="http://schemas.microsoft.com/office/drawing/2014/chart" uri="{C3380CC4-5D6E-409C-BE32-E72D297353CC}">
                <c16:uniqueId val="{00000001-3780-41EA-81A7-0AAF9C6D3CF5}"/>
              </c:ext>
            </c:extLst>
          </c:dPt>
          <c:dPt>
            <c:idx val="2"/>
            <c:invertIfNegative val="0"/>
            <c:bubble3D val="0"/>
            <c:spPr>
              <a:solidFill>
                <a:srgbClr val="4238A0"/>
              </a:solidFill>
              <a:ln>
                <a:noFill/>
              </a:ln>
              <a:effectLst/>
            </c:spPr>
            <c:extLst>
              <c:ext xmlns:c16="http://schemas.microsoft.com/office/drawing/2014/chart" uri="{C3380CC4-5D6E-409C-BE32-E72D297353CC}">
                <c16:uniqueId val="{00000002-3780-41EA-81A7-0AAF9C6D3C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Pivot_Revenue!$A$163:$A$173</c:f>
              <c:strCache>
                <c:ptCount val="10"/>
                <c:pt idx="0">
                  <c:v>United States</c:v>
                </c:pt>
                <c:pt idx="1">
                  <c:v>India</c:v>
                </c:pt>
                <c:pt idx="2">
                  <c:v>Brazil</c:v>
                </c:pt>
                <c:pt idx="3">
                  <c:v>United Kingdom</c:v>
                </c:pt>
                <c:pt idx="4">
                  <c:v>Mexico</c:v>
                </c:pt>
                <c:pt idx="5">
                  <c:v>Indonesia</c:v>
                </c:pt>
                <c:pt idx="6">
                  <c:v>South Korea</c:v>
                </c:pt>
                <c:pt idx="7">
                  <c:v>Russia</c:v>
                </c:pt>
                <c:pt idx="8">
                  <c:v>Thailand</c:v>
                </c:pt>
                <c:pt idx="9">
                  <c:v>Spain</c:v>
                </c:pt>
              </c:strCache>
            </c:strRef>
          </c:cat>
          <c:val>
            <c:numRef>
              <c:f>Pivot_Revenue!$B$163:$B$173</c:f>
              <c:numCache>
                <c:formatCode>General</c:formatCode>
                <c:ptCount val="10"/>
                <c:pt idx="0">
                  <c:v>7315100000</c:v>
                </c:pt>
                <c:pt idx="1">
                  <c:v>4310600000</c:v>
                </c:pt>
                <c:pt idx="2">
                  <c:v>1207300000</c:v>
                </c:pt>
                <c:pt idx="3">
                  <c:v>917400000</c:v>
                </c:pt>
                <c:pt idx="4">
                  <c:v>626900000</c:v>
                </c:pt>
                <c:pt idx="5">
                  <c:v>534100000</c:v>
                </c:pt>
                <c:pt idx="6">
                  <c:v>481700000</c:v>
                </c:pt>
                <c:pt idx="7">
                  <c:v>407200000</c:v>
                </c:pt>
                <c:pt idx="8">
                  <c:v>386500000</c:v>
                </c:pt>
                <c:pt idx="9">
                  <c:v>385100000</c:v>
                </c:pt>
              </c:numCache>
            </c:numRef>
          </c:val>
          <c:extLst>
            <c:ext xmlns:c16="http://schemas.microsoft.com/office/drawing/2014/chart" uri="{C3380CC4-5D6E-409C-BE32-E72D297353CC}">
              <c16:uniqueId val="{00000000-43EF-4EAE-93E6-9F85BA78DE79}"/>
            </c:ext>
          </c:extLst>
        </c:ser>
        <c:dLbls>
          <c:dLblPos val="outEnd"/>
          <c:showLegendKey val="0"/>
          <c:showVal val="1"/>
          <c:showCatName val="0"/>
          <c:showSerName val="0"/>
          <c:showPercent val="0"/>
          <c:showBubbleSize val="0"/>
        </c:dLbls>
        <c:gapWidth val="182"/>
        <c:axId val="233034144"/>
        <c:axId val="1593525615"/>
      </c:barChart>
      <c:catAx>
        <c:axId val="23303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3525615"/>
        <c:crosses val="autoZero"/>
        <c:auto val="1"/>
        <c:lblAlgn val="ctr"/>
        <c:lblOffset val="100"/>
        <c:noMultiLvlLbl val="0"/>
      </c:catAx>
      <c:valAx>
        <c:axId val="1593525615"/>
        <c:scaling>
          <c:orientation val="minMax"/>
        </c:scaling>
        <c:delete val="0"/>
        <c:axPos val="b"/>
        <c:majorGridlines>
          <c:spPr>
            <a:ln w="9525" cap="flat" cmpd="sng" algn="ctr">
              <a:solidFill>
                <a:srgbClr val="EDEFF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34144"/>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4238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(Recovered).xlsx]Pivot_Revenue!PivotTable3</c:name>
    <c:fmtId val="11"/>
  </c:pivotSource>
  <c:chart>
    <c:title>
      <c:tx>
        <c:rich>
          <a:bodyPr rot="0" spcFirstLastPara="1" vertOverflow="ellipsis" vert="horz" wrap="square" anchor="ctr" anchorCtr="1"/>
          <a:lstStyle/>
          <a:p>
            <a:pPr>
              <a:defRPr sz="1200" b="1" i="0" u="none" strike="noStrike" kern="1200" cap="none" spc="0" normalizeH="0" baseline="0">
                <a:solidFill>
                  <a:srgbClr val="1E293B"/>
                </a:solidFill>
                <a:latin typeface="Segoe UI Semibold" panose="020B0702040204020203" pitchFamily="34" charset="0"/>
                <a:ea typeface="+mj-ea"/>
                <a:cs typeface="Segoe UI Semibold" panose="020B0702040204020203" pitchFamily="34" charset="0"/>
              </a:defRPr>
            </a:pPr>
            <a:r>
              <a:rPr lang="en-IN" sz="1200" b="1" i="0" u="none" strike="noStrike" cap="none" normalizeH="0" baseline="0">
                <a:solidFill>
                  <a:srgbClr val="1E293B"/>
                </a:solidFill>
                <a:latin typeface="Segoe UI Semibold" panose="020B0702040204020203" pitchFamily="34" charset="0"/>
                <a:cs typeface="Segoe UI Semibold" panose="020B0702040204020203" pitchFamily="34" charset="0"/>
              </a:rPr>
              <a:t>Channel Creation Trend</a:t>
            </a:r>
            <a:endParaRPr lang="en-US" sz="1200">
              <a:solidFill>
                <a:srgbClr val="1E293B"/>
              </a:solidFill>
              <a:latin typeface="Segoe UI Semibold" panose="020B0702040204020203" pitchFamily="34" charset="0"/>
              <a:cs typeface="Segoe UI Semibold" panose="020B0702040204020203" pitchFamily="34" charset="0"/>
            </a:endParaRPr>
          </a:p>
        </c:rich>
      </c:tx>
      <c:layout>
        <c:manualLayout>
          <c:xMode val="edge"/>
          <c:yMode val="edge"/>
          <c:x val="0.34165927157137554"/>
          <c:y val="8.056892194031301E-3"/>
        </c:manualLayout>
      </c:layout>
      <c:overlay val="0"/>
      <c:spPr>
        <a:noFill/>
        <a:ln>
          <a:noFill/>
        </a:ln>
        <a:effectLst/>
      </c:spPr>
      <c:txPr>
        <a:bodyPr rot="0" spcFirstLastPara="1" vertOverflow="ellipsis" vert="horz" wrap="square" anchor="ctr" anchorCtr="1"/>
        <a:lstStyle/>
        <a:p>
          <a:pPr>
            <a:defRPr sz="1200" b="1" i="0" u="none" strike="noStrike" kern="1200" cap="none" spc="0" normalizeH="0" baseline="0">
              <a:solidFill>
                <a:srgbClr val="1E293B"/>
              </a:solidFill>
              <a:latin typeface="Segoe UI Semibold" panose="020B0702040204020203" pitchFamily="34" charset="0"/>
              <a:ea typeface="+mj-ea"/>
              <a:cs typeface="Segoe UI Semibold" panose="020B0702040204020203" pitchFamily="34" charset="0"/>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8199513381995134E-2"/>
              <c:y val="-5.7794530415559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7445255474452552E-3"/>
              <c:y val="2.6327446450897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1240875912408756E-2"/>
              <c:y val="-6.83097775238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1240875912408728E-2"/>
              <c:y val="5.26155642216647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6.5571776155717756E-2"/>
              <c:y val="4.73579406675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8199513381995134E-2"/>
              <c:y val="5.7873187775818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7445255474452552E-3"/>
              <c:y val="2.63274464508970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1240875912408728E-2"/>
              <c:y val="5.26155642216647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1240875912408756E-2"/>
              <c:y val="-6.83097775238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8199513381995134E-2"/>
              <c:y val="5.7873187775818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8199513381995134E-2"/>
              <c:y val="-5.7794530415559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6.5571776155717756E-2"/>
              <c:y val="4.73579406675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5.253436062427682E-2"/>
              <c:y val="-7.39811169437153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1240875912408728E-2"/>
              <c:y val="5.26155642216647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1240875912408756E-2"/>
              <c:y val="-6.830977752386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8199513381995134E-2"/>
              <c:y val="5.78731877758182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3.8199513381995134E-2"/>
              <c:y val="-5.77945304155592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6.5571776155717756E-2"/>
              <c:y val="4.73579406675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layout>
            <c:manualLayout>
              <c:x val="-4.0501792114695338E-2"/>
              <c:y val="-7.71027753475260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004573220833984E-2"/>
          <c:y val="0.12759176002053371"/>
          <c:w val="0.88997694608388633"/>
          <c:h val="0.66256075629435196"/>
        </c:manualLayout>
      </c:layout>
      <c:lineChart>
        <c:grouping val="standard"/>
        <c:varyColors val="0"/>
        <c:ser>
          <c:idx val="0"/>
          <c:order val="0"/>
          <c:tx>
            <c:strRef>
              <c:f>Pivot_Revenue!$H$139</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Pt>
            <c:idx val="1"/>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0-0FF7-4244-8F7D-EFA5C499FC5D}"/>
              </c:ext>
            </c:extLst>
          </c:dPt>
          <c:dPt>
            <c:idx val="2"/>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7-0FF7-4244-8F7D-EFA5C499FC5D}"/>
              </c:ext>
            </c:extLst>
          </c:dPt>
          <c:dPt>
            <c:idx val="3"/>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1-0FF7-4244-8F7D-EFA5C499FC5D}"/>
              </c:ext>
            </c:extLst>
          </c:dPt>
          <c:dPt>
            <c:idx val="4"/>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2-0FF7-4244-8F7D-EFA5C499FC5D}"/>
              </c:ext>
            </c:extLst>
          </c:dPt>
          <c:dPt>
            <c:idx val="6"/>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3-0FF7-4244-8F7D-EFA5C499FC5D}"/>
              </c:ext>
            </c:extLst>
          </c:dPt>
          <c:dPt>
            <c:idx val="10"/>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4-0FF7-4244-8F7D-EFA5C499FC5D}"/>
              </c:ext>
            </c:extLst>
          </c:dPt>
          <c:dPt>
            <c:idx val="11"/>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5-0FF7-4244-8F7D-EFA5C499FC5D}"/>
              </c:ext>
            </c:extLst>
          </c:dPt>
          <c:dLbls>
            <c:dLbl>
              <c:idx val="1"/>
              <c:layout>
                <c:manualLayout>
                  <c:x val="-5.253436062427682E-2"/>
                  <c:y val="-7.39811169437153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F7-4244-8F7D-EFA5C499FC5D}"/>
                </c:ext>
              </c:extLst>
            </c:dLbl>
            <c:dLbl>
              <c:idx val="2"/>
              <c:layout>
                <c:manualLayout>
                  <c:x val="-4.0501792114695338E-2"/>
                  <c:y val="-7.71027753475260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F7-4244-8F7D-EFA5C499FC5D}"/>
                </c:ext>
              </c:extLst>
            </c:dLbl>
            <c:dLbl>
              <c:idx val="3"/>
              <c:layout>
                <c:manualLayout>
                  <c:x val="-4.1240875912408728E-2"/>
                  <c:y val="5.2615564221664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F7-4244-8F7D-EFA5C499FC5D}"/>
                </c:ext>
              </c:extLst>
            </c:dLbl>
            <c:dLbl>
              <c:idx val="4"/>
              <c:layout>
                <c:manualLayout>
                  <c:x val="-4.1240875912408756E-2"/>
                  <c:y val="-6.830977752386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F7-4244-8F7D-EFA5C499FC5D}"/>
                </c:ext>
              </c:extLst>
            </c:dLbl>
            <c:dLbl>
              <c:idx val="6"/>
              <c:layout>
                <c:manualLayout>
                  <c:x val="-3.8199513381995134E-2"/>
                  <c:y val="5.78731877758182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F7-4244-8F7D-EFA5C499FC5D}"/>
                </c:ext>
              </c:extLst>
            </c:dLbl>
            <c:dLbl>
              <c:idx val="10"/>
              <c:layout>
                <c:manualLayout>
                  <c:x val="-3.8199513381995134E-2"/>
                  <c:y val="-5.77945304155592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F7-4244-8F7D-EFA5C499FC5D}"/>
                </c:ext>
              </c:extLst>
            </c:dLbl>
            <c:dLbl>
              <c:idx val="11"/>
              <c:layout>
                <c:manualLayout>
                  <c:x val="-6.5571776155717756E-2"/>
                  <c:y val="4.735794066751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F7-4244-8F7D-EFA5C499FC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Pivot_Revenue!$G$140:$G$159</c:f>
              <c:strCache>
                <c:ptCount val="19"/>
                <c:pt idx="0">
                  <c:v>1970</c:v>
                </c:pt>
                <c:pt idx="1">
                  <c:v>2005</c:v>
                </c:pt>
                <c:pt idx="2">
                  <c:v>2006</c:v>
                </c:pt>
                <c:pt idx="3">
                  <c:v>2007</c:v>
                </c:pt>
                <c:pt idx="4">
                  <c:v>2008</c:v>
                </c:pt>
                <c:pt idx="5">
                  <c:v>2009</c:v>
                </c:pt>
                <c:pt idx="6">
                  <c:v>2010</c:v>
                </c:pt>
                <c:pt idx="7">
                  <c:v>2011</c:v>
                </c:pt>
                <c:pt idx="8">
                  <c:v>2012</c:v>
                </c:pt>
                <c:pt idx="9">
                  <c:v>2013</c:v>
                </c:pt>
                <c:pt idx="10">
                  <c:v>2014</c:v>
                </c:pt>
                <c:pt idx="11">
                  <c:v>2015</c:v>
                </c:pt>
                <c:pt idx="12">
                  <c:v>2016</c:v>
                </c:pt>
                <c:pt idx="13">
                  <c:v>2017</c:v>
                </c:pt>
                <c:pt idx="14">
                  <c:v>2018</c:v>
                </c:pt>
                <c:pt idx="15">
                  <c:v>2019</c:v>
                </c:pt>
                <c:pt idx="16">
                  <c:v>2020</c:v>
                </c:pt>
                <c:pt idx="17">
                  <c:v>2021</c:v>
                </c:pt>
                <c:pt idx="18">
                  <c:v>2022</c:v>
                </c:pt>
              </c:strCache>
            </c:strRef>
          </c:cat>
          <c:val>
            <c:numRef>
              <c:f>Pivot_Revenue!$H$140:$H$159</c:f>
              <c:numCache>
                <c:formatCode>General</c:formatCode>
                <c:ptCount val="19"/>
                <c:pt idx="0">
                  <c:v>1</c:v>
                </c:pt>
                <c:pt idx="1">
                  <c:v>20</c:v>
                </c:pt>
                <c:pt idx="2">
                  <c:v>78</c:v>
                </c:pt>
                <c:pt idx="3">
                  <c:v>42</c:v>
                </c:pt>
                <c:pt idx="4">
                  <c:v>44</c:v>
                </c:pt>
                <c:pt idx="5">
                  <c:v>49</c:v>
                </c:pt>
                <c:pt idx="6">
                  <c:v>43</c:v>
                </c:pt>
                <c:pt idx="7">
                  <c:v>78</c:v>
                </c:pt>
                <c:pt idx="8">
                  <c:v>63</c:v>
                </c:pt>
                <c:pt idx="9">
                  <c:v>67</c:v>
                </c:pt>
                <c:pt idx="10">
                  <c:v>94</c:v>
                </c:pt>
                <c:pt idx="11">
                  <c:v>66</c:v>
                </c:pt>
                <c:pt idx="12">
                  <c:v>63</c:v>
                </c:pt>
                <c:pt idx="13">
                  <c:v>57</c:v>
                </c:pt>
                <c:pt idx="14">
                  <c:v>38</c:v>
                </c:pt>
                <c:pt idx="15">
                  <c:v>25</c:v>
                </c:pt>
                <c:pt idx="16">
                  <c:v>21</c:v>
                </c:pt>
                <c:pt idx="17">
                  <c:v>17</c:v>
                </c:pt>
                <c:pt idx="18">
                  <c:v>4</c:v>
                </c:pt>
              </c:numCache>
            </c:numRef>
          </c:val>
          <c:smooth val="0"/>
          <c:extLst>
            <c:ext xmlns:c16="http://schemas.microsoft.com/office/drawing/2014/chart" uri="{C3380CC4-5D6E-409C-BE32-E72D297353CC}">
              <c16:uniqueId val="{00000006-0FF7-4244-8F7D-EFA5C499FC5D}"/>
            </c:ext>
          </c:extLst>
        </c:ser>
        <c:dLbls>
          <c:dLblPos val="t"/>
          <c:showLegendKey val="0"/>
          <c:showVal val="1"/>
          <c:showCatName val="0"/>
          <c:showSerName val="0"/>
          <c:showPercent val="0"/>
          <c:showBubbleSize val="0"/>
        </c:dLbls>
        <c:marker val="1"/>
        <c:smooth val="0"/>
        <c:axId val="162159280"/>
        <c:axId val="1593534255"/>
      </c:lineChart>
      <c:catAx>
        <c:axId val="162159280"/>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5400000" spcFirstLastPara="1" vertOverflow="ellipsis"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1593534255"/>
        <c:crosses val="autoZero"/>
        <c:auto val="1"/>
        <c:lblAlgn val="ctr"/>
        <c:lblOffset val="100"/>
        <c:noMultiLvlLbl val="0"/>
      </c:catAx>
      <c:valAx>
        <c:axId val="1593534255"/>
        <c:scaling>
          <c:orientation val="minMax"/>
          <c:max val="110"/>
          <c:min val="0"/>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215928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(Recovered).xlsx]Pivot_Revenue!PivotTable21</c:name>
    <c:fmtId val="14"/>
  </c:pivotSource>
  <c:chart>
    <c:title>
      <c:tx>
        <c:rich>
          <a:bodyPr rot="0" spcFirstLastPara="1" vertOverflow="ellipsis" vert="horz" wrap="square" anchor="ctr" anchorCtr="1"/>
          <a:lstStyle/>
          <a:p>
            <a:pPr>
              <a:defRPr sz="1200" b="1" i="0" u="none" strike="noStrike" kern="1200" baseline="0">
                <a:solidFill>
                  <a:srgbClr val="1E293B"/>
                </a:solidFill>
                <a:latin typeface="Segoe UI Semibold" panose="020B0702040204020203" pitchFamily="34" charset="0"/>
                <a:ea typeface="+mn-ea"/>
                <a:cs typeface="Segoe UI Semibold" panose="020B0702040204020203" pitchFamily="34" charset="0"/>
              </a:defRPr>
            </a:pPr>
            <a:r>
              <a:rPr lang="en-IN" sz="1200">
                <a:solidFill>
                  <a:srgbClr val="1E293B"/>
                </a:solidFill>
                <a:latin typeface="Segoe UI Semibold" panose="020B0702040204020203" pitchFamily="34" charset="0"/>
                <a:cs typeface="Segoe UI Semibold" panose="020B0702040204020203" pitchFamily="34" charset="0"/>
              </a:rPr>
              <a:t>Subscriber Growth by Channel Size Tier</a:t>
            </a:r>
            <a:endParaRPr lang="en-US" sz="1200">
              <a:solidFill>
                <a:srgbClr val="1E293B"/>
              </a:solidFill>
              <a:latin typeface="Segoe UI Semibold" panose="020B0702040204020203" pitchFamily="34" charset="0"/>
              <a:cs typeface="Segoe UI Semibold" panose="020B0702040204020203" pitchFamily="34" charset="0"/>
            </a:endParaRPr>
          </a:p>
        </c:rich>
      </c:tx>
      <c:layout>
        <c:manualLayout>
          <c:xMode val="edge"/>
          <c:yMode val="edge"/>
          <c:x val="0.17380681818181817"/>
          <c:y val="1.4749262536873156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1E293B"/>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4904120081075276"/>
          <c:y val="0.18592461098612673"/>
          <c:w val="0.8159046084822571"/>
          <c:h val="0.69764384058518591"/>
        </c:manualLayout>
      </c:layout>
      <c:barChart>
        <c:barDir val="col"/>
        <c:grouping val="clustered"/>
        <c:varyColors val="0"/>
        <c:ser>
          <c:idx val="0"/>
          <c:order val="0"/>
          <c:tx>
            <c:strRef>
              <c:f>Pivot_Revenue!$B$256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Pivot_Revenue!$A$257:$A$261</c:f>
              <c:strCache>
                <c:ptCount val="4"/>
                <c:pt idx="0">
                  <c:v>Macro</c:v>
                </c:pt>
                <c:pt idx="1">
                  <c:v>Mega</c:v>
                </c:pt>
                <c:pt idx="2">
                  <c:v>Micro</c:v>
                </c:pt>
                <c:pt idx="3">
                  <c:v>Mid</c:v>
                </c:pt>
              </c:strCache>
            </c:strRef>
          </c:cat>
          <c:val>
            <c:numRef>
              <c:f>Pivot_Revenue!$B$257:$B$261</c:f>
              <c:numCache>
                <c:formatCode>0</c:formatCode>
                <c:ptCount val="4"/>
                <c:pt idx="0">
                  <c:v>2500000</c:v>
                </c:pt>
                <c:pt idx="1">
                  <c:v>2000000</c:v>
                </c:pt>
                <c:pt idx="2">
                  <c:v>225139.28907168037</c:v>
                </c:pt>
                <c:pt idx="3">
                  <c:v>464285.71428571426</c:v>
                </c:pt>
              </c:numCache>
            </c:numRef>
          </c:val>
          <c:extLst>
            <c:ext xmlns:c16="http://schemas.microsoft.com/office/drawing/2014/chart" uri="{C3380CC4-5D6E-409C-BE32-E72D297353CC}">
              <c16:uniqueId val="{00000000-F401-4698-B609-750CE4994E3A}"/>
            </c:ext>
          </c:extLst>
        </c:ser>
        <c:dLbls>
          <c:dLblPos val="outEnd"/>
          <c:showLegendKey val="0"/>
          <c:showVal val="1"/>
          <c:showCatName val="0"/>
          <c:showSerName val="0"/>
          <c:showPercent val="0"/>
          <c:showBubbleSize val="0"/>
        </c:dLbls>
        <c:gapWidth val="100"/>
        <c:overlap val="-24"/>
        <c:axId val="366747376"/>
        <c:axId val="85398160"/>
      </c:barChart>
      <c:catAx>
        <c:axId val="366747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5398160"/>
        <c:crosses val="autoZero"/>
        <c:auto val="1"/>
        <c:lblAlgn val="ctr"/>
        <c:lblOffset val="100"/>
        <c:noMultiLvlLbl val="0"/>
      </c:catAx>
      <c:valAx>
        <c:axId val="85398160"/>
        <c:scaling>
          <c:orientation val="minMax"/>
        </c:scaling>
        <c:delete val="0"/>
        <c:axPos val="l"/>
        <c:majorGridlines>
          <c:spPr>
            <a:ln w="9525" cap="flat" cmpd="sng" algn="ctr">
              <a:solidFill>
                <a:srgbClr val="EDEFF2"/>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674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US" sz="1400" b="0" i="0" u="none" strike="noStrike" kern="1200" spc="0" baseline="0">
                <a:solidFill>
                  <a:schemeClr val="tx1"/>
                </a:solidFill>
                <a:latin typeface="Segoe UI Semibold" panose="020B0702040204020203" pitchFamily="34" charset="0"/>
                <a:cs typeface="Segoe UI Semibold" panose="020B0702040204020203" pitchFamily="34" charset="0"/>
              </a:rPr>
              <a:t> Monetization Ceiling vs Reality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manualLayout>
          <c:layoutTarget val="inner"/>
          <c:xMode val="edge"/>
          <c:yMode val="edge"/>
          <c:x val="6.6580927384076991E-2"/>
          <c:y val="9.6597635117038935E-2"/>
          <c:w val="0.88459798107760801"/>
          <c:h val="0.82602877765279337"/>
        </c:manualLayout>
      </c:layout>
      <c:scatterChart>
        <c:scatterStyle val="lineMarker"/>
        <c:varyColors val="0"/>
        <c:ser>
          <c:idx val="0"/>
          <c:order val="0"/>
          <c:tx>
            <c:v>Estimate Earning</c:v>
          </c:tx>
          <c:spPr>
            <a:ln w="25400" cap="rnd">
              <a:noFill/>
              <a:round/>
            </a:ln>
            <a:effectLst/>
          </c:spPr>
          <c:marker>
            <c:symbol val="circle"/>
            <c:size val="6"/>
            <c:spPr>
              <a:solidFill>
                <a:srgbClr val="FF4343"/>
              </a:solidFill>
              <a:ln w="9525">
                <a:noFill/>
              </a:ln>
              <a:effectLst/>
            </c:spPr>
          </c:marker>
          <c:dLbls>
            <c:dLbl>
              <c:idx val="0"/>
              <c:layout>
                <c:manualLayout>
                  <c:x val="4.1009595327492737E-2"/>
                  <c:y val="-2.1598535213038492E-2"/>
                </c:manualLayout>
              </c:layout>
              <c:tx>
                <c:rich>
                  <a:bodyPr/>
                  <a:lstStyle/>
                  <a:p>
                    <a:fld id="{59866514-9AF9-4303-8228-F1BF50BCEEBF}"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2C9-4565-86DF-76FCBE83285C}"/>
                </c:ext>
              </c:extLst>
            </c:dLbl>
            <c:dLbl>
              <c:idx val="1"/>
              <c:layout>
                <c:manualLayout>
                  <c:x val="-8.6587400917813931E-2"/>
                  <c:y val="-1.6384553727191286E-3"/>
                </c:manualLayout>
              </c:layout>
              <c:tx>
                <c:rich>
                  <a:bodyPr/>
                  <a:lstStyle/>
                  <a:p>
                    <a:fld id="{ABEDF1BB-5B85-44B9-8257-16380D5D299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2C9-4565-86DF-76FCBE83285C}"/>
                </c:ext>
              </c:extLst>
            </c:dLbl>
            <c:dLbl>
              <c:idx val="2"/>
              <c:layout>
                <c:manualLayout>
                  <c:x val="8.8391329056333543E-3"/>
                  <c:y val="-8.2918153194923711E-3"/>
                </c:manualLayout>
              </c:layout>
              <c:tx>
                <c:rich>
                  <a:bodyPr/>
                  <a:lstStyle/>
                  <a:p>
                    <a:fld id="{A79DD210-E959-45A9-9E6E-883959D7D17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92C9-4565-86DF-76FCBE83285C}"/>
                </c:ext>
              </c:extLst>
            </c:dLbl>
            <c:dLbl>
              <c:idx val="3"/>
              <c:layout>
                <c:manualLayout>
                  <c:x val="-2.325314779957887E-2"/>
                  <c:y val="-1.4945175266265492E-2"/>
                </c:manualLayout>
              </c:layout>
              <c:tx>
                <c:rich>
                  <a:bodyPr/>
                  <a:lstStyle/>
                  <a:p>
                    <a:fld id="{D617817B-4224-470A-891D-3B0C1667495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2C9-4565-86DF-76FCBE83285C}"/>
                </c:ext>
              </c:extLst>
            </c:dLbl>
            <c:dLbl>
              <c:idx val="4"/>
              <c:layout>
                <c:manualLayout>
                  <c:x val="-4.6465562267795375E-3"/>
                  <c:y val="-3.157857513319829E-2"/>
                </c:manualLayout>
              </c:layout>
              <c:tx>
                <c:rich>
                  <a:bodyPr/>
                  <a:lstStyle/>
                  <a:p>
                    <a:fld id="{04B4CD42-165D-4BFA-BDD1-16A08E3FBED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2C9-4565-86DF-76FCBE83285C}"/>
                </c:ext>
              </c:extLst>
            </c:dLbl>
            <c:dLbl>
              <c:idx val="5"/>
              <c:layout>
                <c:manualLayout>
                  <c:x val="1.1759449968628766E-2"/>
                  <c:y val="-3.1578575133198172E-2"/>
                </c:manualLayout>
              </c:layout>
              <c:tx>
                <c:rich>
                  <a:bodyPr/>
                  <a:lstStyle/>
                  <a:p>
                    <a:fld id="{04E35536-B8EA-4BDD-A895-E3750948DA77}"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92C9-4565-86DF-76FCBE83285C}"/>
                </c:ext>
              </c:extLst>
            </c:dLbl>
            <c:dLbl>
              <c:idx val="6"/>
              <c:layout>
                <c:manualLayout>
                  <c:x val="8.5523571130579896E-4"/>
                  <c:y val="-2.492508421477255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5085118-F9D4-4CDA-BD2B-7EAA07FFABEB}"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r"/>
              <c:showLegendKey val="0"/>
              <c:showVal val="0"/>
              <c:showCatName val="0"/>
              <c:showSerName val="0"/>
              <c:showPercent val="0"/>
              <c:showBubbleSize val="0"/>
              <c:extLst>
                <c:ext xmlns:c15="http://schemas.microsoft.com/office/drawing/2012/chart" uri="{CE6537A1-D6FC-4f65-9D91-7224C49458BB}">
                  <c15:layout>
                    <c:manualLayout>
                      <c:w val="8.7984981226533171E-2"/>
                      <c:h val="3.3217030505917296E-2"/>
                    </c:manualLayout>
                  </c15:layout>
                  <c15:dlblFieldTable/>
                  <c15:showDataLabelsRange val="1"/>
                </c:ext>
                <c:ext xmlns:c16="http://schemas.microsoft.com/office/drawing/2014/chart" uri="{C3380CC4-5D6E-409C-BE32-E72D297353CC}">
                  <c16:uniqueId val="{00000006-92C9-4565-86DF-76FCBE83285C}"/>
                </c:ext>
              </c:extLst>
            </c:dLbl>
            <c:dLbl>
              <c:idx val="7"/>
              <c:layout>
                <c:manualLayout>
                  <c:x val="-5.7582476783643595E-2"/>
                  <c:y val="3.1628344361146477E-2"/>
                </c:manualLayout>
              </c:layout>
              <c:tx>
                <c:rich>
                  <a:bodyPr/>
                  <a:lstStyle/>
                  <a:p>
                    <a:fld id="{6D1DBD8F-7049-44A9-B498-C7A0DD20485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92C9-4565-86DF-76FCBE83285C}"/>
                </c:ext>
              </c:extLst>
            </c:dLbl>
            <c:dLbl>
              <c:idx val="8"/>
              <c:layout>
                <c:manualLayout>
                  <c:x val="-6.8361534595409612E-2"/>
                  <c:y val="-5.9855354906983994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75637C2-6DDE-46C3-94E8-3F11259295D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r"/>
              <c:showLegendKey val="0"/>
              <c:showVal val="0"/>
              <c:showCatName val="0"/>
              <c:showSerName val="0"/>
              <c:showPercent val="0"/>
              <c:showBubbleSize val="0"/>
              <c:extLst>
                <c:ext xmlns:c15="http://schemas.microsoft.com/office/drawing/2012/chart" uri="{CE6537A1-D6FC-4f65-9D91-7224C49458BB}">
                  <c15:layout>
                    <c:manualLayout>
                      <c:w val="0.12207960081335265"/>
                      <c:h val="3.6543710479303861E-2"/>
                    </c:manualLayout>
                  </c15:layout>
                  <c15:dlblFieldTable/>
                  <c15:showDataLabelsRange val="1"/>
                </c:ext>
                <c:ext xmlns:c16="http://schemas.microsoft.com/office/drawing/2014/chart" uri="{C3380CC4-5D6E-409C-BE32-E72D297353CC}">
                  <c16:uniqueId val="{00000008-92C9-4565-86DF-76FCBE83285C}"/>
                </c:ext>
              </c:extLst>
            </c:dLbl>
            <c:dLbl>
              <c:idx val="9"/>
              <c:layout>
                <c:manualLayout>
                  <c:x val="6.7531921463508983E-3"/>
                  <c:y val="2.8301664387759912E-2"/>
                </c:manualLayout>
              </c:layout>
              <c:tx>
                <c:rich>
                  <a:bodyPr/>
                  <a:lstStyle/>
                  <a:p>
                    <a:fld id="{7E3447EF-FAA5-485D-88E9-54BC087BCE8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2C9-4565-86DF-76FCBE83285C}"/>
                </c:ext>
              </c:extLst>
            </c:dLbl>
            <c:dLbl>
              <c:idx val="10"/>
              <c:layout>
                <c:manualLayout>
                  <c:x val="-3.7234863789710891E-3"/>
                  <c:y val="-1.4945175266265369E-2"/>
                </c:manualLayout>
              </c:layout>
              <c:tx>
                <c:rich>
                  <a:bodyPr/>
                  <a:lstStyle/>
                  <a:p>
                    <a:fld id="{84F28B92-441B-41E6-A32B-B0116D946B4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92C9-4565-86DF-76FCBE83285C}"/>
                </c:ext>
              </c:extLst>
            </c:dLbl>
            <c:dLbl>
              <c:idx val="11"/>
              <c:layout>
                <c:manualLayout>
                  <c:x val="2.2095204307221297E-2"/>
                  <c:y val="-1.4945175266265369E-2"/>
                </c:manualLayout>
              </c:layout>
              <c:tx>
                <c:rich>
                  <a:bodyPr/>
                  <a:lstStyle/>
                  <a:p>
                    <a:fld id="{28C51997-FE7C-4488-B3B2-3D684BA2C9C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92C9-4565-86DF-76FCBE83285C}"/>
                </c:ext>
              </c:extLst>
            </c:dLbl>
            <c:dLbl>
              <c:idx val="12"/>
              <c:layout>
                <c:manualLayout>
                  <c:x val="-6.610871857538457E-2"/>
                  <c:y val="-2.1598535213038492E-2"/>
                </c:manualLayout>
              </c:layout>
              <c:tx>
                <c:rich>
                  <a:bodyPr/>
                  <a:lstStyle/>
                  <a:p>
                    <a:fld id="{165D12B2-2E23-4D9E-8415-4BD0C321E48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92C9-4565-86DF-76FCBE83285C}"/>
                </c:ext>
              </c:extLst>
            </c:dLbl>
            <c:dLbl>
              <c:idx val="13"/>
              <c:layout>
                <c:manualLayout>
                  <c:x val="-1.4498109513532335E-3"/>
                  <c:y val="-3.4905255106584793E-2"/>
                </c:manualLayout>
              </c:layout>
              <c:tx>
                <c:rich>
                  <a:bodyPr/>
                  <a:lstStyle/>
                  <a:p>
                    <a:fld id="{8D024330-0601-4D3E-BEE8-11B312B0FBB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92C9-4565-86DF-76FCBE83285C}"/>
                </c:ext>
              </c:extLst>
            </c:dLbl>
            <c:dLbl>
              <c:idx val="14"/>
              <c:layout>
                <c:manualLayout>
                  <c:x val="-5.2305046662659054E-2"/>
                  <c:y val="-2.1598535213038551E-2"/>
                </c:manualLayout>
              </c:layout>
              <c:tx>
                <c:rich>
                  <a:bodyPr/>
                  <a:lstStyle/>
                  <a:p>
                    <a:fld id="{8766DEC6-ADB1-41EA-AB58-97F64A1EA47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92C9-4565-86DF-76FCBE83285C}"/>
                </c:ext>
              </c:extLst>
            </c:dLbl>
            <c:dLbl>
              <c:idx val="15"/>
              <c:layout>
                <c:manualLayout>
                  <c:x val="-6.070087609511928E-3"/>
                  <c:y val="-2.825189515981167E-2"/>
                </c:manualLayout>
              </c:layout>
              <c:tx>
                <c:rich>
                  <a:bodyPr/>
                  <a:lstStyle/>
                  <a:p>
                    <a:fld id="{CBB8DB14-4A17-47EA-A2C1-E6068A90C50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92C9-4565-86DF-76FCBE83285C}"/>
                </c:ext>
              </c:extLst>
            </c:dLbl>
            <c:dLbl>
              <c:idx val="16"/>
              <c:layout>
                <c:manualLayout>
                  <c:x val="-4.7940174562034553E-2"/>
                  <c:y val="-3.490525510658473E-2"/>
                </c:manualLayout>
              </c:layout>
              <c:tx>
                <c:rich>
                  <a:bodyPr/>
                  <a:lstStyle/>
                  <a:p>
                    <a:fld id="{C3CFA142-C21C-4757-9D1B-A652DE539D7D}"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92C9-4565-86DF-76FCBE83285C}"/>
                </c:ext>
              </c:extLst>
            </c:dLbl>
            <c:dLbl>
              <c:idx val="17"/>
              <c:layout>
                <c:manualLayout>
                  <c:x val="3.6811598487610828E-2"/>
                  <c:y val="-3.15785751331982E-2"/>
                </c:manualLayout>
              </c:layout>
              <c:tx>
                <c:rich>
                  <a:bodyPr/>
                  <a:lstStyle/>
                  <a:p>
                    <a:fld id="{740A4ED0-E8D9-4DDB-8DDD-4F5E99FC7271}"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92C9-4565-86DF-76FCBE83285C}"/>
                </c:ext>
              </c:extLst>
            </c:dLbl>
            <c:dLbl>
              <c:idx val="18"/>
              <c:layout>
                <c:manualLayout>
                  <c:x val="1.4012265988653795E-2"/>
                  <c:y val="-3.8231935079971288E-2"/>
                </c:manualLayout>
              </c:layout>
              <c:tx>
                <c:rich>
                  <a:bodyPr/>
                  <a:lstStyle/>
                  <a:p>
                    <a:fld id="{547E2426-C1A4-416D-AB40-A072EC57D3F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92C9-4565-86DF-76FCBE83285C}"/>
                </c:ext>
              </c:extLst>
            </c:dLbl>
            <c:dLbl>
              <c:idx val="19"/>
              <c:layout>
                <c:manualLayout>
                  <c:x val="-4.2016102805672445E-2"/>
                  <c:y val="-3.1578575133198172E-2"/>
                </c:manualLayout>
              </c:layout>
              <c:tx>
                <c:rich>
                  <a:bodyPr/>
                  <a:lstStyle/>
                  <a:p>
                    <a:fld id="{62E43B40-A0B3-4B95-9285-1E5171059AC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92C9-4565-86DF-76FCBE83285C}"/>
                </c:ext>
              </c:extLst>
            </c:dLbl>
            <c:dLbl>
              <c:idx val="20"/>
              <c:layout>
                <c:manualLayout>
                  <c:x val="-2.5031289111389428E-3"/>
                  <c:y val="-2.8251895159811611E-2"/>
                </c:manualLayout>
              </c:layout>
              <c:tx>
                <c:rich>
                  <a:bodyPr/>
                  <a:lstStyle/>
                  <a:p>
                    <a:fld id="{1C4A29B3-E348-4366-95AF-A918E77C1B4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92C9-4565-86DF-76FCBE83285C}"/>
                </c:ext>
              </c:extLst>
            </c:dLbl>
            <c:dLbl>
              <c:idx val="21"/>
              <c:layout>
                <c:manualLayout>
                  <c:x val="-4.1828368137337028E-2"/>
                  <c:y val="-3.490525510658473E-2"/>
                </c:manualLayout>
              </c:layout>
              <c:tx>
                <c:rich>
                  <a:bodyPr/>
                  <a:lstStyle/>
                  <a:p>
                    <a:fld id="{A4793F79-6842-4B21-B7B2-9C712C26DAB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92C9-4565-86DF-76FCBE8328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solidFill>
                      <a:round/>
                    </a:ln>
                    <a:effectLst/>
                  </c:spPr>
                </c15:leaderLines>
              </c:ext>
            </c:extLst>
          </c:dLbls>
          <c:errBars>
            <c:errDir val="x"/>
            <c:errBarType val="plus"/>
            <c:errValType val="cust"/>
            <c:noEndCap val="0"/>
            <c:plus>
              <c:numRef>
                <c:f>Pivot_Revenue!$D$475:$D$496</c:f>
                <c:numCache>
                  <c:formatCode>General</c:formatCode>
                  <c:ptCount val="22"/>
                  <c:pt idx="0">
                    <c:v>6155125</c:v>
                  </c:pt>
                  <c:pt idx="1">
                    <c:v>3747728.3582089543</c:v>
                  </c:pt>
                  <c:pt idx="2">
                    <c:v>4178237.7888888884</c:v>
                  </c:pt>
                  <c:pt idx="3">
                    <c:v>3596303.1381578944</c:v>
                  </c:pt>
                  <c:pt idx="4">
                    <c:v>4050664.3472222229</c:v>
                  </c:pt>
                  <c:pt idx="5">
                    <c:v>8834799.875</c:v>
                  </c:pt>
                  <c:pt idx="6">
                    <c:v>1747055.78125</c:v>
                  </c:pt>
                  <c:pt idx="7">
                    <c:v>844250</c:v>
                  </c:pt>
                  <c:pt idx="8">
                    <c:v>829676.5882352941</c:v>
                  </c:pt>
                  <c:pt idx="9">
                    <c:v>2554475</c:v>
                  </c:pt>
                  <c:pt idx="10">
                    <c:v>3381803.6988950279</c:v>
                  </c:pt>
                  <c:pt idx="11">
                    <c:v>3612035.980769231</c:v>
                  </c:pt>
                  <c:pt idx="12">
                    <c:v>2203625</c:v>
                  </c:pt>
                  <c:pt idx="13">
                    <c:v>12716696.916666666</c:v>
                  </c:pt>
                  <c:pt idx="14">
                    <c:v>3309342.2912621358</c:v>
                  </c:pt>
                  <c:pt idx="15">
                    <c:v>5977799.9999999991</c:v>
                  </c:pt>
                  <c:pt idx="16">
                    <c:v>1154776.4333333333</c:v>
                  </c:pt>
                  <c:pt idx="17">
                    <c:v>12381670.833333334</c:v>
                  </c:pt>
                  <c:pt idx="18">
                    <c:v>5030587.5</c:v>
                  </c:pt>
                  <c:pt idx="19">
                    <c:v>515450</c:v>
                  </c:pt>
                  <c:pt idx="20">
                    <c:v>2039300</c:v>
                  </c:pt>
                  <c:pt idx="21">
                    <c:v>703500</c:v>
                  </c:pt>
                </c:numCache>
              </c:numRef>
            </c:plus>
            <c:minus>
              <c:numLit>
                <c:formatCode>General</c:formatCode>
                <c:ptCount val="1"/>
                <c:pt idx="0">
                  <c:v>0</c:v>
                </c:pt>
              </c:numLit>
            </c:minus>
            <c:spPr>
              <a:noFill/>
              <a:ln w="15875" cap="flat" cmpd="sng" algn="ctr">
                <a:solidFill>
                  <a:schemeClr val="bg1">
                    <a:lumMod val="50000"/>
                  </a:schemeClr>
                </a:solidFill>
                <a:prstDash val="solid"/>
                <a:round/>
              </a:ln>
              <a:effectLst/>
            </c:spPr>
          </c:errBars>
          <c:xVal>
            <c:numRef>
              <c:f>Pivot_Revenue!$B$475:$B$496</c:f>
              <c:numCache>
                <c:formatCode>0.00,," M"</c:formatCode>
                <c:ptCount val="22"/>
                <c:pt idx="0">
                  <c:v>6994875</c:v>
                </c:pt>
                <c:pt idx="1">
                  <c:v>4245735.8208955228</c:v>
                </c:pt>
                <c:pt idx="2">
                  <c:v>4734435.5666666664</c:v>
                </c:pt>
                <c:pt idx="3">
                  <c:v>4075038.835526316</c:v>
                </c:pt>
                <c:pt idx="4">
                  <c:v>4587910.513888889</c:v>
                </c:pt>
                <c:pt idx="5">
                  <c:v>10016000.125</c:v>
                </c:pt>
                <c:pt idx="6">
                  <c:v>1979356.8187500001</c:v>
                </c:pt>
                <c:pt idx="7">
                  <c:v>955750</c:v>
                </c:pt>
                <c:pt idx="8">
                  <c:v>940370.5882352941</c:v>
                </c:pt>
                <c:pt idx="9">
                  <c:v>2895525</c:v>
                </c:pt>
                <c:pt idx="10">
                  <c:v>3832201.6823204421</c:v>
                </c:pt>
                <c:pt idx="11">
                  <c:v>4095716.673076923</c:v>
                </c:pt>
                <c:pt idx="12">
                  <c:v>2496375</c:v>
                </c:pt>
                <c:pt idx="13">
                  <c:v>14410197.083333334</c:v>
                </c:pt>
                <c:pt idx="14">
                  <c:v>3751673.009708738</c:v>
                </c:pt>
                <c:pt idx="15">
                  <c:v>6788866.666666667</c:v>
                </c:pt>
                <c:pt idx="16">
                  <c:v>1309258.1666666667</c:v>
                </c:pt>
                <c:pt idx="17">
                  <c:v>14034995.833333334</c:v>
                </c:pt>
                <c:pt idx="18">
                  <c:v>5699937.5</c:v>
                </c:pt>
                <c:pt idx="19">
                  <c:v>584550</c:v>
                </c:pt>
                <c:pt idx="20">
                  <c:v>2310700</c:v>
                </c:pt>
                <c:pt idx="21">
                  <c:v>796500</c:v>
                </c:pt>
              </c:numCache>
            </c:numRef>
          </c:xVal>
          <c:yVal>
            <c:numRef>
              <c:f>Pivot_Revenue!$A$475:$A$496</c:f>
              <c:numCache>
                <c:formatCode>General</c:formatCod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yVal>
          <c:smooth val="0"/>
          <c:extLst>
            <c:ext xmlns:c15="http://schemas.microsoft.com/office/drawing/2012/chart" uri="{02D57815-91ED-43cb-92C2-25804820EDAC}">
              <c15:datalabelsRange>
                <c15:f>Pivot_Revenue!$A$449:$A$471</c15:f>
                <c15:dlblRangeCache>
                  <c:ptCount val="23"/>
                  <c:pt idx="0">
                    <c:v>Autos &amp; Vehicles</c:v>
                  </c:pt>
                  <c:pt idx="1">
                    <c:v>Comedy</c:v>
                  </c:pt>
                  <c:pt idx="2">
                    <c:v>Education</c:v>
                  </c:pt>
                  <c:pt idx="3">
                    <c:v>Entertainment</c:v>
                  </c:pt>
                  <c:pt idx="4">
                    <c:v>Film &amp; Animation</c:v>
                  </c:pt>
                  <c:pt idx="5">
                    <c:v>Games</c:v>
                  </c:pt>
                  <c:pt idx="6">
                    <c:v>Gaming</c:v>
                  </c:pt>
                  <c:pt idx="7">
                    <c:v>Howto</c:v>
                  </c:pt>
                  <c:pt idx="8">
                    <c:v>Howto &amp; Style</c:v>
                  </c:pt>
                  <c:pt idx="9">
                    <c:v>Movies</c:v>
                  </c:pt>
                  <c:pt idx="10">
                    <c:v>Music</c:v>
                  </c:pt>
                  <c:pt idx="11">
                    <c:v>News &amp; Politics</c:v>
                  </c:pt>
                  <c:pt idx="12">
                    <c:v>Nonprofits &amp; Activism</c:v>
                  </c:pt>
                  <c:pt idx="13">
                    <c:v>People</c:v>
                  </c:pt>
                  <c:pt idx="14">
                    <c:v>People &amp; Blogs</c:v>
                  </c:pt>
                  <c:pt idx="15">
                    <c:v>Pets &amp; Animals</c:v>
                  </c:pt>
                  <c:pt idx="16">
                    <c:v>Science &amp; Technology</c:v>
                  </c:pt>
                  <c:pt idx="17">
                    <c:v>Shows</c:v>
                  </c:pt>
                  <c:pt idx="18">
                    <c:v>Sports</c:v>
                  </c:pt>
                  <c:pt idx="19">
                    <c:v>Tech</c:v>
                  </c:pt>
                  <c:pt idx="20">
                    <c:v>Trailers</c:v>
                  </c:pt>
                  <c:pt idx="21">
                    <c:v>Travel &amp; Events</c:v>
                  </c:pt>
                  <c:pt idx="22">
                    <c:v>Grand Total</c:v>
                  </c:pt>
                </c15:dlblRangeCache>
              </c15:datalabelsRange>
            </c:ext>
            <c:ext xmlns:c16="http://schemas.microsoft.com/office/drawing/2014/chart" uri="{C3380CC4-5D6E-409C-BE32-E72D297353CC}">
              <c16:uniqueId val="{00000016-92C9-4565-86DF-76FCBE83285C}"/>
            </c:ext>
          </c:extLst>
        </c:ser>
        <c:ser>
          <c:idx val="1"/>
          <c:order val="1"/>
          <c:tx>
            <c:v>Maximum Earning</c:v>
          </c:tx>
          <c:spPr>
            <a:ln w="25400" cap="rnd">
              <a:noFill/>
              <a:round/>
            </a:ln>
            <a:effectLst/>
          </c:spPr>
          <c:marker>
            <c:symbol val="circle"/>
            <c:size val="6"/>
            <c:spPr>
              <a:solidFill>
                <a:srgbClr val="0F766E">
                  <a:alpha val="97000"/>
                </a:srgbClr>
              </a:solidFill>
              <a:ln w="9525">
                <a:noFill/>
              </a:ln>
              <a:effectLst/>
            </c:spPr>
          </c:marker>
          <c:xVal>
            <c:numRef>
              <c:f>Pivot_Revenue!$C$475:$C$496</c:f>
              <c:numCache>
                <c:formatCode>0.00,," M"</c:formatCode>
                <c:ptCount val="22"/>
                <c:pt idx="0">
                  <c:v>13150000</c:v>
                </c:pt>
                <c:pt idx="1">
                  <c:v>7993464.1791044772</c:v>
                </c:pt>
                <c:pt idx="2">
                  <c:v>8912673.3555555549</c:v>
                </c:pt>
                <c:pt idx="3">
                  <c:v>7671341.9736842103</c:v>
                </c:pt>
                <c:pt idx="4">
                  <c:v>8638574.8611111119</c:v>
                </c:pt>
                <c:pt idx="5">
                  <c:v>18850800</c:v>
                </c:pt>
                <c:pt idx="6">
                  <c:v>3726412.6</c:v>
                </c:pt>
                <c:pt idx="7">
                  <c:v>1800000</c:v>
                </c:pt>
                <c:pt idx="8">
                  <c:v>1770047.1764705882</c:v>
                </c:pt>
                <c:pt idx="9">
                  <c:v>5450000</c:v>
                </c:pt>
                <c:pt idx="10">
                  <c:v>7214005.3812154699</c:v>
                </c:pt>
                <c:pt idx="11">
                  <c:v>7707752.653846154</c:v>
                </c:pt>
                <c:pt idx="12">
                  <c:v>4700000</c:v>
                </c:pt>
                <c:pt idx="13">
                  <c:v>27126894</c:v>
                </c:pt>
                <c:pt idx="14">
                  <c:v>7061015.3009708738</c:v>
                </c:pt>
                <c:pt idx="15">
                  <c:v>12766666.666666666</c:v>
                </c:pt>
                <c:pt idx="16">
                  <c:v>2464034.6</c:v>
                </c:pt>
                <c:pt idx="17">
                  <c:v>26416666.666666668</c:v>
                </c:pt>
                <c:pt idx="18">
                  <c:v>10730525</c:v>
                </c:pt>
                <c:pt idx="19">
                  <c:v>1100000</c:v>
                </c:pt>
                <c:pt idx="20">
                  <c:v>4350000</c:v>
                </c:pt>
                <c:pt idx="21">
                  <c:v>1500000</c:v>
                </c:pt>
              </c:numCache>
            </c:numRef>
          </c:xVal>
          <c:yVal>
            <c:numRef>
              <c:f>Pivot_Revenue!$A$475:$A$496</c:f>
              <c:numCache>
                <c:formatCode>General</c:formatCode>
                <c:ptCount val="2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numCache>
            </c:numRef>
          </c:yVal>
          <c:smooth val="0"/>
          <c:extLst>
            <c:ext xmlns:c16="http://schemas.microsoft.com/office/drawing/2014/chart" uri="{C3380CC4-5D6E-409C-BE32-E72D297353CC}">
              <c16:uniqueId val="{00000017-92C9-4565-86DF-76FCBE83285C}"/>
            </c:ext>
          </c:extLst>
        </c:ser>
        <c:dLbls>
          <c:showLegendKey val="0"/>
          <c:showVal val="0"/>
          <c:showCatName val="0"/>
          <c:showSerName val="0"/>
          <c:showPercent val="0"/>
          <c:showBubbleSize val="0"/>
        </c:dLbls>
        <c:axId val="1201062255"/>
        <c:axId val="67954319"/>
      </c:scatterChart>
      <c:valAx>
        <c:axId val="1201062255"/>
        <c:scaling>
          <c:orientation val="minMax"/>
        </c:scaling>
        <c:delete val="0"/>
        <c:axPos val="b"/>
        <c:majorGridlines>
          <c:spPr>
            <a:ln w="9525" cap="flat" cmpd="sng" algn="ctr">
              <a:solidFill>
                <a:schemeClr val="tx1">
                  <a:lumMod val="15000"/>
                  <a:lumOff val="85000"/>
                </a:schemeClr>
              </a:solidFill>
              <a:round/>
            </a:ln>
            <a:effectLst/>
          </c:spPr>
        </c:majorGridlines>
        <c:numFmt formatCode="0.00,,&quot; 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54319"/>
        <c:crosses val="autoZero"/>
        <c:crossBetween val="midCat"/>
      </c:valAx>
      <c:valAx>
        <c:axId val="6795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062255"/>
        <c:crosses val="autoZero"/>
        <c:crossBetween val="midCat"/>
      </c:valAx>
      <c:spPr>
        <a:noFill/>
        <a:ln>
          <a:noFill/>
        </a:ln>
        <a:effectLst/>
      </c:spPr>
    </c:plotArea>
    <c:legend>
      <c:legendPos val="r"/>
      <c:layout>
        <c:manualLayout>
          <c:xMode val="edge"/>
          <c:yMode val="edge"/>
          <c:x val="0.73250224789862428"/>
          <c:y val="9.8036734929091943E-2"/>
          <c:w val="0.21269634984947269"/>
          <c:h val="0.10894955495832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2225" cap="flat" cmpd="sng" algn="ctr">
      <a:solidFill>
        <a:srgbClr val="7A4E9E"/>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400" b="0" i="0" u="none" strike="noStrike" baseline="0">
                <a:solidFill>
                  <a:schemeClr val="tx1"/>
                </a:solidFill>
                <a:latin typeface="Segoe UI Semibold" panose="020B0702040204020203" pitchFamily="34" charset="0"/>
                <a:cs typeface="Segoe UI Semibold" panose="020B0702040204020203" pitchFamily="34" charset="0"/>
              </a:rPr>
              <a:t>Creator Opportunity Matrix</a:t>
            </a:r>
            <a:endParaRPr lang="en-IN">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1"/>
            </a:solidFill>
            <a:round/>
          </a:ln>
          <a:effectLst/>
        </c:spPr>
        <c:marker>
          <c:symbol val="circle"/>
          <c:size val="4"/>
          <c:spPr>
            <a:solidFill>
              <a:schemeClr val="accent1"/>
            </a:solidFill>
            <a:ln w="12700">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01293091093723"/>
          <c:y val="0.18379402749481491"/>
          <c:w val="0.79121942830469127"/>
          <c:h val="0.49913164263557963"/>
        </c:manualLayout>
      </c:layout>
      <c:barChart>
        <c:barDir val="col"/>
        <c:grouping val="clustered"/>
        <c:varyColors val="0"/>
        <c:ser>
          <c:idx val="0"/>
          <c:order val="0"/>
          <c:tx>
            <c:strRef>
              <c:f>Pivot_Revenue!$B$298</c:f>
              <c:strCache>
                <c:ptCount val="1"/>
                <c:pt idx="0">
                  <c:v>Avg. engagement %</c:v>
                </c:pt>
              </c:strCache>
            </c:strRef>
          </c:tx>
          <c:spPr>
            <a:solidFill>
              <a:schemeClr val="accent1"/>
            </a:solidFill>
            <a:ln>
              <a:noFill/>
            </a:ln>
            <a:effectLst/>
          </c:spPr>
          <c:invertIfNegative val="0"/>
          <c:cat>
            <c:strRef>
              <c:f>Pivot_Revenue!$A$299:$A$322</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Pivot_Revenue!$B$299:$B$322</c:f>
              <c:numCache>
                <c:formatCode>0.00%</c:formatCode>
                <c:ptCount val="23"/>
                <c:pt idx="0">
                  <c:v>2.4674940898345155E-2</c:v>
                </c:pt>
                <c:pt idx="1">
                  <c:v>1.4666787912283957E-2</c:v>
                </c:pt>
                <c:pt idx="2">
                  <c:v>1.0023819546914833E-2</c:v>
                </c:pt>
                <c:pt idx="3">
                  <c:v>1.0891230138371883E-2</c:v>
                </c:pt>
                <c:pt idx="4">
                  <c:v>0</c:v>
                </c:pt>
                <c:pt idx="5">
                  <c:v>1.7345619471940434E-2</c:v>
                </c:pt>
                <c:pt idx="6">
                  <c:v>2.782628770641592E-2</c:v>
                </c:pt>
                <c:pt idx="7">
                  <c:v>8.5596314503409501E-3</c:v>
                </c:pt>
                <c:pt idx="8">
                  <c:v>1.5544041450777202E-2</c:v>
                </c:pt>
                <c:pt idx="9">
                  <c:v>3.2177985419096214E-3</c:v>
                </c:pt>
                <c:pt idx="10">
                  <c:v>1.5353035242019804E-2</c:v>
                </c:pt>
                <c:pt idx="11">
                  <c:v>4.7019515429825073E-3</c:v>
                </c:pt>
                <c:pt idx="12">
                  <c:v>1.0170424220624006E-2</c:v>
                </c:pt>
                <c:pt idx="13">
                  <c:v>1.3129656314191985E-2</c:v>
                </c:pt>
                <c:pt idx="14">
                  <c:v>4.5752122829321978E-2</c:v>
                </c:pt>
                <c:pt idx="15">
                  <c:v>1.4614199898651009E-2</c:v>
                </c:pt>
                <c:pt idx="16">
                  <c:v>1.9517044093796846E-2</c:v>
                </c:pt>
                <c:pt idx="17">
                  <c:v>6.6082114659166387E-3</c:v>
                </c:pt>
                <c:pt idx="18">
                  <c:v>1.4138349676326262E-2</c:v>
                </c:pt>
                <c:pt idx="19">
                  <c:v>2.6994912764275899E-2</c:v>
                </c:pt>
                <c:pt idx="20">
                  <c:v>6.8965517241379309E-3</c:v>
                </c:pt>
                <c:pt idx="21">
                  <c:v>7.5631583115546054E-3</c:v>
                </c:pt>
                <c:pt idx="22">
                  <c:v>0</c:v>
                </c:pt>
              </c:numCache>
            </c:numRef>
          </c:val>
          <c:extLst>
            <c:ext xmlns:c16="http://schemas.microsoft.com/office/drawing/2014/chart" uri="{C3380CC4-5D6E-409C-BE32-E72D297353CC}">
              <c16:uniqueId val="{00000000-E5ED-4256-8665-DC95014964CA}"/>
            </c:ext>
          </c:extLst>
        </c:ser>
        <c:dLbls>
          <c:showLegendKey val="0"/>
          <c:showVal val="0"/>
          <c:showCatName val="0"/>
          <c:showSerName val="0"/>
          <c:showPercent val="0"/>
          <c:showBubbleSize val="0"/>
        </c:dLbls>
        <c:gapWidth val="219"/>
        <c:axId val="511904623"/>
        <c:axId val="1623159184"/>
      </c:barChart>
      <c:lineChart>
        <c:grouping val="standard"/>
        <c:varyColors val="0"/>
        <c:ser>
          <c:idx val="1"/>
          <c:order val="1"/>
          <c:tx>
            <c:strRef>
              <c:f>Pivot_Revenue!$C$298</c:f>
              <c:strCache>
                <c:ptCount val="1"/>
                <c:pt idx="0">
                  <c:v>avg. earnings per million views</c:v>
                </c:pt>
              </c:strCache>
            </c:strRef>
          </c:tx>
          <c:spPr>
            <a:ln w="28575" cap="rnd">
              <a:solidFill>
                <a:schemeClr val="accent2"/>
              </a:solidFill>
              <a:round/>
            </a:ln>
            <a:effectLst/>
          </c:spPr>
          <c:marker>
            <c:symbol val="none"/>
          </c:marker>
          <c:cat>
            <c:strRef>
              <c:f>Pivot_Revenue!$A$299:$A$322</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Pivot_Revenue!$C$299:$C$322</c:f>
              <c:numCache>
                <c:formatCode>General</c:formatCode>
                <c:ptCount val="23"/>
                <c:pt idx="0">
                  <c:v>169.74983504172917</c:v>
                </c:pt>
                <c:pt idx="1">
                  <c:v>67.455133524237866</c:v>
                </c:pt>
                <c:pt idx="2">
                  <c:v>230.8265149282646</c:v>
                </c:pt>
                <c:pt idx="3">
                  <c:v>52.467864361717467</c:v>
                </c:pt>
                <c:pt idx="4">
                  <c:v>0</c:v>
                </c:pt>
                <c:pt idx="5">
                  <c:v>73.497867928309589</c:v>
                </c:pt>
                <c:pt idx="6">
                  <c:v>141.99874158002527</c:v>
                </c:pt>
                <c:pt idx="7">
                  <c:v>49.424459334104256</c:v>
                </c:pt>
                <c:pt idx="8">
                  <c:v>562.77143503294644</c:v>
                </c:pt>
                <c:pt idx="9">
                  <c:v>35.056744805937917</c:v>
                </c:pt>
                <c:pt idx="10">
                  <c:v>45.186364916302182</c:v>
                </c:pt>
                <c:pt idx="11">
                  <c:v>37.890392665407923</c:v>
                </c:pt>
                <c:pt idx="12">
                  <c:v>66.891129580765636</c:v>
                </c:pt>
                <c:pt idx="13">
                  <c:v>97.325113228968547</c:v>
                </c:pt>
                <c:pt idx="14">
                  <c:v>185.79320239063063</c:v>
                </c:pt>
                <c:pt idx="15">
                  <c:v>69.229683556961021</c:v>
                </c:pt>
                <c:pt idx="16">
                  <c:v>55.402065385766065</c:v>
                </c:pt>
                <c:pt idx="17">
                  <c:v>68.948240753373284</c:v>
                </c:pt>
                <c:pt idx="18">
                  <c:v>57.565583271801046</c:v>
                </c:pt>
                <c:pt idx="19">
                  <c:v>92.565348463498069</c:v>
                </c:pt>
                <c:pt idx="20">
                  <c:v>52.957532270996225</c:v>
                </c:pt>
                <c:pt idx="21">
                  <c:v>20.552070803793633</c:v>
                </c:pt>
                <c:pt idx="22">
                  <c:v>39.47934210630963</c:v>
                </c:pt>
              </c:numCache>
            </c:numRef>
          </c:val>
          <c:smooth val="0"/>
          <c:extLst>
            <c:ext xmlns:c16="http://schemas.microsoft.com/office/drawing/2014/chart" uri="{C3380CC4-5D6E-409C-BE32-E72D297353CC}">
              <c16:uniqueId val="{00000001-E5ED-4256-8665-DC95014964CA}"/>
            </c:ext>
          </c:extLst>
        </c:ser>
        <c:dLbls>
          <c:showLegendKey val="0"/>
          <c:showVal val="0"/>
          <c:showCatName val="0"/>
          <c:showSerName val="0"/>
          <c:showPercent val="0"/>
          <c:showBubbleSize val="0"/>
        </c:dLbls>
        <c:marker val="1"/>
        <c:smooth val="0"/>
        <c:axId val="1423242975"/>
        <c:axId val="1283231407"/>
      </c:lineChart>
      <c:catAx>
        <c:axId val="51190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159184"/>
        <c:crosses val="autoZero"/>
        <c:auto val="1"/>
        <c:lblAlgn val="ctr"/>
        <c:lblOffset val="100"/>
        <c:noMultiLvlLbl val="0"/>
      </c:catAx>
      <c:valAx>
        <c:axId val="1623159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04623"/>
        <c:crosses val="autoZero"/>
        <c:crossBetween val="between"/>
      </c:valAx>
      <c:valAx>
        <c:axId val="12832314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242975"/>
        <c:crosses val="max"/>
        <c:crossBetween val="between"/>
      </c:valAx>
      <c:catAx>
        <c:axId val="1423242975"/>
        <c:scaling>
          <c:orientation val="minMax"/>
        </c:scaling>
        <c:delete val="1"/>
        <c:axPos val="b"/>
        <c:numFmt formatCode="General" sourceLinked="1"/>
        <c:majorTickMark val="out"/>
        <c:minorTickMark val="none"/>
        <c:tickLblPos val="nextTo"/>
        <c:crossAx val="1283231407"/>
        <c:crosses val="autoZero"/>
        <c:auto val="1"/>
        <c:lblAlgn val="ctr"/>
        <c:lblOffset val="100"/>
        <c:noMultiLvlLbl val="0"/>
      </c:catAx>
      <c:spPr>
        <a:noFill/>
        <a:ln>
          <a:noFill/>
        </a:ln>
        <a:effectLst/>
      </c:spPr>
    </c:plotArea>
    <c:legend>
      <c:legendPos val="t"/>
      <c:layout>
        <c:manualLayout>
          <c:xMode val="edge"/>
          <c:yMode val="edge"/>
          <c:x val="0.13768963356959477"/>
          <c:y val="0.10871212121212122"/>
          <c:w val="0.72462073286081052"/>
          <c:h val="9.13155741895899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2225" cap="flat" cmpd="sng" algn="ctr">
      <a:solidFill>
        <a:srgbClr val="0F766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(Recovered).xlsx]Pivot_Revenue!PivotTable23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chemeClr val="tx1"/>
                </a:solidFill>
                <a:latin typeface="Segoe UI Semibold" panose="020B0702040204020203" pitchFamily="34" charset="0"/>
                <a:cs typeface="Segoe UI Semibold" panose="020B0702040204020203" pitchFamily="34" charset="0"/>
              </a:rPr>
              <a:t>Creator Economy Concentration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E628772F-093E-486E-B2C5-631717742372}"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F982B4DB-47DA-46F1-9EAD-D3172B0BF201}"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BD37CC0-AA98-453A-BB60-E14B894209A3}"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1375CD1A-91C5-46D2-A9FD-644A7A3402E2}"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D48EDFD-BE77-443A-9287-4E63118EFAB4}"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6AEF3F4-CCD1-4AC2-9D19-39D13357865C}"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265070BF-81C2-42DC-AD4E-997E2DF45BC2}"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FC21DA0B-465D-4C79-B221-EAAFD2DEBC45}"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E628772F-093E-486E-B2C5-631717742372}"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F982B4DB-47DA-46F1-9EAD-D3172B0BF201}"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DBD37CC0-AA98-453A-BB60-E14B894209A3}"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1375CD1A-91C5-46D2-A9FD-644A7A3402E2}"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D48EDFD-BE77-443A-9287-4E63118EFAB4}"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6AEF3F4-CCD1-4AC2-9D19-39D13357865C}"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265070BF-81C2-42DC-AD4E-997E2DF45BC2}"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FC21DA0B-465D-4C79-B221-EAAFD2DEBC45}" type="CELLRANGE">
                  <a:rPr lang="en-US"/>
                  <a:pPr>
                    <a:defRPr sz="900" b="1"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72260D5-BBDC-48AE-B1CE-08F0D07686E2}"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07590720-C414-44AF-943C-488434B42177}" type="CELLRANGE">
                  <a:rPr lang="en-IN"/>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1E5EF64-0621-42DB-B3B6-69806AD6C151}" type="CELLRANGE">
                  <a:rPr lang="en-IN"/>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9A73EE5D-29F7-4DC9-BEA3-01049C0E79FB}" type="CELLRANGE">
                  <a:rPr lang="en-IN"/>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95EE1BF-DC48-42EC-83A6-46F32C21F0DC}" type="CELLRANGE">
                  <a:rPr lang="en-US"/>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4FD4595B-0B35-43F0-84FE-88E4FCD2BC21}" type="CELLRANGE">
                  <a:rPr lang="en-IN"/>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35A53B26-767E-4C9E-AF6E-0D1A4303494F}" type="CELLRANGE">
                  <a:rPr lang="en-IN"/>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7D3F1D38-D880-4CF6-9FFC-F9343D84660F}" type="CELLRANGE">
                  <a:rPr lang="en-IN"/>
                  <a:pPr>
                    <a:defRPr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0706736657917761"/>
          <c:y val="0.16650517643627877"/>
          <c:w val="0.84185925948187779"/>
          <c:h val="0.63543966000065888"/>
        </c:manualLayout>
      </c:layout>
      <c:barChart>
        <c:barDir val="bar"/>
        <c:grouping val="percentStacked"/>
        <c:varyColors val="0"/>
        <c:ser>
          <c:idx val="0"/>
          <c:order val="0"/>
          <c:tx>
            <c:strRef>
              <c:f>Pivot_Revenue!$B$428:$B$431</c:f>
              <c:strCache>
                <c:ptCount val="1"/>
                <c:pt idx="0">
                  <c:v>Total Subscribers %</c:v>
                </c:pt>
              </c:strCache>
            </c:strRef>
          </c:tx>
          <c:spPr>
            <a:solidFill>
              <a:schemeClr val="accent1"/>
            </a:solidFill>
            <a:ln>
              <a:noFill/>
            </a:ln>
            <a:effectLst/>
          </c:spPr>
          <c:invertIfNegative val="0"/>
          <c:dLbls>
            <c:dLbl>
              <c:idx val="0"/>
              <c:tx>
                <c:rich>
                  <a:bodyPr/>
                  <a:lstStyle/>
                  <a:p>
                    <a:fld id="{472260D5-BBDC-48AE-B1CE-08F0D07686E2}"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AF7-412A-AA7D-F63272F00470}"/>
                </c:ext>
              </c:extLst>
            </c:dLbl>
            <c:dLbl>
              <c:idx val="1"/>
              <c:tx>
                <c:rich>
                  <a:bodyPr/>
                  <a:lstStyle/>
                  <a:p>
                    <a:fld id="{07590720-C414-44AF-943C-488434B4217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AF7-412A-AA7D-F63272F00470}"/>
                </c:ext>
              </c:extLst>
            </c:dLbl>
            <c:dLbl>
              <c:idx val="2"/>
              <c:tx>
                <c:rich>
                  <a:bodyPr/>
                  <a:lstStyle/>
                  <a:p>
                    <a:fld id="{91E5EF64-0621-42DB-B3B6-69806AD6C15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AF7-412A-AA7D-F63272F00470}"/>
                </c:ext>
              </c:extLst>
            </c:dLbl>
            <c:dLbl>
              <c:idx val="3"/>
              <c:tx>
                <c:rich>
                  <a:bodyPr/>
                  <a:lstStyle/>
                  <a:p>
                    <a:fld id="{9A73EE5D-29F7-4DC9-BEA3-01049C0E79FB}"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AF7-412A-AA7D-F63272F0047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Pivot_Revenue!$B$428:$B$431</c:f>
              <c:strCache>
                <c:ptCount val="4"/>
                <c:pt idx="0">
                  <c:v>Micro</c:v>
                </c:pt>
                <c:pt idx="1">
                  <c:v>Mid</c:v>
                </c:pt>
                <c:pt idx="2">
                  <c:v>Macro</c:v>
                </c:pt>
                <c:pt idx="3">
                  <c:v>Mega</c:v>
                </c:pt>
              </c:strCache>
            </c:strRef>
          </c:cat>
          <c:val>
            <c:numRef>
              <c:f>Pivot_Revenue!$B$428:$B$431</c:f>
              <c:numCache>
                <c:formatCode>0.00%</c:formatCode>
                <c:ptCount val="4"/>
                <c:pt idx="0">
                  <c:v>0.89248095362534419</c:v>
                </c:pt>
                <c:pt idx="1">
                  <c:v>6.218967977968521E-2</c:v>
                </c:pt>
                <c:pt idx="2">
                  <c:v>3.3017066355760148E-2</c:v>
                </c:pt>
                <c:pt idx="3">
                  <c:v>1.2312300239210405E-2</c:v>
                </c:pt>
              </c:numCache>
            </c:numRef>
          </c:val>
          <c:extLst>
            <c:ext xmlns:c15="http://schemas.microsoft.com/office/drawing/2012/chart" uri="{02D57815-91ED-43cb-92C2-25804820EDAC}">
              <c15:datalabelsRange>
                <c15:f>Pivot_Revenue!$B$428:$B$431</c15:f>
                <c15:dlblRangeCache>
                  <c:ptCount val="4"/>
                  <c:pt idx="0">
                    <c:v>17759300000</c:v>
                  </c:pt>
                  <c:pt idx="1">
                    <c:v>1237500000</c:v>
                  </c:pt>
                  <c:pt idx="2">
                    <c:v>657000000</c:v>
                  </c:pt>
                  <c:pt idx="3">
                    <c:v>245000000</c:v>
                  </c:pt>
                </c15:dlblRangeCache>
              </c15:datalabelsRange>
            </c:ext>
            <c:ext xmlns:c16="http://schemas.microsoft.com/office/drawing/2014/chart" uri="{C3380CC4-5D6E-409C-BE32-E72D297353CC}">
              <c16:uniqueId val="{00000004-0AF7-412A-AA7D-F63272F00470}"/>
            </c:ext>
          </c:extLst>
        </c:ser>
        <c:ser>
          <c:idx val="1"/>
          <c:order val="1"/>
          <c:tx>
            <c:strRef>
              <c:f>Pivot_Revenue!$B$428:$B$431</c:f>
              <c:strCache>
                <c:ptCount val="1"/>
                <c:pt idx="0">
                  <c:v>Expected Earnings Share %</c:v>
                </c:pt>
              </c:strCache>
            </c:strRef>
          </c:tx>
          <c:spPr>
            <a:solidFill>
              <a:schemeClr val="accent2"/>
            </a:solidFill>
            <a:ln>
              <a:noFill/>
            </a:ln>
            <a:effectLst/>
          </c:spPr>
          <c:invertIfNegative val="0"/>
          <c:dLbls>
            <c:dLbl>
              <c:idx val="0"/>
              <c:tx>
                <c:rich>
                  <a:bodyPr/>
                  <a:lstStyle/>
                  <a:p>
                    <a:fld id="{495EE1BF-DC48-42EC-83A6-46F32C21F0DC}"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AF7-412A-AA7D-F63272F00470}"/>
                </c:ext>
              </c:extLst>
            </c:dLbl>
            <c:dLbl>
              <c:idx val="1"/>
              <c:tx>
                <c:rich>
                  <a:bodyPr/>
                  <a:lstStyle/>
                  <a:p>
                    <a:fld id="{4FD4595B-0B35-43F0-84FE-88E4FCD2BC2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AF7-412A-AA7D-F63272F00470}"/>
                </c:ext>
              </c:extLst>
            </c:dLbl>
            <c:dLbl>
              <c:idx val="2"/>
              <c:tx>
                <c:rich>
                  <a:bodyPr/>
                  <a:lstStyle/>
                  <a:p>
                    <a:fld id="{35A53B26-767E-4C9E-AF6E-0D1A4303494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AF7-412A-AA7D-F63272F00470}"/>
                </c:ext>
              </c:extLst>
            </c:dLbl>
            <c:dLbl>
              <c:idx val="3"/>
              <c:tx>
                <c:rich>
                  <a:bodyPr/>
                  <a:lstStyle/>
                  <a:p>
                    <a:fld id="{7D3F1D38-D880-4CF6-9FFC-F9343D84660F}"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AF7-412A-AA7D-F63272F0047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Pivot_Revenue!$B$428:$B$431</c:f>
              <c:strCache>
                <c:ptCount val="4"/>
                <c:pt idx="0">
                  <c:v>Micro</c:v>
                </c:pt>
                <c:pt idx="1">
                  <c:v>Mid</c:v>
                </c:pt>
                <c:pt idx="2">
                  <c:v>Macro</c:v>
                </c:pt>
                <c:pt idx="3">
                  <c:v>Mega</c:v>
                </c:pt>
              </c:strCache>
            </c:strRef>
          </c:cat>
          <c:val>
            <c:numRef>
              <c:f>Pivot_Revenue!$B$428:$B$431</c:f>
              <c:numCache>
                <c:formatCode>0.00%</c:formatCode>
                <c:ptCount val="4"/>
                <c:pt idx="0">
                  <c:v>0.88945915060690528</c:v>
                </c:pt>
                <c:pt idx="1">
                  <c:v>5.6447562476446632E-2</c:v>
                </c:pt>
                <c:pt idx="2">
                  <c:v>3.7599055421338311E-2</c:v>
                </c:pt>
                <c:pt idx="3">
                  <c:v>1.6494231495309764E-2</c:v>
                </c:pt>
              </c:numCache>
            </c:numRef>
          </c:val>
          <c:extLst>
            <c:ext xmlns:c15="http://schemas.microsoft.com/office/drawing/2012/chart" uri="{02D57815-91ED-43cb-92C2-25804820EDAC}">
              <c15:datalabelsRange>
                <c15:f>Pivot_Revenue!$C$428:$C$431</c15:f>
                <c15:dlblRangeCache>
                  <c:ptCount val="4"/>
                  <c:pt idx="0">
                    <c:v>5478827536</c:v>
                  </c:pt>
                  <c:pt idx="1">
                    <c:v>347701701</c:v>
                  </c:pt>
                  <c:pt idx="2">
                    <c:v>231600001</c:v>
                  </c:pt>
                  <c:pt idx="3">
                    <c:v>101600000</c:v>
                  </c:pt>
                </c15:dlblRangeCache>
              </c15:datalabelsRange>
            </c:ext>
            <c:ext xmlns:c16="http://schemas.microsoft.com/office/drawing/2014/chart" uri="{C3380CC4-5D6E-409C-BE32-E72D297353CC}">
              <c16:uniqueId val="{00000009-0AF7-412A-AA7D-F63272F00470}"/>
            </c:ext>
          </c:extLst>
        </c:ser>
        <c:dLbls>
          <c:dLblPos val="ctr"/>
          <c:showLegendKey val="0"/>
          <c:showVal val="1"/>
          <c:showCatName val="0"/>
          <c:showSerName val="0"/>
          <c:showPercent val="0"/>
          <c:showBubbleSize val="0"/>
        </c:dLbls>
        <c:gapWidth val="150"/>
        <c:overlap val="100"/>
        <c:axId val="1201031631"/>
        <c:axId val="1421368688"/>
      </c:barChart>
      <c:catAx>
        <c:axId val="120103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368688"/>
        <c:crosses val="autoZero"/>
        <c:auto val="1"/>
        <c:lblAlgn val="ctr"/>
        <c:lblOffset val="100"/>
        <c:noMultiLvlLbl val="0"/>
      </c:catAx>
      <c:valAx>
        <c:axId val="14213686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031631"/>
        <c:crosses val="autoZero"/>
        <c:crossBetween val="between"/>
      </c:valAx>
      <c:spPr>
        <a:noFill/>
        <a:ln>
          <a:noFill/>
        </a:ln>
        <a:effectLst/>
      </c:spPr>
    </c:plotArea>
    <c:legend>
      <c:legendPos val="b"/>
      <c:layout>
        <c:manualLayout>
          <c:xMode val="edge"/>
          <c:yMode val="edge"/>
          <c:x val="0.20081007108659754"/>
          <c:y val="0.93810935766920345"/>
          <c:w val="0.59837985782680492"/>
          <c:h val="6.18906423307965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222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200" b="0" i="0" u="none" strike="noStrike" kern="1200" spc="0" baseline="0">
                <a:solidFill>
                  <a:schemeClr val="tx1"/>
                </a:solidFill>
                <a:latin typeface="Segoe UI Semibold" panose="020B0702040204020203" pitchFamily="34" charset="0"/>
                <a:cs typeface="Segoe UI Semibold" panose="020B0702040204020203" pitchFamily="34" charset="0"/>
              </a:rPr>
              <a:t>Scale–Productivity Gap by Creator  Category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dLbl>
              <c:idx val="0"/>
              <c:layout>
                <c:manualLayout>
                  <c:x val="-4.0853689585098156E-3"/>
                  <c:y val="1.2655120123269442E-7"/>
                </c:manualLayout>
              </c:layout>
              <c:spPr>
                <a:noFill/>
                <a:ln>
                  <a:noFill/>
                </a:ln>
                <a:effectLst/>
              </c:spPr>
              <c:txPr>
                <a:bodyPr rot="0" spcFirstLastPara="1" vertOverflow="ellipsis"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5245316557652514"/>
                      <c:h val="5.6348441015750553E-2"/>
                    </c:manualLayout>
                  </c15:layout>
                </c:ext>
                <c:ext xmlns:c16="http://schemas.microsoft.com/office/drawing/2014/chart" uri="{C3380CC4-5D6E-409C-BE32-E72D297353CC}">
                  <c16:uniqueId val="{00000000-0B0A-4936-A392-07E3E7B4A02D}"/>
                </c:ext>
              </c:extLst>
            </c:dLbl>
            <c:dLbl>
              <c:idx val="3"/>
              <c:layout>
                <c:manualLayout>
                  <c:x val="-9.1858319690238249E-3"/>
                  <c:y val="-2.4590743506199605E-3"/>
                </c:manualLayout>
              </c:layout>
              <c:spPr>
                <a:noFill/>
                <a:ln>
                  <a:noFill/>
                </a:ln>
                <a:effectLst/>
              </c:spPr>
              <c:txPr>
                <a:bodyPr rot="0" spcFirstLastPara="1" vertOverflow="ellipsis"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8364569527818917"/>
                      <c:h val="4.9164517150873381E-2"/>
                    </c:manualLayout>
                  </c15:layout>
                </c:ext>
                <c:ext xmlns:c16="http://schemas.microsoft.com/office/drawing/2014/chart" uri="{C3380CC4-5D6E-409C-BE32-E72D297353CC}">
                  <c16:uniqueId val="{00000001-0B0A-4936-A392-07E3E7B4A02D}"/>
                </c:ext>
              </c:extLst>
            </c:dLbl>
            <c:dLbl>
              <c:idx val="4"/>
              <c:delete val="1"/>
              <c:extLst>
                <c:ext xmlns:c15="http://schemas.microsoft.com/office/drawing/2012/chart" uri="{CE6537A1-D6FC-4f65-9D91-7224C49458BB}"/>
                <c:ext xmlns:c16="http://schemas.microsoft.com/office/drawing/2014/chart" uri="{C3380CC4-5D6E-409C-BE32-E72D297353CC}">
                  <c16:uniqueId val="{0000000E-0B0A-4936-A392-07E3E7B4A02D}"/>
                </c:ext>
              </c:extLst>
            </c:dLbl>
            <c:dLbl>
              <c:idx val="5"/>
              <c:layout>
                <c:manualLayout>
                  <c:x val="-2.7777777777777779E-3"/>
                  <c:y val="-1.9286276534623142E-2"/>
                </c:manualLayout>
              </c:layout>
              <c:spPr>
                <a:noFill/>
                <a:ln>
                  <a:noFill/>
                </a:ln>
                <a:effectLst/>
              </c:spPr>
              <c:txPr>
                <a:bodyPr rot="0" spcFirstLastPara="1" vertOverflow="ellipsis"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7470844269466316"/>
                      <c:h val="5.6348441015750553E-2"/>
                    </c:manualLayout>
                  </c15:layout>
                </c:ext>
                <c:ext xmlns:c16="http://schemas.microsoft.com/office/drawing/2014/chart" uri="{C3380CC4-5D6E-409C-BE32-E72D297353CC}">
                  <c16:uniqueId val="{00000002-0B0A-4936-A392-07E3E7B4A02D}"/>
                </c:ext>
              </c:extLst>
            </c:dLbl>
            <c:dLbl>
              <c:idx val="9"/>
              <c:spPr>
                <a:noFill/>
                <a:ln>
                  <a:noFill/>
                </a:ln>
                <a:effectLst/>
              </c:spPr>
              <c:txPr>
                <a:bodyPr rot="0" spcFirstLastPara="1" vertOverflow="ellipsis" horzOverflow="clip"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5032449647497762"/>
                      <c:h val="4.7318253492180398E-2"/>
                    </c:manualLayout>
                  </c15:layout>
                </c:ext>
                <c:ext xmlns:c16="http://schemas.microsoft.com/office/drawing/2014/chart" uri="{C3380CC4-5D6E-409C-BE32-E72D297353CC}">
                  <c16:uniqueId val="{00000003-0B0A-4936-A392-07E3E7B4A02D}"/>
                </c:ext>
              </c:extLst>
            </c:dLbl>
            <c:dLbl>
              <c:idx val="10"/>
              <c:layout>
                <c:manualLayout>
                  <c:x val="-2.9394473838918285E-3"/>
                  <c:y val="-1.1785999066248017E-16"/>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0A-4936-A392-07E3E7B4A02D}"/>
                </c:ext>
              </c:extLst>
            </c:dLbl>
            <c:dLbl>
              <c:idx val="11"/>
              <c:layout>
                <c:manualLayout>
                  <c:x val="8.3333333333333332E-3"/>
                  <c:y val="-5.8929995331240085E-17"/>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0A-4936-A392-07E3E7B4A02D}"/>
                </c:ext>
              </c:extLst>
            </c:dLbl>
            <c:dLbl>
              <c:idx val="12"/>
              <c:layout>
                <c:manualLayout>
                  <c:x val="-2.7777777777778798E-3"/>
                  <c:y val="-3.2144005143040825E-3"/>
                </c:manualLayout>
              </c:layout>
              <c:spPr>
                <a:noFill/>
                <a:ln>
                  <a:noFill/>
                </a:ln>
                <a:effectLst/>
              </c:spPr>
              <c:txPr>
                <a:bodyPr rot="0" spcFirstLastPara="1" vertOverflow="ellipsis" horzOverflow="clip"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0730271216097987"/>
                      <c:h val="5.6961455035092645E-2"/>
                    </c:manualLayout>
                  </c15:layout>
                </c:ext>
                <c:ext xmlns:c16="http://schemas.microsoft.com/office/drawing/2014/chart" uri="{C3380CC4-5D6E-409C-BE32-E72D297353CC}">
                  <c16:uniqueId val="{00000006-0B0A-4936-A392-07E3E7B4A02D}"/>
                </c:ext>
              </c:extLst>
            </c:dLbl>
            <c:dLbl>
              <c:idx val="13"/>
              <c:layout>
                <c:manualLayout>
                  <c:x val="-1.9444335083114713E-2"/>
                  <c:y val="-1.6070737059507496E-3"/>
                </c:manualLayout>
              </c:layout>
              <c:spPr>
                <a:noFill/>
                <a:ln>
                  <a:noFill/>
                </a:ln>
                <a:effectLst/>
              </c:spPr>
              <c:txPr>
                <a:bodyPr rot="0" spcFirstLastPara="1" vertOverflow="ellipsis" horzOverflow="clip"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9595822397200344"/>
                      <c:h val="4.3490838958534228E-2"/>
                    </c:manualLayout>
                  </c15:layout>
                </c:ext>
                <c:ext xmlns:c16="http://schemas.microsoft.com/office/drawing/2014/chart" uri="{C3380CC4-5D6E-409C-BE32-E72D297353CC}">
                  <c16:uniqueId val="{00000007-0B0A-4936-A392-07E3E7B4A02D}"/>
                </c:ext>
              </c:extLst>
            </c:dLbl>
            <c:dLbl>
              <c:idx val="14"/>
              <c:layout>
                <c:manualLayout>
                  <c:x val="-1.3201320132013201E-2"/>
                  <c:y val="3.2327586206896484E-2"/>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0A-4936-A392-07E3E7B4A02D}"/>
                </c:ext>
              </c:extLst>
            </c:dLbl>
            <c:dLbl>
              <c:idx val="15"/>
              <c:spPr>
                <a:noFill/>
                <a:ln>
                  <a:noFill/>
                </a:ln>
                <a:effectLst/>
              </c:spPr>
              <c:txPr>
                <a:bodyPr rot="0" spcFirstLastPara="1" vertOverflow="ellipsis" vert="horz" wrap="square" lIns="0" tIns="0" rIns="0" bIns="19050" anchor="ctr" anchorCtr="1">
                  <a:no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2420851848964424"/>
                      <c:h val="4.7082880803692641E-2"/>
                    </c:manualLayout>
                  </c15:layout>
                </c:ext>
                <c:ext xmlns:c16="http://schemas.microsoft.com/office/drawing/2014/chart" uri="{C3380CC4-5D6E-409C-BE32-E72D297353CC}">
                  <c16:uniqueId val="{00000008-0B0A-4936-A392-07E3E7B4A02D}"/>
                </c:ext>
              </c:extLst>
            </c:dLbl>
            <c:dLbl>
              <c:idx val="16"/>
              <c:dLblPos val="outEnd"/>
              <c:showLegendKey val="0"/>
              <c:showVal val="1"/>
              <c:showCatName val="1"/>
              <c:showSerName val="0"/>
              <c:showPercent val="0"/>
              <c:showBubbleSize val="0"/>
              <c:extLst>
                <c:ext xmlns:c15="http://schemas.microsoft.com/office/drawing/2012/chart" uri="{CE6537A1-D6FC-4f65-9D91-7224C49458BB}">
                  <c15:layout>
                    <c:manualLayout>
                      <c:w val="0.25513888888888892"/>
                      <c:h val="7.2420443587270955E-2"/>
                    </c:manualLayout>
                  </c15:layout>
                </c:ext>
                <c:ext xmlns:c16="http://schemas.microsoft.com/office/drawing/2014/chart" uri="{C3380CC4-5D6E-409C-BE32-E72D297353CC}">
                  <c16:uniqueId val="{00000009-0B0A-4936-A392-07E3E7B4A02D}"/>
                </c:ext>
              </c:extLst>
            </c:dLbl>
            <c:dLbl>
              <c:idx val="17"/>
              <c:layout>
                <c:manualLayout>
                  <c:x val="-1.3201190197760055E-2"/>
                  <c:y val="1.0775862068965518E-2"/>
                </c:manualLayout>
              </c:layout>
              <c:dLblPos val="outEnd"/>
              <c:showLegendKey val="0"/>
              <c:showVal val="1"/>
              <c:showCatName val="1"/>
              <c:showSerName val="0"/>
              <c:showPercent val="0"/>
              <c:showBubbleSize val="0"/>
              <c:extLst>
                <c:ext xmlns:c15="http://schemas.microsoft.com/office/drawing/2012/chart" uri="{CE6537A1-D6FC-4f65-9D91-7224C49458BB}">
                  <c15:layout>
                    <c:manualLayout>
                      <c:w val="0.33497882071671731"/>
                      <c:h val="5.0868856910127616E-2"/>
                    </c:manualLayout>
                  </c15:layout>
                </c:ext>
                <c:ext xmlns:c16="http://schemas.microsoft.com/office/drawing/2014/chart" uri="{C3380CC4-5D6E-409C-BE32-E72D297353CC}">
                  <c16:uniqueId val="{0000000A-0B0A-4936-A392-07E3E7B4A02D}"/>
                </c:ext>
              </c:extLst>
            </c:dLbl>
            <c:dLbl>
              <c:idx val="22"/>
              <c:dLblPos val="outEnd"/>
              <c:showLegendKey val="0"/>
              <c:showVal val="1"/>
              <c:showCatName val="1"/>
              <c:showSerName val="0"/>
              <c:showPercent val="0"/>
              <c:showBubbleSize val="0"/>
              <c:extLst>
                <c:ext xmlns:c15="http://schemas.microsoft.com/office/drawing/2012/chart" uri="{CE6537A1-D6FC-4f65-9D91-7224C49458BB}">
                  <c15:layout>
                    <c:manualLayout>
                      <c:w val="0.22443066491688538"/>
                      <c:h val="7.2420443587270955E-2"/>
                    </c:manualLayout>
                  </c15:layout>
                </c:ext>
                <c:ext xmlns:c16="http://schemas.microsoft.com/office/drawing/2014/chart" uri="{C3380CC4-5D6E-409C-BE32-E72D297353CC}">
                  <c16:uniqueId val="{0000000B-0B0A-4936-A392-07E3E7B4A02D}"/>
                </c:ext>
              </c:extLst>
            </c:dLbl>
            <c:spPr>
              <a:noFill/>
              <a:ln>
                <a:noFill/>
              </a:ln>
              <a:effectLst/>
            </c:spPr>
            <c:txPr>
              <a:bodyPr rot="0" spcFirstLastPara="1" vertOverflow="ellipsis" horzOverflow="clip" vert="horz" wrap="square" lIns="0" tIns="0" rIns="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Pivot_Revenue!$A$366:$A$388</c:f>
              <c:strCache>
                <c:ptCount val="23"/>
                <c:pt idx="0">
                  <c:v>Autos &amp; Vehicles</c:v>
                </c:pt>
                <c:pt idx="1">
                  <c:v>Comedy</c:v>
                </c:pt>
                <c:pt idx="2">
                  <c:v>Education</c:v>
                </c:pt>
                <c:pt idx="3">
                  <c:v>Entertainment</c:v>
                </c:pt>
                <c:pt idx="4">
                  <c:v>Film</c:v>
                </c:pt>
                <c:pt idx="5">
                  <c:v>Film &amp; Animation</c:v>
                </c:pt>
                <c:pt idx="6">
                  <c:v>Games</c:v>
                </c:pt>
                <c:pt idx="7">
                  <c:v>Gaming</c:v>
                </c:pt>
                <c:pt idx="8">
                  <c:v>Howto</c:v>
                </c:pt>
                <c:pt idx="9">
                  <c:v>Howto &amp; Style</c:v>
                </c:pt>
                <c:pt idx="10">
                  <c:v>Movies</c:v>
                </c:pt>
                <c:pt idx="11">
                  <c:v>Music</c:v>
                </c:pt>
                <c:pt idx="12">
                  <c:v>News &amp; Politics</c:v>
                </c:pt>
                <c:pt idx="13">
                  <c:v>Nonprofits &amp; Activism</c:v>
                </c:pt>
                <c:pt idx="14">
                  <c:v>People</c:v>
                </c:pt>
                <c:pt idx="15">
                  <c:v>People &amp; Blogs</c:v>
                </c:pt>
                <c:pt idx="16">
                  <c:v>Pets &amp; Animals</c:v>
                </c:pt>
                <c:pt idx="17">
                  <c:v>Science &amp; Technology</c:v>
                </c:pt>
                <c:pt idx="18">
                  <c:v>Shows</c:v>
                </c:pt>
                <c:pt idx="19">
                  <c:v>Sports</c:v>
                </c:pt>
                <c:pt idx="20">
                  <c:v>Tech</c:v>
                </c:pt>
                <c:pt idx="21">
                  <c:v>Trailers</c:v>
                </c:pt>
                <c:pt idx="22">
                  <c:v>Travel &amp; Events</c:v>
                </c:pt>
              </c:strCache>
            </c:strRef>
          </c:cat>
          <c:val>
            <c:numRef>
              <c:f>Pivot_Revenue!$B$366:$B$388</c:f>
              <c:numCache>
                <c:formatCode>0.00</c:formatCode>
                <c:ptCount val="23"/>
                <c:pt idx="0">
                  <c:v>-31.222451351971788</c:v>
                </c:pt>
                <c:pt idx="1">
                  <c:v>-5.5013021060932523</c:v>
                </c:pt>
                <c:pt idx="2">
                  <c:v>12.143168449881863</c:v>
                </c:pt>
                <c:pt idx="3">
                  <c:v>1.2372129507842615</c:v>
                </c:pt>
                <c:pt idx="4">
                  <c:v>0</c:v>
                </c:pt>
                <c:pt idx="5">
                  <c:v>17.604015813363812</c:v>
                </c:pt>
                <c:pt idx="6">
                  <c:v>-52.721499084001394</c:v>
                </c:pt>
                <c:pt idx="7">
                  <c:v>11.473997340635263</c:v>
                </c:pt>
                <c:pt idx="8">
                  <c:v>15.294107441471605</c:v>
                </c:pt>
                <c:pt idx="9">
                  <c:v>13.792055121263072</c:v>
                </c:pt>
                <c:pt idx="10">
                  <c:v>22.317191787445331</c:v>
                </c:pt>
                <c:pt idx="11">
                  <c:v>16.269633376169942</c:v>
                </c:pt>
                <c:pt idx="12">
                  <c:v>-2.1924548826220125</c:v>
                </c:pt>
                <c:pt idx="13">
                  <c:v>31.854348713258744</c:v>
                </c:pt>
                <c:pt idx="14">
                  <c:v>-87.960225745767261</c:v>
                </c:pt>
                <c:pt idx="15">
                  <c:v>4.0312445522308913</c:v>
                </c:pt>
                <c:pt idx="16">
                  <c:v>-24.810683301675333</c:v>
                </c:pt>
                <c:pt idx="17">
                  <c:v>10.352271301351637</c:v>
                </c:pt>
                <c:pt idx="18">
                  <c:v>2.6181668027800384</c:v>
                </c:pt>
                <c:pt idx="19">
                  <c:v>4.5980199744529031</c:v>
                </c:pt>
                <c:pt idx="20">
                  <c:v>2.3948626666498587</c:v>
                </c:pt>
                <c:pt idx="21">
                  <c:v>69.425150942886305</c:v>
                </c:pt>
                <c:pt idx="22">
                  <c:v>-5.529567815615013</c:v>
                </c:pt>
              </c:numCache>
            </c:numRef>
          </c:val>
          <c:extLst>
            <c:ext xmlns:c16="http://schemas.microsoft.com/office/drawing/2014/chart" uri="{C3380CC4-5D6E-409C-BE32-E72D297353CC}">
              <c16:uniqueId val="{0000000C-0B0A-4936-A392-07E3E7B4A02D}"/>
            </c:ext>
          </c:extLst>
        </c:ser>
        <c:dLbls>
          <c:dLblPos val="outEnd"/>
          <c:showLegendKey val="0"/>
          <c:showVal val="1"/>
          <c:showCatName val="0"/>
          <c:showSerName val="0"/>
          <c:showPercent val="0"/>
          <c:showBubbleSize val="0"/>
        </c:dLbls>
        <c:gapWidth val="182"/>
        <c:axId val="477252735"/>
        <c:axId val="88919119"/>
      </c:barChart>
      <c:catAx>
        <c:axId val="477252735"/>
        <c:scaling>
          <c:orientation val="minMax"/>
        </c:scaling>
        <c:delete val="1"/>
        <c:axPos val="l"/>
        <c:numFmt formatCode="General" sourceLinked="1"/>
        <c:majorTickMark val="none"/>
        <c:minorTickMark val="none"/>
        <c:tickLblPos val="nextTo"/>
        <c:crossAx val="88919119"/>
        <c:crosses val="autoZero"/>
        <c:auto val="1"/>
        <c:lblAlgn val="ctr"/>
        <c:lblOffset val="100"/>
        <c:noMultiLvlLbl val="0"/>
      </c:catAx>
      <c:valAx>
        <c:axId val="889191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5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2225" cap="flat" cmpd="sng" algn="ctr">
      <a:solidFill>
        <a:srgbClr val="00B0F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400" b="0" i="0" u="none" strike="noStrike" baseline="0">
                <a:solidFill>
                  <a:schemeClr val="tx1"/>
                </a:solidFill>
                <a:latin typeface="Segoe UI Semibold" panose="020B0702040204020203" pitchFamily="34" charset="0"/>
                <a:cs typeface="Segoe UI Semibold" panose="020B0702040204020203" pitchFamily="34" charset="0"/>
              </a:rPr>
              <a:t>Earnings Concentration Among Top Creators</a:t>
            </a:r>
            <a:endParaRPr lang="en-IN">
              <a:solidFill>
                <a:schemeClr val="tx1"/>
              </a:solidFill>
              <a:latin typeface="Segoe UI Semibold" panose="020B0702040204020203" pitchFamily="34" charset="0"/>
              <a:cs typeface="Segoe UI Semibold" panose="020B07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lotArea>
      <c:layout/>
      <c:barChart>
        <c:barDir val="col"/>
        <c:grouping val="clustered"/>
        <c:varyColors val="0"/>
        <c:ser>
          <c:idx val="0"/>
          <c:order val="0"/>
          <c:tx>
            <c:strRef>
              <c:f>Pivot_Revenue!$B$533</c:f>
              <c:strCache>
                <c:ptCount val="1"/>
                <c:pt idx="0">
                  <c:v>estimate_yearly_earnings</c:v>
                </c:pt>
              </c:strCache>
            </c:strRef>
          </c:tx>
          <c:spPr>
            <a:solidFill>
              <a:schemeClr val="accent1"/>
            </a:solidFill>
            <a:ln>
              <a:noFill/>
            </a:ln>
            <a:effectLst/>
          </c:spPr>
          <c:invertIfNegative val="0"/>
          <c:cat>
            <c:strRef>
              <c:f>Pivot_Revenue!$A$534:$A$583</c:f>
              <c:strCache>
                <c:ptCount val="50"/>
                <c:pt idx="0">
                  <c:v>ýýýýýýýýý KIMPRO</c:v>
                </c:pt>
                <c:pt idx="1">
                  <c:v>DaFuq!?Boom!</c:v>
                </c:pt>
                <c:pt idx="2">
                  <c:v>T-Series</c:v>
                </c:pt>
                <c:pt idx="3">
                  <c:v>Cocomelon - Nursery Rhymes</c:v>
                </c:pt>
                <c:pt idx="4">
                  <c:v>SET India</c:v>
                </c:pt>
                <c:pt idx="5">
                  <c:v>Zee TV</c:v>
                </c:pt>
                <c:pt idx="6">
                  <c:v>StarPlus</c:v>
                </c:pt>
                <c:pt idx="7">
                  <c:v>Sony SAB</c:v>
                </c:pt>
                <c:pt idx="8">
                  <c:v>GR6 EXPLODE</c:v>
                </c:pt>
                <c:pt idx="9">
                  <c:v>ZAMZAM ELECTRONICS TRADING</c:v>
                </c:pt>
                <c:pt idx="10">
                  <c:v>BETER Bï¿½ï¿½</c:v>
                </c:pt>
                <c:pt idx="11">
                  <c:v>ViralHog</c:v>
                </c:pt>
                <c:pt idx="12">
                  <c:v>MrBeast</c:v>
                </c:pt>
                <c:pt idx="13">
                  <c:v>HAR PAL GEO</c:v>
                </c:pt>
                <c:pt idx="14">
                  <c:v>dednahype</c:v>
                </c:pt>
                <c:pt idx="15">
                  <c:v>PANDA BOI</c:v>
                </c:pt>
                <c:pt idx="16">
                  <c:v>Filaretiki</c:v>
                </c:pt>
                <c:pt idx="17">
                  <c:v>Colors TV</c:v>
                </c:pt>
                <c:pt idx="18">
                  <c:v>LeoNata Family</c:v>
                </c:pt>
                <c:pt idx="19">
                  <c:v>ARY Digital HD</c:v>
                </c:pt>
                <c:pt idx="20">
                  <c:v>GH'S</c:v>
                </c:pt>
                <c:pt idx="21">
                  <c:v>Alan Chikin Chow</c:v>
                </c:pt>
                <c:pt idx="22">
                  <c:v>Sun TV</c:v>
                </c:pt>
                <c:pt idx="23">
                  <c:v>Vijay Television</c:v>
                </c:pt>
                <c:pt idx="24">
                  <c:v>_vector_</c:v>
                </c:pt>
                <c:pt idx="25">
                  <c:v>Yoeslan</c:v>
                </c:pt>
                <c:pt idx="26">
                  <c:v>Infobells - Hindi</c:v>
                </c:pt>
                <c:pt idx="27">
                  <c:v>Goldmines Gaane Sune Ansune</c:v>
                </c:pt>
                <c:pt idx="28">
                  <c:v>LankyBox</c:v>
                </c:pt>
                <c:pt idx="29">
                  <c:v>Zee Music Company</c:v>
                </c:pt>
                <c:pt idx="30">
                  <c:v>GMA  Network</c:v>
                </c:pt>
                <c:pt idx="31">
                  <c:v>Spider Slack</c:v>
                </c:pt>
                <c:pt idx="32">
                  <c:v>Tsuriki Show</c:v>
                </c:pt>
                <c:pt idx="33">
                  <c:v>That Little Puff</c:v>
                </c:pt>
                <c:pt idx="34">
                  <c:v>ýýý Kids Diana Show</c:v>
                </c:pt>
                <c:pt idx="35">
                  <c:v>Ishaan Ali 11</c:v>
                </c:pt>
                <c:pt idx="36">
                  <c:v>Junya.ï¿½ï¿½ï¿½ï¿½</c:v>
                </c:pt>
                <c:pt idx="37">
                  <c:v>WWE</c:v>
                </c:pt>
                <c:pt idx="38">
                  <c:v>Chapitosiki</c:v>
                </c:pt>
                <c:pt idx="39">
                  <c:v>Sagawa /ï¿½ï¿½ï¿½</c:v>
                </c:pt>
                <c:pt idx="40">
                  <c:v>Topper Guild</c:v>
                </c:pt>
                <c:pt idx="41">
                  <c:v>HUM TV</c:v>
                </c:pt>
                <c:pt idx="42">
                  <c:v>Masha and The Bear</c:v>
                </c:pt>
                <c:pt idx="43">
                  <c:v>El Payaso Plim Plim</c:v>
                </c:pt>
                <c:pt idx="44">
                  <c:v>Younes Zarou</c:v>
                </c:pt>
                <c:pt idx="45">
                  <c:v>El Reino Infantil</c:v>
                </c:pt>
                <c:pt idx="46">
                  <c:v>HYBE LABELS</c:v>
                </c:pt>
                <c:pt idx="47">
                  <c:v>Vlad and Niki</c:v>
                </c:pt>
                <c:pt idx="48">
                  <c:v>Super Simple Songs - Kids Songs</c:v>
                </c:pt>
                <c:pt idx="49">
                  <c:v>Dangal TV Channel</c:v>
                </c:pt>
              </c:strCache>
            </c:strRef>
          </c:cat>
          <c:val>
            <c:numRef>
              <c:f>Pivot_Revenue!$B$534:$B$583</c:f>
              <c:numCache>
                <c:formatCode>0.00</c:formatCode>
                <c:ptCount val="50"/>
                <c:pt idx="0">
                  <c:v>86800000</c:v>
                </c:pt>
                <c:pt idx="1">
                  <c:v>58750000</c:v>
                </c:pt>
                <c:pt idx="2">
                  <c:v>57600000</c:v>
                </c:pt>
                <c:pt idx="3">
                  <c:v>50350000</c:v>
                </c:pt>
                <c:pt idx="4">
                  <c:v>46500000</c:v>
                </c:pt>
                <c:pt idx="5">
                  <c:v>43500000</c:v>
                </c:pt>
                <c:pt idx="6">
                  <c:v>42500000</c:v>
                </c:pt>
                <c:pt idx="7">
                  <c:v>42300000</c:v>
                </c:pt>
                <c:pt idx="8">
                  <c:v>41700000</c:v>
                </c:pt>
                <c:pt idx="9">
                  <c:v>40750000</c:v>
                </c:pt>
                <c:pt idx="10">
                  <c:v>37300000</c:v>
                </c:pt>
                <c:pt idx="11">
                  <c:v>34800000</c:v>
                </c:pt>
                <c:pt idx="12">
                  <c:v>34350000</c:v>
                </c:pt>
                <c:pt idx="13">
                  <c:v>34100000</c:v>
                </c:pt>
                <c:pt idx="14">
                  <c:v>31750000</c:v>
                </c:pt>
                <c:pt idx="15">
                  <c:v>31250000</c:v>
                </c:pt>
                <c:pt idx="16">
                  <c:v>30700000</c:v>
                </c:pt>
                <c:pt idx="17">
                  <c:v>30300000</c:v>
                </c:pt>
                <c:pt idx="18">
                  <c:v>29900000</c:v>
                </c:pt>
                <c:pt idx="19">
                  <c:v>29300000</c:v>
                </c:pt>
                <c:pt idx="20">
                  <c:v>27550000</c:v>
                </c:pt>
                <c:pt idx="21">
                  <c:v>26650000</c:v>
                </c:pt>
                <c:pt idx="22">
                  <c:v>25000000</c:v>
                </c:pt>
                <c:pt idx="23">
                  <c:v>23150000</c:v>
                </c:pt>
                <c:pt idx="24">
                  <c:v>23050000</c:v>
                </c:pt>
                <c:pt idx="25">
                  <c:v>22300000</c:v>
                </c:pt>
                <c:pt idx="26">
                  <c:v>20800000</c:v>
                </c:pt>
                <c:pt idx="27">
                  <c:v>20750000</c:v>
                </c:pt>
                <c:pt idx="28">
                  <c:v>20750000</c:v>
                </c:pt>
                <c:pt idx="29">
                  <c:v>20500000</c:v>
                </c:pt>
                <c:pt idx="30">
                  <c:v>20350000</c:v>
                </c:pt>
                <c:pt idx="31">
                  <c:v>19400000</c:v>
                </c:pt>
                <c:pt idx="32">
                  <c:v>19300000</c:v>
                </c:pt>
                <c:pt idx="33">
                  <c:v>19250000</c:v>
                </c:pt>
                <c:pt idx="34">
                  <c:v>18650000</c:v>
                </c:pt>
                <c:pt idx="35">
                  <c:v>18600000</c:v>
                </c:pt>
                <c:pt idx="36">
                  <c:v>18400000</c:v>
                </c:pt>
                <c:pt idx="37">
                  <c:v>18200000</c:v>
                </c:pt>
                <c:pt idx="38">
                  <c:v>18150000</c:v>
                </c:pt>
                <c:pt idx="39">
                  <c:v>18100000</c:v>
                </c:pt>
                <c:pt idx="40">
                  <c:v>17550000</c:v>
                </c:pt>
                <c:pt idx="41">
                  <c:v>17500000</c:v>
                </c:pt>
                <c:pt idx="42">
                  <c:v>17100000</c:v>
                </c:pt>
                <c:pt idx="43">
                  <c:v>16300000</c:v>
                </c:pt>
                <c:pt idx="44">
                  <c:v>15750000</c:v>
                </c:pt>
                <c:pt idx="45">
                  <c:v>15600000</c:v>
                </c:pt>
                <c:pt idx="46">
                  <c:v>15250000</c:v>
                </c:pt>
                <c:pt idx="47">
                  <c:v>14800000</c:v>
                </c:pt>
                <c:pt idx="48">
                  <c:v>14300000</c:v>
                </c:pt>
                <c:pt idx="49">
                  <c:v>14300000</c:v>
                </c:pt>
              </c:numCache>
            </c:numRef>
          </c:val>
          <c:extLst>
            <c:ext xmlns:c16="http://schemas.microsoft.com/office/drawing/2014/chart" uri="{C3380CC4-5D6E-409C-BE32-E72D297353CC}">
              <c16:uniqueId val="{00000000-C2B3-48AC-A835-628A0F083352}"/>
            </c:ext>
          </c:extLst>
        </c:ser>
        <c:dLbls>
          <c:showLegendKey val="0"/>
          <c:showVal val="0"/>
          <c:showCatName val="0"/>
          <c:showSerName val="0"/>
          <c:showPercent val="0"/>
          <c:showBubbleSize val="0"/>
        </c:dLbls>
        <c:gapWidth val="219"/>
        <c:overlap val="-27"/>
        <c:axId val="1201076639"/>
        <c:axId val="1283277487"/>
      </c:barChart>
      <c:lineChart>
        <c:grouping val="standard"/>
        <c:varyColors val="0"/>
        <c:ser>
          <c:idx val="1"/>
          <c:order val="1"/>
          <c:tx>
            <c:strRef>
              <c:f>Pivot_Revenue!$D$533</c:f>
              <c:strCache>
                <c:ptCount val="1"/>
                <c:pt idx="0">
                  <c:v>Cumulative %</c:v>
                </c:pt>
              </c:strCache>
            </c:strRef>
          </c:tx>
          <c:spPr>
            <a:ln w="22225" cap="rnd">
              <a:solidFill>
                <a:srgbClr val="00B050"/>
              </a:solidFill>
              <a:round/>
            </a:ln>
            <a:effectLst/>
          </c:spPr>
          <c:marker>
            <c:symbol val="none"/>
          </c:marker>
          <c:cat>
            <c:strRef>
              <c:f>Pivot_Revenue!$A$534:$A$583</c:f>
              <c:strCache>
                <c:ptCount val="50"/>
                <c:pt idx="0">
                  <c:v>ýýýýýýýýý KIMPRO</c:v>
                </c:pt>
                <c:pt idx="1">
                  <c:v>DaFuq!?Boom!</c:v>
                </c:pt>
                <c:pt idx="2">
                  <c:v>T-Series</c:v>
                </c:pt>
                <c:pt idx="3">
                  <c:v>Cocomelon - Nursery Rhymes</c:v>
                </c:pt>
                <c:pt idx="4">
                  <c:v>SET India</c:v>
                </c:pt>
                <c:pt idx="5">
                  <c:v>Zee TV</c:v>
                </c:pt>
                <c:pt idx="6">
                  <c:v>StarPlus</c:v>
                </c:pt>
                <c:pt idx="7">
                  <c:v>Sony SAB</c:v>
                </c:pt>
                <c:pt idx="8">
                  <c:v>GR6 EXPLODE</c:v>
                </c:pt>
                <c:pt idx="9">
                  <c:v>ZAMZAM ELECTRONICS TRADING</c:v>
                </c:pt>
                <c:pt idx="10">
                  <c:v>BETER Bï¿½ï¿½</c:v>
                </c:pt>
                <c:pt idx="11">
                  <c:v>ViralHog</c:v>
                </c:pt>
                <c:pt idx="12">
                  <c:v>MrBeast</c:v>
                </c:pt>
                <c:pt idx="13">
                  <c:v>HAR PAL GEO</c:v>
                </c:pt>
                <c:pt idx="14">
                  <c:v>dednahype</c:v>
                </c:pt>
                <c:pt idx="15">
                  <c:v>PANDA BOI</c:v>
                </c:pt>
                <c:pt idx="16">
                  <c:v>Filaretiki</c:v>
                </c:pt>
                <c:pt idx="17">
                  <c:v>Colors TV</c:v>
                </c:pt>
                <c:pt idx="18">
                  <c:v>LeoNata Family</c:v>
                </c:pt>
                <c:pt idx="19">
                  <c:v>ARY Digital HD</c:v>
                </c:pt>
                <c:pt idx="20">
                  <c:v>GH'S</c:v>
                </c:pt>
                <c:pt idx="21">
                  <c:v>Alan Chikin Chow</c:v>
                </c:pt>
                <c:pt idx="22">
                  <c:v>Sun TV</c:v>
                </c:pt>
                <c:pt idx="23">
                  <c:v>Vijay Television</c:v>
                </c:pt>
                <c:pt idx="24">
                  <c:v>_vector_</c:v>
                </c:pt>
                <c:pt idx="25">
                  <c:v>Yoeslan</c:v>
                </c:pt>
                <c:pt idx="26">
                  <c:v>Infobells - Hindi</c:v>
                </c:pt>
                <c:pt idx="27">
                  <c:v>Goldmines Gaane Sune Ansune</c:v>
                </c:pt>
                <c:pt idx="28">
                  <c:v>LankyBox</c:v>
                </c:pt>
                <c:pt idx="29">
                  <c:v>Zee Music Company</c:v>
                </c:pt>
                <c:pt idx="30">
                  <c:v>GMA  Network</c:v>
                </c:pt>
                <c:pt idx="31">
                  <c:v>Spider Slack</c:v>
                </c:pt>
                <c:pt idx="32">
                  <c:v>Tsuriki Show</c:v>
                </c:pt>
                <c:pt idx="33">
                  <c:v>That Little Puff</c:v>
                </c:pt>
                <c:pt idx="34">
                  <c:v>ýýý Kids Diana Show</c:v>
                </c:pt>
                <c:pt idx="35">
                  <c:v>Ishaan Ali 11</c:v>
                </c:pt>
                <c:pt idx="36">
                  <c:v>Junya.ï¿½ï¿½ï¿½ï¿½</c:v>
                </c:pt>
                <c:pt idx="37">
                  <c:v>WWE</c:v>
                </c:pt>
                <c:pt idx="38">
                  <c:v>Chapitosiki</c:v>
                </c:pt>
                <c:pt idx="39">
                  <c:v>Sagawa /ï¿½ï¿½ï¿½</c:v>
                </c:pt>
                <c:pt idx="40">
                  <c:v>Topper Guild</c:v>
                </c:pt>
                <c:pt idx="41">
                  <c:v>HUM TV</c:v>
                </c:pt>
                <c:pt idx="42">
                  <c:v>Masha and The Bear</c:v>
                </c:pt>
                <c:pt idx="43">
                  <c:v>El Payaso Plim Plim</c:v>
                </c:pt>
                <c:pt idx="44">
                  <c:v>Younes Zarou</c:v>
                </c:pt>
                <c:pt idx="45">
                  <c:v>El Reino Infantil</c:v>
                </c:pt>
                <c:pt idx="46">
                  <c:v>HYBE LABELS</c:v>
                </c:pt>
                <c:pt idx="47">
                  <c:v>Vlad and Niki</c:v>
                </c:pt>
                <c:pt idx="48">
                  <c:v>Super Simple Songs - Kids Songs</c:v>
                </c:pt>
                <c:pt idx="49">
                  <c:v>Dangal TV Channel</c:v>
                </c:pt>
              </c:strCache>
            </c:strRef>
          </c:cat>
          <c:val>
            <c:numRef>
              <c:f>Pivot_Revenue!$D$534:$D$583</c:f>
              <c:numCache>
                <c:formatCode>0.00%</c:formatCode>
                <c:ptCount val="50"/>
                <c:pt idx="0">
                  <c:v>6.1479618939689062E-2</c:v>
                </c:pt>
                <c:pt idx="1">
                  <c:v>0.10309168821050395</c:v>
                </c:pt>
                <c:pt idx="2">
                  <c:v>0.14388922335942203</c:v>
                </c:pt>
                <c:pt idx="3">
                  <c:v>0.17955165208768636</c:v>
                </c:pt>
                <c:pt idx="4">
                  <c:v>0.21248716223394837</c:v>
                </c:pt>
                <c:pt idx="5">
                  <c:v>0.24329780075787089</c:v>
                </c:pt>
                <c:pt idx="6">
                  <c:v>0.27340014874101354</c:v>
                </c:pt>
                <c:pt idx="7">
                  <c:v>0.30336083861600027</c:v>
                </c:pt>
                <c:pt idx="8">
                  <c:v>0.33289655416651909</c:v>
                </c:pt>
                <c:pt idx="9">
                  <c:v>0.36175939370329707</c:v>
                </c:pt>
                <c:pt idx="10">
                  <c:v>0.3881786308743847</c:v>
                </c:pt>
                <c:pt idx="11">
                  <c:v>0.41282714169352269</c:v>
                </c:pt>
                <c:pt idx="12">
                  <c:v>0.43715692176930976</c:v>
                </c:pt>
                <c:pt idx="13">
                  <c:v>0.46130962920990193</c:v>
                </c:pt>
                <c:pt idx="14">
                  <c:v>0.48379785387966145</c:v>
                </c:pt>
                <c:pt idx="15">
                  <c:v>0.50593193327903108</c:v>
                </c:pt>
                <c:pt idx="16">
                  <c:v>0.52767645288097176</c:v>
                </c:pt>
                <c:pt idx="17">
                  <c:v>0.5491376562666006</c:v>
                </c:pt>
                <c:pt idx="18">
                  <c:v>0.57031554343591739</c:v>
                </c:pt>
                <c:pt idx="19">
                  <c:v>0.59106845628076632</c:v>
                </c:pt>
                <c:pt idx="20">
                  <c:v>0.61058186067925058</c:v>
                </c:pt>
                <c:pt idx="21">
                  <c:v>0.62945780359103309</c:v>
                </c:pt>
                <c:pt idx="22">
                  <c:v>0.64716506711052879</c:v>
                </c:pt>
                <c:pt idx="23">
                  <c:v>0.66356199312958175</c:v>
                </c:pt>
                <c:pt idx="24">
                  <c:v>0.67988809009455675</c:v>
                </c:pt>
                <c:pt idx="25">
                  <c:v>0.6956829691539469</c:v>
                </c:pt>
                <c:pt idx="26">
                  <c:v>0.71041541240216732</c:v>
                </c:pt>
                <c:pt idx="27">
                  <c:v>0.72511244112334883</c:v>
                </c:pt>
                <c:pt idx="28">
                  <c:v>0.73980946984453022</c:v>
                </c:pt>
                <c:pt idx="29">
                  <c:v>0.75432942593051666</c:v>
                </c:pt>
                <c:pt idx="30">
                  <c:v>0.76874313843538622</c:v>
                </c:pt>
                <c:pt idx="31">
                  <c:v>0.78248397492651489</c:v>
                </c:pt>
                <c:pt idx="32">
                  <c:v>0.79615398236356549</c:v>
                </c:pt>
                <c:pt idx="33">
                  <c:v>0.80978857527357717</c:v>
                </c:pt>
                <c:pt idx="34">
                  <c:v>0.82299819385912099</c:v>
                </c:pt>
                <c:pt idx="35">
                  <c:v>0.83617239791762576</c:v>
                </c:pt>
                <c:pt idx="36">
                  <c:v>0.84920494386797463</c:v>
                </c:pt>
                <c:pt idx="37">
                  <c:v>0.86209583171016746</c:v>
                </c:pt>
                <c:pt idx="38">
                  <c:v>0.87495130502532137</c:v>
                </c:pt>
                <c:pt idx="39">
                  <c:v>0.88777136381343624</c:v>
                </c:pt>
                <c:pt idx="40">
                  <c:v>0.90020186280412229</c:v>
                </c:pt>
                <c:pt idx="41">
                  <c:v>0.91259694726776919</c:v>
                </c:pt>
                <c:pt idx="42">
                  <c:v>0.92470871551510425</c:v>
                </c:pt>
                <c:pt idx="43">
                  <c:v>0.93625385132981553</c:v>
                </c:pt>
                <c:pt idx="44">
                  <c:v>0.94740942734709777</c:v>
                </c:pt>
                <c:pt idx="45">
                  <c:v>0.95845875978326311</c:v>
                </c:pt>
                <c:pt idx="46">
                  <c:v>0.96926019053015544</c:v>
                </c:pt>
                <c:pt idx="47">
                  <c:v>0.9797428905336969</c:v>
                </c:pt>
                <c:pt idx="48">
                  <c:v>0.98987144526684845</c:v>
                </c:pt>
                <c:pt idx="49">
                  <c:v>1</c:v>
                </c:pt>
              </c:numCache>
            </c:numRef>
          </c:val>
          <c:smooth val="0"/>
          <c:extLst>
            <c:ext xmlns:c16="http://schemas.microsoft.com/office/drawing/2014/chart" uri="{C3380CC4-5D6E-409C-BE32-E72D297353CC}">
              <c16:uniqueId val="{00000001-C2B3-48AC-A835-628A0F083352}"/>
            </c:ext>
          </c:extLst>
        </c:ser>
        <c:ser>
          <c:idx val="2"/>
          <c:order val="2"/>
          <c:tx>
            <c:strRef>
              <c:f>Pivot_Revenue!$E$533</c:f>
              <c:strCache>
                <c:ptCount val="1"/>
                <c:pt idx="0">
                  <c:v>80% Threshold</c:v>
                </c:pt>
              </c:strCache>
            </c:strRef>
          </c:tx>
          <c:spPr>
            <a:ln w="15875" cap="rnd">
              <a:solidFill>
                <a:srgbClr val="FF5437"/>
              </a:solidFill>
              <a:prstDash val="sysDash"/>
              <a:round/>
            </a:ln>
            <a:effectLst/>
          </c:spPr>
          <c:marker>
            <c:symbol val="none"/>
          </c:marker>
          <c:val>
            <c:numRef>
              <c:f>Pivot_Revenue!$E$534:$E$583</c:f>
              <c:numCache>
                <c:formatCode>General</c:formatCode>
                <c:ptCount val="50"/>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pt idx="15">
                  <c:v>0.8</c:v>
                </c:pt>
                <c:pt idx="16">
                  <c:v>0.8</c:v>
                </c:pt>
                <c:pt idx="17">
                  <c:v>0.8</c:v>
                </c:pt>
                <c:pt idx="18">
                  <c:v>0.8</c:v>
                </c:pt>
                <c:pt idx="19">
                  <c:v>0.8</c:v>
                </c:pt>
                <c:pt idx="20">
                  <c:v>0.8</c:v>
                </c:pt>
                <c:pt idx="21">
                  <c:v>0.8</c:v>
                </c:pt>
                <c:pt idx="22">
                  <c:v>0.8</c:v>
                </c:pt>
                <c:pt idx="23">
                  <c:v>0.8</c:v>
                </c:pt>
                <c:pt idx="24">
                  <c:v>0.8</c:v>
                </c:pt>
                <c:pt idx="25">
                  <c:v>0.8</c:v>
                </c:pt>
                <c:pt idx="26">
                  <c:v>0.8</c:v>
                </c:pt>
                <c:pt idx="27">
                  <c:v>0.8</c:v>
                </c:pt>
                <c:pt idx="28">
                  <c:v>0.8</c:v>
                </c:pt>
                <c:pt idx="29">
                  <c:v>0.8</c:v>
                </c:pt>
                <c:pt idx="30">
                  <c:v>0.8</c:v>
                </c:pt>
                <c:pt idx="31">
                  <c:v>0.8</c:v>
                </c:pt>
                <c:pt idx="32">
                  <c:v>0.8</c:v>
                </c:pt>
                <c:pt idx="33">
                  <c:v>0.8</c:v>
                </c:pt>
                <c:pt idx="34">
                  <c:v>0.8</c:v>
                </c:pt>
                <c:pt idx="35">
                  <c:v>0.8</c:v>
                </c:pt>
                <c:pt idx="36">
                  <c:v>0.8</c:v>
                </c:pt>
                <c:pt idx="37">
                  <c:v>0.8</c:v>
                </c:pt>
                <c:pt idx="38">
                  <c:v>0.8</c:v>
                </c:pt>
                <c:pt idx="39">
                  <c:v>0.8</c:v>
                </c:pt>
                <c:pt idx="40">
                  <c:v>0.8</c:v>
                </c:pt>
                <c:pt idx="41">
                  <c:v>0.8</c:v>
                </c:pt>
                <c:pt idx="42">
                  <c:v>0.8</c:v>
                </c:pt>
                <c:pt idx="43">
                  <c:v>0.8</c:v>
                </c:pt>
                <c:pt idx="44">
                  <c:v>0.8</c:v>
                </c:pt>
                <c:pt idx="45">
                  <c:v>0.8</c:v>
                </c:pt>
                <c:pt idx="46">
                  <c:v>0.8</c:v>
                </c:pt>
                <c:pt idx="47">
                  <c:v>0.8</c:v>
                </c:pt>
                <c:pt idx="48">
                  <c:v>0.8</c:v>
                </c:pt>
                <c:pt idx="49">
                  <c:v>0.8</c:v>
                </c:pt>
              </c:numCache>
            </c:numRef>
          </c:val>
          <c:smooth val="0"/>
          <c:extLst>
            <c:ext xmlns:c16="http://schemas.microsoft.com/office/drawing/2014/chart" uri="{C3380CC4-5D6E-409C-BE32-E72D297353CC}">
              <c16:uniqueId val="{00000002-C2B3-48AC-A835-628A0F083352}"/>
            </c:ext>
          </c:extLst>
        </c:ser>
        <c:dLbls>
          <c:showLegendKey val="0"/>
          <c:showVal val="0"/>
          <c:showCatName val="0"/>
          <c:showSerName val="0"/>
          <c:showPercent val="0"/>
          <c:showBubbleSize val="0"/>
        </c:dLbls>
        <c:marker val="1"/>
        <c:smooth val="0"/>
        <c:axId val="67620735"/>
        <c:axId val="1283277007"/>
      </c:lineChart>
      <c:catAx>
        <c:axId val="120107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77487"/>
        <c:crosses val="autoZero"/>
        <c:auto val="1"/>
        <c:lblAlgn val="ctr"/>
        <c:lblOffset val="100"/>
        <c:noMultiLvlLbl val="0"/>
      </c:catAx>
      <c:valAx>
        <c:axId val="12832774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076639"/>
        <c:crosses val="autoZero"/>
        <c:crossBetween val="between"/>
        <c:majorUnit val="25000000"/>
      </c:valAx>
      <c:valAx>
        <c:axId val="1283277007"/>
        <c:scaling>
          <c:orientation val="minMax"/>
          <c:max val="1"/>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620735"/>
        <c:crosses val="max"/>
        <c:crossBetween val="between"/>
        <c:majorUnit val="0.2"/>
      </c:valAx>
      <c:catAx>
        <c:axId val="67620735"/>
        <c:scaling>
          <c:orientation val="minMax"/>
        </c:scaling>
        <c:delete val="1"/>
        <c:axPos val="b"/>
        <c:numFmt formatCode="General" sourceLinked="1"/>
        <c:majorTickMark val="out"/>
        <c:minorTickMark val="none"/>
        <c:tickLblPos val="nextTo"/>
        <c:crossAx val="12832770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222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(Recovered).xlsx]Pivot_Revenue!PivotTable31</c:name>
    <c:fmtId val="1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200">
                <a:solidFill>
                  <a:schemeClr val="tx1"/>
                </a:solidFill>
                <a:latin typeface="Segoe UI Semibold" panose="020B0702040204020203" pitchFamily="34" charset="0"/>
                <a:cs typeface="Segoe UI Semibold" panose="020B0702040204020203" pitchFamily="34" charset="0"/>
              </a:rPr>
              <a:t>Creator Survival / Maturity Distribution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50F5E98-B8B3-4084-8841-FE4163383A7D}"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BC7E554-0DA3-426F-B3EB-CEB695E4A896}"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23D974F-EDF0-4874-95D7-F233BD73884F}"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B398E31-9B54-4FE5-A35C-EDC21094F894}"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38DAD5F-2911-4FEF-BE01-53ED16F82D04}"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3832C35-A4BB-41C4-9FD5-85B125DB3337}"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B6B3F61-6271-467D-8F34-2FB13B6F9364}"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E48125C-747D-42AD-AFBB-C6756F9D216D}"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E9BC3378-B34E-4029-B1C9-22FC67594478}"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E6C35E98-7A3F-48E8-B182-7A378EBA05C2}"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B8D1D2D4-2DB2-47B6-8D50-4BED33DF751D}"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9CF8CE60-885C-4CC5-9970-58AA83B62E1E}"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6"/>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50F5E98-B8B3-4084-8841-FE4163383A7D}"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BC7E554-0DA3-426F-B3EB-CEB695E4A896}"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23D974F-EDF0-4874-95D7-F233BD73884F}"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9"/>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B398E31-9B54-4FE5-A35C-EDC21094F894}"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1"/>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38DAD5F-2911-4FEF-BE01-53ED16F82D04}"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2"/>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3832C35-A4BB-41C4-9FD5-85B125DB3337}"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3"/>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B6B3F61-6271-467D-8F34-2FB13B6F9364}"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4"/>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E48125C-747D-42AD-AFBB-C6756F9D216D}" type="CELLRANGE">
                  <a:rPr lang="en-US"/>
                  <a:pPr>
                    <a:defRPr sz="900" b="1"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6"/>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E9BC3378-B34E-4029-B1C9-22FC67594478}"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7"/>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E6C35E98-7A3F-48E8-B182-7A378EBA05C2}"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8"/>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B8D1D2D4-2DB2-47B6-8D50-4BED33DF751D}"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9"/>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9CF8CE60-885C-4CC5-9970-58AA83B62E1E}"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1"/>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852FA9C-6A33-48DD-A7DE-0EB12181D5B8}"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2"/>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3418801-8C8B-410A-8046-74AB766C16C6}"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3"/>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1982646-A1DD-4DB4-9880-04067F2C9474}"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4"/>
        <c:spPr>
          <a:solidFill>
            <a:schemeClr val="accent6"/>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94F6213-A2DA-4141-9F6B-A3703B42D4A8}"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6"/>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46E6506-1F28-4254-8FF6-FDE75072B191}" type="CELLRANGE">
                  <a:rPr lang="en-US"/>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7"/>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93407F6-9CE4-4952-9441-DDD35C2275F6}"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8"/>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B5333F4-F4B7-439A-B467-7A670BAAAC2D}"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9"/>
        <c:spPr>
          <a:solidFill>
            <a:schemeClr val="accent5"/>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C3FE127-E7C1-4B2B-800F-668E43ADD318}" type="CELLRANGE">
                  <a:rPr lang="en-IN"/>
                  <a:pPr>
                    <a:defRPr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1"/>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9227F4D1-2CEB-43C9-B552-FB0B75E6CD88}" type="CELLRANGE">
                  <a:rPr lang="en-US"/>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2"/>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2F00AD11-127F-42DF-92CF-A43542CF14F1}" type="CELLRANGE">
                  <a:rPr lang="en-IN"/>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3"/>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B6D86306-CB3D-442D-BCB7-56F47B9CB277}" type="CELLRANGE">
                  <a:rPr lang="en-IN"/>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4"/>
        <c:spPr>
          <a:solidFill>
            <a:schemeClr val="accent4"/>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D789175-81D5-4092-B013-466895C614E7}" type="CELLRANGE">
                  <a:rPr lang="en-IN"/>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9.8601729352358877E-2"/>
          <c:y val="0.14894709809964046"/>
          <c:w val="0.90139827064764111"/>
          <c:h val="0.72227331367862535"/>
        </c:manualLayout>
      </c:layout>
      <c:barChart>
        <c:barDir val="col"/>
        <c:grouping val="percentStacked"/>
        <c:varyColors val="0"/>
        <c:ser>
          <c:idx val="0"/>
          <c:order val="0"/>
          <c:tx>
            <c:strRef>
              <c:f>Pivot_Revenue!$B$511:$B$514</c:f>
              <c:strCache>
                <c:ptCount val="1"/>
                <c:pt idx="0">
                  <c:v>Low</c:v>
                </c:pt>
              </c:strCache>
            </c:strRef>
          </c:tx>
          <c:spPr>
            <a:solidFill>
              <a:schemeClr val="accent6"/>
            </a:solidFill>
            <a:ln>
              <a:noFill/>
            </a:ln>
            <a:effectLst/>
          </c:spPr>
          <c:invertIfNegative val="0"/>
          <c:dLbls>
            <c:dLbl>
              <c:idx val="0"/>
              <c:tx>
                <c:rich>
                  <a:bodyPr/>
                  <a:lstStyle/>
                  <a:p>
                    <a:fld id="{1852FA9C-6A33-48DD-A7DE-0EB12181D5B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E4F-4421-A4AE-674EF5AD304E}"/>
                </c:ext>
              </c:extLst>
            </c:dLbl>
            <c:dLbl>
              <c:idx val="1"/>
              <c:tx>
                <c:rich>
                  <a:bodyPr/>
                  <a:lstStyle/>
                  <a:p>
                    <a:fld id="{C3418801-8C8B-410A-8046-74AB766C16C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E4F-4421-A4AE-674EF5AD304E}"/>
                </c:ext>
              </c:extLst>
            </c:dLbl>
            <c:dLbl>
              <c:idx val="2"/>
              <c:tx>
                <c:rich>
                  <a:bodyPr/>
                  <a:lstStyle/>
                  <a:p>
                    <a:fld id="{51982646-A1DD-4DB4-9880-04067F2C947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E4F-4421-A4AE-674EF5AD304E}"/>
                </c:ext>
              </c:extLst>
            </c:dLbl>
            <c:dLbl>
              <c:idx val="3"/>
              <c:tx>
                <c:rich>
                  <a:bodyPr/>
                  <a:lstStyle/>
                  <a:p>
                    <a:fld id="{394F6213-A2DA-4141-9F6B-A3703B42D4A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E4F-4421-A4AE-674EF5AD30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Pivot_Revenue!$B$511:$B$514</c:f>
              <c:strCache>
                <c:ptCount val="4"/>
                <c:pt idx="0">
                  <c:v>3-5</c:v>
                </c:pt>
                <c:pt idx="1">
                  <c:v>6-8</c:v>
                </c:pt>
                <c:pt idx="2">
                  <c:v>9-12</c:v>
                </c:pt>
                <c:pt idx="3">
                  <c:v>12+</c:v>
                </c:pt>
              </c:strCache>
            </c:strRef>
          </c:cat>
          <c:val>
            <c:numRef>
              <c:f>Pivot_Revenue!$B$511:$B$514</c:f>
              <c:numCache>
                <c:formatCode>0.00%</c:formatCode>
                <c:ptCount val="4"/>
                <c:pt idx="0">
                  <c:v>0.61904761904761907</c:v>
                </c:pt>
                <c:pt idx="1">
                  <c:v>0.61904761904761907</c:v>
                </c:pt>
                <c:pt idx="2">
                  <c:v>0.54285714285714282</c:v>
                </c:pt>
                <c:pt idx="3">
                  <c:v>0.4247422680412371</c:v>
                </c:pt>
              </c:numCache>
            </c:numRef>
          </c:val>
          <c:extLst>
            <c:ext xmlns:c15="http://schemas.microsoft.com/office/drawing/2012/chart" uri="{02D57815-91ED-43cb-92C2-25804820EDAC}">
              <c15:datalabelsRange>
                <c15:f>Pivot_Revenue!$B$511:$B$514</c15:f>
                <c15:dlblRangeCache>
                  <c:ptCount val="4"/>
                  <c:pt idx="0">
                    <c:v>13</c:v>
                  </c:pt>
                  <c:pt idx="1">
                    <c:v>52</c:v>
                  </c:pt>
                  <c:pt idx="2">
                    <c:v>152</c:v>
                  </c:pt>
                  <c:pt idx="3">
                    <c:v>206</c:v>
                  </c:pt>
                </c15:dlblRangeCache>
              </c15:datalabelsRange>
            </c:ext>
            <c:ext xmlns:c16="http://schemas.microsoft.com/office/drawing/2014/chart" uri="{C3380CC4-5D6E-409C-BE32-E72D297353CC}">
              <c16:uniqueId val="{00000004-8E4F-4421-A4AE-674EF5AD304E}"/>
            </c:ext>
          </c:extLst>
        </c:ser>
        <c:ser>
          <c:idx val="1"/>
          <c:order val="1"/>
          <c:tx>
            <c:strRef>
              <c:f>Pivot_Revenue!$B$511:$B$514</c:f>
              <c:strCache>
                <c:ptCount val="1"/>
                <c:pt idx="0">
                  <c:v>Medium</c:v>
                </c:pt>
              </c:strCache>
            </c:strRef>
          </c:tx>
          <c:spPr>
            <a:solidFill>
              <a:schemeClr val="accent5"/>
            </a:solidFill>
            <a:ln>
              <a:noFill/>
            </a:ln>
            <a:effectLst/>
          </c:spPr>
          <c:invertIfNegative val="0"/>
          <c:dLbls>
            <c:dLbl>
              <c:idx val="0"/>
              <c:tx>
                <c:rich>
                  <a:bodyPr/>
                  <a:lstStyle/>
                  <a:p>
                    <a:fld id="{D46E6506-1F28-4254-8FF6-FDE75072B19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E4F-4421-A4AE-674EF5AD304E}"/>
                </c:ext>
              </c:extLst>
            </c:dLbl>
            <c:dLbl>
              <c:idx val="1"/>
              <c:tx>
                <c:rich>
                  <a:bodyPr/>
                  <a:lstStyle/>
                  <a:p>
                    <a:fld id="{193407F6-9CE4-4952-9441-DDD35C2275F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E4F-4421-A4AE-674EF5AD304E}"/>
                </c:ext>
              </c:extLst>
            </c:dLbl>
            <c:dLbl>
              <c:idx val="2"/>
              <c:tx>
                <c:rich>
                  <a:bodyPr/>
                  <a:lstStyle/>
                  <a:p>
                    <a:fld id="{0B5333F4-F4B7-439A-B467-7A670BAAAC2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E4F-4421-A4AE-674EF5AD304E}"/>
                </c:ext>
              </c:extLst>
            </c:dLbl>
            <c:dLbl>
              <c:idx val="3"/>
              <c:tx>
                <c:rich>
                  <a:bodyPr/>
                  <a:lstStyle/>
                  <a:p>
                    <a:fld id="{BC3FE127-E7C1-4B2B-800F-668E43ADD31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E4F-4421-A4AE-674EF5AD30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Pivot_Revenue!$B$511:$B$514</c:f>
              <c:strCache>
                <c:ptCount val="4"/>
                <c:pt idx="0">
                  <c:v>3-5</c:v>
                </c:pt>
                <c:pt idx="1">
                  <c:v>6-8</c:v>
                </c:pt>
                <c:pt idx="2">
                  <c:v>9-12</c:v>
                </c:pt>
                <c:pt idx="3">
                  <c:v>12+</c:v>
                </c:pt>
              </c:strCache>
            </c:strRef>
          </c:cat>
          <c:val>
            <c:numRef>
              <c:f>Pivot_Revenue!$B$511:$B$514</c:f>
              <c:numCache>
                <c:formatCode>0.00%</c:formatCode>
                <c:ptCount val="4"/>
                <c:pt idx="0">
                  <c:v>0.38095238095238093</c:v>
                </c:pt>
                <c:pt idx="1">
                  <c:v>0.33333333333333331</c:v>
                </c:pt>
                <c:pt idx="2">
                  <c:v>0.41428571428571431</c:v>
                </c:pt>
                <c:pt idx="3">
                  <c:v>0.51752577319587634</c:v>
                </c:pt>
              </c:numCache>
            </c:numRef>
          </c:val>
          <c:extLst>
            <c:ext xmlns:c15="http://schemas.microsoft.com/office/drawing/2012/chart" uri="{02D57815-91ED-43cb-92C2-25804820EDAC}">
              <c15:datalabelsRange>
                <c15:f>Pivot_Revenue!$C$511:$C$514</c15:f>
                <c15:dlblRangeCache>
                  <c:ptCount val="4"/>
                  <c:pt idx="0">
                    <c:v>8</c:v>
                  </c:pt>
                  <c:pt idx="1">
                    <c:v>28</c:v>
                  </c:pt>
                  <c:pt idx="2">
                    <c:v>116</c:v>
                  </c:pt>
                  <c:pt idx="3">
                    <c:v>251</c:v>
                  </c:pt>
                </c15:dlblRangeCache>
              </c15:datalabelsRange>
            </c:ext>
            <c:ext xmlns:c16="http://schemas.microsoft.com/office/drawing/2014/chart" uri="{C3380CC4-5D6E-409C-BE32-E72D297353CC}">
              <c16:uniqueId val="{00000009-8E4F-4421-A4AE-674EF5AD304E}"/>
            </c:ext>
          </c:extLst>
        </c:ser>
        <c:ser>
          <c:idx val="2"/>
          <c:order val="2"/>
          <c:tx>
            <c:strRef>
              <c:f>Pivot_Revenue!$B$511:$B$514</c:f>
              <c:strCache>
                <c:ptCount val="1"/>
                <c:pt idx="0">
                  <c:v>High</c:v>
                </c:pt>
              </c:strCache>
            </c:strRef>
          </c:tx>
          <c:spPr>
            <a:solidFill>
              <a:schemeClr val="accent4"/>
            </a:solidFill>
            <a:ln>
              <a:noFill/>
            </a:ln>
            <a:effectLst/>
          </c:spPr>
          <c:invertIfNegative val="0"/>
          <c:dLbls>
            <c:dLbl>
              <c:idx val="0"/>
              <c:tx>
                <c:rich>
                  <a:bodyPr/>
                  <a:lstStyle/>
                  <a:p>
                    <a:fld id="{9227F4D1-2CEB-43C9-B552-FB0B75E6CD8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E4F-4421-A4AE-674EF5AD304E}"/>
                </c:ext>
              </c:extLst>
            </c:dLbl>
            <c:dLbl>
              <c:idx val="1"/>
              <c:tx>
                <c:rich>
                  <a:bodyPr/>
                  <a:lstStyle/>
                  <a:p>
                    <a:fld id="{2F00AD11-127F-42DF-92CF-A43542CF14F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E4F-4421-A4AE-674EF5AD304E}"/>
                </c:ext>
              </c:extLst>
            </c:dLbl>
            <c:dLbl>
              <c:idx val="2"/>
              <c:tx>
                <c:rich>
                  <a:bodyPr/>
                  <a:lstStyle/>
                  <a:p>
                    <a:fld id="{B6D86306-CB3D-442D-BCB7-56F47B9CB27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E4F-4421-A4AE-674EF5AD304E}"/>
                </c:ext>
              </c:extLst>
            </c:dLbl>
            <c:dLbl>
              <c:idx val="3"/>
              <c:tx>
                <c:rich>
                  <a:bodyPr/>
                  <a:lstStyle/>
                  <a:p>
                    <a:fld id="{7D789175-81D5-4092-B013-466895C614E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E4F-4421-A4AE-674EF5AD304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Pivot_Revenue!$B$511:$B$514</c:f>
              <c:strCache>
                <c:ptCount val="4"/>
                <c:pt idx="0">
                  <c:v>3-5</c:v>
                </c:pt>
                <c:pt idx="1">
                  <c:v>6-8</c:v>
                </c:pt>
                <c:pt idx="2">
                  <c:v>9-12</c:v>
                </c:pt>
                <c:pt idx="3">
                  <c:v>12+</c:v>
                </c:pt>
              </c:strCache>
            </c:strRef>
          </c:cat>
          <c:val>
            <c:numRef>
              <c:f>Pivot_Revenue!$B$511:$B$514</c:f>
              <c:numCache>
                <c:formatCode>0.00%</c:formatCode>
                <c:ptCount val="4"/>
                <c:pt idx="0">
                  <c:v>0</c:v>
                </c:pt>
                <c:pt idx="1">
                  <c:v>4.7619047619047616E-2</c:v>
                </c:pt>
                <c:pt idx="2">
                  <c:v>4.2857142857142858E-2</c:v>
                </c:pt>
                <c:pt idx="3">
                  <c:v>5.7731958762886601E-2</c:v>
                </c:pt>
              </c:numCache>
            </c:numRef>
          </c:val>
          <c:extLst>
            <c:ext xmlns:c15="http://schemas.microsoft.com/office/drawing/2012/chart" uri="{02D57815-91ED-43cb-92C2-25804820EDAC}">
              <c15:datalabelsRange>
                <c15:f>Pivot_Revenue!$D$511:$D$514</c15:f>
                <c15:dlblRangeCache>
                  <c:ptCount val="4"/>
                  <c:pt idx="1">
                    <c:v>4</c:v>
                  </c:pt>
                  <c:pt idx="2">
                    <c:v>12</c:v>
                  </c:pt>
                  <c:pt idx="3">
                    <c:v>28</c:v>
                  </c:pt>
                </c15:dlblRangeCache>
              </c15:datalabelsRange>
            </c:ext>
            <c:ext xmlns:c16="http://schemas.microsoft.com/office/drawing/2014/chart" uri="{C3380CC4-5D6E-409C-BE32-E72D297353CC}">
              <c16:uniqueId val="{0000000E-8E4F-4421-A4AE-674EF5AD304E}"/>
            </c:ext>
          </c:extLst>
        </c:ser>
        <c:dLbls>
          <c:showLegendKey val="0"/>
          <c:showVal val="1"/>
          <c:showCatName val="0"/>
          <c:showSerName val="0"/>
          <c:showPercent val="0"/>
          <c:showBubbleSize val="0"/>
        </c:dLbls>
        <c:gapWidth val="150"/>
        <c:overlap val="100"/>
        <c:axId val="1283568559"/>
        <c:axId val="1283286127"/>
      </c:barChart>
      <c:catAx>
        <c:axId val="128356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86127"/>
        <c:crosses val="autoZero"/>
        <c:auto val="1"/>
        <c:lblAlgn val="ctr"/>
        <c:lblOffset val="100"/>
        <c:noMultiLvlLbl val="0"/>
      </c:catAx>
      <c:valAx>
        <c:axId val="12832861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568559"/>
        <c:crosses val="autoZero"/>
        <c:crossBetween val="between"/>
      </c:valAx>
      <c:spPr>
        <a:noFill/>
        <a:ln>
          <a:noFill/>
        </a:ln>
        <a:effectLst/>
      </c:spPr>
    </c:plotArea>
    <c:legend>
      <c:legendPos val="b"/>
      <c:layout>
        <c:manualLayout>
          <c:xMode val="edge"/>
          <c:yMode val="edge"/>
          <c:x val="0.34407805623281862"/>
          <c:y val="0.94928033841686588"/>
          <c:w val="0.31184388753436276"/>
          <c:h val="5.07196615831341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22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[Creator_Economy_Tracker (Recovered).xlsx]Pivot_Revenue!PivotTable16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400">
                <a:solidFill>
                  <a:schemeClr val="tx1"/>
                </a:solidFill>
                <a:latin typeface="Segoe UI Semibold" panose="020B0702040204020203" pitchFamily="34" charset="0"/>
                <a:cs typeface="Segoe UI Semibold" panose="020B0702040204020203" pitchFamily="34" charset="0"/>
              </a:rPr>
              <a:t>Creator Maturity Dashboard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925373134328357"/>
              <c:y val="2.918855808523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1982942430703758E-2"/>
              <c:y val="-6.4214827787507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5536602700781805E-3"/>
              <c:y val="-0.1109165207238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0863981319322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0863981319322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5536602700781805E-3"/>
              <c:y val="-0.1109165207238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1982942430703758E-2"/>
              <c:y val="-6.4214827787507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925373134328357"/>
              <c:y val="2.918855808523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
              <c:y val="-4.0863981319322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5536602700781805E-3"/>
              <c:y val="-0.11091652072387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1982942430703758E-2"/>
              <c:y val="-6.42148277875072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0.14925373134328357"/>
              <c:y val="2.9188558085230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35986711419569"/>
          <c:y val="0.1587436335628222"/>
          <c:w val="0.64127768871371638"/>
          <c:h val="0.71521801329752543"/>
        </c:manualLayout>
      </c:layout>
      <c:barChart>
        <c:barDir val="col"/>
        <c:grouping val="clustered"/>
        <c:varyColors val="0"/>
        <c:ser>
          <c:idx val="0"/>
          <c:order val="0"/>
          <c:tx>
            <c:strRef>
              <c:f>Pivot_Revenue!$B$328</c:f>
              <c:strCache>
                <c:ptCount val="1"/>
                <c:pt idx="0">
                  <c:v>Avg. yearly_earnings</c:v>
                </c:pt>
              </c:strCache>
            </c:strRef>
          </c:tx>
          <c:spPr>
            <a:solidFill>
              <a:schemeClr val="accent1"/>
            </a:solidFill>
            <a:ln>
              <a:noFill/>
            </a:ln>
            <a:effectLst/>
          </c:spPr>
          <c:invertIfNegative val="0"/>
          <c:cat>
            <c:strRef>
              <c:f>Pivot_Revenue!$A$329:$A$333</c:f>
              <c:strCache>
                <c:ptCount val="4"/>
                <c:pt idx="0">
                  <c:v>3-5</c:v>
                </c:pt>
                <c:pt idx="1">
                  <c:v>6-8</c:v>
                </c:pt>
                <c:pt idx="2">
                  <c:v>9-12</c:v>
                </c:pt>
                <c:pt idx="3">
                  <c:v>12+</c:v>
                </c:pt>
              </c:strCache>
            </c:strRef>
          </c:cat>
          <c:val>
            <c:numRef>
              <c:f>Pivot_Revenue!$B$329:$B$333</c:f>
              <c:numCache>
                <c:formatCode>General</c:formatCode>
                <c:ptCount val="4"/>
                <c:pt idx="0">
                  <c:v>7418672.4761904757</c:v>
                </c:pt>
                <c:pt idx="1">
                  <c:v>6180951.1011904757</c:v>
                </c:pt>
                <c:pt idx="2">
                  <c:v>3947567.0785714285</c:v>
                </c:pt>
                <c:pt idx="3">
                  <c:v>3525526.03814433</c:v>
                </c:pt>
              </c:numCache>
            </c:numRef>
          </c:val>
          <c:extLst>
            <c:ext xmlns:c16="http://schemas.microsoft.com/office/drawing/2014/chart" uri="{C3380CC4-5D6E-409C-BE32-E72D297353CC}">
              <c16:uniqueId val="{00000000-47B8-41FD-A690-7890BCFDEC79}"/>
            </c:ext>
          </c:extLst>
        </c:ser>
        <c:dLbls>
          <c:showLegendKey val="0"/>
          <c:showVal val="0"/>
          <c:showCatName val="0"/>
          <c:showSerName val="0"/>
          <c:showPercent val="0"/>
          <c:showBubbleSize val="0"/>
        </c:dLbls>
        <c:gapWidth val="219"/>
        <c:overlap val="-27"/>
        <c:axId val="1321881088"/>
        <c:axId val="513875375"/>
      </c:barChart>
      <c:lineChart>
        <c:grouping val="standard"/>
        <c:varyColors val="0"/>
        <c:ser>
          <c:idx val="1"/>
          <c:order val="1"/>
          <c:tx>
            <c:strRef>
              <c:f>Pivot_Revenue!$C$328</c:f>
              <c:strCache>
                <c:ptCount val="1"/>
                <c:pt idx="0">
                  <c:v>Avg. engagement_rate</c:v>
                </c:pt>
              </c:strCache>
            </c:strRef>
          </c:tx>
          <c:spPr>
            <a:ln w="22225" cap="rnd">
              <a:solidFill>
                <a:schemeClr val="accent2"/>
              </a:solidFill>
              <a:round/>
            </a:ln>
            <a:effectLst/>
          </c:spPr>
          <c:marker>
            <c:symbol val="circle"/>
            <c:size val="5"/>
            <c:spPr>
              <a:solidFill>
                <a:schemeClr val="accent2"/>
              </a:solidFill>
              <a:ln w="9525">
                <a:solidFill>
                  <a:schemeClr val="accent2"/>
                </a:solidFill>
              </a:ln>
              <a:effectLst/>
            </c:spPr>
          </c:marker>
          <c:dLbls>
            <c:dLbl>
              <c:idx val="0"/>
              <c:layout>
                <c:manualLayout>
                  <c:x val="0"/>
                  <c:y val="-4.08639813193228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B8-41FD-A690-7890BCFDEC79}"/>
                </c:ext>
              </c:extLst>
            </c:dLbl>
            <c:dLbl>
              <c:idx val="1"/>
              <c:layout>
                <c:manualLayout>
                  <c:x val="3.5536602700781805E-3"/>
                  <c:y val="-0.110916520723876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B8-41FD-A690-7890BCFDEC79}"/>
                </c:ext>
              </c:extLst>
            </c:dLbl>
            <c:dLbl>
              <c:idx val="2"/>
              <c:layout>
                <c:manualLayout>
                  <c:x val="-3.1982942430703758E-2"/>
                  <c:y val="-6.42148277875072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B8-41FD-A690-7890BCFDEC79}"/>
                </c:ext>
              </c:extLst>
            </c:dLbl>
            <c:dLbl>
              <c:idx val="3"/>
              <c:layout>
                <c:manualLayout>
                  <c:x val="-0.14925373134328357"/>
                  <c:y val="2.9188558085230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B8-41FD-A690-7890BCFDEC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Pivot_Revenue!$A$329:$A$333</c:f>
              <c:strCache>
                <c:ptCount val="4"/>
                <c:pt idx="0">
                  <c:v>3-5</c:v>
                </c:pt>
                <c:pt idx="1">
                  <c:v>6-8</c:v>
                </c:pt>
                <c:pt idx="2">
                  <c:v>9-12</c:v>
                </c:pt>
                <c:pt idx="3">
                  <c:v>12+</c:v>
                </c:pt>
              </c:strCache>
            </c:strRef>
          </c:cat>
          <c:val>
            <c:numRef>
              <c:f>Pivot_Revenue!$C$329:$C$333</c:f>
              <c:numCache>
                <c:formatCode>0.00%</c:formatCode>
                <c:ptCount val="4"/>
                <c:pt idx="0">
                  <c:v>2.8309223470443484E-2</c:v>
                </c:pt>
                <c:pt idx="1">
                  <c:v>2.0127064953971187E-2</c:v>
                </c:pt>
                <c:pt idx="2">
                  <c:v>1.4189926409357571E-2</c:v>
                </c:pt>
                <c:pt idx="3">
                  <c:v>6.5019621994044773E-3</c:v>
                </c:pt>
              </c:numCache>
            </c:numRef>
          </c:val>
          <c:smooth val="0"/>
          <c:extLst>
            <c:ext xmlns:c16="http://schemas.microsoft.com/office/drawing/2014/chart" uri="{C3380CC4-5D6E-409C-BE32-E72D297353CC}">
              <c16:uniqueId val="{00000005-47B8-41FD-A690-7890BCFDEC79}"/>
            </c:ext>
          </c:extLst>
        </c:ser>
        <c:dLbls>
          <c:showLegendKey val="0"/>
          <c:showVal val="0"/>
          <c:showCatName val="0"/>
          <c:showSerName val="0"/>
          <c:showPercent val="0"/>
          <c:showBubbleSize val="0"/>
        </c:dLbls>
        <c:marker val="1"/>
        <c:smooth val="0"/>
        <c:axId val="1321829584"/>
        <c:axId val="513823055"/>
      </c:lineChart>
      <c:catAx>
        <c:axId val="13218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875375"/>
        <c:crosses val="autoZero"/>
        <c:auto val="1"/>
        <c:lblAlgn val="ctr"/>
        <c:lblOffset val="100"/>
        <c:noMultiLvlLbl val="0"/>
      </c:catAx>
      <c:valAx>
        <c:axId val="51387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881088"/>
        <c:crosses val="autoZero"/>
        <c:crossBetween val="between"/>
      </c:valAx>
      <c:valAx>
        <c:axId val="51382305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829584"/>
        <c:crosses val="max"/>
        <c:crossBetween val="between"/>
      </c:valAx>
      <c:catAx>
        <c:axId val="1321829584"/>
        <c:scaling>
          <c:orientation val="minMax"/>
        </c:scaling>
        <c:delete val="1"/>
        <c:axPos val="b"/>
        <c:numFmt formatCode="General" sourceLinked="1"/>
        <c:majorTickMark val="out"/>
        <c:minorTickMark val="none"/>
        <c:tickLblPos val="nextTo"/>
        <c:crossAx val="513823055"/>
        <c:crosses val="autoZero"/>
        <c:auto val="1"/>
        <c:lblAlgn val="ctr"/>
        <c:lblOffset val="100"/>
        <c:noMultiLvlLbl val="0"/>
      </c:catAx>
      <c:spPr>
        <a:noFill/>
        <a:ln>
          <a:noFill/>
        </a:ln>
        <a:effectLst/>
      </c:spPr>
    </c:plotArea>
    <c:legend>
      <c:legendPos val="b"/>
      <c:layout>
        <c:manualLayout>
          <c:xMode val="edge"/>
          <c:yMode val="edge"/>
          <c:x val="1.160105084469437E-2"/>
          <c:y val="0.92188975974608733"/>
          <c:w val="0.97679754078315673"/>
          <c:h val="7.81102402539127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222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3.xml"/><Relationship Id="rId7" Type="http://schemas.openxmlformats.org/officeDocument/2006/relationships/chart" Target="../charts/chart27.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0.xml"/><Relationship Id="rId7" Type="http://schemas.openxmlformats.org/officeDocument/2006/relationships/chart" Target="../charts/chart34.xml"/><Relationship Id="rId2" Type="http://schemas.openxmlformats.org/officeDocument/2006/relationships/chart" Target="../charts/chart29.xml"/><Relationship Id="rId1" Type="http://schemas.openxmlformats.org/officeDocument/2006/relationships/chart" Target="../charts/chart28.xml"/><Relationship Id="rId6" Type="http://schemas.openxmlformats.org/officeDocument/2006/relationships/chart" Target="../charts/chart33.xml"/><Relationship Id="rId5" Type="http://schemas.openxmlformats.org/officeDocument/2006/relationships/chart" Target="../charts/chart32.xml"/><Relationship Id="rId4"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5</xdr:col>
      <xdr:colOff>30480</xdr:colOff>
      <xdr:row>60</xdr:row>
      <xdr:rowOff>541020</xdr:rowOff>
    </xdr:from>
    <xdr:to>
      <xdr:col>10</xdr:col>
      <xdr:colOff>312420</xdr:colOff>
      <xdr:row>77</xdr:row>
      <xdr:rowOff>175260</xdr:rowOff>
    </xdr:to>
    <xdr:graphicFrame macro="">
      <xdr:nvGraphicFramePr>
        <xdr:cNvPr id="7" name="Chart 6">
          <a:extLst>
            <a:ext uri="{FF2B5EF4-FFF2-40B4-BE49-F238E27FC236}">
              <a16:creationId xmlns:a16="http://schemas.microsoft.com/office/drawing/2014/main" id="{23B98430-810B-49B3-A91A-D6D9C2EB2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358140</xdr:colOff>
      <xdr:row>116</xdr:row>
      <xdr:rowOff>49530</xdr:rowOff>
    </xdr:from>
    <xdr:to>
      <xdr:col>8</xdr:col>
      <xdr:colOff>929640</xdr:colOff>
      <xdr:row>134</xdr:row>
      <xdr:rowOff>53340</xdr:rowOff>
    </xdr:to>
    <xdr:graphicFrame macro="">
      <xdr:nvGraphicFramePr>
        <xdr:cNvPr id="8" name="Chart 7">
          <a:extLst>
            <a:ext uri="{FF2B5EF4-FFF2-40B4-BE49-F238E27FC236}">
              <a16:creationId xmlns:a16="http://schemas.microsoft.com/office/drawing/2014/main" id="{D1B19D13-4D29-704D-F3FA-657B732DA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145</xdr:row>
      <xdr:rowOff>30480</xdr:rowOff>
    </xdr:from>
    <xdr:to>
      <xdr:col>5</xdr:col>
      <xdr:colOff>228600</xdr:colOff>
      <xdr:row>158</xdr:row>
      <xdr:rowOff>68580</xdr:rowOff>
    </xdr:to>
    <xdr:graphicFrame macro="">
      <xdr:nvGraphicFramePr>
        <xdr:cNvPr id="2" name="Chart 1">
          <a:extLst>
            <a:ext uri="{FF2B5EF4-FFF2-40B4-BE49-F238E27FC236}">
              <a16:creationId xmlns:a16="http://schemas.microsoft.com/office/drawing/2014/main" id="{29AC86D1-90B2-7F86-B61E-9693446F5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144780</xdr:colOff>
      <xdr:row>160</xdr:row>
      <xdr:rowOff>179070</xdr:rowOff>
    </xdr:from>
    <xdr:to>
      <xdr:col>7</xdr:col>
      <xdr:colOff>472440</xdr:colOff>
      <xdr:row>175</xdr:row>
      <xdr:rowOff>22860</xdr:rowOff>
    </xdr:to>
    <xdr:graphicFrame macro="">
      <xdr:nvGraphicFramePr>
        <xdr:cNvPr id="6" name="Chart 5">
          <a:extLst>
            <a:ext uri="{FF2B5EF4-FFF2-40B4-BE49-F238E27FC236}">
              <a16:creationId xmlns:a16="http://schemas.microsoft.com/office/drawing/2014/main" id="{4C14FD24-8ECC-AAA4-EE11-584B991CA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213360</xdr:colOff>
      <xdr:row>177</xdr:row>
      <xdr:rowOff>133350</xdr:rowOff>
    </xdr:from>
    <xdr:to>
      <xdr:col>7</xdr:col>
      <xdr:colOff>1021080</xdr:colOff>
      <xdr:row>193</xdr:row>
      <xdr:rowOff>91440</xdr:rowOff>
    </xdr:to>
    <xdr:graphicFrame macro="">
      <xdr:nvGraphicFramePr>
        <xdr:cNvPr id="9" name="Chart 8">
          <a:extLst>
            <a:ext uri="{FF2B5EF4-FFF2-40B4-BE49-F238E27FC236}">
              <a16:creationId xmlns:a16="http://schemas.microsoft.com/office/drawing/2014/main" id="{E09E2244-4F0D-2A8D-6F49-4A6DD01FE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45720</xdr:colOff>
      <xdr:row>204</xdr:row>
      <xdr:rowOff>179070</xdr:rowOff>
    </xdr:from>
    <xdr:to>
      <xdr:col>7</xdr:col>
      <xdr:colOff>990600</xdr:colOff>
      <xdr:row>226</xdr:row>
      <xdr:rowOff>7620</xdr:rowOff>
    </xdr:to>
    <xdr:graphicFrame macro="">
      <xdr:nvGraphicFramePr>
        <xdr:cNvPr id="10" name="Chart 9">
          <a:extLst>
            <a:ext uri="{FF2B5EF4-FFF2-40B4-BE49-F238E27FC236}">
              <a16:creationId xmlns:a16="http://schemas.microsoft.com/office/drawing/2014/main" id="{6D9BC5E0-ACBC-A894-F7A6-66232DA77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83820</xdr:colOff>
      <xdr:row>228</xdr:row>
      <xdr:rowOff>148590</xdr:rowOff>
    </xdr:from>
    <xdr:to>
      <xdr:col>7</xdr:col>
      <xdr:colOff>601980</xdr:colOff>
      <xdr:row>244</xdr:row>
      <xdr:rowOff>0</xdr:rowOff>
    </xdr:to>
    <xdr:graphicFrame macro="">
      <xdr:nvGraphicFramePr>
        <xdr:cNvPr id="11" name="Chart 10">
          <a:extLst>
            <a:ext uri="{FF2B5EF4-FFF2-40B4-BE49-F238E27FC236}">
              <a16:creationId xmlns:a16="http://schemas.microsoft.com/office/drawing/2014/main" id="{77295AFD-3961-45A0-5888-FE1F7CBA0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175260</xdr:colOff>
      <xdr:row>253</xdr:row>
      <xdr:rowOff>72390</xdr:rowOff>
    </xdr:from>
    <xdr:to>
      <xdr:col>6</xdr:col>
      <xdr:colOff>853440</xdr:colOff>
      <xdr:row>264</xdr:row>
      <xdr:rowOff>45720</xdr:rowOff>
    </xdr:to>
    <xdr:graphicFrame macro="">
      <xdr:nvGraphicFramePr>
        <xdr:cNvPr id="18" name="Chart 17">
          <a:extLst>
            <a:ext uri="{FF2B5EF4-FFF2-40B4-BE49-F238E27FC236}">
              <a16:creationId xmlns:a16="http://schemas.microsoft.com/office/drawing/2014/main" id="{2197DD5D-3B0E-E6C3-FF16-EBCEB994D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160020</xdr:colOff>
      <xdr:row>269</xdr:row>
      <xdr:rowOff>11430</xdr:rowOff>
    </xdr:from>
    <xdr:to>
      <xdr:col>8</xdr:col>
      <xdr:colOff>1516380</xdr:colOff>
      <xdr:row>284</xdr:row>
      <xdr:rowOff>11430</xdr:rowOff>
    </xdr:to>
    <xdr:graphicFrame macro="">
      <xdr:nvGraphicFramePr>
        <xdr:cNvPr id="21" name="Chart 20">
          <a:extLst>
            <a:ext uri="{FF2B5EF4-FFF2-40B4-BE49-F238E27FC236}">
              <a16:creationId xmlns:a16="http://schemas.microsoft.com/office/drawing/2014/main" id="{3BF2450A-73B5-558F-A2D2-B95069D9E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91440</xdr:colOff>
      <xdr:row>297</xdr:row>
      <xdr:rowOff>3810</xdr:rowOff>
    </xdr:from>
    <xdr:to>
      <xdr:col>8</xdr:col>
      <xdr:colOff>388620</xdr:colOff>
      <xdr:row>312</xdr:row>
      <xdr:rowOff>3810</xdr:rowOff>
    </xdr:to>
    <xdr:graphicFrame macro="">
      <xdr:nvGraphicFramePr>
        <xdr:cNvPr id="5" name="Chart 4">
          <a:extLst>
            <a:ext uri="{FF2B5EF4-FFF2-40B4-BE49-F238E27FC236}">
              <a16:creationId xmlns:a16="http://schemas.microsoft.com/office/drawing/2014/main" id="{3D243BC9-B8B1-19CF-B65A-AF61BE1EE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76200</xdr:colOff>
      <xdr:row>323</xdr:row>
      <xdr:rowOff>179070</xdr:rowOff>
    </xdr:from>
    <xdr:to>
      <xdr:col>5</xdr:col>
      <xdr:colOff>2087880</xdr:colOff>
      <xdr:row>335</xdr:row>
      <xdr:rowOff>160020</xdr:rowOff>
    </xdr:to>
    <xdr:graphicFrame macro="">
      <xdr:nvGraphicFramePr>
        <xdr:cNvPr id="12" name="Chart 11">
          <a:extLst>
            <a:ext uri="{FF2B5EF4-FFF2-40B4-BE49-F238E27FC236}">
              <a16:creationId xmlns:a16="http://schemas.microsoft.com/office/drawing/2014/main" id="{9CED8125-C2BB-4410-9279-668C8CC76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861060</xdr:colOff>
      <xdr:row>365</xdr:row>
      <xdr:rowOff>57150</xdr:rowOff>
    </xdr:from>
    <xdr:to>
      <xdr:col>7</xdr:col>
      <xdr:colOff>83820</xdr:colOff>
      <xdr:row>386</xdr:row>
      <xdr:rowOff>167640</xdr:rowOff>
    </xdr:to>
    <xdr:graphicFrame macro="">
      <xdr:nvGraphicFramePr>
        <xdr:cNvPr id="13" name="Chart 12">
          <a:extLst>
            <a:ext uri="{FF2B5EF4-FFF2-40B4-BE49-F238E27FC236}">
              <a16:creationId xmlns:a16="http://schemas.microsoft.com/office/drawing/2014/main" id="{0E1CDACA-CB68-D273-0726-253CBC06C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411480</xdr:colOff>
      <xdr:row>391</xdr:row>
      <xdr:rowOff>57150</xdr:rowOff>
    </xdr:from>
    <xdr:to>
      <xdr:col>10</xdr:col>
      <xdr:colOff>30480</xdr:colOff>
      <xdr:row>415</xdr:row>
      <xdr:rowOff>38100</xdr:rowOff>
    </xdr:to>
    <xdr:graphicFrame macro="">
      <xdr:nvGraphicFramePr>
        <xdr:cNvPr id="14" name="Chart 13">
          <a:extLst>
            <a:ext uri="{FF2B5EF4-FFF2-40B4-BE49-F238E27FC236}">
              <a16:creationId xmlns:a16="http://schemas.microsoft.com/office/drawing/2014/main" id="{622F85B9-3301-E4FD-0A1A-96C4A4E2E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701040</xdr:colOff>
      <xdr:row>416</xdr:row>
      <xdr:rowOff>156210</xdr:rowOff>
    </xdr:from>
    <xdr:to>
      <xdr:col>8</xdr:col>
      <xdr:colOff>914400</xdr:colOff>
      <xdr:row>431</xdr:row>
      <xdr:rowOff>156210</xdr:rowOff>
    </xdr:to>
    <xdr:graphicFrame macro="">
      <xdr:nvGraphicFramePr>
        <xdr:cNvPr id="15" name="Chart 14">
          <a:extLst>
            <a:ext uri="{FF2B5EF4-FFF2-40B4-BE49-F238E27FC236}">
              <a16:creationId xmlns:a16="http://schemas.microsoft.com/office/drawing/2014/main" id="{83A3EECD-CA4B-4147-9BB5-CF284A78D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83820</xdr:colOff>
      <xdr:row>433</xdr:row>
      <xdr:rowOff>133350</xdr:rowOff>
    </xdr:from>
    <xdr:to>
      <xdr:col>8</xdr:col>
      <xdr:colOff>60960</xdr:colOff>
      <xdr:row>444</xdr:row>
      <xdr:rowOff>129540</xdr:rowOff>
    </xdr:to>
    <xdr:graphicFrame macro="">
      <xdr:nvGraphicFramePr>
        <xdr:cNvPr id="16" name="Chart 15">
          <a:extLst>
            <a:ext uri="{FF2B5EF4-FFF2-40B4-BE49-F238E27FC236}">
              <a16:creationId xmlns:a16="http://schemas.microsoft.com/office/drawing/2014/main" id="{79A4842B-CD4C-AD82-F89E-E07DD0B05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525780</xdr:colOff>
      <xdr:row>476</xdr:row>
      <xdr:rowOff>7620</xdr:rowOff>
    </xdr:from>
    <xdr:to>
      <xdr:col>11</xdr:col>
      <xdr:colOff>15240</xdr:colOff>
      <xdr:row>496</xdr:row>
      <xdr:rowOff>167640</xdr:rowOff>
    </xdr:to>
    <xdr:graphicFrame macro="">
      <xdr:nvGraphicFramePr>
        <xdr:cNvPr id="17" name="Chart 16">
          <a:extLst>
            <a:ext uri="{FF2B5EF4-FFF2-40B4-BE49-F238E27FC236}">
              <a16:creationId xmlns:a16="http://schemas.microsoft.com/office/drawing/2014/main" id="{7C363125-C355-5068-8432-F5309A29D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213360</xdr:colOff>
      <xdr:row>499</xdr:row>
      <xdr:rowOff>80010</xdr:rowOff>
    </xdr:from>
    <xdr:to>
      <xdr:col>9</xdr:col>
      <xdr:colOff>1310640</xdr:colOff>
      <xdr:row>512</xdr:row>
      <xdr:rowOff>175260</xdr:rowOff>
    </xdr:to>
    <xdr:graphicFrame macro="">
      <xdr:nvGraphicFramePr>
        <xdr:cNvPr id="19" name="Chart 18">
          <a:extLst>
            <a:ext uri="{FF2B5EF4-FFF2-40B4-BE49-F238E27FC236}">
              <a16:creationId xmlns:a16="http://schemas.microsoft.com/office/drawing/2014/main" id="{EC57FC3A-8103-340B-1A00-8ADC1CAE7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640080</xdr:colOff>
      <xdr:row>517</xdr:row>
      <xdr:rowOff>91440</xdr:rowOff>
    </xdr:from>
    <xdr:to>
      <xdr:col>4</xdr:col>
      <xdr:colOff>304800</xdr:colOff>
      <xdr:row>526</xdr:row>
      <xdr:rowOff>167640</xdr:rowOff>
    </xdr:to>
    <xdr:graphicFrame macro="">
      <xdr:nvGraphicFramePr>
        <xdr:cNvPr id="20" name="Chart 19">
          <a:extLst>
            <a:ext uri="{FF2B5EF4-FFF2-40B4-BE49-F238E27FC236}">
              <a16:creationId xmlns:a16="http://schemas.microsoft.com/office/drawing/2014/main" id="{C0803296-B945-4F2C-F516-0C50B6C31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472440</xdr:colOff>
      <xdr:row>533</xdr:row>
      <xdr:rowOff>49530</xdr:rowOff>
    </xdr:from>
    <xdr:to>
      <xdr:col>9</xdr:col>
      <xdr:colOff>1485900</xdr:colOff>
      <xdr:row>550</xdr:row>
      <xdr:rowOff>175260</xdr:rowOff>
    </xdr:to>
    <xdr:graphicFrame macro="">
      <xdr:nvGraphicFramePr>
        <xdr:cNvPr id="22" name="Chart 21">
          <a:extLst>
            <a:ext uri="{FF2B5EF4-FFF2-40B4-BE49-F238E27FC236}">
              <a16:creationId xmlns:a16="http://schemas.microsoft.com/office/drawing/2014/main" id="{8BFF25E5-8D83-386A-2DB0-6B0F084AE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167640</xdr:colOff>
      <xdr:row>321</xdr:row>
      <xdr:rowOff>0</xdr:rowOff>
    </xdr:from>
    <xdr:to>
      <xdr:col>8</xdr:col>
      <xdr:colOff>1082488</xdr:colOff>
      <xdr:row>337</xdr:row>
      <xdr:rowOff>41239</xdr:rowOff>
    </xdr:to>
    <xdr:graphicFrame macro="">
      <xdr:nvGraphicFramePr>
        <xdr:cNvPr id="24" name="Chart 23">
          <a:extLst>
            <a:ext uri="{FF2B5EF4-FFF2-40B4-BE49-F238E27FC236}">
              <a16:creationId xmlns:a16="http://schemas.microsoft.com/office/drawing/2014/main" id="{D07214E8-C7CE-4F21-BB5B-B6A2743C3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335280</xdr:colOff>
      <xdr:row>584</xdr:row>
      <xdr:rowOff>167640</xdr:rowOff>
    </xdr:from>
    <xdr:to>
      <xdr:col>9</xdr:col>
      <xdr:colOff>579120</xdr:colOff>
      <xdr:row>589</xdr:row>
      <xdr:rowOff>76200</xdr:rowOff>
    </xdr:to>
    <xdr:sp macro="" textlink="$H$581">
      <xdr:nvSpPr>
        <xdr:cNvPr id="25" name="Rectangle: Rounded Corners 24">
          <a:extLst>
            <a:ext uri="{FF2B5EF4-FFF2-40B4-BE49-F238E27FC236}">
              <a16:creationId xmlns:a16="http://schemas.microsoft.com/office/drawing/2014/main" id="{EC7EBCF9-3CDC-B6BD-EF31-5EC63A0591C9}"/>
            </a:ext>
          </a:extLst>
        </xdr:cNvPr>
        <xdr:cNvSpPr/>
      </xdr:nvSpPr>
      <xdr:spPr>
        <a:xfrm>
          <a:off x="9471660" y="107701080"/>
          <a:ext cx="291084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CEE2A69-1EA8-43CA-818E-1D9AD342EA72}" type="TxLink">
            <a:rPr lang="en-US" sz="1100" b="0" i="0" u="none" strike="noStrike">
              <a:solidFill>
                <a:srgbClr val="000000"/>
              </a:solidFill>
              <a:latin typeface="Calibri"/>
              <a:ea typeface="Calibri"/>
              <a:cs typeface="Calibri"/>
            </a:rPr>
            <a:t>OPPORTUNITY NICHE
Movies
↑ Rank gap: +10 vs money</a:t>
          </a:fld>
          <a:endParaRPr lang="en-US" sz="1100" b="0" i="0" u="none" strike="noStrike">
            <a:solidFill>
              <a:srgbClr val="000000"/>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15240</xdr:rowOff>
    </xdr:from>
    <xdr:to>
      <xdr:col>15</xdr:col>
      <xdr:colOff>68580</xdr:colOff>
      <xdr:row>2</xdr:row>
      <xdr:rowOff>15240</xdr:rowOff>
    </xdr:to>
    <xdr:sp macro="" textlink="">
      <xdr:nvSpPr>
        <xdr:cNvPr id="2" name="Rectangle: Rounded Corners 1">
          <a:extLst>
            <a:ext uri="{FF2B5EF4-FFF2-40B4-BE49-F238E27FC236}">
              <a16:creationId xmlns:a16="http://schemas.microsoft.com/office/drawing/2014/main" id="{264E98DF-4B44-AA1D-37AB-B230C9F16AED}"/>
            </a:ext>
          </a:extLst>
        </xdr:cNvPr>
        <xdr:cNvSpPr/>
      </xdr:nvSpPr>
      <xdr:spPr>
        <a:xfrm>
          <a:off x="15240" y="15240"/>
          <a:ext cx="9197340" cy="365760"/>
        </a:xfrm>
        <a:prstGeom prst="roundRect">
          <a:avLst/>
        </a:prstGeom>
        <a:solidFill>
          <a:schemeClr val="accent5">
            <a:lumMod val="75000"/>
          </a:schemeClr>
        </a:solidFill>
        <a:ln w="12700">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r>
            <a:rPr lang="en-IN" sz="1800" b="1" i="0">
              <a:solidFill>
                <a:schemeClr val="bg1"/>
              </a:solidFill>
              <a:effectLst/>
              <a:latin typeface="Segoe UI Semibold" panose="020B0702040204020203" pitchFamily="34" charset="0"/>
              <a:ea typeface="+mn-ea"/>
              <a:cs typeface="Segoe UI Semibold" panose="020B0702040204020203" pitchFamily="34" charset="0"/>
            </a:rPr>
            <a:t>Dashboard A · executive overview</a:t>
          </a:r>
          <a:endParaRPr lang="en-IN" sz="1050" b="1">
            <a:solidFill>
              <a:schemeClr val="bg1"/>
            </a:solidFill>
            <a:latin typeface="Arial Narrow" panose="020B0606020202030204" pitchFamily="34" charset="0"/>
          </a:endParaRPr>
        </a:p>
      </xdr:txBody>
    </xdr:sp>
    <xdr:clientData/>
  </xdr:twoCellAnchor>
  <xdr:twoCellAnchor>
    <xdr:from>
      <xdr:col>0</xdr:col>
      <xdr:colOff>22860</xdr:colOff>
      <xdr:row>2</xdr:row>
      <xdr:rowOff>30480</xdr:rowOff>
    </xdr:from>
    <xdr:to>
      <xdr:col>3</xdr:col>
      <xdr:colOff>480060</xdr:colOff>
      <xdr:row>7</xdr:row>
      <xdr:rowOff>16080</xdr:rowOff>
    </xdr:to>
    <xdr:sp macro="" textlink="Pivot_Revenue!C48">
      <xdr:nvSpPr>
        <xdr:cNvPr id="3" name="Rectangle: Rounded Corners 2">
          <a:extLst>
            <a:ext uri="{FF2B5EF4-FFF2-40B4-BE49-F238E27FC236}">
              <a16:creationId xmlns:a16="http://schemas.microsoft.com/office/drawing/2014/main" id="{E1236C5E-E106-4A8A-BC27-78B2016BDE12}"/>
            </a:ext>
          </a:extLst>
        </xdr:cNvPr>
        <xdr:cNvSpPr/>
      </xdr:nvSpPr>
      <xdr:spPr>
        <a:xfrm>
          <a:off x="22860" y="396240"/>
          <a:ext cx="2286000" cy="900000"/>
        </a:xfrm>
        <a:prstGeom prst="roundRect">
          <a:avLst/>
        </a:prstGeom>
        <a:solidFill>
          <a:schemeClr val="accent5">
            <a:lumMod val="20000"/>
            <a:lumOff val="80000"/>
          </a:schemeClr>
        </a:solidFill>
        <a:ln w="19050">
          <a:solidFill>
            <a:srgbClr val="64748B"/>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fld id="{7BAC72B0-529E-458B-A9B3-7153DA799FA6}" type="TxLink">
            <a:rPr lang="en-US" sz="2400" b="1" i="0" u="none" strike="noStrike">
              <a:solidFill>
                <a:schemeClr val="tx1"/>
              </a:solidFill>
              <a:latin typeface="+mn-lt"/>
              <a:ea typeface="Calibri"/>
              <a:cs typeface="Calibri"/>
            </a:rPr>
            <a:pPr algn="ctr"/>
            <a:t>870</a:t>
          </a:fld>
          <a:endParaRPr lang="en-US" sz="2600" b="1" i="0" u="none" strike="noStrike">
            <a:solidFill>
              <a:schemeClr val="tx1"/>
            </a:solidFill>
            <a:latin typeface="+mn-lt"/>
            <a:ea typeface="Calibri"/>
            <a:cs typeface="Calibri"/>
          </a:endParaRPr>
        </a:p>
        <a:p>
          <a:pPr algn="ctr"/>
          <a:r>
            <a:rPr lang="en-IN" sz="1600" b="0" i="0">
              <a:solidFill>
                <a:schemeClr val="tx1"/>
              </a:solidFill>
              <a:effectLst/>
              <a:latin typeface="+mn-lt"/>
              <a:ea typeface="+mn-ea"/>
              <a:cs typeface="+mn-cs"/>
            </a:rPr>
            <a:t>Total channels tracked</a:t>
          </a:r>
          <a:endParaRPr lang="en-IN" sz="1800" b="1">
            <a:solidFill>
              <a:schemeClr val="tx1"/>
            </a:solidFill>
            <a:latin typeface="+mn-lt"/>
          </a:endParaRPr>
        </a:p>
      </xdr:txBody>
    </xdr:sp>
    <xdr:clientData/>
  </xdr:twoCellAnchor>
  <xdr:twoCellAnchor>
    <xdr:from>
      <xdr:col>0</xdr:col>
      <xdr:colOff>7620</xdr:colOff>
      <xdr:row>7</xdr:row>
      <xdr:rowOff>30480</xdr:rowOff>
    </xdr:from>
    <xdr:to>
      <xdr:col>7</xdr:col>
      <xdr:colOff>601980</xdr:colOff>
      <xdr:row>24</xdr:row>
      <xdr:rowOff>15240</xdr:rowOff>
    </xdr:to>
    <xdr:graphicFrame macro="">
      <xdr:nvGraphicFramePr>
        <xdr:cNvPr id="23" name="Chart 22">
          <a:extLst>
            <a:ext uri="{FF2B5EF4-FFF2-40B4-BE49-F238E27FC236}">
              <a16:creationId xmlns:a16="http://schemas.microsoft.com/office/drawing/2014/main" id="{CC286447-5C11-4B51-A66E-462AB01D6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7</xdr:row>
      <xdr:rowOff>30480</xdr:rowOff>
    </xdr:from>
    <xdr:to>
      <xdr:col>15</xdr:col>
      <xdr:colOff>548640</xdr:colOff>
      <xdr:row>24</xdr:row>
      <xdr:rowOff>13920</xdr:rowOff>
    </xdr:to>
    <xdr:graphicFrame macro="">
      <xdr:nvGraphicFramePr>
        <xdr:cNvPr id="25" name="Chart 24">
          <a:extLst>
            <a:ext uri="{FF2B5EF4-FFF2-40B4-BE49-F238E27FC236}">
              <a16:creationId xmlns:a16="http://schemas.microsoft.com/office/drawing/2014/main" id="{67A34808-0BAF-4915-87F3-A4E645B1E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24</xdr:row>
      <xdr:rowOff>53340</xdr:rowOff>
    </xdr:from>
    <xdr:to>
      <xdr:col>7</xdr:col>
      <xdr:colOff>601980</xdr:colOff>
      <xdr:row>36</xdr:row>
      <xdr:rowOff>114300</xdr:rowOff>
    </xdr:to>
    <xdr:graphicFrame macro="">
      <xdr:nvGraphicFramePr>
        <xdr:cNvPr id="26" name="Chart 25">
          <a:extLst>
            <a:ext uri="{FF2B5EF4-FFF2-40B4-BE49-F238E27FC236}">
              <a16:creationId xmlns:a16="http://schemas.microsoft.com/office/drawing/2014/main" id="{25426721-15FE-4282-AB2B-07BD6A714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xdr:colOff>
      <xdr:row>24</xdr:row>
      <xdr:rowOff>53340</xdr:rowOff>
    </xdr:from>
    <xdr:to>
      <xdr:col>15</xdr:col>
      <xdr:colOff>541020</xdr:colOff>
      <xdr:row>36</xdr:row>
      <xdr:rowOff>115980</xdr:rowOff>
    </xdr:to>
    <xdr:graphicFrame macro="">
      <xdr:nvGraphicFramePr>
        <xdr:cNvPr id="27" name="Chart 26">
          <a:extLst>
            <a:ext uri="{FF2B5EF4-FFF2-40B4-BE49-F238E27FC236}">
              <a16:creationId xmlns:a16="http://schemas.microsoft.com/office/drawing/2014/main" id="{185B2253-D374-4B73-9C9F-98C80D777F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0</xdr:colOff>
      <xdr:row>17</xdr:row>
      <xdr:rowOff>15240</xdr:rowOff>
    </xdr:from>
    <xdr:to>
      <xdr:col>23</xdr:col>
      <xdr:colOff>114300</xdr:colOff>
      <xdr:row>26</xdr:row>
      <xdr:rowOff>144780</xdr:rowOff>
    </xdr:to>
    <xdr:graphicFrame macro="">
      <xdr:nvGraphicFramePr>
        <xdr:cNvPr id="28" name="Chart 27">
          <a:extLst>
            <a:ext uri="{FF2B5EF4-FFF2-40B4-BE49-F238E27FC236}">
              <a16:creationId xmlns:a16="http://schemas.microsoft.com/office/drawing/2014/main" id="{1ED9D0EF-9433-4F6B-B5B8-851FAEC6F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0</xdr:colOff>
      <xdr:row>7</xdr:row>
      <xdr:rowOff>38100</xdr:rowOff>
    </xdr:from>
    <xdr:to>
      <xdr:col>23</xdr:col>
      <xdr:colOff>106680</xdr:colOff>
      <xdr:row>16</xdr:row>
      <xdr:rowOff>152400</xdr:rowOff>
    </xdr:to>
    <xdr:graphicFrame macro="">
      <xdr:nvGraphicFramePr>
        <xdr:cNvPr id="29" name="Chart 28">
          <a:extLst>
            <a:ext uri="{FF2B5EF4-FFF2-40B4-BE49-F238E27FC236}">
              <a16:creationId xmlns:a16="http://schemas.microsoft.com/office/drawing/2014/main" id="{084078F4-4304-4101-A59F-00482AEF7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0</xdr:colOff>
      <xdr:row>27</xdr:row>
      <xdr:rowOff>22860</xdr:rowOff>
    </xdr:from>
    <xdr:to>
      <xdr:col>23</xdr:col>
      <xdr:colOff>114300</xdr:colOff>
      <xdr:row>36</xdr:row>
      <xdr:rowOff>99060</xdr:rowOff>
    </xdr:to>
    <xdr:graphicFrame macro="">
      <xdr:nvGraphicFramePr>
        <xdr:cNvPr id="30" name="Chart 29">
          <a:extLst>
            <a:ext uri="{FF2B5EF4-FFF2-40B4-BE49-F238E27FC236}">
              <a16:creationId xmlns:a16="http://schemas.microsoft.com/office/drawing/2014/main" id="{5DF32B40-215C-4D86-B774-67B55C566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502920</xdr:colOff>
      <xdr:row>2</xdr:row>
      <xdr:rowOff>30480</xdr:rowOff>
    </xdr:from>
    <xdr:to>
      <xdr:col>7</xdr:col>
      <xdr:colOff>350520</xdr:colOff>
      <xdr:row>7</xdr:row>
      <xdr:rowOff>16080</xdr:rowOff>
    </xdr:to>
    <xdr:sp macro="" textlink="Pivot_Revenue!F48">
      <xdr:nvSpPr>
        <xdr:cNvPr id="31" name="Rectangle: Rounded Corners 30">
          <a:extLst>
            <a:ext uri="{FF2B5EF4-FFF2-40B4-BE49-F238E27FC236}">
              <a16:creationId xmlns:a16="http://schemas.microsoft.com/office/drawing/2014/main" id="{959C1506-2592-4347-A1A2-A5604AA8E15E}"/>
            </a:ext>
          </a:extLst>
        </xdr:cNvPr>
        <xdr:cNvSpPr/>
      </xdr:nvSpPr>
      <xdr:spPr>
        <a:xfrm>
          <a:off x="2331720" y="396240"/>
          <a:ext cx="2286000" cy="900000"/>
        </a:xfrm>
        <a:prstGeom prst="roundRect">
          <a:avLst/>
        </a:prstGeom>
        <a:solidFill>
          <a:schemeClr val="accent6">
            <a:lumMod val="20000"/>
            <a:lumOff val="80000"/>
          </a:schemeClr>
        </a:solidFill>
        <a:ln w="15875">
          <a:solidFill>
            <a:schemeClr val="accent6">
              <a:lumMod val="7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06B054DC-FE30-4CF5-9F56-7AC7F53DC5D2}" type="TxLink">
            <a:rPr lang="en-US" sz="2400" b="1" i="0" u="none" strike="noStrike">
              <a:solidFill>
                <a:schemeClr val="tx1"/>
              </a:solidFill>
              <a:latin typeface="+mn-lt"/>
              <a:ea typeface="Calibri"/>
              <a:cs typeface="Calibri"/>
            </a:rPr>
            <a:pPr algn="ctr"/>
            <a:t>$7.1M</a:t>
          </a:fld>
          <a:endParaRPr lang="en-US" sz="2400" b="1" i="0" u="none" strike="noStrike">
            <a:solidFill>
              <a:schemeClr val="tx1"/>
            </a:solidFill>
            <a:latin typeface="+mn-lt"/>
            <a:ea typeface="Calibri"/>
            <a:cs typeface="Calibri"/>
          </a:endParaRPr>
        </a:p>
        <a:p>
          <a:pPr algn="ctr"/>
          <a:r>
            <a:rPr lang="en-IN" sz="1600" b="0" i="0">
              <a:solidFill>
                <a:schemeClr val="tx1"/>
              </a:solidFill>
              <a:effectLst/>
              <a:latin typeface="+mn-lt"/>
              <a:ea typeface="+mn-ea"/>
              <a:cs typeface="+mn-cs"/>
            </a:rPr>
            <a:t>Avg.</a:t>
          </a:r>
          <a:r>
            <a:rPr lang="en-IN" sz="1600" b="0" i="0" baseline="0">
              <a:solidFill>
                <a:schemeClr val="tx1"/>
              </a:solidFill>
              <a:effectLst/>
              <a:latin typeface="+mn-lt"/>
              <a:ea typeface="+mn-ea"/>
              <a:cs typeface="+mn-cs"/>
            </a:rPr>
            <a:t> </a:t>
          </a:r>
          <a:r>
            <a:rPr lang="en-IN" sz="1600" b="0" i="0">
              <a:solidFill>
                <a:schemeClr val="tx1"/>
              </a:solidFill>
              <a:effectLst/>
              <a:latin typeface="+mn-lt"/>
              <a:ea typeface="+mn-ea"/>
              <a:cs typeface="+mn-cs"/>
            </a:rPr>
            <a:t>Est. yearly earnings</a:t>
          </a:r>
          <a:endParaRPr lang="en-IN" sz="1100" b="0">
            <a:solidFill>
              <a:schemeClr val="tx1"/>
            </a:solidFill>
          </a:endParaRPr>
        </a:p>
      </xdr:txBody>
    </xdr:sp>
    <xdr:clientData/>
  </xdr:twoCellAnchor>
  <xdr:twoCellAnchor>
    <xdr:from>
      <xdr:col>7</xdr:col>
      <xdr:colOff>373380</xdr:colOff>
      <xdr:row>2</xdr:row>
      <xdr:rowOff>30480</xdr:rowOff>
    </xdr:from>
    <xdr:to>
      <xdr:col>11</xdr:col>
      <xdr:colOff>220980</xdr:colOff>
      <xdr:row>7</xdr:row>
      <xdr:rowOff>16080</xdr:rowOff>
    </xdr:to>
    <xdr:sp macro="" textlink="Pivot_Revenue!B51">
      <xdr:nvSpPr>
        <xdr:cNvPr id="32" name="Rectangle: Rounded Corners 31">
          <a:extLst>
            <a:ext uri="{FF2B5EF4-FFF2-40B4-BE49-F238E27FC236}">
              <a16:creationId xmlns:a16="http://schemas.microsoft.com/office/drawing/2014/main" id="{843788CA-068A-408A-9C40-20DA7C890E3D}"/>
            </a:ext>
          </a:extLst>
        </xdr:cNvPr>
        <xdr:cNvSpPr/>
      </xdr:nvSpPr>
      <xdr:spPr>
        <a:xfrm>
          <a:off x="4640580" y="396240"/>
          <a:ext cx="2286000" cy="900000"/>
        </a:xfrm>
        <a:prstGeom prst="roundRect">
          <a:avLst/>
        </a:prstGeom>
        <a:solidFill>
          <a:schemeClr val="accent6">
            <a:lumMod val="20000"/>
            <a:lumOff val="80000"/>
          </a:schemeClr>
        </a:solidFill>
        <a:ln w="19050">
          <a:solidFill>
            <a:schemeClr val="accent6">
              <a:lumMod val="75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fld id="{9864926B-CE5E-4E75-9B4E-D9EC25915EE2}" type="TxLink">
            <a:rPr lang="en-US" sz="2400" b="1" i="0" u="none" strike="noStrike">
              <a:solidFill>
                <a:schemeClr val="tx1"/>
              </a:solidFill>
              <a:latin typeface="Calibri"/>
              <a:ea typeface="Calibri"/>
              <a:cs typeface="Calibri"/>
            </a:rPr>
            <a:pPr algn="ctr"/>
            <a:t>$3,490.2M</a:t>
          </a:fld>
          <a:endParaRPr lang="en-US" sz="1100" b="1" i="0" u="none" strike="noStrike">
            <a:solidFill>
              <a:schemeClr val="tx1"/>
            </a:solidFill>
            <a:latin typeface="Calibri"/>
            <a:ea typeface="Calibri"/>
            <a:cs typeface="Calibri"/>
          </a:endParaRPr>
        </a:p>
        <a:p>
          <a:pPr algn="ctr"/>
          <a:r>
            <a:rPr lang="en-IN" sz="1600" b="0" i="0">
              <a:solidFill>
                <a:schemeClr val="tx1"/>
              </a:solidFill>
              <a:effectLst/>
              <a:latin typeface="+mn-lt"/>
              <a:ea typeface="+mn-ea"/>
              <a:cs typeface="+mn-cs"/>
            </a:rPr>
            <a:t>Max earnings potential</a:t>
          </a:r>
          <a:endParaRPr lang="en-IN" sz="1100">
            <a:solidFill>
              <a:schemeClr val="tx1"/>
            </a:solidFill>
            <a:latin typeface="+mn-lt"/>
          </a:endParaRPr>
        </a:p>
      </xdr:txBody>
    </xdr:sp>
    <xdr:clientData/>
  </xdr:twoCellAnchor>
  <xdr:twoCellAnchor>
    <xdr:from>
      <xdr:col>11</xdr:col>
      <xdr:colOff>236220</xdr:colOff>
      <xdr:row>2</xdr:row>
      <xdr:rowOff>30480</xdr:rowOff>
    </xdr:from>
    <xdr:to>
      <xdr:col>15</xdr:col>
      <xdr:colOff>83820</xdr:colOff>
      <xdr:row>7</xdr:row>
      <xdr:rowOff>16080</xdr:rowOff>
    </xdr:to>
    <xdr:sp macro="" textlink="Pivot_Revenue!F54">
      <xdr:nvSpPr>
        <xdr:cNvPr id="33" name="Rectangle: Rounded Corners 32">
          <a:extLst>
            <a:ext uri="{FF2B5EF4-FFF2-40B4-BE49-F238E27FC236}">
              <a16:creationId xmlns:a16="http://schemas.microsoft.com/office/drawing/2014/main" id="{AAE21BCF-933B-4CDC-BDE7-DD0CFD5B9B1C}"/>
            </a:ext>
          </a:extLst>
        </xdr:cNvPr>
        <xdr:cNvSpPr/>
      </xdr:nvSpPr>
      <xdr:spPr>
        <a:xfrm>
          <a:off x="6941820" y="396240"/>
          <a:ext cx="2286000" cy="900000"/>
        </a:xfrm>
        <a:prstGeom prst="roundRect">
          <a:avLst/>
        </a:prstGeom>
        <a:solidFill>
          <a:schemeClr val="accent2">
            <a:lumMod val="20000"/>
            <a:lumOff val="80000"/>
          </a:schemeClr>
        </a:solidFill>
        <a:ln w="19050">
          <a:solidFill>
            <a:srgbClr val="FF0000"/>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C3D04E34-316E-480B-AFF5-FCD9524FA292}" type="TxLink">
            <a:rPr lang="en-US" sz="2400" b="1" i="0" u="none" strike="noStrike">
              <a:solidFill>
                <a:schemeClr val="tx1"/>
              </a:solidFill>
              <a:latin typeface="Calibri"/>
              <a:ea typeface="Calibri"/>
              <a:cs typeface="Calibri"/>
            </a:rPr>
            <a:pPr algn="ctr"/>
            <a:t>5.06%</a:t>
          </a:fld>
          <a:endParaRPr lang="en-US" sz="1100" b="1" i="0" u="none" strike="noStrike">
            <a:solidFill>
              <a:schemeClr val="tx1"/>
            </a:solidFill>
            <a:latin typeface="Calibri"/>
            <a:ea typeface="Calibri"/>
            <a:cs typeface="Calibri"/>
          </a:endParaRPr>
        </a:p>
        <a:p>
          <a:pPr algn="ctr"/>
          <a:r>
            <a:rPr lang="en-IN" sz="1600" b="0" i="0">
              <a:solidFill>
                <a:schemeClr val="tx1"/>
              </a:solidFill>
              <a:effectLst/>
              <a:latin typeface="+mn-lt"/>
              <a:ea typeface="+mn-ea"/>
              <a:cs typeface="+mn-cs"/>
            </a:rPr>
            <a:t>% high burnout risk</a:t>
          </a:r>
          <a:endParaRPr lang="en-IN" sz="1100">
            <a:solidFill>
              <a:schemeClr val="tx1"/>
            </a:solidFill>
          </a:endParaRPr>
        </a:p>
      </xdr:txBody>
    </xdr:sp>
    <xdr:clientData/>
  </xdr:twoCellAnchor>
  <xdr:twoCellAnchor editAs="oneCell">
    <xdr:from>
      <xdr:col>15</xdr:col>
      <xdr:colOff>129540</xdr:colOff>
      <xdr:row>0</xdr:row>
      <xdr:rowOff>38101</xdr:rowOff>
    </xdr:from>
    <xdr:to>
      <xdr:col>17</xdr:col>
      <xdr:colOff>533400</xdr:colOff>
      <xdr:row>7</xdr:row>
      <xdr:rowOff>15240</xdr:rowOff>
    </xdr:to>
    <mc:AlternateContent xmlns:mc="http://schemas.openxmlformats.org/markup-compatibility/2006" xmlns:a14="http://schemas.microsoft.com/office/drawing/2010/main">
      <mc:Choice Requires="a14">
        <xdr:graphicFrame macro="">
          <xdr:nvGraphicFramePr>
            <xdr:cNvPr id="45" name="Country">
              <a:extLst>
                <a:ext uri="{FF2B5EF4-FFF2-40B4-BE49-F238E27FC236}">
                  <a16:creationId xmlns:a16="http://schemas.microsoft.com/office/drawing/2014/main" id="{9E6E06A0-0133-024B-E6D7-F94D748A61F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273540" y="38101"/>
              <a:ext cx="1623060"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xdr:colOff>
      <xdr:row>0</xdr:row>
      <xdr:rowOff>30480</xdr:rowOff>
    </xdr:from>
    <xdr:to>
      <xdr:col>20</xdr:col>
      <xdr:colOff>327660</xdr:colOff>
      <xdr:row>7</xdr:row>
      <xdr:rowOff>0</xdr:rowOff>
    </xdr:to>
    <mc:AlternateContent xmlns:mc="http://schemas.openxmlformats.org/markup-compatibility/2006" xmlns:a14="http://schemas.microsoft.com/office/drawing/2010/main">
      <mc:Choice Requires="a14">
        <xdr:graphicFrame macro="">
          <xdr:nvGraphicFramePr>
            <xdr:cNvPr id="47" name="burnout_risk">
              <a:extLst>
                <a:ext uri="{FF2B5EF4-FFF2-40B4-BE49-F238E27FC236}">
                  <a16:creationId xmlns:a16="http://schemas.microsoft.com/office/drawing/2014/main" id="{0E28002C-301E-7C3B-D670-CB1B8C3A0398}"/>
                </a:ext>
              </a:extLst>
            </xdr:cNvPr>
            <xdr:cNvGraphicFramePr/>
          </xdr:nvGraphicFramePr>
          <xdr:xfrm>
            <a:off x="0" y="0"/>
            <a:ext cx="0" cy="0"/>
          </xdr:xfrm>
          <a:graphic>
            <a:graphicData uri="http://schemas.microsoft.com/office/drawing/2010/slicer">
              <sle:slicer xmlns:sle="http://schemas.microsoft.com/office/drawing/2010/slicer" name="burnout_risk"/>
            </a:graphicData>
          </a:graphic>
        </xdr:graphicFrame>
      </mc:Choice>
      <mc:Fallback xmlns="">
        <xdr:sp macro="" textlink="">
          <xdr:nvSpPr>
            <xdr:cNvPr id="0" name=""/>
            <xdr:cNvSpPr>
              <a:spLocks noTextEdit="1"/>
            </xdr:cNvSpPr>
          </xdr:nvSpPr>
          <xdr:spPr>
            <a:xfrm>
              <a:off x="10980420" y="30480"/>
              <a:ext cx="153924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350520</xdr:colOff>
      <xdr:row>0</xdr:row>
      <xdr:rowOff>30481</xdr:rowOff>
    </xdr:from>
    <xdr:to>
      <xdr:col>23</xdr:col>
      <xdr:colOff>106680</xdr:colOff>
      <xdr:row>7</xdr:row>
      <xdr:rowOff>0</xdr:rowOff>
    </xdr:to>
    <mc:AlternateContent xmlns:mc="http://schemas.openxmlformats.org/markup-compatibility/2006" xmlns:a14="http://schemas.microsoft.com/office/drawing/2010/main">
      <mc:Choice Requires="a14">
        <xdr:graphicFrame macro="">
          <xdr:nvGraphicFramePr>
            <xdr:cNvPr id="48" name="channel_size_tier">
              <a:extLst>
                <a:ext uri="{FF2B5EF4-FFF2-40B4-BE49-F238E27FC236}">
                  <a16:creationId xmlns:a16="http://schemas.microsoft.com/office/drawing/2014/main" id="{26B2E2EE-795E-966C-3B89-AB583532C84A}"/>
                </a:ext>
              </a:extLst>
            </xdr:cNvPr>
            <xdr:cNvGraphicFramePr/>
          </xdr:nvGraphicFramePr>
          <xdr:xfrm>
            <a:off x="0" y="0"/>
            <a:ext cx="0" cy="0"/>
          </xdr:xfrm>
          <a:graphic>
            <a:graphicData uri="http://schemas.microsoft.com/office/drawing/2010/slicer">
              <sle:slicer xmlns:sle="http://schemas.microsoft.com/office/drawing/2010/slicer" name="channel_size_tier"/>
            </a:graphicData>
          </a:graphic>
        </xdr:graphicFrame>
      </mc:Choice>
      <mc:Fallback xmlns="">
        <xdr:sp macro="" textlink="">
          <xdr:nvSpPr>
            <xdr:cNvPr id="0" name=""/>
            <xdr:cNvSpPr>
              <a:spLocks noTextEdit="1"/>
            </xdr:cNvSpPr>
          </xdr:nvSpPr>
          <xdr:spPr>
            <a:xfrm>
              <a:off x="12542520" y="30481"/>
              <a:ext cx="158496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39444</xdr:colOff>
      <xdr:row>0</xdr:row>
      <xdr:rowOff>8964</xdr:rowOff>
    </xdr:from>
    <xdr:to>
      <xdr:col>23</xdr:col>
      <xdr:colOff>26893</xdr:colOff>
      <xdr:row>2</xdr:row>
      <xdr:rowOff>10376</xdr:rowOff>
    </xdr:to>
    <xdr:sp macro="" textlink="">
      <xdr:nvSpPr>
        <xdr:cNvPr id="3" name="Rectangle: Rounded Corners 2">
          <a:extLst>
            <a:ext uri="{FF2B5EF4-FFF2-40B4-BE49-F238E27FC236}">
              <a16:creationId xmlns:a16="http://schemas.microsoft.com/office/drawing/2014/main" id="{A3E39591-93FB-9E29-DB42-1C55958E9B4D}"/>
            </a:ext>
          </a:extLst>
        </xdr:cNvPr>
        <xdr:cNvSpPr/>
      </xdr:nvSpPr>
      <xdr:spPr>
        <a:xfrm>
          <a:off x="39444" y="8964"/>
          <a:ext cx="14008249" cy="360000"/>
        </a:xfrm>
        <a:prstGeom prst="roundRect">
          <a:avLst/>
        </a:prstGeom>
        <a:solidFill>
          <a:schemeClr val="bg1">
            <a:lumMod val="85000"/>
            <a:alpha val="49804"/>
          </a:schemeClr>
        </a:solidFill>
        <a:ln w="12700">
          <a:solidFill>
            <a:schemeClr val="tx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400" b="1">
              <a:solidFill>
                <a:srgbClr val="1F2937"/>
              </a:solidFill>
              <a:latin typeface="Aptos Display" panose="020B0004020202020204" pitchFamily="34" charset="0"/>
              <a:cs typeface="Segoe UI Semibold" panose="020B0702040204020203" pitchFamily="34" charset="0"/>
            </a:rPr>
            <a:t>DASHBOARD </a:t>
          </a:r>
          <a:r>
            <a:rPr lang="en-IN" sz="1400" b="1" baseline="0">
              <a:solidFill>
                <a:srgbClr val="1F2937"/>
              </a:solidFill>
              <a:latin typeface="Aptos Display" panose="020B0004020202020204" pitchFamily="34" charset="0"/>
              <a:cs typeface="Segoe UI Semibold" panose="020B0702040204020203" pitchFamily="34" charset="0"/>
            </a:rPr>
            <a:t>- B : </a:t>
          </a:r>
          <a:r>
            <a:rPr lang="en-IN" sz="1400" b="1">
              <a:solidFill>
                <a:srgbClr val="1F2937"/>
              </a:solidFill>
              <a:latin typeface="Aptos Display" panose="020B0004020202020204" pitchFamily="34" charset="0"/>
              <a:cs typeface="Segoe UI Semibold" panose="020B0702040204020203" pitchFamily="34" charset="0"/>
            </a:rPr>
            <a:t>CREATOR STRATEGY &amp; DECISION INTELLIGENCE</a:t>
          </a:r>
          <a:endParaRPr lang="en-IN" sz="1100" b="1">
            <a:solidFill>
              <a:srgbClr val="1F2937"/>
            </a:solidFill>
            <a:latin typeface="Aptos Display" panose="020B0004020202020204" pitchFamily="34" charset="0"/>
            <a:cs typeface="Segoe UI Semibold" panose="020B0702040204020203" pitchFamily="34" charset="0"/>
          </a:endParaRPr>
        </a:p>
      </xdr:txBody>
    </xdr:sp>
    <xdr:clientData/>
  </xdr:twoCellAnchor>
  <xdr:twoCellAnchor>
    <xdr:from>
      <xdr:col>0</xdr:col>
      <xdr:colOff>3585</xdr:colOff>
      <xdr:row>2</xdr:row>
      <xdr:rowOff>39445</xdr:rowOff>
    </xdr:from>
    <xdr:to>
      <xdr:col>4</xdr:col>
      <xdr:colOff>319185</xdr:colOff>
      <xdr:row>7</xdr:row>
      <xdr:rowOff>8965</xdr:rowOff>
    </xdr:to>
    <xdr:sp macro="" textlink="Pivot_Revenue!$B$585">
      <xdr:nvSpPr>
        <xdr:cNvPr id="4" name="Rectangle: Rounded Corners 3">
          <a:extLst>
            <a:ext uri="{FF2B5EF4-FFF2-40B4-BE49-F238E27FC236}">
              <a16:creationId xmlns:a16="http://schemas.microsoft.com/office/drawing/2014/main" id="{1BBB1149-4A6A-4491-9CE2-823EC5A06E73}"/>
            </a:ext>
          </a:extLst>
        </xdr:cNvPr>
        <xdr:cNvSpPr/>
      </xdr:nvSpPr>
      <xdr:spPr>
        <a:xfrm>
          <a:off x="3585" y="398033"/>
          <a:ext cx="2754000" cy="865991"/>
        </a:xfrm>
        <a:prstGeom prst="roundRect">
          <a:avLst/>
        </a:prstGeom>
        <a:solidFill>
          <a:schemeClr val="accent5">
            <a:lumMod val="20000"/>
            <a:lumOff val="80000"/>
          </a:schemeClr>
        </a:solidFill>
        <a:ln w="22225">
          <a:solidFill>
            <a:schemeClr val="accent1">
              <a:lumMod val="5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400">
              <a:solidFill>
                <a:schemeClr val="tx1"/>
              </a:solidFill>
              <a:latin typeface="Segoe UI Semibold" panose="020B0702040204020203" pitchFamily="34" charset="0"/>
              <a:cs typeface="Segoe UI Semibold" panose="020B0702040204020203" pitchFamily="34" charset="0"/>
            </a:rPr>
            <a:t>OPPORTUNITY NICHE</a:t>
          </a:r>
          <a:br>
            <a:rPr lang="en-US" sz="1100" b="0" i="0" u="none" strike="noStrike">
              <a:solidFill>
                <a:schemeClr val="tx2">
                  <a:lumMod val="50000"/>
                </a:schemeClr>
              </a:solidFill>
              <a:latin typeface="Segoe UI Semibold" panose="020B0702040204020203" pitchFamily="34" charset="0"/>
              <a:ea typeface="Calibri"/>
              <a:cs typeface="Segoe UI Semibold" panose="020B0702040204020203" pitchFamily="34" charset="0"/>
            </a:rPr>
          </a:br>
          <a:fld id="{90BA276D-2883-48B6-B696-D72C7A66AE9C}" type="TxLink">
            <a:rPr lang="en-US" sz="1400" b="0" i="0" u="none" strike="noStrike">
              <a:solidFill>
                <a:srgbClr val="0F766E"/>
              </a:solidFill>
              <a:latin typeface="Segoe UI Semibold" panose="020B0702040204020203" pitchFamily="34" charset="0"/>
              <a:ea typeface="Calibri"/>
              <a:cs typeface="Segoe UI Semibold" panose="020B0702040204020203" pitchFamily="34" charset="0"/>
            </a:rPr>
            <a:pPr algn="ctr"/>
            <a:t>Movies</a:t>
          </a:fld>
          <a:br>
            <a:rPr lang="en-US" sz="1100" b="0" i="0" u="none" strike="noStrike">
              <a:solidFill>
                <a:srgbClr val="0F766E"/>
              </a:solidFill>
              <a:latin typeface="Segoe UI Semibold" panose="020B0702040204020203" pitchFamily="34" charset="0"/>
              <a:ea typeface="Calibri"/>
              <a:cs typeface="Segoe UI Semibold" panose="020B0702040204020203" pitchFamily="34" charset="0"/>
            </a:rPr>
          </a:br>
          <a:r>
            <a:rPr lang="en-IN" sz="1100" b="0" i="1" u="none" strike="noStrike">
              <a:solidFill>
                <a:srgbClr val="0F766E"/>
              </a:solidFill>
              <a:effectLst/>
              <a:latin typeface="Segoe UI Semibold" panose="020B0702040204020203" pitchFamily="34" charset="0"/>
              <a:ea typeface="+mn-ea"/>
              <a:cs typeface="Segoe UI Semibold" panose="020B0702040204020203" pitchFamily="34" charset="0"/>
            </a:rPr>
            <a:t> </a:t>
          </a:r>
          <a:r>
            <a:rPr lang="en-IN" sz="1100" b="0" i="0">
              <a:solidFill>
                <a:srgbClr val="0F766E"/>
              </a:solidFill>
              <a:effectLst/>
              <a:latin typeface="+mn-lt"/>
              <a:ea typeface="+mn-ea"/>
              <a:cs typeface="+mn-cs"/>
            </a:rPr>
            <a:t>↑</a:t>
          </a:r>
          <a:r>
            <a:rPr lang="en-IN" sz="1100" b="0" i="1" u="none" strike="noStrike">
              <a:solidFill>
                <a:srgbClr val="0F766E"/>
              </a:solidFill>
              <a:effectLst/>
              <a:latin typeface="Segoe UI Semibold" panose="020B0702040204020203" pitchFamily="34" charset="0"/>
              <a:ea typeface="+mn-ea"/>
              <a:cs typeface="Segoe UI Semibold" panose="020B0702040204020203" pitchFamily="34" charset="0"/>
            </a:rPr>
            <a:t>Rank gap: +10 vs money</a:t>
          </a:r>
          <a:r>
            <a:rPr lang="en-IN" i="1">
              <a:solidFill>
                <a:srgbClr val="0F766E"/>
              </a:solidFill>
              <a:effectLst/>
              <a:latin typeface="Segoe UI Semibold" panose="020B0702040204020203" pitchFamily="34" charset="0"/>
              <a:cs typeface="Segoe UI Semibold" panose="020B0702040204020203" pitchFamily="34" charset="0"/>
            </a:rPr>
            <a:t> </a:t>
          </a:r>
          <a:endParaRPr lang="en-IN" i="1">
            <a:solidFill>
              <a:srgbClr val="0F766E"/>
            </a:solidFill>
            <a:latin typeface="Segoe UI Semibold" panose="020B0702040204020203" pitchFamily="34" charset="0"/>
            <a:cs typeface="Segoe UI Semibold" panose="020B0702040204020203" pitchFamily="34" charset="0"/>
          </a:endParaRPr>
        </a:p>
      </xdr:txBody>
    </xdr:sp>
    <xdr:clientData/>
  </xdr:twoCellAnchor>
  <xdr:twoCellAnchor>
    <xdr:from>
      <xdr:col>4</xdr:col>
      <xdr:colOff>374725</xdr:colOff>
      <xdr:row>2</xdr:row>
      <xdr:rowOff>39445</xdr:rowOff>
    </xdr:from>
    <xdr:to>
      <xdr:col>9</xdr:col>
      <xdr:colOff>80725</xdr:colOff>
      <xdr:row>7</xdr:row>
      <xdr:rowOff>8965</xdr:rowOff>
    </xdr:to>
    <xdr:sp macro="" textlink="Pivot_Revenue!B612">
      <xdr:nvSpPr>
        <xdr:cNvPr id="9" name="Rectangle: Rounded Corners 8">
          <a:extLst>
            <a:ext uri="{FF2B5EF4-FFF2-40B4-BE49-F238E27FC236}">
              <a16:creationId xmlns:a16="http://schemas.microsoft.com/office/drawing/2014/main" id="{D81EF2B0-1E79-4108-9625-65A3215D0ABD}"/>
            </a:ext>
          </a:extLst>
        </xdr:cNvPr>
        <xdr:cNvSpPr/>
      </xdr:nvSpPr>
      <xdr:spPr>
        <a:xfrm>
          <a:off x="2813125" y="398033"/>
          <a:ext cx="2754000" cy="865991"/>
        </a:xfrm>
        <a:prstGeom prst="roundRect">
          <a:avLst/>
        </a:prstGeom>
        <a:solidFill>
          <a:schemeClr val="accent6">
            <a:lumMod val="20000"/>
            <a:lumOff val="80000"/>
            <a:alpha val="80000"/>
          </a:schemeClr>
        </a:solidFill>
        <a:ln w="22225">
          <a:solidFill>
            <a:schemeClr val="accent6">
              <a:lumMod val="50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US" sz="1400" b="0" i="0" u="none" strike="noStrike">
              <a:solidFill>
                <a:schemeClr val="tx1"/>
              </a:solidFill>
              <a:latin typeface="Segoe UI Semibold" panose="020B0702040204020203" pitchFamily="34" charset="0"/>
              <a:ea typeface="Calibri"/>
              <a:cs typeface="Segoe UI Semibold" panose="020B0702040204020203" pitchFamily="34" charset="0"/>
            </a:rPr>
            <a:t> Largest Untapped Gap</a:t>
          </a:r>
          <a:br>
            <a:rPr lang="en-US" sz="1400" b="0" i="0" u="none" strike="noStrike">
              <a:solidFill>
                <a:schemeClr val="tx1"/>
              </a:solidFill>
              <a:latin typeface="Segoe UI Semibold" panose="020B0702040204020203" pitchFamily="34" charset="0"/>
              <a:ea typeface="Calibri"/>
              <a:cs typeface="Segoe UI Semibold" panose="020B0702040204020203" pitchFamily="34" charset="0"/>
            </a:rPr>
          </a:br>
          <a:fld id="{42B63576-0291-424F-8E8E-C0F16A31447C}" type="TxLink">
            <a:rPr lang="en-US" sz="1400" b="0" i="0" u="none" strike="noStrike">
              <a:solidFill>
                <a:srgbClr val="0F766E"/>
              </a:solidFill>
              <a:latin typeface="Segoe UI Semibold" panose="020B0702040204020203" pitchFamily="34" charset="0"/>
              <a:ea typeface="Calibri"/>
              <a:cs typeface="Segoe UI Semibold" panose="020B0702040204020203" pitchFamily="34" charset="0"/>
            </a:rPr>
            <a:pPr algn="ctr"/>
            <a:t>$12.72M</a:t>
          </a:fld>
          <a:br>
            <a:rPr lang="en-US" sz="1400" b="0" i="0" u="none" strike="noStrike">
              <a:solidFill>
                <a:srgbClr val="0F766E"/>
              </a:solidFill>
              <a:latin typeface="Segoe UI Semibold" panose="020B0702040204020203" pitchFamily="34" charset="0"/>
              <a:ea typeface="Calibri"/>
              <a:cs typeface="Segoe UI Semibold" panose="020B0702040204020203" pitchFamily="34" charset="0"/>
            </a:rPr>
          </a:br>
          <a:r>
            <a:rPr lang="en-IN" sz="1100" b="0" i="0" u="none" strike="noStrike">
              <a:solidFill>
                <a:srgbClr val="0F766E"/>
              </a:solidFill>
              <a:effectLst/>
              <a:latin typeface="Segoe UI Semibold" panose="020B0702040204020203" pitchFamily="34" charset="0"/>
              <a:ea typeface="+mn-ea"/>
              <a:cs typeface="Segoe UI Semibold" panose="020B0702040204020203" pitchFamily="34" charset="0"/>
            </a:rPr>
            <a:t>People · 47% below ceiling</a:t>
          </a:r>
          <a:r>
            <a:rPr lang="en-IN">
              <a:solidFill>
                <a:srgbClr val="0F766E"/>
              </a:solidFill>
              <a:effectLst/>
              <a:latin typeface="Segoe UI Semibold" panose="020B0702040204020203" pitchFamily="34" charset="0"/>
              <a:cs typeface="Segoe UI Semibold" panose="020B0702040204020203" pitchFamily="34" charset="0"/>
            </a:rPr>
            <a:t> </a:t>
          </a:r>
          <a:endParaRPr lang="en-IN" sz="1100">
            <a:solidFill>
              <a:srgbClr val="0F766E"/>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141200</xdr:colOff>
      <xdr:row>2</xdr:row>
      <xdr:rowOff>39444</xdr:rowOff>
    </xdr:from>
    <xdr:to>
      <xdr:col>13</xdr:col>
      <xdr:colOff>456800</xdr:colOff>
      <xdr:row>7</xdr:row>
      <xdr:rowOff>8964</xdr:rowOff>
    </xdr:to>
    <xdr:sp macro="" textlink="Pivot_Revenue!A616">
      <xdr:nvSpPr>
        <xdr:cNvPr id="10" name="Rectangle: Rounded Corners 9">
          <a:extLst>
            <a:ext uri="{FF2B5EF4-FFF2-40B4-BE49-F238E27FC236}">
              <a16:creationId xmlns:a16="http://schemas.microsoft.com/office/drawing/2014/main" id="{9CD65AA2-1C3C-4E95-BA51-61D2291C6047}"/>
            </a:ext>
          </a:extLst>
        </xdr:cNvPr>
        <xdr:cNvSpPr/>
      </xdr:nvSpPr>
      <xdr:spPr>
        <a:xfrm>
          <a:off x="5627600" y="398032"/>
          <a:ext cx="2754000" cy="865991"/>
        </a:xfrm>
        <a:prstGeom prst="roundRect">
          <a:avLst/>
        </a:prstGeom>
        <a:solidFill>
          <a:schemeClr val="accent1">
            <a:lumMod val="20000"/>
            <a:lumOff val="80000"/>
          </a:schemeClr>
        </a:solidFill>
        <a:ln w="22225">
          <a:solidFill>
            <a:srgbClr val="0070C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400">
              <a:solidFill>
                <a:schemeClr val="tx1"/>
              </a:solidFill>
              <a:latin typeface="Segoe UI Semibold" panose="020B0702040204020203" pitchFamily="34" charset="0"/>
              <a:cs typeface="Segoe UI Semibold" panose="020B0702040204020203" pitchFamily="34" charset="0"/>
            </a:rPr>
            <a:t>Wealth</a:t>
          </a:r>
          <a:r>
            <a:rPr lang="en-IN" sz="1400" baseline="0">
              <a:solidFill>
                <a:schemeClr val="tx1"/>
              </a:solidFill>
              <a:latin typeface="Segoe UI Semibold" panose="020B0702040204020203" pitchFamily="34" charset="0"/>
              <a:cs typeface="Segoe UI Semibold" panose="020B0702040204020203" pitchFamily="34" charset="0"/>
            </a:rPr>
            <a:t> Concentration Mega</a:t>
          </a:r>
          <a:br>
            <a:rPr lang="en-IN" sz="900">
              <a:solidFill>
                <a:schemeClr val="accent1">
                  <a:lumMod val="50000"/>
                </a:schemeClr>
              </a:solidFill>
              <a:latin typeface="Segoe UI Semibold" panose="020B0702040204020203" pitchFamily="34" charset="0"/>
              <a:cs typeface="Segoe UI Semibold" panose="020B0702040204020203" pitchFamily="34" charset="0"/>
            </a:rPr>
          </a:br>
          <a:fld id="{BF843D7F-88C8-4143-BD23-50FD471485D2}" type="TxLink">
            <a:rPr lang="en-US" sz="1400" b="0" i="0" u="none" strike="noStrike">
              <a:solidFill>
                <a:srgbClr val="0F766E"/>
              </a:solidFill>
              <a:latin typeface="Segoe UI Semibold" panose="020B0702040204020203" pitchFamily="34" charset="0"/>
              <a:ea typeface="Calibri"/>
              <a:cs typeface="Segoe UI Semibold" panose="020B0702040204020203" pitchFamily="34" charset="0"/>
            </a:rPr>
            <a:pPr algn="ctr"/>
            <a:t>1.65%</a:t>
          </a:fld>
          <a:br>
            <a:rPr lang="en-US" sz="1100" b="0" i="0" u="none" strike="noStrike">
              <a:solidFill>
                <a:srgbClr val="0F766E"/>
              </a:solidFill>
              <a:latin typeface="Segoe UI Semibold" panose="020B0702040204020203" pitchFamily="34" charset="0"/>
              <a:ea typeface="Calibri"/>
              <a:cs typeface="Segoe UI Semibold" panose="020B0702040204020203" pitchFamily="34" charset="0"/>
            </a:rPr>
          </a:br>
          <a:r>
            <a:rPr lang="en-IN" sz="1100" b="0" i="0" u="none" strike="noStrike">
              <a:solidFill>
                <a:srgbClr val="0F766E"/>
              </a:solidFill>
              <a:effectLst/>
              <a:latin typeface="Segoe UI Semibold" panose="020B0702040204020203" pitchFamily="34" charset="0"/>
              <a:ea typeface="+mn-ea"/>
              <a:cs typeface="Segoe UI Semibold" panose="020B0702040204020203" pitchFamily="34" charset="0"/>
            </a:rPr>
            <a:t>↑ 14.4x their headcount share</a:t>
          </a:r>
          <a:r>
            <a:rPr lang="en-IN" sz="1100">
              <a:solidFill>
                <a:srgbClr val="0F766E"/>
              </a:solidFill>
              <a:effectLst/>
              <a:latin typeface="Segoe UI Semibold" panose="020B0702040204020203" pitchFamily="34" charset="0"/>
              <a:cs typeface="Segoe UI Semibold" panose="020B0702040204020203" pitchFamily="34" charset="0"/>
            </a:rPr>
            <a:t> </a:t>
          </a:r>
          <a:br>
            <a:rPr lang="en-US" sz="1100" b="0" i="0" u="none" strike="noStrike">
              <a:solidFill>
                <a:srgbClr val="0F766E"/>
              </a:solidFill>
              <a:latin typeface="Segoe UI Semibold" panose="020B0702040204020203" pitchFamily="34" charset="0"/>
              <a:ea typeface="Calibri"/>
              <a:cs typeface="Segoe UI Semibold" panose="020B0702040204020203" pitchFamily="34" charset="0"/>
            </a:rPr>
          </a:br>
          <a:endParaRPr lang="en-IN" sz="1100">
            <a:solidFill>
              <a:srgbClr val="0F766E"/>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271634</xdr:colOff>
      <xdr:row>2</xdr:row>
      <xdr:rowOff>39445</xdr:rowOff>
    </xdr:from>
    <xdr:to>
      <xdr:col>22</xdr:col>
      <xdr:colOff>587234</xdr:colOff>
      <xdr:row>7</xdr:row>
      <xdr:rowOff>8965</xdr:rowOff>
    </xdr:to>
    <xdr:sp macro="" textlink="Pivot_Revenue!A626">
      <xdr:nvSpPr>
        <xdr:cNvPr id="11" name="Rectangle: Rounded Corners 10">
          <a:extLst>
            <a:ext uri="{FF2B5EF4-FFF2-40B4-BE49-F238E27FC236}">
              <a16:creationId xmlns:a16="http://schemas.microsoft.com/office/drawing/2014/main" id="{9354571A-46E9-4AA7-9224-58AB51126E2E}"/>
            </a:ext>
          </a:extLst>
        </xdr:cNvPr>
        <xdr:cNvSpPr/>
      </xdr:nvSpPr>
      <xdr:spPr>
        <a:xfrm>
          <a:off x="11244434" y="398033"/>
          <a:ext cx="2754000" cy="865991"/>
        </a:xfrm>
        <a:prstGeom prst="roundRect">
          <a:avLst/>
        </a:prstGeom>
        <a:solidFill>
          <a:schemeClr val="accent2">
            <a:lumMod val="20000"/>
            <a:lumOff val="80000"/>
            <a:alpha val="44000"/>
          </a:schemeClr>
        </a:solidFill>
        <a:ln w="22225">
          <a:solidFill>
            <a:srgbClr val="FF4343"/>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400">
              <a:solidFill>
                <a:schemeClr val="tx1"/>
              </a:solidFill>
              <a:latin typeface="Segoe UI Semibold" panose="020B0702040204020203" pitchFamily="34" charset="0"/>
              <a:cs typeface="Segoe UI Semibold" panose="020B0702040204020203" pitchFamily="34" charset="0"/>
            </a:rPr>
            <a:t>Earnings Concentration</a:t>
          </a:r>
          <a:br>
            <a:rPr lang="en-US" sz="1400" b="0" i="0" u="none" strike="noStrike">
              <a:solidFill>
                <a:schemeClr val="tx1"/>
              </a:solidFill>
              <a:latin typeface="Segoe UI Semibold" panose="020B0702040204020203" pitchFamily="34" charset="0"/>
              <a:ea typeface="Calibri"/>
              <a:cs typeface="Segoe UI Semibold" panose="020B0702040204020203" pitchFamily="34" charset="0"/>
            </a:rPr>
          </a:br>
          <a:fld id="{B794410B-A520-4FFC-9813-A21C5D5F18F9}" type="TxLink">
            <a:rPr lang="en-US" sz="1400" b="0" i="0" u="none" strike="noStrike">
              <a:solidFill>
                <a:srgbClr val="FF4343"/>
              </a:solidFill>
              <a:latin typeface="Segoe UI Semibold" panose="020B0702040204020203" pitchFamily="34" charset="0"/>
              <a:ea typeface="Calibri"/>
              <a:cs typeface="Segoe UI Semibold" panose="020B0702040204020203" pitchFamily="34" charset="0"/>
            </a:rPr>
            <a:pPr algn="ctr"/>
            <a:t>Top 3.9%</a:t>
          </a:fld>
          <a:br>
            <a:rPr lang="en-US" sz="1400" b="0" i="0" u="none" strike="noStrike">
              <a:solidFill>
                <a:srgbClr val="FF4343"/>
              </a:solidFill>
              <a:latin typeface="Segoe UI Semibold" panose="020B0702040204020203" pitchFamily="34" charset="0"/>
              <a:ea typeface="Calibri"/>
              <a:cs typeface="Segoe UI Semibold" panose="020B0702040204020203" pitchFamily="34" charset="0"/>
            </a:rPr>
          </a:br>
          <a:r>
            <a:rPr lang="en-IN">
              <a:solidFill>
                <a:srgbClr val="FF4343"/>
              </a:solidFill>
              <a:latin typeface="Segoe UI Semibold" panose="020B0702040204020203" pitchFamily="34" charset="0"/>
              <a:cs typeface="Segoe UI Semibold" panose="020B0702040204020203" pitchFamily="34" charset="0"/>
            </a:rPr>
            <a:t>Highly concentrated</a:t>
          </a:r>
          <a:endParaRPr lang="en-IN" sz="1100">
            <a:solidFill>
              <a:srgbClr val="FF4343"/>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517714</xdr:colOff>
      <xdr:row>2</xdr:row>
      <xdr:rowOff>39445</xdr:rowOff>
    </xdr:from>
    <xdr:to>
      <xdr:col>18</xdr:col>
      <xdr:colOff>223714</xdr:colOff>
      <xdr:row>7</xdr:row>
      <xdr:rowOff>8965</xdr:rowOff>
    </xdr:to>
    <xdr:sp macro="" textlink="Pivot_Revenue!A620">
      <xdr:nvSpPr>
        <xdr:cNvPr id="12" name="Rectangle: Rounded Corners 11">
          <a:extLst>
            <a:ext uri="{FF2B5EF4-FFF2-40B4-BE49-F238E27FC236}">
              <a16:creationId xmlns:a16="http://schemas.microsoft.com/office/drawing/2014/main" id="{A0CE7CEB-F4D5-4249-94EC-2D3D1C38B081}"/>
            </a:ext>
          </a:extLst>
        </xdr:cNvPr>
        <xdr:cNvSpPr/>
      </xdr:nvSpPr>
      <xdr:spPr>
        <a:xfrm>
          <a:off x="8442514" y="398033"/>
          <a:ext cx="2754000" cy="865991"/>
        </a:xfrm>
        <a:prstGeom prst="roundRect">
          <a:avLst/>
        </a:prstGeom>
        <a:solidFill>
          <a:schemeClr val="accent6">
            <a:lumMod val="20000"/>
            <a:lumOff val="80000"/>
            <a:alpha val="80000"/>
          </a:schemeClr>
        </a:solidFill>
        <a:ln w="22225">
          <a:solidFill>
            <a:srgbClr val="00B05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IN" sz="1400">
              <a:solidFill>
                <a:srgbClr val="1F2937"/>
              </a:solidFill>
              <a:latin typeface="Segoe UI Semibold" panose="020B0702040204020203" pitchFamily="34" charset="0"/>
              <a:cs typeface="Segoe UI Semibold" panose="020B0702040204020203" pitchFamily="34" charset="0"/>
            </a:rPr>
            <a:t>SUSTAINABILITY</a:t>
          </a:r>
          <a:br>
            <a:rPr lang="en-US" sz="1400" b="0" i="0" u="none" strike="noStrike">
              <a:solidFill>
                <a:schemeClr val="accent5">
                  <a:lumMod val="75000"/>
                </a:schemeClr>
              </a:solidFill>
              <a:latin typeface="Segoe UI Semibold" panose="020B0702040204020203" pitchFamily="34" charset="0"/>
              <a:ea typeface="Calibri"/>
              <a:cs typeface="Segoe UI Semibold" panose="020B0702040204020203" pitchFamily="34" charset="0"/>
            </a:rPr>
          </a:br>
          <a:fld id="{C9A4491B-2664-4C64-A27F-6CF7C8A9396B}" type="TxLink">
            <a:rPr lang="en-US" sz="1400" b="0" i="0" u="none" strike="noStrike">
              <a:solidFill>
                <a:srgbClr val="0F766E"/>
              </a:solidFill>
              <a:latin typeface="Segoe UI Semibold" panose="020B0702040204020203" pitchFamily="34" charset="0"/>
              <a:ea typeface="Calibri"/>
              <a:cs typeface="Segoe UI Semibold" panose="020B0702040204020203" pitchFamily="34" charset="0"/>
            </a:rPr>
            <a:pPr algn="ctr"/>
            <a:t>71.78</a:t>
          </a:fld>
          <a:br>
            <a:rPr lang="en-US" sz="1100" b="0" i="0" u="none" strike="noStrike">
              <a:solidFill>
                <a:srgbClr val="0F766E"/>
              </a:solidFill>
              <a:latin typeface="Segoe UI Semibold" panose="020B0702040204020203" pitchFamily="34" charset="0"/>
              <a:ea typeface="Calibri"/>
              <a:cs typeface="Segoe UI Semibold" panose="020B0702040204020203" pitchFamily="34" charset="0"/>
            </a:rPr>
          </a:br>
          <a:r>
            <a:rPr lang="en-IN" sz="1100" b="0" i="0" u="none" strike="noStrike">
              <a:solidFill>
                <a:srgbClr val="0F766E"/>
              </a:solidFill>
              <a:effectLst/>
              <a:latin typeface="Segoe UI Semibold" panose="020B0702040204020203" pitchFamily="34" charset="0"/>
              <a:ea typeface="+mn-ea"/>
              <a:cs typeface="Segoe UI Semibold" panose="020B0702040204020203" pitchFamily="34" charset="0"/>
            </a:rPr>
            <a:t>↑ Healthy</a:t>
          </a:r>
          <a:r>
            <a:rPr lang="en-IN">
              <a:solidFill>
                <a:srgbClr val="0F766E"/>
              </a:solidFill>
              <a:effectLst/>
              <a:latin typeface="Segoe UI Semibold" panose="020B0702040204020203" pitchFamily="34" charset="0"/>
              <a:cs typeface="Segoe UI Semibold" panose="020B0702040204020203" pitchFamily="34" charset="0"/>
            </a:rPr>
            <a:t> </a:t>
          </a:r>
          <a:endParaRPr lang="en-IN" sz="1100">
            <a:solidFill>
              <a:srgbClr val="0F766E"/>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0</xdr:colOff>
      <xdr:row>7</xdr:row>
      <xdr:rowOff>44825</xdr:rowOff>
    </xdr:from>
    <xdr:to>
      <xdr:col>8</xdr:col>
      <xdr:colOff>559200</xdr:colOff>
      <xdr:row>29</xdr:row>
      <xdr:rowOff>44825</xdr:rowOff>
    </xdr:to>
    <xdr:graphicFrame macro="">
      <xdr:nvGraphicFramePr>
        <xdr:cNvPr id="26" name="Chart 25">
          <a:extLst>
            <a:ext uri="{FF2B5EF4-FFF2-40B4-BE49-F238E27FC236}">
              <a16:creationId xmlns:a16="http://schemas.microsoft.com/office/drawing/2014/main" id="{E8266120-10EF-4571-A403-69C47AB2B1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29</xdr:row>
      <xdr:rowOff>98612</xdr:rowOff>
    </xdr:from>
    <xdr:to>
      <xdr:col>8</xdr:col>
      <xdr:colOff>559200</xdr:colOff>
      <xdr:row>43</xdr:row>
      <xdr:rowOff>117176</xdr:rowOff>
    </xdr:to>
    <xdr:graphicFrame macro="">
      <xdr:nvGraphicFramePr>
        <xdr:cNvPr id="27" name="Chart 26">
          <a:extLst>
            <a:ext uri="{FF2B5EF4-FFF2-40B4-BE49-F238E27FC236}">
              <a16:creationId xmlns:a16="http://schemas.microsoft.com/office/drawing/2014/main" id="{125847BE-D76D-4DDA-8196-551A98FBF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17929</xdr:colOff>
      <xdr:row>32</xdr:row>
      <xdr:rowOff>107574</xdr:rowOff>
    </xdr:from>
    <xdr:to>
      <xdr:col>27</xdr:col>
      <xdr:colOff>207981</xdr:colOff>
      <xdr:row>43</xdr:row>
      <xdr:rowOff>121918</xdr:rowOff>
    </xdr:to>
    <xdr:graphicFrame macro="">
      <xdr:nvGraphicFramePr>
        <xdr:cNvPr id="28" name="Chart 27">
          <a:extLst>
            <a:ext uri="{FF2B5EF4-FFF2-40B4-BE49-F238E27FC236}">
              <a16:creationId xmlns:a16="http://schemas.microsoft.com/office/drawing/2014/main" id="{653C40E2-4085-4651-92A6-F1A61E45D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35858</xdr:colOff>
      <xdr:row>7</xdr:row>
      <xdr:rowOff>48410</xdr:rowOff>
    </xdr:from>
    <xdr:to>
      <xdr:col>27</xdr:col>
      <xdr:colOff>232658</xdr:colOff>
      <xdr:row>32</xdr:row>
      <xdr:rowOff>53788</xdr:rowOff>
    </xdr:to>
    <xdr:graphicFrame macro="">
      <xdr:nvGraphicFramePr>
        <xdr:cNvPr id="29" name="Chart 28">
          <a:extLst>
            <a:ext uri="{FF2B5EF4-FFF2-40B4-BE49-F238E27FC236}">
              <a16:creationId xmlns:a16="http://schemas.microsoft.com/office/drawing/2014/main" id="{89964BB8-B5CF-42E5-B6BB-2977EE2EE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7619</xdr:colOff>
      <xdr:row>7</xdr:row>
      <xdr:rowOff>40788</xdr:rowOff>
    </xdr:from>
    <xdr:to>
      <xdr:col>19</xdr:col>
      <xdr:colOff>546847</xdr:colOff>
      <xdr:row>26</xdr:row>
      <xdr:rowOff>62753</xdr:rowOff>
    </xdr:to>
    <xdr:graphicFrame macro="">
      <xdr:nvGraphicFramePr>
        <xdr:cNvPr id="30" name="Chart 29">
          <a:extLst>
            <a:ext uri="{FF2B5EF4-FFF2-40B4-BE49-F238E27FC236}">
              <a16:creationId xmlns:a16="http://schemas.microsoft.com/office/drawing/2014/main" id="{AB76AEB0-29A5-448A-AFDE-FC1E8F4DF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609599</xdr:colOff>
      <xdr:row>26</xdr:row>
      <xdr:rowOff>116543</xdr:rowOff>
    </xdr:from>
    <xdr:to>
      <xdr:col>14</xdr:col>
      <xdr:colOff>591671</xdr:colOff>
      <xdr:row>43</xdr:row>
      <xdr:rowOff>152401</xdr:rowOff>
    </xdr:to>
    <xdr:graphicFrame macro="">
      <xdr:nvGraphicFramePr>
        <xdr:cNvPr id="33" name="Chart 32">
          <a:extLst>
            <a:ext uri="{FF2B5EF4-FFF2-40B4-BE49-F238E27FC236}">
              <a16:creationId xmlns:a16="http://schemas.microsoft.com/office/drawing/2014/main" id="{AA463FDB-CB66-498C-BAAD-8EF677AD7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44823</xdr:colOff>
      <xdr:row>26</xdr:row>
      <xdr:rowOff>116543</xdr:rowOff>
    </xdr:from>
    <xdr:to>
      <xdr:col>19</xdr:col>
      <xdr:colOff>546846</xdr:colOff>
      <xdr:row>43</xdr:row>
      <xdr:rowOff>152401</xdr:rowOff>
    </xdr:to>
    <xdr:graphicFrame macro="">
      <xdr:nvGraphicFramePr>
        <xdr:cNvPr id="34" name="Chart 33">
          <a:extLst>
            <a:ext uri="{FF2B5EF4-FFF2-40B4-BE49-F238E27FC236}">
              <a16:creationId xmlns:a16="http://schemas.microsoft.com/office/drawing/2014/main" id="{26F059CB-93E2-48C3-93CB-59F04BEF8B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0</xdr:colOff>
      <xdr:row>0</xdr:row>
      <xdr:rowOff>0</xdr:rowOff>
    </xdr:from>
    <xdr:to>
      <xdr:col>25</xdr:col>
      <xdr:colOff>233082</xdr:colOff>
      <xdr:row>7</xdr:row>
      <xdr:rowOff>2240</xdr:rowOff>
    </xdr:to>
    <mc:AlternateContent xmlns:mc="http://schemas.openxmlformats.org/markup-compatibility/2006">
      <mc:Choice xmlns:a14="http://schemas.microsoft.com/office/drawing/2010/main" Requires="a14">
        <xdr:graphicFrame macro="">
          <xdr:nvGraphicFramePr>
            <xdr:cNvPr id="36" name="Country 1">
              <a:extLst>
                <a:ext uri="{FF2B5EF4-FFF2-40B4-BE49-F238E27FC236}">
                  <a16:creationId xmlns:a16="http://schemas.microsoft.com/office/drawing/2014/main" id="{05B24651-1E97-402C-9B94-3EBF6BD4364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4020800" y="0"/>
              <a:ext cx="1452282" cy="1257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242047</xdr:colOff>
      <xdr:row>0</xdr:row>
      <xdr:rowOff>0</xdr:rowOff>
    </xdr:from>
    <xdr:to>
      <xdr:col>27</xdr:col>
      <xdr:colOff>365760</xdr:colOff>
      <xdr:row>7</xdr:row>
      <xdr:rowOff>26894</xdr:rowOff>
    </xdr:to>
    <mc:AlternateContent xmlns:mc="http://schemas.openxmlformats.org/markup-compatibility/2006">
      <mc:Choice xmlns:a14="http://schemas.microsoft.com/office/drawing/2010/main" Requires="a14">
        <xdr:graphicFrame macro="">
          <xdr:nvGraphicFramePr>
            <xdr:cNvPr id="37" name="channel_size_tier 1">
              <a:extLst>
                <a:ext uri="{FF2B5EF4-FFF2-40B4-BE49-F238E27FC236}">
                  <a16:creationId xmlns:a16="http://schemas.microsoft.com/office/drawing/2014/main" id="{B1340E2C-943F-4C77-90F0-1BD91DB52FA2}"/>
                </a:ext>
              </a:extLst>
            </xdr:cNvPr>
            <xdr:cNvGraphicFramePr/>
          </xdr:nvGraphicFramePr>
          <xdr:xfrm>
            <a:off x="0" y="0"/>
            <a:ext cx="0" cy="0"/>
          </xdr:xfrm>
          <a:graphic>
            <a:graphicData uri="http://schemas.microsoft.com/office/drawing/2010/slicer">
              <sle:slicer xmlns:sle="http://schemas.microsoft.com/office/drawing/2010/slicer" name="channel_size_tier 1"/>
            </a:graphicData>
          </a:graphic>
        </xdr:graphicFrame>
      </mc:Choice>
      <mc:Fallback>
        <xdr:sp macro="" textlink="">
          <xdr:nvSpPr>
            <xdr:cNvPr id="0" name=""/>
            <xdr:cNvSpPr>
              <a:spLocks noTextEdit="1"/>
            </xdr:cNvSpPr>
          </xdr:nvSpPr>
          <xdr:spPr>
            <a:xfrm>
              <a:off x="15482047" y="0"/>
              <a:ext cx="1342913" cy="1281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hir Vachhani" refreshedDate="46247.517075462965" createdVersion="8" refreshedVersion="8" minRefreshableVersion="3" recordCount="870" xr:uid="{CCCA5AE4-CB54-4C2B-9B91-03FA20AC3CDA}">
  <cacheSource type="worksheet">
    <worksheetSource name="youtube_stats_raw[[rank]:[subscribers_per_upload]]"/>
  </cacheSource>
  <cacheFields count="31">
    <cacheField name="rank" numFmtId="0">
      <sharedItems containsSemiMixedTypes="0" containsString="0" containsNumber="1" containsInteger="1" minValue="1" maxValue="995"/>
    </cacheField>
    <cacheField name="Youtuber" numFmtId="0">
      <sharedItems/>
    </cacheField>
    <cacheField name="subscribers" numFmtId="2">
      <sharedItems containsSemiMixedTypes="0" containsString="0" containsNumber="1" containsInteger="1" minValue="12300000" maxValue="245000000"/>
    </cacheField>
    <cacheField name="video views" numFmtId="1">
      <sharedItems containsSemiMixedTypes="0" containsString="0" containsNumber="1" containsInteger="1" minValue="0" maxValue="228000000000"/>
    </cacheField>
    <cacheField name="category" numFmtId="0">
      <sharedItems count="24">
        <s v="Music"/>
        <s v="Film &amp; Animation"/>
        <s v="Entertainment"/>
        <s v="Education"/>
        <s v="Shows"/>
        <s v="People &amp; Blogs"/>
        <s v="Gaming"/>
        <s v="Sports"/>
        <s v="Howto &amp; Style"/>
        <s v="News &amp; Politics"/>
        <s v="Comedy"/>
        <s v="Trailers"/>
        <s v="Nonprofits &amp; Activism"/>
        <s v="Games"/>
        <s v="Science &amp; Technology"/>
        <s v="Movies"/>
        <s v="People"/>
        <s v="Pets &amp; Animals"/>
        <s v="Autos &amp; Vehicles"/>
        <s v="Howto"/>
        <s v="Tech"/>
        <s v="Film"/>
        <s v="Travel &amp; Events"/>
        <s v="Nan" u="1"/>
      </sharedItems>
    </cacheField>
    <cacheField name="Title" numFmtId="0">
      <sharedItems/>
    </cacheField>
    <cacheField name="uploads" numFmtId="0">
      <sharedItems containsSemiMixedTypes="0" containsString="0" containsNumber="1" containsInteger="1" minValue="0" maxValue="301308"/>
    </cacheField>
    <cacheField name="Country" numFmtId="0">
      <sharedItems/>
    </cacheField>
    <cacheField name="Abbreviation" numFmtId="0">
      <sharedItems/>
    </cacheField>
    <cacheField name="channel_type" numFmtId="0">
      <sharedItems/>
    </cacheField>
    <cacheField name="video_views_rank" numFmtId="0">
      <sharedItems containsSemiMixedTypes="0" containsString="0" containsNumber="1" containsInteger="1" minValue="1" maxValue="4057944"/>
    </cacheField>
    <cacheField name="country_rank" numFmtId="0">
      <sharedItems containsSemiMixedTypes="0" containsString="0" containsNumber="1" containsInteger="1" minValue="1" maxValue="7741"/>
    </cacheField>
    <cacheField name="channel_type_rank" numFmtId="0">
      <sharedItems containsString="0" containsBlank="1" containsNumber="1" containsInteger="1" minValue="1" maxValue="7670"/>
    </cacheField>
    <cacheField name="video_views_for_the_last_30_days" numFmtId="0">
      <sharedItems containsString="0" containsBlank="1" containsNumber="1" containsInteger="1" minValue="1" maxValue="6589000000"/>
    </cacheField>
    <cacheField name="lowest_monthly_earnings" numFmtId="0">
      <sharedItems containsSemiMixedTypes="0" containsString="0" containsNumber="1" containsInteger="1" minValue="0" maxValue="850900"/>
    </cacheField>
    <cacheField name="highest_monthly_earnings" numFmtId="0">
      <sharedItems containsSemiMixedTypes="0" containsString="0" containsNumber="1" containsInteger="1" minValue="0" maxValue="13600000"/>
    </cacheField>
    <cacheField name="lowest_yearly_earnings" numFmtId="0">
      <sharedItems containsSemiMixedTypes="0" containsString="0" containsNumber="1" containsInteger="1" minValue="0" maxValue="10200000"/>
    </cacheField>
    <cacheField name="highest_yearly_earnings" numFmtId="0">
      <sharedItems containsSemiMixedTypes="0" containsString="0" containsNumber="1" containsInteger="1" minValue="0" maxValue="163400000"/>
    </cacheField>
    <cacheField name="subscribers_for_last_30_days" numFmtId="0">
      <sharedItems containsSemiMixedTypes="0" containsString="0" containsNumber="1" containsInteger="1" minValue="0" maxValue="8000000"/>
    </cacheField>
    <cacheField name="created_year" numFmtId="0">
      <sharedItems containsSemiMixedTypes="0" containsString="0" containsNumber="1" containsInteger="1" minValue="1970" maxValue="2022"/>
    </cacheField>
    <cacheField name="created_month" numFmtId="0">
      <sharedItems/>
    </cacheField>
    <cacheField name="created_date" numFmtId="0">
      <sharedItems/>
    </cacheField>
    <cacheField name="Gross tertiary education enrollment (%)" numFmtId="0">
      <sharedItems containsSemiMixedTypes="0" containsString="0" containsNumber="1" minValue="0" maxValue="113.1"/>
    </cacheField>
    <cacheField name="Population" numFmtId="0">
      <sharedItems containsSemiMixedTypes="0" containsString="0" containsNumber="1" containsInteger="1" minValue="0" maxValue="1397715000"/>
    </cacheField>
    <cacheField name="Unemployment rate" numFmtId="0">
      <sharedItems containsSemiMixedTypes="0" containsString="0" containsNumber="1" minValue="0" maxValue="14.72"/>
    </cacheField>
    <cacheField name="Urban_population" numFmtId="0">
      <sharedItems containsSemiMixedTypes="0" containsString="0" containsNumber="1" containsInteger="1" minValue="0" maxValue="842933962"/>
    </cacheField>
    <cacheField name="Latitude" numFmtId="0">
      <sharedItems containsSemiMixedTypes="0" containsString="0" containsNumber="1" minValue="-38.416097000000001" maxValue="61.924109999999999"/>
    </cacheField>
    <cacheField name="Longitude" numFmtId="0">
      <sharedItems containsSemiMixedTypes="0" containsString="0" containsNumber="1" minValue="-172.10462899999999" maxValue="138.25292400000001"/>
    </cacheField>
    <cacheField name="upload_frequency" numFmtId="0">
      <sharedItems containsSemiMixedTypes="0" containsString="0" containsNumber="1" minValue="0" maxValue="4076.6111111111113"/>
    </cacheField>
    <cacheField name="view_per_upload" numFmtId="0">
      <sharedItems containsSemiMixedTypes="0" containsString="0" containsNumber="1" minValue="0" maxValue="26236790209"/>
    </cacheField>
    <cacheField name="subscribers_per_upload" numFmtId="0">
      <sharedItems containsSemiMixedTypes="0" containsString="0" containsNumber="1" minValue="0" maxValue="170000000"/>
    </cacheField>
  </cacheFields>
  <extLst>
    <ext xmlns:x14="http://schemas.microsoft.com/office/spreadsheetml/2009/9/main" uri="{725AE2AE-9491-48be-B2B4-4EB974FC3084}">
      <x14:pivotCacheDefinition pivotCacheId="2371420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63047916665" backgroundQuery="1" createdVersion="8" refreshedVersion="8" minRefreshableVersion="3" recordCount="0" supportSubquery="1" supportAdvancedDrill="1" xr:uid="{FECB6939-9995-4499-BE03-1FE4AEB692E3}">
  <cacheSource type="external" connectionId="2"/>
  <cacheFields count="1">
    <cacheField name="[Measures].[Average of risk_safety_score]" caption="Average of risk_safety_score" numFmtId="0" hierarchy="114"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oneField="1" hidden="1">
      <fieldsUsage count="1">
        <fieldUsage x="0"/>
      </fieldsUsage>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4336226852" backgroundQuery="1" createdVersion="8" refreshedVersion="8" minRefreshableVersion="3" recordCount="0" supportSubquery="1" supportAdvancedDrill="1" xr:uid="{934A23AA-01BF-414E-9D0F-E9DD4E9C17BE}">
  <cacheSource type="external" connectionId="2"/>
  <cacheFields count="2">
    <cacheField name="[youtube_stats_raw].[channel_size_tier].[channel_size_tier]" caption="channel_size_tier" numFmtId="0" hierarchy="49" level="1">
      <sharedItems count="4">
        <s v="Macro"/>
        <s v="Mega"/>
        <s v="Micro"/>
        <s v="Mid"/>
      </sharedItems>
    </cacheField>
    <cacheField name="[Measures].[Average of momentum_index]" caption="Average of momentum_index" numFmtId="0" hierarchy="106"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0"/>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914120371" backgroundQuery="1" createdVersion="8" refreshedVersion="8" minRefreshableVersion="3" recordCount="0" supportSubquery="1" supportAdvancedDrill="1" xr:uid="{68535585-812E-4458-AEB9-193BABFCFAE7}">
  <cacheSource type="external" connectionId="2"/>
  <cacheFields count="3">
    <cacheField name="[youtube_stats_raw].[burnout_risk].[burnout_risk]" caption="burnout_risk" numFmtId="0" hierarchy="47" level="1">
      <sharedItems count="3">
        <s v="High"/>
        <s v="Low"/>
        <s v="Medium"/>
      </sharedItems>
    </cacheField>
    <cacheField name="[youtube_stats_raw].[channel_age(year_bucket)].[channel_age(year_bucket)]" caption="channel_age(year_bucket)" numFmtId="0" hierarchy="51" level="1">
      <sharedItems count="4">
        <s v="12+"/>
        <s v="3-5"/>
        <s v="6-8"/>
        <s v="9-12"/>
      </sharedItems>
    </cacheField>
    <cacheField name="[Measures].[Count of Youtuber]" caption="Count of Youtuber" numFmtId="0" hierarchy="98"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fieldsUsage count="2">
        <fieldUsage x="-1"/>
        <fieldUsage x="0"/>
      </fieldsUsage>
    </cacheHierarchy>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2" memberValueDatatype="130" unbalanced="0">
      <fieldsUsage count="2">
        <fieldUsage x="-1"/>
        <fieldUsage x="1"/>
      </fieldsUsage>
    </cacheHierarchy>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913078701" backgroundQuery="1" createdVersion="8" refreshedVersion="8" minRefreshableVersion="3" recordCount="0" supportSubquery="1" supportAdvancedDrill="1" xr:uid="{1438F355-29C8-4EFD-93C4-E7DCC06E3360}">
  <cacheSource type="external" connectionId="2"/>
  <cacheFields count="3">
    <cacheField name="[youtube_stats_raw].[burnout_risk].[burnout_risk]" caption="burnout_risk" numFmtId="0" hierarchy="47" level="1">
      <sharedItems count="3">
        <s v="High"/>
        <s v="Low"/>
        <s v="Medium"/>
      </sharedItems>
    </cacheField>
    <cacheField name="[youtube_stats_raw].[channel_age(year_bucket)].[channel_age(year_bucket)]" caption="channel_age(year_bucket)" numFmtId="0" hierarchy="51" level="1">
      <sharedItems count="4">
        <s v="12+"/>
        <s v="3-5"/>
        <s v="6-8"/>
        <s v="9-12"/>
      </sharedItems>
    </cacheField>
    <cacheField name="[Measures].[Count of Youtuber]" caption="Count of Youtuber" numFmtId="0" hierarchy="98"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fieldsUsage count="2">
        <fieldUsage x="-1"/>
        <fieldUsage x="0"/>
      </fieldsUsage>
    </cacheHierarchy>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2" memberValueDatatype="130" unbalanced="0">
      <fieldsUsage count="2">
        <fieldUsage x="-1"/>
        <fieldUsage x="1"/>
      </fieldsUsage>
    </cacheHierarchy>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910995369" backgroundQuery="1" createdVersion="8" refreshedVersion="8" minRefreshableVersion="3" recordCount="0" supportSubquery="1" supportAdvancedDrill="1" xr:uid="{B75B8CC7-4099-4D7E-8329-B77B88CA3650}">
  <cacheSource type="external" connectionId="2"/>
  <cacheFields count="2">
    <cacheField name="[youtube_stats_raw].[upload_frequency_bucket].[upload_frequency_bucket]" caption="upload_frequency_bucket" numFmtId="0" hierarchy="52" level="1">
      <sharedItems count="5">
        <s v="High"/>
        <s v="Low"/>
        <s v="Medium"/>
        <s v="Very High"/>
        <s v="Very Low"/>
      </sharedItems>
    </cacheField>
    <cacheField name="[Measures].[Average of subscribers_for_last_30_days]" caption="Average of subscribers_for_last_30_days" numFmtId="0" hierarchy="101"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2" memberValueDatatype="130" unbalanced="0">
      <fieldsUsage count="2">
        <fieldUsage x="-1"/>
        <fieldUsage x="0"/>
      </fieldsUsage>
    </cacheHierarchy>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oneField="1" hidden="1">
      <fieldsUsage count="1">
        <fieldUsage x="1"/>
      </fieldsUsage>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910069445" backgroundQuery="1" createdVersion="8" refreshedVersion="8" minRefreshableVersion="3" recordCount="0" supportSubquery="1" supportAdvancedDrill="1" xr:uid="{F79E1F58-1963-44AC-B8E0-66A21CD5293C}">
  <cacheSource type="external" connectionId="2"/>
  <cacheFields count="3">
    <cacheField name="[youtube_stats_raw].[channel_size_tier].[channel_size_tier]" caption="channel_size_tier" numFmtId="0" hierarchy="49" level="1">
      <sharedItems count="4">
        <s v="Macro"/>
        <s v="Mega"/>
        <s v="Micro"/>
        <s v="Mid"/>
      </sharedItems>
    </cacheField>
    <cacheField name="[Measures].[Sum of subscribers]" caption="Sum of subscribers" numFmtId="0" hierarchy="61" level="32767"/>
    <cacheField name="[Measures].[Sum of yearly_expected_earning]" caption="Sum of yearly_expected_earning" numFmtId="0" hierarchy="94"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0"/>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oneField="1" hidden="1">
      <fieldsUsage count="1">
        <fieldUsage x="2"/>
      </fieldsUsage>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909027775" backgroundQuery="1" createdVersion="8" refreshedVersion="8" minRefreshableVersion="3" recordCount="0" supportSubquery="1" supportAdvancedDrill="1" xr:uid="{2688316C-DDBE-4EEF-8621-BDE57D6EFDD8}">
  <cacheSource type="external" connectionId="2"/>
  <cacheFields count="3">
    <cacheField name="[youtube_stats_raw].[channel_size_tier].[channel_size_tier]" caption="channel_size_tier" numFmtId="0" hierarchy="49" level="1">
      <sharedItems count="4">
        <s v="Macro"/>
        <s v="Mega"/>
        <s v="Micro"/>
        <s v="Mid"/>
      </sharedItems>
    </cacheField>
    <cacheField name="[Measures].[Sum of subscribers]" caption="Sum of subscribers" numFmtId="0" hierarchy="61" level="32767"/>
    <cacheField name="[Measures].[Sum of yearly_expected_earning]" caption="Sum of yearly_expected_earning" numFmtId="0" hierarchy="94"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0"/>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oneField="1" hidden="1">
      <fieldsUsage count="1">
        <fieldUsage x="2"/>
      </fieldsUsage>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907175927" backgroundQuery="1" createdVersion="8" refreshedVersion="8" minRefreshableVersion="3" recordCount="0" supportSubquery="1" supportAdvancedDrill="1" xr:uid="{027A5212-869F-4629-803F-0DD20731BE3C}">
  <cacheSource type="external" connectionId="2"/>
  <cacheFields count="3">
    <cacheField name="[youtube_stats_raw].[category].[category]" caption="category" numFmtId="0" hierarchy="12" level="1">
      <sharedItems count="22">
        <s v="Autos &amp; Vehicles"/>
        <s v="Comedy"/>
        <s v="Education"/>
        <s v="Entertainment"/>
        <s v="Film &amp; Animation"/>
        <s v="Games"/>
        <s v="Gaming"/>
        <s v="Howto"/>
        <s v="Howto &amp; Style"/>
        <s v="Movies"/>
        <s v="Music"/>
        <s v="News &amp; Politics"/>
        <s v="Nonprofits &amp; Activism"/>
        <s v="People"/>
        <s v="People &amp; Blogs"/>
        <s v="Pets &amp; Animals"/>
        <s v="Science &amp; Technology"/>
        <s v="Shows"/>
        <s v="Sports"/>
        <s v="Tech"/>
        <s v="Trailers"/>
        <s v="Travel &amp; Events"/>
      </sharedItems>
    </cacheField>
    <cacheField name="[Measures].[Average of estimate_yearly_earnings]" caption="Average of estimate_yearly_earnings" numFmtId="0" hierarchy="86" level="32767"/>
    <cacheField name="[Measures].[Average of highest_yearly_earnings]" caption="Average of highest_yearly_earnings" numFmtId="0" hierarchy="67"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2" memberValueDatatype="130" unbalanced="0">
      <fieldsUsage count="2">
        <fieldUsage x="-1"/>
        <fieldUsage x="0"/>
      </fieldsUsage>
    </cacheHierarchy>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516203704" backgroundQuery="1" createdVersion="8" refreshedVersion="8" minRefreshableVersion="3" recordCount="0" supportSubquery="1" supportAdvancedDrill="1" xr:uid="{8ADB8C5D-A360-45EE-886D-D7C6CB7C1823}">
  <cacheSource type="external" connectionId="2"/>
  <cacheFields count="3">
    <cacheField name="[youtube_stats_raw].[category].[category]" caption="category" numFmtId="0" hierarchy="12" level="1">
      <sharedItems count="23">
        <s v="Autos &amp; Vehicles"/>
        <s v="Comedy"/>
        <s v="Education"/>
        <s v="Entertainment"/>
        <s v="Film"/>
        <s v="Film &amp; Animation"/>
        <s v="Games"/>
        <s v="Gaming"/>
        <s v="Howto"/>
        <s v="Howto &amp; Style"/>
        <s v="Movies"/>
        <s v="Music"/>
        <s v="News &amp; Politics"/>
        <s v="Nonprofits &amp; Activism"/>
        <s v="People"/>
        <s v="People &amp; Blogs"/>
        <s v="Pets &amp; Animals"/>
        <s v="Science &amp; Technology"/>
        <s v="Shows"/>
        <s v="Sports"/>
        <s v="Tech"/>
        <s v="Trailers"/>
        <s v="Travel &amp; Events"/>
      </sharedItems>
    </cacheField>
    <cacheField name="[Measures].[Average of subscribers]" caption="Average of subscribers" numFmtId="0" hierarchy="78" level="32767"/>
    <cacheField name="[Measures].[Average of highest_yearly_earnings]" caption="Average of highest_yearly_earnings" numFmtId="0" hierarchy="67"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2" memberValueDatatype="130" unbalanced="0">
      <fieldsUsage count="2">
        <fieldUsage x="-1"/>
        <fieldUsage x="0"/>
      </fieldsUsage>
    </cacheHierarchy>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901273147" backgroundQuery="1" createdVersion="8" refreshedVersion="8" minRefreshableVersion="3" recordCount="0" supportSubquery="1" supportAdvancedDrill="1" xr:uid="{5A143E01-D7A9-49B7-A0B1-A0F9D338ECD9}">
  <cacheSource type="external" connectionId="2"/>
  <cacheFields count="6">
    <cacheField name="[Measures].[Average of estimate_yearly_earnings]" caption="Average of estimate_yearly_earnings" numFmtId="0" hierarchy="86" level="32767"/>
    <cacheField name="[Measures].[Average of yearly_expected_earning]" caption="Average of yearly_expected_earning" numFmtId="0" hierarchy="95" level="32767"/>
    <cacheField name="[youtube_stats_raw].[category].[category]" caption="category" numFmtId="0" hierarchy="12" level="1">
      <sharedItems count="22">
        <s v="Autos &amp; Vehicles"/>
        <s v="Comedy"/>
        <s v="Education"/>
        <s v="Entertainment"/>
        <s v="Film &amp; Animation"/>
        <s v="Games"/>
        <s v="Gaming"/>
        <s v="Howto"/>
        <s v="Howto &amp; Style"/>
        <s v="Movies"/>
        <s v="Music"/>
        <s v="News &amp; Politics"/>
        <s v="Nonprofits &amp; Activism"/>
        <s v="People"/>
        <s v="People &amp; Blogs"/>
        <s v="Pets &amp; Animals"/>
        <s v="Science &amp; Technology"/>
        <s v="Shows"/>
        <s v="Sports"/>
        <s v="Tech"/>
        <s v="Trailers"/>
        <s v="Travel &amp; Events"/>
      </sharedItems>
    </cacheField>
    <cacheField name="[youtube_stats_raw].[Country].[Country]" caption="Country" numFmtId="0" hierarchy="15" level="1">
      <sharedItems containsSemiMixedTypes="0" containsNonDate="0" containsString="0"/>
    </cacheField>
    <cacheField name="[youtube_stats_raw].[burnout_risk].[burnout_risk]" caption="burnout_risk" numFmtId="0" hierarchy="47" level="1">
      <sharedItems containsSemiMixedTypes="0" containsNonDate="0" containsString="0"/>
    </cacheField>
    <cacheField name="[youtube_stats_raw].[channel_size_tier].[channel_size_tier]" caption="channel_size_tier" numFmtId="0" hierarchy="49" level="1">
      <sharedItems containsSemiMixedTypes="0" containsNonDate="0" containsString="0"/>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2" memberValueDatatype="130" unbalanced="0">
      <fieldsUsage count="2">
        <fieldUsage x="-1"/>
        <fieldUsage x="2"/>
      </fieldsUsage>
    </cacheHierarchy>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fieldsUsage count="2">
        <fieldUsage x="-1"/>
        <fieldUsage x="3"/>
      </fieldsUsage>
    </cacheHierarchy>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fieldsUsage count="2">
        <fieldUsage x="-1"/>
        <fieldUsage x="4"/>
      </fieldsUsage>
    </cacheHierarchy>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5"/>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oneField="1" hidden="1">
      <fieldsUsage count="1">
        <fieldUsage x="0"/>
      </fieldsUsage>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8576389" backgroundQuery="1" createdVersion="8" refreshedVersion="8" minRefreshableVersion="3" recordCount="0" supportSubquery="1" supportAdvancedDrill="1" xr:uid="{0A0B64FE-3C5E-49E9-87F1-9B30A21DF410}">
  <cacheSource type="external" connectionId="2"/>
  <cacheFields count="4">
    <cacheField name="[Measures].[Average of highest_yearly_earnings]" caption="Average of highest_yearly_earnings" numFmtId="0" hierarchy="67" level="32767"/>
    <cacheField name="[Measures].[Average of Gross tertiary education enrollment (%)]" caption="Average of Gross tertiary education enrollment (%)" numFmtId="0" hierarchy="70" level="32767"/>
    <cacheField name="[Measures].[Average of Unemployment rate]" caption="Average of Unemployment rate" numFmtId="0" hierarchy="71" level="32767"/>
    <cacheField name="[youtube_stats_raw].[Country].[Country]" caption="Country" numFmtId="0" hierarchy="15" level="1">
      <sharedItems count="49">
        <s v="Afghanistan"/>
        <s v="Andorra"/>
        <s v="Argentina"/>
        <s v="Australia"/>
        <s v="Bangladesh"/>
        <s v="Barbados"/>
        <s v="Brazil"/>
        <s v="Canada"/>
        <s v="Chile"/>
        <s v="China"/>
        <s v="Colombia"/>
        <s v="Cuba"/>
        <s v="Ecuador"/>
        <s v="Egypt"/>
        <s v="El Salvador"/>
        <s v="Finland"/>
        <s v="France"/>
        <s v="Germany"/>
        <s v="India"/>
        <s v="Indonesia"/>
        <s v="Iraq"/>
        <s v="Italy"/>
        <s v="Japan"/>
        <s v="Jordan"/>
        <s v="Kuwait"/>
        <s v="Latvia"/>
        <s v="Malaysia"/>
        <s v="Mexico"/>
        <s v="Morocco"/>
        <s v="Netherlands"/>
        <s v="Pakistan"/>
        <s v="Peru"/>
        <s v="Philippines"/>
        <s v="Russia"/>
        <s v="Samoa"/>
        <s v="Saudi Arabia"/>
        <s v="Singapore"/>
        <s v="South Korea"/>
        <s v="Spain"/>
        <s v="Sweden"/>
        <s v="Switzerland"/>
        <s v="Thailand"/>
        <s v="Turkey"/>
        <s v="Ukraine"/>
        <s v="United Arab Emirates"/>
        <s v="United Kingdom"/>
        <s v="United States"/>
        <s v="Venezuela"/>
        <s v="Vietnam"/>
      </sharedItems>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fieldsUsage count="2">
        <fieldUsage x="-1"/>
        <fieldUsage x="3"/>
      </fieldsUsage>
    </cacheHierarchy>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93750003" backgroundQuery="1" createdVersion="8" refreshedVersion="8" minRefreshableVersion="3" recordCount="0" supportSubquery="1" supportAdvancedDrill="1" xr:uid="{52913943-6DFA-4C12-A2E1-A30D672E7B1A}">
  <cacheSource type="external" connectionId="2"/>
  <cacheFields count="3">
    <cacheField name="[Measures].[Count of burnout_risk]" caption="Count of burnout_risk" numFmtId="0" hierarchy="63" level="32767"/>
    <cacheField name="[youtube_stats_raw].[Country].[Country]" caption="Country" numFmtId="0" hierarchy="15" level="1">
      <sharedItems containsSemiMixedTypes="0" containsNonDate="0" containsString="0"/>
    </cacheField>
    <cacheField name="[youtube_stats_raw].[channel_size_tier].[channel_size_tier]" caption="channel_size_tier" numFmtId="0" hierarchy="49" level="1">
      <sharedItems containsSemiMixedTypes="0" containsNonDate="0" containsString="0"/>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fieldsUsage count="2">
        <fieldUsage x="-1"/>
        <fieldUsage x="1"/>
      </fieldsUsage>
    </cacheHierarchy>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2"/>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oneField="1" hidden="1">
      <fieldsUsage count="1">
        <fieldUsage x="0"/>
      </fieldsUsage>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8472222" backgroundQuery="1" createdVersion="8" refreshedVersion="8" minRefreshableVersion="3" recordCount="0" supportSubquery="1" supportAdvancedDrill="1" xr:uid="{62E4CABB-F0B3-41DE-9866-E6D6E7037F35}">
  <cacheSource type="external" connectionId="2"/>
  <cacheFields count="1">
    <cacheField name="[Measures].[Sum of lowest_monthly_earnings]" caption="Sum of lowest_monthly_earnings" numFmtId="0" hierarchy="81"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83912035" backgroundQuery="1" createdVersion="8" refreshedVersion="8" minRefreshableVersion="3" recordCount="0" supportSubquery="1" supportAdvancedDrill="1" xr:uid="{14530EEF-EC46-44F7-B5D7-FAC6F92691A3}">
  <cacheSource type="external" connectionId="2"/>
  <cacheFields count="3">
    <cacheField name="[youtube_stats_raw].[channel_age(year_bucket)].[channel_age(year_bucket)]" caption="channel_age(year_bucket)" numFmtId="0" hierarchy="51" level="1">
      <sharedItems count="4">
        <s v="12+"/>
        <s v="3-5"/>
        <s v="6-8"/>
        <s v="9-12"/>
      </sharedItems>
    </cacheField>
    <cacheField name="[Measures].[Average of estimate_yearly_earnings]" caption="Average of estimate_yearly_earnings" numFmtId="0" hierarchy="86" level="32767"/>
    <cacheField name="[Measures].[Average of engagement_rate]" caption="Average of engagement_rate" numFmtId="0" hierarchy="65"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2" memberValueDatatype="130" unbalanced="0">
      <fieldsUsage count="2">
        <fieldUsage x="-1"/>
        <fieldUsage x="0"/>
      </fieldsUsage>
    </cacheHierarchy>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oneField="1" hidden="1">
      <fieldsUsage count="1">
        <fieldUsage x="2"/>
      </fieldsUsage>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82986111" backgroundQuery="1" createdVersion="8" refreshedVersion="8" minRefreshableVersion="3" recordCount="0" supportSubquery="1" supportAdvancedDrill="1" xr:uid="{808A213C-B83F-473F-A70A-69D4A22CF7F2}">
  <cacheSource type="external" connectionId="2"/>
  <cacheFields count="1">
    <cacheField name="[Measures].[Average of subscribers]" caption="Average of subscribers" numFmtId="0" hierarchy="78"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8135532404" backgroundQuery="1" createdVersion="8" refreshedVersion="8" minRefreshableVersion="3" recordCount="0" supportSubquery="1" supportAdvancedDrill="1" xr:uid="{068F1457-E58F-4DCA-B2A5-70D09AF0EE48}">
  <cacheSource type="external" connectionId="2"/>
  <cacheFields count="2">
    <cacheField name="[youtube_stats_raw].[category].[category]" caption="category" numFmtId="0" hierarchy="12" level="1">
      <sharedItems count="22">
        <s v="Autos &amp; Vehicles"/>
        <s v="Comedy"/>
        <s v="Education"/>
        <s v="Entertainment"/>
        <s v="Film &amp; Animation"/>
        <s v="Games"/>
        <s v="Gaming"/>
        <s v="Howto"/>
        <s v="Howto &amp; Style"/>
        <s v="Movies"/>
        <s v="Music"/>
        <s v="News &amp; Politics"/>
        <s v="Nonprofits &amp; Activism"/>
        <s v="People"/>
        <s v="People &amp; Blogs"/>
        <s v="Pets &amp; Animals"/>
        <s v="Science &amp; Technology"/>
        <s v="Shows"/>
        <s v="Sports"/>
        <s v="Tech"/>
        <s v="Trailers"/>
        <s v="Travel &amp; Events"/>
      </sharedItems>
    </cacheField>
    <cacheField name="[Measures].[Average of earnings_per_million_views]" caption="Average of earnings_per_million_views" numFmtId="0" hierarchy="110"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2" memberValueDatatype="130" unbalanced="0">
      <fieldsUsage count="2">
        <fieldUsage x="-1"/>
        <fieldUsage x="0"/>
      </fieldsUsage>
    </cacheHierarchy>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89930555" backgroundQuery="1" createdVersion="8" refreshedVersion="8" minRefreshableVersion="3" recordCount="0" supportSubquery="1" supportAdvancedDrill="1" xr:uid="{6F877E79-008D-474A-A77C-CF5F1EA11558}">
  <cacheSource type="external" connectionId="2"/>
  <cacheFields count="4">
    <cacheField name="[Measures].[Average of yearly_expected_earning]" caption="Average of yearly_expected_earning" numFmtId="0" hierarchy="95" level="32767"/>
    <cacheField name="[youtube_stats_raw].[Country].[Country]" caption="Country" numFmtId="0" hierarchy="15" level="1">
      <sharedItems containsSemiMixedTypes="0" containsNonDate="0" containsString="0"/>
    </cacheField>
    <cacheField name="[youtube_stats_raw].[burnout_risk].[burnout_risk]" caption="burnout_risk" numFmtId="0" hierarchy="47" level="1">
      <sharedItems containsSemiMixedTypes="0" containsNonDate="0" containsString="0"/>
    </cacheField>
    <cacheField name="[youtube_stats_raw].[channel_size_tier].[channel_size_tier]" caption="channel_size_tier" numFmtId="0" hierarchy="49" level="1">
      <sharedItems containsSemiMixedTypes="0" containsNonDate="0" containsString="0"/>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fieldsUsage count="2">
        <fieldUsage x="-1"/>
        <fieldUsage x="1"/>
      </fieldsUsage>
    </cacheHierarchy>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fieldsUsage count="2">
        <fieldUsage x="-1"/>
        <fieldUsage x="2"/>
      </fieldsUsage>
    </cacheHierarchy>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3"/>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98148145" backgroundQuery="1" createdVersion="8" refreshedVersion="8" minRefreshableVersion="3" recordCount="0" supportSubquery="1" supportAdvancedDrill="1" xr:uid="{7FAD95BB-08A2-47B5-9EE4-64A1796EC7D1}">
  <cacheSource type="external" connectionId="2"/>
  <cacheFields count="4">
    <cacheField name="[youtube_stats_raw].[channel_size_tier].[channel_size_tier]" caption="channel_size_tier" numFmtId="0" hierarchy="49" level="1">
      <sharedItems count="4">
        <s v="Macro"/>
        <s v="Mega"/>
        <s v="Micro"/>
        <s v="Mid"/>
      </sharedItems>
    </cacheField>
    <cacheField name="[Measures].[Average of subscribers_for_last_30_days]" caption="Average of subscribers_for_last_30_days" numFmtId="0" hierarchy="101" level="32767"/>
    <cacheField name="[youtube_stats_raw].[Country].[Country]" caption="Country" numFmtId="0" hierarchy="15" level="1">
      <sharedItems containsSemiMixedTypes="0" containsNonDate="0" containsString="0"/>
    </cacheField>
    <cacheField name="[youtube_stats_raw].[burnout_risk].[burnout_risk]" caption="burnout_risk" numFmtId="0" hierarchy="47" level="1">
      <sharedItems containsSemiMixedTypes="0" containsNonDate="0" containsString="0"/>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fieldsUsage count="2">
        <fieldUsage x="-1"/>
        <fieldUsage x="2"/>
      </fieldsUsage>
    </cacheHierarchy>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fieldsUsage count="2">
        <fieldUsage x="-1"/>
        <fieldUsage x="3"/>
      </fieldsUsage>
    </cacheHierarchy>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0"/>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oneField="1" hidden="1">
      <fieldsUsage count="1">
        <fieldUsage x="1"/>
      </fieldsUsage>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9074074" backgroundQuery="1" createdVersion="8" refreshedVersion="8" minRefreshableVersion="3" recordCount="0" supportSubquery="1" supportAdvancedDrill="1" xr:uid="{3616E40C-3E62-4F32-BD2A-594C95F480F2}">
  <cacheSource type="external" connectionId="2"/>
  <cacheFields count="4">
    <cacheField name="[Measures].[Sum of estimate_yearly_earnings]" caption="Sum of estimate_yearly_earnings" numFmtId="0" hierarchy="62" level="32767"/>
    <cacheField name="[youtube_stats_raw].[Country].[Country]" caption="Country" numFmtId="0" hierarchy="15" level="1">
      <sharedItems containsSemiMixedTypes="0" containsNonDate="0" containsString="0"/>
    </cacheField>
    <cacheField name="[youtube_stats_raw].[burnout_risk].[burnout_risk]" caption="burnout_risk" numFmtId="0" hierarchy="47" level="1">
      <sharedItems containsSemiMixedTypes="0" containsNonDate="0" containsString="0"/>
    </cacheField>
    <cacheField name="[youtube_stats_raw].[channel_size_tier].[channel_size_tier]" caption="channel_size_tier" numFmtId="0" hierarchy="49" level="1">
      <sharedItems containsSemiMixedTypes="0" containsNonDate="0" containsString="0"/>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fieldsUsage count="2">
        <fieldUsage x="-1"/>
        <fieldUsage x="1"/>
      </fieldsUsage>
    </cacheHierarchy>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fieldsUsage count="2">
        <fieldUsage x="-1"/>
        <fieldUsage x="2"/>
      </fieldsUsage>
    </cacheHierarchy>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3"/>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oneField="1" hidden="1">
      <fieldsUsage count="1">
        <fieldUsage x="0"/>
      </fieldsUsage>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99074076" backgroundQuery="1" createdVersion="8" refreshedVersion="8" minRefreshableVersion="3" recordCount="0" supportSubquery="1" supportAdvancedDrill="1" xr:uid="{03F5E2DE-C54B-4056-BB3E-8E34318B5EF0}">
  <cacheSource type="external" connectionId="2"/>
  <cacheFields count="5">
    <cacheField name="[youtube_stats_raw].[category].[category]" caption="category" numFmtId="0" hierarchy="12" level="1">
      <sharedItems count="21">
        <s v="Autos &amp; Vehicles"/>
        <s v="Comedy"/>
        <s v="Education"/>
        <s v="Entertainment"/>
        <s v="Film &amp; Animation"/>
        <s v="Games"/>
        <s v="Gaming"/>
        <s v="Howto"/>
        <s v="Howto &amp; Style"/>
        <s v="Movies"/>
        <s v="Music"/>
        <s v="News &amp; Politics"/>
        <s v="Nonprofits &amp; Activism"/>
        <s v="People"/>
        <s v="People &amp; Blogs"/>
        <s v="Pets &amp; Animals"/>
        <s v="Science &amp; Technology"/>
        <s v="Shows"/>
        <s v="Sports"/>
        <s v="Tech"/>
        <s v="Trailers"/>
      </sharedItems>
    </cacheField>
    <cacheField name="[Measures].[Average of engagement_rate]" caption="Average of engagement_rate" numFmtId="0" hierarchy="65" level="32767"/>
    <cacheField name="[youtube_stats_raw].[Country].[Country]" caption="Country" numFmtId="0" hierarchy="15" level="1">
      <sharedItems containsSemiMixedTypes="0" containsNonDate="0" containsString="0"/>
    </cacheField>
    <cacheField name="[youtube_stats_raw].[burnout_risk].[burnout_risk]" caption="burnout_risk" numFmtId="0" hierarchy="47" level="1">
      <sharedItems containsSemiMixedTypes="0" containsNonDate="0" containsString="0"/>
    </cacheField>
    <cacheField name="[youtube_stats_raw].[channel_size_tier].[channel_size_tier]" caption="channel_size_tier" numFmtId="0" hierarchy="49" level="1">
      <sharedItems containsSemiMixedTypes="0" containsNonDate="0" containsString="0"/>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2" memberValueDatatype="130" unbalanced="0">
      <fieldsUsage count="2">
        <fieldUsage x="-1"/>
        <fieldUsage x="0"/>
      </fieldsUsage>
    </cacheHierarchy>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fieldsUsage count="2">
        <fieldUsage x="-1"/>
        <fieldUsage x="2"/>
      </fieldsUsage>
    </cacheHierarchy>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fieldsUsage count="2">
        <fieldUsage x="-1"/>
        <fieldUsage x="3"/>
      </fieldsUsage>
    </cacheHierarchy>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4"/>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82060188" backgroundQuery="1" createdVersion="8" refreshedVersion="8" minRefreshableVersion="3" recordCount="0" supportSubquery="1" supportAdvancedDrill="1" xr:uid="{46B119F6-9C31-43DF-A43A-FE2A62B523AD}">
  <cacheSource type="external" connectionId="2"/>
  <cacheFields count="3">
    <cacheField name="[Measures].[Sum of subscribers]" caption="Sum of subscribers" numFmtId="0" hierarchy="61" level="32767"/>
    <cacheField name="[Measures].[Sum of engagement_rate]" caption="Sum of engagement_rate" numFmtId="0" hierarchy="64" level="32767"/>
    <cacheField name="[youtube_stats_raw].[category].[category]" caption="category" numFmtId="0" hierarchy="12" level="1">
      <sharedItems count="23">
        <s v="Autos &amp; Vehicles"/>
        <s v="Comedy"/>
        <s v="Education"/>
        <s v="Entertainment"/>
        <s v="Film"/>
        <s v="Film &amp; Animation"/>
        <s v="Games"/>
        <s v="Gaming"/>
        <s v="Howto"/>
        <s v="Howto &amp; Style"/>
        <s v="Movies"/>
        <s v="Music"/>
        <s v="News &amp; Politics"/>
        <s v="Nonprofits &amp; Activism"/>
        <s v="People"/>
        <s v="People &amp; Blogs"/>
        <s v="Pets &amp; Animals"/>
        <s v="Science &amp; Technology"/>
        <s v="Shows"/>
        <s v="Sports"/>
        <s v="Tech"/>
        <s v="Trailers"/>
        <s v="Travel &amp; Events"/>
      </sharedItems>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2" memberValueDatatype="130" unbalanced="0">
      <fieldsUsage count="2">
        <fieldUsage x="-1"/>
        <fieldUsage x="2"/>
      </fieldsUsage>
    </cacheHierarchy>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oneField="1" hidden="1">
      <fieldsUsage count="1">
        <fieldUsage x="1"/>
      </fieldsUsage>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92013887" backgroundQuery="1" createdVersion="8" refreshedVersion="8" minRefreshableVersion="3" recordCount="0" supportSubquery="1" supportAdvancedDrill="1" xr:uid="{38E04A01-A7F0-4E95-8C63-544548B7EFDD}">
  <cacheSource type="external" connectionId="2"/>
  <cacheFields count="4">
    <cacheField name="[youtube_stats_raw].[burnout_risk].[burnout_risk]" caption="burnout_risk" numFmtId="0" hierarchy="47" level="1">
      <sharedItems count="3">
        <s v="High"/>
        <s v="Low"/>
        <s v="Medium"/>
      </sharedItems>
    </cacheField>
    <cacheField name="[Measures].[Count of burnout_risk]" caption="Count of burnout_risk" numFmtId="0" hierarchy="63" level="32767"/>
    <cacheField name="[youtube_stats_raw].[Country].[Country]" caption="Country" numFmtId="0" hierarchy="15" level="1">
      <sharedItems containsSemiMixedTypes="0" containsNonDate="0" containsString="0"/>
    </cacheField>
    <cacheField name="[youtube_stats_raw].[channel_size_tier].[channel_size_tier]" caption="channel_size_tier" numFmtId="0" hierarchy="49" level="1">
      <sharedItems containsSemiMixedTypes="0" containsNonDate="0" containsString="0"/>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fieldsUsage count="2">
        <fieldUsage x="-1"/>
        <fieldUsage x="2"/>
      </fieldsUsage>
    </cacheHierarchy>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fieldsUsage count="2">
        <fieldUsage x="-1"/>
        <fieldUsage x="0"/>
      </fieldsUsage>
    </cacheHierarchy>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3"/>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96990744" backgroundQuery="1" createdVersion="8" refreshedVersion="8" minRefreshableVersion="3" recordCount="0" supportSubquery="1" supportAdvancedDrill="1" xr:uid="{006EF8BB-9DC3-4E54-860F-83BA41FC96C7}">
  <cacheSource type="external" connectionId="2"/>
  <cacheFields count="5">
    <cacheField name="[youtube_stats_raw].[category].[category]" caption="category" numFmtId="0" hierarchy="12" level="1">
      <sharedItems count="23">
        <s v="Autos &amp; Vehicles"/>
        <s v="Comedy"/>
        <s v="Education"/>
        <s v="Entertainment"/>
        <s v="Film"/>
        <s v="Film &amp; Animation"/>
        <s v="Games"/>
        <s v="Gaming"/>
        <s v="Howto"/>
        <s v="Howto &amp; Style"/>
        <s v="Movies"/>
        <s v="Music"/>
        <s v="News &amp; Politics"/>
        <s v="Nonprofits &amp; Activism"/>
        <s v="People"/>
        <s v="People &amp; Blogs"/>
        <s v="Pets &amp; Animals"/>
        <s v="Science &amp; Technology"/>
        <s v="Shows"/>
        <s v="Sports"/>
        <s v="Tech"/>
        <s v="Trailers"/>
        <s v="Travel &amp; Events"/>
      </sharedItems>
    </cacheField>
    <cacheField name="[youtube_stats_raw].[burnout_risk].[burnout_risk]" caption="burnout_risk" numFmtId="0" hierarchy="47" level="1">
      <sharedItems count="3">
        <s v="High"/>
        <s v="Low"/>
        <s v="Medium"/>
      </sharedItems>
    </cacheField>
    <cacheField name="[Measures].[Count of Youtuber]" caption="Count of Youtuber" numFmtId="0" hierarchy="98" level="32767"/>
    <cacheField name="[youtube_stats_raw].[Country].[Country]" caption="Country" numFmtId="0" hierarchy="15" level="1">
      <sharedItems containsSemiMixedTypes="0" containsNonDate="0" containsString="0"/>
    </cacheField>
    <cacheField name="[youtube_stats_raw].[channel_size_tier].[channel_size_tier]" caption="channel_size_tier" numFmtId="0" hierarchy="49" level="1">
      <sharedItems containsSemiMixedTypes="0" containsNonDate="0" containsString="0"/>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2" memberValueDatatype="130" unbalanced="0">
      <fieldsUsage count="2">
        <fieldUsage x="-1"/>
        <fieldUsage x="0"/>
      </fieldsUsage>
    </cacheHierarchy>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fieldsUsage count="2">
        <fieldUsage x="-1"/>
        <fieldUsage x="3"/>
      </fieldsUsage>
    </cacheHierarchy>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fieldsUsage count="2">
        <fieldUsage x="-1"/>
        <fieldUsage x="1"/>
      </fieldsUsage>
    </cacheHierarchy>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4"/>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95949074" backgroundQuery="1" createdVersion="8" refreshedVersion="8" minRefreshableVersion="3" recordCount="0" supportSubquery="1" supportAdvancedDrill="1" xr:uid="{38A6A08C-6E88-4945-9FB6-523163537DF9}">
  <cacheSource type="external" connectionId="2"/>
  <cacheFields count="5">
    <cacheField name="[youtube_stats_raw].[Country].[Country]" caption="Country" numFmtId="0" hierarchy="15" level="1">
      <sharedItems containsSemiMixedTypes="0" containsNonDate="0" containsString="0"/>
    </cacheField>
    <cacheField name="[youtube_stats_raw].[created_year].[created_year]" caption="created_year" numFmtId="0" hierarchy="27" level="1">
      <sharedItems containsSemiMixedTypes="0" containsString="0" containsNumber="1" containsInteger="1" minValue="1970" maxValue="2022" count="19">
        <n v="1970"/>
        <n v="2005"/>
        <n v="2006"/>
        <n v="2007"/>
        <n v="2008"/>
        <n v="2009"/>
        <n v="2010"/>
        <n v="2011"/>
        <n v="2012"/>
        <n v="2013"/>
        <n v="2014"/>
        <n v="2015"/>
        <n v="2016"/>
        <n v="2017"/>
        <n v="2018"/>
        <n v="2019"/>
        <n v="2020"/>
        <n v="2021"/>
        <n v="2022"/>
      </sharedItems>
      <extLst>
        <ext xmlns:x15="http://schemas.microsoft.com/office/spreadsheetml/2010/11/main" uri="{4F2E5C28-24EA-4eb8-9CBF-B6C8F9C3D259}">
          <x15:cachedUniqueNames>
            <x15:cachedUniqueName index="0" name="[youtube_stats_raw].[created_year].&amp;[1970]"/>
            <x15:cachedUniqueName index="1" name="[youtube_stats_raw].[created_year].&amp;[2005]"/>
            <x15:cachedUniqueName index="2" name="[youtube_stats_raw].[created_year].&amp;[2006]"/>
            <x15:cachedUniqueName index="3" name="[youtube_stats_raw].[created_year].&amp;[2007]"/>
            <x15:cachedUniqueName index="4" name="[youtube_stats_raw].[created_year].&amp;[2008]"/>
            <x15:cachedUniqueName index="5" name="[youtube_stats_raw].[created_year].&amp;[2009]"/>
            <x15:cachedUniqueName index="6" name="[youtube_stats_raw].[created_year].&amp;[2010]"/>
            <x15:cachedUniqueName index="7" name="[youtube_stats_raw].[created_year].&amp;[2011]"/>
            <x15:cachedUniqueName index="8" name="[youtube_stats_raw].[created_year].&amp;[2012]"/>
            <x15:cachedUniqueName index="9" name="[youtube_stats_raw].[created_year].&amp;[2013]"/>
            <x15:cachedUniqueName index="10" name="[youtube_stats_raw].[created_year].&amp;[2014]"/>
            <x15:cachedUniqueName index="11" name="[youtube_stats_raw].[created_year].&amp;[2015]"/>
            <x15:cachedUniqueName index="12" name="[youtube_stats_raw].[created_year].&amp;[2016]"/>
            <x15:cachedUniqueName index="13" name="[youtube_stats_raw].[created_year].&amp;[2017]"/>
            <x15:cachedUniqueName index="14" name="[youtube_stats_raw].[created_year].&amp;[2018]"/>
            <x15:cachedUniqueName index="15" name="[youtube_stats_raw].[created_year].&amp;[2019]"/>
            <x15:cachedUniqueName index="16" name="[youtube_stats_raw].[created_year].&amp;[2020]"/>
            <x15:cachedUniqueName index="17" name="[youtube_stats_raw].[created_year].&amp;[2021]"/>
            <x15:cachedUniqueName index="18" name="[youtube_stats_raw].[created_year].&amp;[2022]"/>
          </x15:cachedUniqueNames>
        </ext>
      </extLst>
    </cacheField>
    <cacheField name="[Measures].[Count of Youtuber]" caption="Count of Youtuber" numFmtId="0" hierarchy="98" level="32767"/>
    <cacheField name="[youtube_stats_raw].[burnout_risk].[burnout_risk]" caption="burnout_risk" numFmtId="0" hierarchy="47" level="1">
      <sharedItems containsSemiMixedTypes="0" containsNonDate="0" containsString="0"/>
    </cacheField>
    <cacheField name="[youtube_stats_raw].[channel_size_tier].[channel_size_tier]" caption="channel_size_tier" numFmtId="0" hierarchy="49" level="1">
      <sharedItems containsSemiMixedTypes="0" containsNonDate="0" containsString="0"/>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fieldsUsage count="2">
        <fieldUsage x="-1"/>
        <fieldUsage x="0"/>
      </fieldsUsage>
    </cacheHierarchy>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2" memberValueDatatype="20" unbalanced="0">
      <fieldsUsage count="2">
        <fieldUsage x="-1"/>
        <fieldUsage x="1"/>
      </fieldsUsage>
    </cacheHierarchy>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fieldsUsage count="2">
        <fieldUsage x="-1"/>
        <fieldUsage x="3"/>
      </fieldsUsage>
    </cacheHierarchy>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4"/>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900231484" backgroundQuery="1" createdVersion="8" refreshedVersion="8" minRefreshableVersion="3" recordCount="0" supportSubquery="1" supportAdvancedDrill="1" xr:uid="{221A6573-0897-46B4-9DDE-01021848A18F}">
  <cacheSource type="external" connectionId="2"/>
  <cacheFields count="4">
    <cacheField name="[youtube_stats_raw].[Country].[Country]" caption="Country" numFmtId="0" hierarchy="15" level="1">
      <sharedItems count="10">
        <s v="Brazil"/>
        <s v="India"/>
        <s v="Indonesia"/>
        <s v="Mexico"/>
        <s v="Russia"/>
        <s v="South Korea"/>
        <s v="Spain"/>
        <s v="Thailand"/>
        <s v="United Kingdom"/>
        <s v="United States"/>
      </sharedItems>
    </cacheField>
    <cacheField name="[Measures].[Sum of subscribers]" caption="Sum of subscribers" numFmtId="0" hierarchy="61" level="32767"/>
    <cacheField name="[youtube_stats_raw].[channel_size_tier].[channel_size_tier]" caption="channel_size_tier" numFmtId="0" hierarchy="49" level="1">
      <sharedItems containsSemiMixedTypes="0" containsNonDate="0" containsString="0"/>
    </cacheField>
    <cacheField name="[youtube_stats_raw].[burnout_risk].[burnout_risk]" caption="burnout_risk" numFmtId="0" hierarchy="47" level="1">
      <sharedItems containsSemiMixedTypes="0" containsNonDate="0" containsString="0"/>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fieldsUsage count="2">
        <fieldUsage x="-1"/>
        <fieldUsage x="0"/>
      </fieldsUsage>
    </cacheHierarchy>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fieldsUsage count="2">
        <fieldUsage x="-1"/>
        <fieldUsage x="3"/>
      </fieldsUsage>
    </cacheHierarchy>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2"/>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6791782409" backgroundQuery="1" createdVersion="8" refreshedVersion="8" minRefreshableVersion="3" recordCount="0" supportSubquery="1" supportAdvancedDrill="1" xr:uid="{7933E0F4-A7CB-4FF2-9D65-45BF1D6962C8}">
  <cacheSource type="external" connectionId="2"/>
  <cacheFields count="3">
    <cacheField name="[youtube_stats_raw].[category].[category]" caption="category" numFmtId="0" hierarchy="12" level="1">
      <sharedItems count="23">
        <s v="Autos &amp; Vehicles"/>
        <s v="Comedy"/>
        <s v="Education"/>
        <s v="Entertainment"/>
        <s v="Film"/>
        <s v="Film &amp; Animation"/>
        <s v="Games"/>
        <s v="Gaming"/>
        <s v="Howto"/>
        <s v="Howto &amp; Style"/>
        <s v="Movies"/>
        <s v="Music"/>
        <s v="News &amp; Politics"/>
        <s v="Nonprofits &amp; Activism"/>
        <s v="People"/>
        <s v="People &amp; Blogs"/>
        <s v="Pets &amp; Animals"/>
        <s v="Science &amp; Technology"/>
        <s v="Shows"/>
        <s v="Sports"/>
        <s v="Tech"/>
        <s v="Trailers"/>
        <s v="Travel &amp; Events"/>
      </sharedItems>
    </cacheField>
    <cacheField name="[Measures].[Average of engagement_rate]" caption="Average of engagement_rate" numFmtId="0" hierarchy="65" level="32767"/>
    <cacheField name="[Measures].[Average of earnings_per_million_views]" caption="Average of earnings_per_million_views" numFmtId="0" hierarchy="110"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2" memberValueDatatype="130" unbalanced="0">
      <fieldsUsage count="2">
        <fieldUsage x="-1"/>
        <fieldUsage x="0"/>
      </fieldsUsage>
    </cacheHierarchy>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89236108" backgroundQuery="1" createdVersion="8" refreshedVersion="8" minRefreshableVersion="3" recordCount="0" supportSubquery="1" supportAdvancedDrill="1" xr:uid="{7DF01636-B0DF-4E85-AF4E-6F6A70A185E2}">
  <cacheSource type="external" connectionId="2"/>
  <cacheFields count="4">
    <cacheField name="[Measures].[Count of Youtuber]" caption="Count of Youtuber" numFmtId="0" hierarchy="98" level="32767"/>
    <cacheField name="[youtube_stats_raw].[Country].[Country]" caption="Country" numFmtId="0" hierarchy="15" level="1">
      <sharedItems containsSemiMixedTypes="0" containsNonDate="0" containsString="0"/>
    </cacheField>
    <cacheField name="[youtube_stats_raw].[burnout_risk].[burnout_risk]" caption="burnout_risk" numFmtId="0" hierarchy="47" level="1">
      <sharedItems containsSemiMixedTypes="0" containsNonDate="0" containsString="0"/>
    </cacheField>
    <cacheField name="[youtube_stats_raw].[channel_size_tier].[channel_size_tier]" caption="channel_size_tier" numFmtId="0" hierarchy="49" level="1">
      <sharedItems containsSemiMixedTypes="0" containsNonDate="0" containsString="0"/>
    </cacheField>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fieldsUsage count="2">
        <fieldUsage x="-1"/>
        <fieldUsage x="1"/>
      </fieldsUsage>
    </cacheHierarchy>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fieldsUsage count="2">
        <fieldUsage x="-1"/>
        <fieldUsage x="2"/>
      </fieldsUsage>
    </cacheHierarchy>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fieldsUsage count="2">
        <fieldUsage x="-1"/>
        <fieldUsage x="3"/>
      </fieldsUsage>
    </cacheHierarchy>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65438888887" backgroundQuery="1" createdVersion="8" refreshedVersion="8" minRefreshableVersion="3" recordCount="0" supportSubquery="1" supportAdvancedDrill="1" xr:uid="{08F66AD8-7E8D-441C-B562-4A470965C7EE}">
  <cacheSource type="external" connectionId="2"/>
  <cacheFields count="1">
    <cacheField name="[Measures].[Average of earnings_per_million_views]" caption="Average of earnings_per_million_views" numFmtId="0" hierarchy="110"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96123495372" backgroundQuery="1" createdVersion="8" refreshedVersion="8" minRefreshableVersion="3" recordCount="0" supportSubquery="1" supportAdvancedDrill="1" xr:uid="{FC2A0CDC-2F8E-4323-8A64-912E972278A1}">
  <cacheSource type="external" connectionId="2"/>
  <cacheFields count="3">
    <cacheField name="[youtube_stats_raw].[category].[category]" caption="category" numFmtId="0" hierarchy="12" level="1">
      <sharedItems count="22">
        <s v="Autos &amp; Vehicles"/>
        <s v="Comedy"/>
        <s v="Education"/>
        <s v="Entertainment"/>
        <s v="Film &amp; Animation"/>
        <s v="Games"/>
        <s v="Gaming"/>
        <s v="Howto"/>
        <s v="Howto &amp; Style"/>
        <s v="Movies"/>
        <s v="Music"/>
        <s v="News &amp; Politics"/>
        <s v="Nonprofits &amp; Activism"/>
        <s v="People"/>
        <s v="People &amp; Blogs"/>
        <s v="Pets &amp; Animals"/>
        <s v="Science &amp; Technology"/>
        <s v="Shows"/>
        <s v="Sports"/>
        <s v="Tech"/>
        <s v="Trailers"/>
        <s v="Travel &amp; Events"/>
      </sharedItems>
    </cacheField>
    <cacheField name="[Measures].[Average of estimate_yearly_earnings]" caption="Average of estimate_yearly_earnings" numFmtId="0" hierarchy="86" level="32767"/>
    <cacheField name="[Measures].[Average of highest_yearly_earnings]" caption="Average of highest_yearly_earnings" numFmtId="0" hierarchy="67" level="32767"/>
  </cacheFields>
  <cacheHierarchies count="11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2" memberValueDatatype="130" unbalanced="0">
      <fieldsUsage count="2">
        <fieldUsage x="-1"/>
        <fieldUsage x="0"/>
      </fieldsUsage>
    </cacheHierarchy>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0"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0"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0"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Sum of subscribers_per_upload]" caption="Sum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Average of subscribers_per_upload]" caption="Average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earnings_per_million_views]" caption="Sum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Average of earnings_per_million_views]" caption="Average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opportunity_score]" caption="Sum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Average of opportunity_score]" caption="Average of opportunity_score" measure="1" displayFolder="" measureGroup="youtube_stats_raw" count="0" hidden="1">
      <extLst>
        <ext xmlns:x15="http://schemas.microsoft.com/office/spreadsheetml/2010/11/main" uri="{B97F6D7D-B522-45F9-BDA1-12C45D357490}">
          <x15:cacheHierarchy aggregatedColumn="57"/>
        </ext>
      </extLst>
    </cacheHierarchy>
    <cacheHierarchy uniqueName="[Measures].[Sum of risk_safety_score]" caption="Sum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Average of risk_safety_score]" caption="Average of risk_safety_score" measure="1" displayFolder="" measureGroup="youtube_stats_raw" count="0" hidden="1">
      <extLst>
        <ext xmlns:x15="http://schemas.microsoft.com/office/spreadsheetml/2010/11/main" uri="{B97F6D7D-B522-45F9-BDA1-12C45D357490}">
          <x15:cacheHierarchy aggregatedColumn="56"/>
        </ext>
      </extLst>
    </cacheHierarchy>
    <cacheHierarchy uniqueName="[Measures].[Sum of growth_score]" caption="Sum of growth_score" measure="1" displayFolder="" measureGroup="youtube_stats_raw" count="0" hidden="1">
      <extLst>
        <ext xmlns:x15="http://schemas.microsoft.com/office/spreadsheetml/2010/11/main" uri="{B97F6D7D-B522-45F9-BDA1-12C45D357490}">
          <x15:cacheHierarchy aggregatedColumn="55"/>
        </ext>
      </extLst>
    </cacheHierarchy>
    <cacheHierarchy uniqueName="[Measures].[Average of growth_score]" caption="Average of growth_score" measure="1" displayFolder="" measureGroup="youtube_stats_raw" count="0" hidden="1">
      <extLst>
        <ext xmlns:x15="http://schemas.microsoft.com/office/spreadsheetml/2010/11/main" uri="{B97F6D7D-B522-45F9-BDA1-12C45D357490}">
          <x15:cacheHierarchy aggregatedColumn="55"/>
        </ext>
      </extLst>
    </cacheHierarchy>
  </cacheHierarchies>
  <kpis count="0"/>
  <dimensions count="3">
    <dimension measure="1" name="Measures" uniqueName="[Measures]" caption="Measures"/>
    <dimension name="Table2" uniqueName="[Table2]" caption="Table2"/>
    <dimension name="youtube_stats_raw" uniqueName="[youtube_stats_raw]" caption="youtube_stats_raw"/>
  </dimensions>
  <measureGroups count="2">
    <measureGroup name="Table2" caption="Table2"/>
    <measureGroup name="youtube_stats_raw" caption="youtube_stats_ra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hir Vachhani" refreshedDate="46247.521886458337" backgroundQuery="1" createdVersion="3" refreshedVersion="8" minRefreshableVersion="3" recordCount="0" supportSubquery="1" supportAdvancedDrill="1" xr:uid="{FE88CD7C-8D8A-4F07-9094-FB9DA59A43D6}">
  <cacheSource type="external" connectionId="2">
    <extLst>
      <ext xmlns:x14="http://schemas.microsoft.com/office/spreadsheetml/2009/9/main" uri="{F057638F-6D5F-4e77-A914-E7F072B9BCA8}">
        <x14:sourceConnection name="ThisWorkbookDataModel"/>
      </ext>
    </extLst>
  </cacheSource>
  <cacheFields count="0"/>
  <cacheHierarchies count="107">
    <cacheHierarchy uniqueName="[Table2].[Country]" caption="Country" attribute="1" defaultMemberUniqueName="[Table2].[Country].[All]" allUniqueName="[Table2].[Country].[All]" dimensionUniqueName="[Table2]" displayFolder="" count="0" memberValueDatatype="130" unbalanced="0"/>
    <cacheHierarchy uniqueName="[Table2].[Average of subscribers]" caption="Average of subscribers" attribute="1" defaultMemberUniqueName="[Table2].[Average of subscribers].[All]" allUniqueName="[Table2].[Average of subscribers].[All]" dimensionUniqueName="[Table2]" displayFolder="" count="0" memberValueDatatype="5" unbalanced="0"/>
    <cacheHierarchy uniqueName="[Table2].[Average of video views]" caption="Average of video views" attribute="1" defaultMemberUniqueName="[Table2].[Average of video views].[All]" allUniqueName="[Table2].[Average of video views].[All]" dimensionUniqueName="[Table2]" displayFolder="" count="0" memberValueDatatype="5" unbalanced="0"/>
    <cacheHierarchy uniqueName="[Table2].[Average of engagement_rate]" caption="Average of engagement_rate" attribute="1" defaultMemberUniqueName="[Table2].[Average of engagement_rate].[All]" allUniqueName="[Table2].[Average of engagement_rate].[All]" dimensionUniqueName="[Table2]" displayFolder="" count="0" memberValueDatatype="5" unbalanced="0"/>
    <cacheHierarchy uniqueName="[Table2].[Sum of Population]" caption="Sum of Population" attribute="1" defaultMemberUniqueName="[Table2].[Sum of Population].[All]" allUniqueName="[Table2].[Sum of Population].[All]" dimensionUniqueName="[Table2]" displayFolder="" count="0" memberValueDatatype="5" unbalanced="0"/>
    <cacheHierarchy uniqueName="[Table2].[Sum of Urban_population]" caption="Sum of Urban_population" attribute="1" defaultMemberUniqueName="[Table2].[Sum of Urban_population].[All]" allUniqueName="[Table2].[Sum of Urban_population].[All]" dimensionUniqueName="[Table2]" displayFolder="" count="0" memberValueDatatype="5" unbalanced="0"/>
    <cacheHierarchy uniqueName="[Table2].[Sum of Unemployment rate]" caption="Sum of Unemployment rate" attribute="1" defaultMemberUniqueName="[Table2].[Sum of Unemployment rate].[All]" allUniqueName="[Table2].[Sum of Unemployment rate].[All]" dimensionUniqueName="[Table2]" displayFolder="" count="0" memberValueDatatype="5" unbalanced="0"/>
    <cacheHierarchy uniqueName="[Table2].[Sum of Gross tertiary education enrollment (%)]" caption="Sum of Gross tertiary education enrollment (%)" attribute="1" defaultMemberUniqueName="[Table2].[Sum of Gross tertiary education enrollment (%)].[All]" allUniqueName="[Table2].[Sum of Gross tertiary education enrollment (%)].[All]" dimensionUniqueName="[Table2]" displayFolder="" count="0" memberValueDatatype="5" unbalanced="0"/>
    <cacheHierarchy uniqueName="[youtube_stats_raw].[rank]" caption="rank" attribute="1" defaultMemberUniqueName="[youtube_stats_raw].[rank].[All]" allUniqueName="[youtube_stats_raw].[rank].[All]" dimensionUniqueName="[youtube_stats_raw]" displayFolder="" count="0" memberValueDatatype="20" unbalanced="0"/>
    <cacheHierarchy uniqueName="[youtube_stats_raw].[Youtuber]" caption="Youtuber" attribute="1" defaultMemberUniqueName="[youtube_stats_raw].[Youtuber].[All]" allUniqueName="[youtube_stats_raw].[Youtuber].[All]" dimensionUniqueName="[youtube_stats_raw]" displayFolder="" count="0" memberValueDatatype="130" unbalanced="0"/>
    <cacheHierarchy uniqueName="[youtube_stats_raw].[subscribers]" caption="subscribers" attribute="1" defaultMemberUniqueName="[youtube_stats_raw].[subscribers].[All]" allUniqueName="[youtube_stats_raw].[subscribers].[All]" dimensionUniqueName="[youtube_stats_raw]" displayFolder="" count="0" memberValueDatatype="20" unbalanced="0"/>
    <cacheHierarchy uniqueName="[youtube_stats_raw].[video views]" caption="video views" attribute="1" defaultMemberUniqueName="[youtube_stats_raw].[video views].[All]" allUniqueName="[youtube_stats_raw].[video views].[All]" dimensionUniqueName="[youtube_stats_raw]" displayFolder="" count="0" memberValueDatatype="5" unbalanced="0"/>
    <cacheHierarchy uniqueName="[youtube_stats_raw].[category]" caption="category" attribute="1" defaultMemberUniqueName="[youtube_stats_raw].[category].[All]" allUniqueName="[youtube_stats_raw].[category].[All]" dimensionUniqueName="[youtube_stats_raw]" displayFolder="" count="0" memberValueDatatype="130" unbalanced="0"/>
    <cacheHierarchy uniqueName="[youtube_stats_raw].[Title]" caption="Title" attribute="1" defaultMemberUniqueName="[youtube_stats_raw].[Title].[All]" allUniqueName="[youtube_stats_raw].[Title].[All]" dimensionUniqueName="[youtube_stats_raw]" displayFolder="" count="0" memberValueDatatype="130" unbalanced="0"/>
    <cacheHierarchy uniqueName="[youtube_stats_raw].[uploads]" caption="uploads" attribute="1" defaultMemberUniqueName="[youtube_stats_raw].[uploads].[All]" allUniqueName="[youtube_stats_raw].[uploads].[All]" dimensionUniqueName="[youtube_stats_raw]" displayFolder="" count="0" memberValueDatatype="20" unbalanced="0"/>
    <cacheHierarchy uniqueName="[youtube_stats_raw].[Country]" caption="Country" attribute="1" defaultMemberUniqueName="[youtube_stats_raw].[Country].[All]" allUniqueName="[youtube_stats_raw].[Country].[All]" dimensionUniqueName="[youtube_stats_raw]" displayFolder="" count="2" memberValueDatatype="130" unbalanced="0"/>
    <cacheHierarchy uniqueName="[youtube_stats_raw].[Abbreviation]" caption="Abbreviation" attribute="1" defaultMemberUniqueName="[youtube_stats_raw].[Abbreviation].[All]" allUniqueName="[youtube_stats_raw].[Abbreviation].[All]" dimensionUniqueName="[youtube_stats_raw]" displayFolder="" count="0" memberValueDatatype="130" unbalanced="0"/>
    <cacheHierarchy uniqueName="[youtube_stats_raw].[channel_type]" caption="channel_type" attribute="1" defaultMemberUniqueName="[youtube_stats_raw].[channel_type].[All]" allUniqueName="[youtube_stats_raw].[channel_type].[All]" dimensionUniqueName="[youtube_stats_raw]" displayFolder="" count="0" memberValueDatatype="130" unbalanced="0"/>
    <cacheHierarchy uniqueName="[youtube_stats_raw].[video_views_rank]" caption="video_views_rank" attribute="1" defaultMemberUniqueName="[youtube_stats_raw].[video_views_rank].[All]" allUniqueName="[youtube_stats_raw].[video_views_rank].[All]" dimensionUniqueName="[youtube_stats_raw]" displayFolder="" count="0" memberValueDatatype="20" unbalanced="0"/>
    <cacheHierarchy uniqueName="[youtube_stats_raw].[country_rank]" caption="country_rank" attribute="1" defaultMemberUniqueName="[youtube_stats_raw].[country_rank].[All]" allUniqueName="[youtube_stats_raw].[country_rank].[All]" dimensionUniqueName="[youtube_stats_raw]" displayFolder="" count="0" memberValueDatatype="20" unbalanced="0"/>
    <cacheHierarchy uniqueName="[youtube_stats_raw].[channel_type_rank]" caption="channel_type_rank" attribute="1" defaultMemberUniqueName="[youtube_stats_raw].[channel_type_rank].[All]" allUniqueName="[youtube_stats_raw].[channel_type_rank].[All]" dimensionUniqueName="[youtube_stats_raw]" displayFolder="" count="0" memberValueDatatype="20" unbalanced="0"/>
    <cacheHierarchy uniqueName="[youtube_stats_raw].[video_views_for_the_last_30_days]" caption="video_views_for_the_last_30_days" attribute="1" defaultMemberUniqueName="[youtube_stats_raw].[video_views_for_the_last_30_days].[All]" allUniqueName="[youtube_stats_raw].[video_views_for_the_last_30_days].[All]" dimensionUniqueName="[youtube_stats_raw]" displayFolder="" count="0" memberValueDatatype="5" unbalanced="0"/>
    <cacheHierarchy uniqueName="[youtube_stats_raw].[lowest_monthly_earnings]" caption="lowest_monthly_earnings" attribute="1" defaultMemberUniqueName="[youtube_stats_raw].[lowest_monthly_earnings].[All]" allUniqueName="[youtube_stats_raw].[lowest_monthly_earnings].[All]" dimensionUniqueName="[youtube_stats_raw]" displayFolder="" count="0" memberValueDatatype="20" unbalanced="0"/>
    <cacheHierarchy uniqueName="[youtube_stats_raw].[highest_monthly_earnings]" caption="highest_monthly_earnings" attribute="1" defaultMemberUniqueName="[youtube_stats_raw].[highest_monthly_earnings].[All]" allUniqueName="[youtube_stats_raw].[highest_monthly_earnings].[All]" dimensionUniqueName="[youtube_stats_raw]" displayFolder="" count="0" memberValueDatatype="20" unbalanced="0"/>
    <cacheHierarchy uniqueName="[youtube_stats_raw].[lowest_yearly_earnings]" caption="lowest_yearly_earnings" attribute="1" defaultMemberUniqueName="[youtube_stats_raw].[lowest_yearly_earnings].[All]" allUniqueName="[youtube_stats_raw].[lowest_yearly_earnings].[All]" dimensionUniqueName="[youtube_stats_raw]" displayFolder="" count="0" memberValueDatatype="20" unbalanced="0"/>
    <cacheHierarchy uniqueName="[youtube_stats_raw].[highest_yearly_earnings]" caption="highest_yearly_earnings" attribute="1" defaultMemberUniqueName="[youtube_stats_raw].[highest_yearly_earnings].[All]" allUniqueName="[youtube_stats_raw].[highest_yearly_earnings].[All]" dimensionUniqueName="[youtube_stats_raw]" displayFolder="" count="0" memberValueDatatype="20" unbalanced="0"/>
    <cacheHierarchy uniqueName="[youtube_stats_raw].[subscribers_for_last_30_days]" caption="subscribers_for_last_30_days" attribute="1" defaultMemberUniqueName="[youtube_stats_raw].[subscribers_for_last_30_days].[All]" allUniqueName="[youtube_stats_raw].[subscribers_for_last_30_days].[All]" dimensionUniqueName="[youtube_stats_raw]" displayFolder="" count="0" memberValueDatatype="20" unbalanced="0"/>
    <cacheHierarchy uniqueName="[youtube_stats_raw].[created_year]" caption="created_year" attribute="1" defaultMemberUniqueName="[youtube_stats_raw].[created_year].[All]" allUniqueName="[youtube_stats_raw].[created_year].[All]" dimensionUniqueName="[youtube_stats_raw]" displayFolder="" count="0" memberValueDatatype="20" unbalanced="0"/>
    <cacheHierarchy uniqueName="[youtube_stats_raw].[created_month]" caption="created_month" attribute="1" defaultMemberUniqueName="[youtube_stats_raw].[created_month].[All]" allUniqueName="[youtube_stats_raw].[created_month].[All]" dimensionUniqueName="[youtube_stats_raw]" displayFolder="" count="0" memberValueDatatype="130" unbalanced="0"/>
    <cacheHierarchy uniqueName="[youtube_stats_raw].[created_date]" caption="created_date" attribute="1" defaultMemberUniqueName="[youtube_stats_raw].[created_date].[All]" allUniqueName="[youtube_stats_raw].[created_date].[All]" dimensionUniqueName="[youtube_stats_raw]" displayFolder="" count="0" memberValueDatatype="130" unbalanced="0"/>
    <cacheHierarchy uniqueName="[youtube_stats_raw].[Gross tertiary education enrollment (%)]" caption="Gross tertiary education enrollment (%)" attribute="1" defaultMemberUniqueName="[youtube_stats_raw].[Gross tertiary education enrollment (%)].[All]" allUniqueName="[youtube_stats_raw].[Gross tertiary education enrollment (%)].[All]" dimensionUniqueName="[youtube_stats_raw]" displayFolder="" count="0" memberValueDatatype="5" unbalanced="0"/>
    <cacheHierarchy uniqueName="[youtube_stats_raw].[Population]" caption="Population" attribute="1" defaultMemberUniqueName="[youtube_stats_raw].[Population].[All]" allUniqueName="[youtube_stats_raw].[Population].[All]" dimensionUniqueName="[youtube_stats_raw]" displayFolder="" count="0" memberValueDatatype="20" unbalanced="0"/>
    <cacheHierarchy uniqueName="[youtube_stats_raw].[Unemployment rate]" caption="Unemployment rate" attribute="1" defaultMemberUniqueName="[youtube_stats_raw].[Unemployment rate].[All]" allUniqueName="[youtube_stats_raw].[Unemployment rate].[All]" dimensionUniqueName="[youtube_stats_raw]" displayFolder="" count="0" memberValueDatatype="5" unbalanced="0"/>
    <cacheHierarchy uniqueName="[youtube_stats_raw].[Urban_population]" caption="Urban_population" attribute="1" defaultMemberUniqueName="[youtube_stats_raw].[Urban_population].[All]" allUniqueName="[youtube_stats_raw].[Urban_population].[All]" dimensionUniqueName="[youtube_stats_raw]" displayFolder="" count="0" memberValueDatatype="20" unbalanced="0"/>
    <cacheHierarchy uniqueName="[youtube_stats_raw].[Latitude]" caption="Latitude" attribute="1" defaultMemberUniqueName="[youtube_stats_raw].[Latitude].[All]" allUniqueName="[youtube_stats_raw].[Latitude].[All]" dimensionUniqueName="[youtube_stats_raw]" displayFolder="" count="0" memberValueDatatype="5" unbalanced="0"/>
    <cacheHierarchy uniqueName="[youtube_stats_raw].[Longitude]" caption="Longitude" attribute="1" defaultMemberUniqueName="[youtube_stats_raw].[Longitude].[All]" allUniqueName="[youtube_stats_raw].[Longitude].[All]" dimensionUniqueName="[youtube_stats_raw]" displayFolder="" count="0" memberValueDatatype="5" unbalanced="0"/>
    <cacheHierarchy uniqueName="[youtube_stats_raw].[upload_frequency]" caption="upload_frequency" attribute="1" defaultMemberUniqueName="[youtube_stats_raw].[upload_frequency].[All]" allUniqueName="[youtube_stats_raw].[upload_frequency].[All]" dimensionUniqueName="[youtube_stats_raw]" displayFolder="" count="0" memberValueDatatype="5" unbalanced="0"/>
    <cacheHierarchy uniqueName="[youtube_stats_raw].[view_per_upload]" caption="view_per_upload" attribute="1" defaultMemberUniqueName="[youtube_stats_raw].[view_per_upload].[All]" allUniqueName="[youtube_stats_raw].[view_per_upload].[All]" dimensionUniqueName="[youtube_stats_raw]" displayFolder="" count="0" memberValueDatatype="5" unbalanced="0"/>
    <cacheHierarchy uniqueName="[youtube_stats_raw].[subscribers_per_upload]" caption="subscribers_per_upload" attribute="1" defaultMemberUniqueName="[youtube_stats_raw].[subscribers_per_upload].[All]" allUniqueName="[youtube_stats_raw].[subscribers_per_upload].[All]" dimensionUniqueName="[youtube_stats_raw]" displayFolder="" count="0" memberValueDatatype="5" unbalanced="0"/>
    <cacheHierarchy uniqueName="[youtube_stats_raw].[subscriber_to_view_ratio]" caption="subscriber_to_view_ratio" attribute="1" defaultMemberUniqueName="[youtube_stats_raw].[subscriber_to_view_ratio].[All]" allUniqueName="[youtube_stats_raw].[subscriber_to_view_ratio].[All]" dimensionUniqueName="[youtube_stats_raw]" displayFolder="" count="0" memberValueDatatype="5" unbalanced="0"/>
    <cacheHierarchy uniqueName="[youtube_stats_raw].[earnings_per_million_views]" caption="earnings_per_million_views" attribute="1" defaultMemberUniqueName="[youtube_stats_raw].[earnings_per_million_views].[All]" allUniqueName="[youtube_stats_raw].[earnings_per_million_views].[All]" dimensionUniqueName="[youtube_stats_raw]" displayFolder="" count="0" memberValueDatatype="5" unbalanced="0"/>
    <cacheHierarchy uniqueName="[youtube_stats_raw].[view_per_subscriber]" caption="view_per_subscriber" attribute="1" defaultMemberUniqueName="[youtube_stats_raw].[view_per_subscriber].[All]" allUniqueName="[youtube_stats_raw].[view_per_subscriber].[All]" dimensionUniqueName="[youtube_stats_raw]" displayFolder="" count="0" memberValueDatatype="5" unbalanced="0"/>
    <cacheHierarchy uniqueName="[youtube_stats_raw].[channel_age(year)]" caption="channel_age(year)" attribute="1" defaultMemberUniqueName="[youtube_stats_raw].[channel_age(year)].[All]" allUniqueName="[youtube_stats_raw].[channel_age(year)].[All]" dimensionUniqueName="[youtube_stats_raw]" displayFolder="" count="0" memberValueDatatype="20" unbalanced="0"/>
    <cacheHierarchy uniqueName="[youtube_stats_raw].[monthly_expected_earning]" caption="monthly_expected_earning" attribute="1" defaultMemberUniqueName="[youtube_stats_raw].[monthly_expected_earning].[All]" allUniqueName="[youtube_stats_raw].[monthly_expected_earning].[All]" dimensionUniqueName="[youtube_stats_raw]" displayFolder="" count="0" memberValueDatatype="20" unbalanced="0"/>
    <cacheHierarchy uniqueName="[youtube_stats_raw].[yearly_expected_earning]" caption="yearly_expected_earning" attribute="1" defaultMemberUniqueName="[youtube_stats_raw].[yearly_expected_earning].[All]" allUniqueName="[youtube_stats_raw].[yearly_expected_earning].[All]" dimensionUniqueName="[youtube_stats_raw]" displayFolder="" count="0" memberValueDatatype="20" unbalanced="0"/>
    <cacheHierarchy uniqueName="[youtube_stats_raw].[momentum_index]" caption="momentum_index" attribute="1" defaultMemberUniqueName="[youtube_stats_raw].[momentum_index].[All]" allUniqueName="[youtube_stats_raw].[momentum_index].[All]" dimensionUniqueName="[youtube_stats_raw]" displayFolder="" count="0" memberValueDatatype="5" unbalanced="0"/>
    <cacheHierarchy uniqueName="[youtube_stats_raw].[engagement_rate]" caption="engagement_rate" attribute="1" defaultMemberUniqueName="[youtube_stats_raw].[engagement_rate].[All]" allUniqueName="[youtube_stats_raw].[engagement_rate].[All]" dimensionUniqueName="[youtube_stats_raw]" displayFolder="" count="0" memberValueDatatype="5" unbalanced="0"/>
    <cacheHierarchy uniqueName="[youtube_stats_raw].[burnout_risk]" caption="burnout_risk" attribute="1" defaultMemberUniqueName="[youtube_stats_raw].[burnout_risk].[All]" allUniqueName="[youtube_stats_raw].[burnout_risk].[All]" dimensionUniqueName="[youtube_stats_raw]" displayFolder="" count="2" memberValueDatatype="130" unbalanced="0"/>
    <cacheHierarchy uniqueName="[youtube_stats_raw].[Date]" caption="Date" attribute="1" time="1" defaultMemberUniqueName="[youtube_stats_raw].[Date].[All]" allUniqueName="[youtube_stats_raw].[Date].[All]" dimensionUniqueName="[youtube_stats_raw]" displayFolder="" count="0" memberValueDatatype="7" unbalanced="0"/>
    <cacheHierarchy uniqueName="[youtube_stats_raw].[channel_size_tier]" caption="channel_size_tier" attribute="1" defaultMemberUniqueName="[youtube_stats_raw].[channel_size_tier].[All]" allUniqueName="[youtube_stats_raw].[channel_size_tier].[All]" dimensionUniqueName="[youtube_stats_raw]" displayFolder="" count="2" memberValueDatatype="130" unbalanced="0"/>
    <cacheHierarchy uniqueName="[youtube_stats_raw].[estimate_yearly_earnings]" caption="estimate_yearly_earnings" attribute="1" defaultMemberUniqueName="[youtube_stats_raw].[estimate_yearly_earnings].[All]" allUniqueName="[youtube_stats_raw].[estimate_yearly_earnings].[All]" dimensionUniqueName="[youtube_stats_raw]" displayFolder="" count="0" memberValueDatatype="5" unbalanced="0"/>
    <cacheHierarchy uniqueName="[youtube_stats_raw].[channel_age(year_bucket)]" caption="channel_age(year_bucket)" attribute="1" defaultMemberUniqueName="[youtube_stats_raw].[channel_age(year_bucket)].[All]" allUniqueName="[youtube_stats_raw].[channel_age(year_bucket)].[All]" dimensionUniqueName="[youtube_stats_raw]" displayFolder="" count="0" memberValueDatatype="130" unbalanced="0"/>
    <cacheHierarchy uniqueName="[youtube_stats_raw].[upload_frequency_bucket]" caption="upload_frequency_bucket" attribute="1" defaultMemberUniqueName="[youtube_stats_raw].[upload_frequency_bucket].[All]" allUniqueName="[youtube_stats_raw].[upload_frequency_bucket].[All]" dimensionUniqueName="[youtube_stats_raw]" displayFolder="" count="0" memberValueDatatype="130" unbalanced="0"/>
    <cacheHierarchy uniqueName="[youtube_stats_raw].[engagement_score]" caption="engagement_score" attribute="1" defaultMemberUniqueName="[youtube_stats_raw].[engagement_score].[All]" allUniqueName="[youtube_stats_raw].[engagement_score].[All]" dimensionUniqueName="[youtube_stats_raw]" displayFolder="" count="0" memberValueDatatype="5" unbalanced="0"/>
    <cacheHierarchy uniqueName="[youtube_stats_raw].[monetization_score]" caption="monetization_score" attribute="1" defaultMemberUniqueName="[youtube_stats_raw].[monetization_score].[All]" allUniqueName="[youtube_stats_raw].[monetization_score].[All]" dimensionUniqueName="[youtube_stats_raw]" displayFolder="" count="0" memberValueDatatype="5" unbalanced="0"/>
    <cacheHierarchy uniqueName="[youtube_stats_raw].[growth_score]" caption="growth_score" attribute="1" defaultMemberUniqueName="[youtube_stats_raw].[growth_score].[All]" allUniqueName="[youtube_stats_raw].[growth_score].[All]" dimensionUniqueName="[youtube_stats_raw]" displayFolder="" count="0" memberValueDatatype="5" unbalanced="0"/>
    <cacheHierarchy uniqueName="[youtube_stats_raw].[risk_safety_score]" caption="risk_safety_score" attribute="1" defaultMemberUniqueName="[youtube_stats_raw].[risk_safety_score].[All]" allUniqueName="[youtube_stats_raw].[risk_safety_score].[All]" dimensionUniqueName="[youtube_stats_raw]" displayFolder="" count="0" memberValueDatatype="20" unbalanced="0"/>
    <cacheHierarchy uniqueName="[youtube_stats_raw].[opportunity_score]" caption="opportunity_score" attribute="1" defaultMemberUniqueName="[youtube_stats_raw].[opportunity_score].[All]" allUniqueName="[youtube_stats_raw].[opportunity_score].[All]" dimensionUniqueName="[youtube_stats_raw]" displayFolder="" count="0" memberValueDatatype="5" unbalanced="0"/>
    <cacheHierarchy uniqueName="[Measures].[__XL_Count youtube_stats_raw]" caption="__XL_Count youtube_stats_raw" measure="1" displayFolder="" measureGroup="youtube_stats_raw"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bscribers]" caption="Sum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estimate_yearly_earnings]" caption="Sum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Count of burnout_risk]" caption="Count of burnout_risk" measure="1" displayFolder="" measureGroup="youtube_stats_raw" count="0" hidden="1">
      <extLst>
        <ext xmlns:x15="http://schemas.microsoft.com/office/spreadsheetml/2010/11/main" uri="{B97F6D7D-B522-45F9-BDA1-12C45D357490}">
          <x15:cacheHierarchy aggregatedColumn="47"/>
        </ext>
      </extLst>
    </cacheHierarchy>
    <cacheHierarchy uniqueName="[Measures].[Sum of engagement_rate]" caption="Sum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Average of engagement_rate]" caption="Average of engagement_rate" measure="1" displayFolder="" measureGroup="youtube_stats_raw" count="0" hidden="1">
      <extLst>
        <ext xmlns:x15="http://schemas.microsoft.com/office/spreadsheetml/2010/11/main" uri="{B97F6D7D-B522-45F9-BDA1-12C45D357490}">
          <x15:cacheHierarchy aggregatedColumn="46"/>
        </ext>
      </extLst>
    </cacheHierarchy>
    <cacheHierarchy uniqueName="[Measures].[Sum of highest_yearly_earnings]" caption="Sum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Average of highest_yearly_earnings]" caption="Average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Sum of Gross tertiary education enrollment (%)]" caption="Sum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Sum of Unemployment rate]" caption="Sum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Average of Gross tertiary education enrollment (%)]" caption="Average of Gross tertiary education enrollment (%)" measure="1" displayFolder="" measureGroup="youtube_stats_raw" count="0" hidden="1">
      <extLst>
        <ext xmlns:x15="http://schemas.microsoft.com/office/spreadsheetml/2010/11/main" uri="{B97F6D7D-B522-45F9-BDA1-12C45D357490}">
          <x15:cacheHierarchy aggregatedColumn="30"/>
        </ext>
      </extLst>
    </cacheHierarchy>
    <cacheHierarchy uniqueName="[Measures].[Average of Unemployment rate]" caption="Average of Unemployment rate" measure="1" displayFolder="" measureGroup="youtube_stats_raw" count="0" hidden="1">
      <extLst>
        <ext xmlns:x15="http://schemas.microsoft.com/office/spreadsheetml/2010/11/main" uri="{B97F6D7D-B522-45F9-BDA1-12C45D357490}">
          <x15:cacheHierarchy aggregatedColumn="32"/>
        </ext>
      </extLst>
    </cacheHierarchy>
    <cacheHierarchy uniqueName="[Measures].[Sum of Latitude]" caption="Sum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Sum of Longitude]" caption="Sum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Average of Latitude]" caption="Average of Latitude" measure="1" displayFolder="" measureGroup="youtube_stats_raw" count="0" hidden="1">
      <extLst>
        <ext xmlns:x15="http://schemas.microsoft.com/office/spreadsheetml/2010/11/main" uri="{B97F6D7D-B522-45F9-BDA1-12C45D357490}">
          <x15:cacheHierarchy aggregatedColumn="34"/>
        </ext>
      </extLst>
    </cacheHierarchy>
    <cacheHierarchy uniqueName="[Measures].[Average of Longitude]" caption="Average of Longitude" measure="1" displayFolder="" measureGroup="youtube_stats_raw" count="0" hidden="1">
      <extLst>
        <ext xmlns:x15="http://schemas.microsoft.com/office/spreadsheetml/2010/11/main" uri="{B97F6D7D-B522-45F9-BDA1-12C45D357490}">
          <x15:cacheHierarchy aggregatedColumn="35"/>
        </ext>
      </extLst>
    </cacheHierarchy>
    <cacheHierarchy uniqueName="[Measures].[Sum of video views]" caption="Sum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video views]" caption="Average of video views" measure="1" displayFolder="" measureGroup="youtube_stats_raw" count="0" hidden="1">
      <extLst>
        <ext xmlns:x15="http://schemas.microsoft.com/office/spreadsheetml/2010/11/main" uri="{B97F6D7D-B522-45F9-BDA1-12C45D357490}">
          <x15:cacheHierarchy aggregatedColumn="11"/>
        </ext>
      </extLst>
    </cacheHierarchy>
    <cacheHierarchy uniqueName="[Measures].[Average of subscribers]" caption="Average of subscribers" measure="1" displayFolder="" measureGroup="youtube_stats_raw" count="0" hidden="1">
      <extLst>
        <ext xmlns:x15="http://schemas.microsoft.com/office/spreadsheetml/2010/11/main" uri="{B97F6D7D-B522-45F9-BDA1-12C45D357490}">
          <x15:cacheHierarchy aggregatedColumn="10"/>
        </ext>
      </extLst>
    </cacheHierarchy>
    <cacheHierarchy uniqueName="[Measures].[Sum of Population]" caption="Sum of Population" measure="1" displayFolder="" measureGroup="youtube_stats_raw" count="0" hidden="1">
      <extLst>
        <ext xmlns:x15="http://schemas.microsoft.com/office/spreadsheetml/2010/11/main" uri="{B97F6D7D-B522-45F9-BDA1-12C45D357490}">
          <x15:cacheHierarchy aggregatedColumn="31"/>
        </ext>
      </extLst>
    </cacheHierarchy>
    <cacheHierarchy uniqueName="[Measures].[Sum of Urban_population]" caption="Sum of Urban_population" measure="1" displayFolder="" measureGroup="youtube_stats_raw" count="0" hidden="1">
      <extLst>
        <ext xmlns:x15="http://schemas.microsoft.com/office/spreadsheetml/2010/11/main" uri="{B97F6D7D-B522-45F9-BDA1-12C45D357490}">
          <x15:cacheHierarchy aggregatedColumn="33"/>
        </ext>
      </extLst>
    </cacheHierarchy>
    <cacheHierarchy uniqueName="[Measures].[Sum of lowest_monthly_earnings]" caption="Sum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Sum of highest_monthly_earnings]" caption="Sum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Average of lowest_monthly_earnings]" caption="Average of lowest_monthly_earnings" measure="1" displayFolder="" measureGroup="youtube_stats_raw" count="0" hidden="1">
      <extLst>
        <ext xmlns:x15="http://schemas.microsoft.com/office/spreadsheetml/2010/11/main" uri="{B97F6D7D-B522-45F9-BDA1-12C45D357490}">
          <x15:cacheHierarchy aggregatedColumn="22"/>
        </ext>
      </extLst>
    </cacheHierarchy>
    <cacheHierarchy uniqueName="[Measures].[Average of highest_monthly_earnings]" caption="Average of highest_monthly_earnings" measure="1" displayFolder="" measureGroup="youtube_stats_raw" count="0" hidden="1">
      <extLst>
        <ext xmlns:x15="http://schemas.microsoft.com/office/spreadsheetml/2010/11/main" uri="{B97F6D7D-B522-45F9-BDA1-12C45D357490}">
          <x15:cacheHierarchy aggregatedColumn="23"/>
        </ext>
      </extLst>
    </cacheHierarchy>
    <cacheHierarchy uniqueName="[Measures].[Sum of monthly_expected_earning]" caption="Sum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Average of estimate_yearly_earnings]" caption="Average of estimate_yearly_earnings" measure="1" displayFolder="" measureGroup="youtube_stats_raw" count="0" hidden="1">
      <extLst>
        <ext xmlns:x15="http://schemas.microsoft.com/office/spreadsheetml/2010/11/main" uri="{B97F6D7D-B522-45F9-BDA1-12C45D357490}">
          <x15:cacheHierarchy aggregatedColumn="50"/>
        </ext>
      </extLst>
    </cacheHierarchy>
    <cacheHierarchy uniqueName="[Measures].[Sum of uploads]" caption="Sum of uploads" measure="1" displayFolder="" measureGroup="youtube_stats_raw" count="0" hidden="1">
      <extLst>
        <ext xmlns:x15="http://schemas.microsoft.com/office/spreadsheetml/2010/11/main" uri="{B97F6D7D-B522-45F9-BDA1-12C45D357490}">
          <x15:cacheHierarchy aggregatedColumn="14"/>
        </ext>
      </extLst>
    </cacheHierarchy>
    <cacheHierarchy uniqueName="[Measures].[Sum of lowest_yearly_earnings]" caption="Sum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Sum of view_per_subscriber]" caption="Sum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Count of channel_type]" caption="Count of channel_type" measure="1" displayFolder="" measureGroup="youtube_stats_raw" count="0" hidden="1">
      <extLst>
        <ext xmlns:x15="http://schemas.microsoft.com/office/spreadsheetml/2010/11/main" uri="{B97F6D7D-B522-45F9-BDA1-12C45D357490}">
          <x15:cacheHierarchy aggregatedColumn="17"/>
        </ext>
      </extLst>
    </cacheHierarchy>
    <cacheHierarchy uniqueName="[Measures].[StdDev of view_per_subscriber]" caption="StdDev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view_per_subscriber]" caption="Average of view_per_subscriber" measure="1" displayFolder="" measureGroup="youtube_stats_raw" count="0" hidden="1">
      <extLst>
        <ext xmlns:x15="http://schemas.microsoft.com/office/spreadsheetml/2010/11/main" uri="{B97F6D7D-B522-45F9-BDA1-12C45D357490}">
          <x15:cacheHierarchy aggregatedColumn="41"/>
        </ext>
      </extLst>
    </cacheHierarchy>
    <cacheHierarchy uniqueName="[Measures].[Average of monthly_expected_earning]" caption="Average of monthly_expected_earning" measure="1" displayFolder="" measureGroup="youtube_stats_raw" count="0" hidden="1">
      <extLst>
        <ext xmlns:x15="http://schemas.microsoft.com/office/spreadsheetml/2010/11/main" uri="{B97F6D7D-B522-45F9-BDA1-12C45D357490}">
          <x15:cacheHierarchy aggregatedColumn="43"/>
        </ext>
      </extLst>
    </cacheHierarchy>
    <cacheHierarchy uniqueName="[Measures].[Sum of yearly_expected_earning]" caption="Sum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Average of yearly_expected_earning]" caption="Average of yearly_expected_earning" measure="1" displayFolder="" measureGroup="youtube_stats_raw" count="0" hidden="1">
      <extLst>
        <ext xmlns:x15="http://schemas.microsoft.com/office/spreadsheetml/2010/11/main" uri="{B97F6D7D-B522-45F9-BDA1-12C45D357490}">
          <x15:cacheHierarchy aggregatedColumn="44"/>
        </ext>
      </extLst>
    </cacheHierarchy>
    <cacheHierarchy uniqueName="[Measures].[Sum of subscriber_to_view_ratio]" caption="Sum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Average of subscriber_to_view_ratio]" caption="Average of subscriber_to_view_ratio" measure="1" displayFolder="" measureGroup="youtube_stats_raw" count="0" hidden="1">
      <extLst>
        <ext xmlns:x15="http://schemas.microsoft.com/office/spreadsheetml/2010/11/main" uri="{B97F6D7D-B522-45F9-BDA1-12C45D357490}">
          <x15:cacheHierarchy aggregatedColumn="39"/>
        </ext>
      </extLst>
    </cacheHierarchy>
    <cacheHierarchy uniqueName="[Measures].[Count of Youtuber]" caption="Count of Youtuber" measure="1" displayFolder="" measureGroup="youtube_stats_raw" count="0" hidden="1">
      <extLst>
        <ext xmlns:x15="http://schemas.microsoft.com/office/spreadsheetml/2010/11/main" uri="{B97F6D7D-B522-45F9-BDA1-12C45D357490}">
          <x15:cacheHierarchy aggregatedColumn="9"/>
        </ext>
      </extLst>
    </cacheHierarchy>
    <cacheHierarchy uniqueName="[Measures].[Count of earnings_per_million_views]" caption="Count of earnings_per_million_views" measure="1" displayFolder="" measureGroup="youtube_stats_raw" count="0" hidden="1">
      <extLst>
        <ext xmlns:x15="http://schemas.microsoft.com/office/spreadsheetml/2010/11/main" uri="{B97F6D7D-B522-45F9-BDA1-12C45D357490}">
          <x15:cacheHierarchy aggregatedColumn="40"/>
        </ext>
      </extLst>
    </cacheHierarchy>
    <cacheHierarchy uniqueName="[Measures].[Sum of subscribers_for_last_30_days]" caption="Sum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Average of subscribers_for_last_30_days]" caption="Average of subscribers_for_last_30_days" measure="1" displayFolder="" measureGroup="youtube_stats_raw" count="0" hidden="1">
      <extLst>
        <ext xmlns:x15="http://schemas.microsoft.com/office/spreadsheetml/2010/11/main" uri="{B97F6D7D-B522-45F9-BDA1-12C45D357490}">
          <x15:cacheHierarchy aggregatedColumn="26"/>
        </ext>
      </extLst>
    </cacheHierarchy>
    <cacheHierarchy uniqueName="[Measures].[Min of lowest_yearly_earnings]" caption="Min of lowest_yearly_earnings" measure="1" displayFolder="" measureGroup="youtube_stats_raw" count="0" hidden="1">
      <extLst>
        <ext xmlns:x15="http://schemas.microsoft.com/office/spreadsheetml/2010/11/main" uri="{B97F6D7D-B522-45F9-BDA1-12C45D357490}">
          <x15:cacheHierarchy aggregatedColumn="24"/>
        </ext>
      </extLst>
    </cacheHierarchy>
    <cacheHierarchy uniqueName="[Measures].[Max of highest_yearly_earnings]" caption="Max of highest_yearly_earnings" measure="1" displayFolder="" measureGroup="youtube_stats_raw" count="0" hidden="1">
      <extLst>
        <ext xmlns:x15="http://schemas.microsoft.com/office/spreadsheetml/2010/11/main" uri="{B97F6D7D-B522-45F9-BDA1-12C45D357490}">
          <x15:cacheHierarchy aggregatedColumn="25"/>
        </ext>
      </extLst>
    </cacheHierarchy>
    <cacheHierarchy uniqueName="[Measures].[Count of subscribers_per_upload]" caption="Count of subscribers_per_upload" measure="1" displayFolder="" measureGroup="youtube_stats_raw" count="0" hidden="1">
      <extLst>
        <ext xmlns:x15="http://schemas.microsoft.com/office/spreadsheetml/2010/11/main" uri="{B97F6D7D-B522-45F9-BDA1-12C45D357490}">
          <x15:cacheHierarchy aggregatedColumn="38"/>
        </ext>
      </extLst>
    </cacheHierarchy>
    <cacheHierarchy uniqueName="[Measures].[Sum of momentum_index]" caption="Sum of momentum_index" measure="1" displayFolder="" measureGroup="youtube_stats_raw" count="0" hidden="1">
      <extLst>
        <ext xmlns:x15="http://schemas.microsoft.com/office/spreadsheetml/2010/11/main" uri="{B97F6D7D-B522-45F9-BDA1-12C45D357490}">
          <x15:cacheHierarchy aggregatedColumn="45"/>
        </ext>
      </extLst>
    </cacheHierarchy>
    <cacheHierarchy uniqueName="[Measures].[Average of momentum_index]" caption="Average of momentum_index" measure="1" displayFolder="" measureGroup="youtube_stats_raw" count="0" hidden="1">
      <extLst>
        <ext xmlns:x15="http://schemas.microsoft.com/office/spreadsheetml/2010/11/main" uri="{B97F6D7D-B522-45F9-BDA1-12C45D357490}">
          <x15:cacheHierarchy aggregatedColumn="45"/>
        </ext>
      </extLst>
    </cacheHierarchy>
  </cacheHierarchies>
  <kpis count="0"/>
  <extLst>
    <ext xmlns:x14="http://schemas.microsoft.com/office/spreadsheetml/2009/9/main" uri="{725AE2AE-9491-48be-B2B4-4EB974FC3084}">
      <x14:pivotCacheDefinition slicerData="1" pivotCacheId="87518849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0">
  <r>
    <n v="1"/>
    <s v="T-Series"/>
    <n v="245000000"/>
    <n v="228000000000"/>
    <x v="0"/>
    <s v="T-Series"/>
    <n v="20082"/>
    <s v="India"/>
    <s v="IN"/>
    <s v="Music"/>
    <n v="1"/>
    <n v="1"/>
    <n v="1"/>
    <n v="2258000000"/>
    <n v="564600"/>
    <n v="9000000"/>
    <n v="6800000"/>
    <n v="108400000"/>
    <n v="2000000"/>
    <n v="2006"/>
    <s v="Mar"/>
    <s v="13"/>
    <n v="28.1"/>
    <n v="1366417754"/>
    <n v="5.36"/>
    <n v="471031528"/>
    <n v="20.593684"/>
    <n v="78.962879999999998"/>
    <n v="92.972222222222229"/>
    <n v="11353450.851508813"/>
    <n v="12199.980081665173"/>
  </r>
  <r>
    <n v="2"/>
    <s v="YouTube Movies"/>
    <n v="170000000"/>
    <n v="0"/>
    <x v="1"/>
    <s v="youtubemovies"/>
    <n v="1"/>
    <s v="United States"/>
    <s v="US"/>
    <s v="Games"/>
    <n v="4055159"/>
    <n v="7670"/>
    <n v="7423"/>
    <n v="12"/>
    <n v="0"/>
    <n v="0"/>
    <n v="0"/>
    <n v="1"/>
    <n v="0"/>
    <n v="2006"/>
    <s v="Mar"/>
    <s v="5"/>
    <n v="88.2"/>
    <n v="328239523"/>
    <n v="14.7"/>
    <n v="270663028"/>
    <n v="37.090240000000001"/>
    <n v="-95.712890999999999"/>
    <n v="4.6296296296296294E-3"/>
    <n v="0"/>
    <n v="170000000"/>
  </r>
  <r>
    <n v="3"/>
    <s v="MrBeast"/>
    <n v="166000000"/>
    <n v="28368841870"/>
    <x v="2"/>
    <s v="MrBeast"/>
    <n v="741"/>
    <s v="United States"/>
    <s v="US"/>
    <s v="Entertainment"/>
    <n v="48"/>
    <n v="1"/>
    <n v="1"/>
    <n v="1348000000"/>
    <n v="337000"/>
    <n v="5400000"/>
    <n v="4000000"/>
    <n v="64700000"/>
    <n v="8000000"/>
    <n v="2012"/>
    <s v="Feb"/>
    <s v="20"/>
    <n v="88.2"/>
    <n v="328239523"/>
    <n v="14.7"/>
    <n v="270663028"/>
    <n v="37.090240000000001"/>
    <n v="-95.712890999999999"/>
    <n v="5.145833333333333"/>
    <n v="38284536.936572202"/>
    <n v="224021.59244264508"/>
  </r>
  <r>
    <n v="4"/>
    <s v="Cocomelon - Nursery Rhymes"/>
    <n v="162000000"/>
    <n v="164000000000"/>
    <x v="3"/>
    <s v="Cocomelon - Nursery Rhymes"/>
    <n v="966"/>
    <s v="United States"/>
    <s v="US"/>
    <s v="Education"/>
    <n v="2"/>
    <n v="2"/>
    <n v="1"/>
    <n v="1975000000"/>
    <n v="493800"/>
    <n v="7900000"/>
    <n v="5900000"/>
    <n v="94800000"/>
    <n v="1000000"/>
    <n v="2006"/>
    <s v="Sep"/>
    <s v="1"/>
    <n v="88.2"/>
    <n v="328239523"/>
    <n v="14.7"/>
    <n v="270663028"/>
    <n v="37.090240000000001"/>
    <n v="-95.712890999999999"/>
    <n v="4.4722222222222223"/>
    <n v="169772256.72877848"/>
    <n v="167701.86335403725"/>
  </r>
  <r>
    <n v="5"/>
    <s v="SET India"/>
    <n v="159000000"/>
    <n v="148000000000"/>
    <x v="4"/>
    <s v="SET India"/>
    <n v="116536"/>
    <s v="India"/>
    <s v="IN"/>
    <s v="Entertainment"/>
    <n v="3"/>
    <n v="2"/>
    <n v="2"/>
    <n v="1824000000"/>
    <n v="455900"/>
    <n v="7300000"/>
    <n v="5500000"/>
    <n v="87500000"/>
    <n v="1000000"/>
    <n v="2006"/>
    <s v="Sep"/>
    <s v="20"/>
    <n v="28.1"/>
    <n v="1366417754"/>
    <n v="5.36"/>
    <n v="471031528"/>
    <n v="20.593684"/>
    <n v="78.962879999999998"/>
    <n v="539.51851851851848"/>
    <n v="1269993.8216516785"/>
    <n v="1364.385254342006"/>
  </r>
  <r>
    <n v="7"/>
    <s v="ýýý Kids Diana Show"/>
    <n v="112000000"/>
    <n v="93247040539"/>
    <x v="5"/>
    <s v="ýýý Kids Diana Show"/>
    <n v="1111"/>
    <s v="United States"/>
    <s v="US"/>
    <s v="Entertainment"/>
    <n v="5"/>
    <n v="3"/>
    <n v="3"/>
    <n v="731674000"/>
    <n v="182900"/>
    <n v="2900000"/>
    <n v="2200000"/>
    <n v="35100000"/>
    <n v="0"/>
    <n v="2015"/>
    <s v="May"/>
    <s v="12"/>
    <n v="88.2"/>
    <n v="328239523"/>
    <n v="14.7"/>
    <n v="270663028"/>
    <n v="37.090240000000001"/>
    <n v="-95.712890999999999"/>
    <n v="10.287037037037036"/>
    <n v="83930729.558055803"/>
    <n v="100810.08100810081"/>
  </r>
  <r>
    <n v="8"/>
    <s v="PewDiePie"/>
    <n v="111000000"/>
    <n v="29058044447"/>
    <x v="6"/>
    <s v="PewDiePie"/>
    <n v="4716"/>
    <s v="Japan"/>
    <s v="JP"/>
    <s v="Entertainment"/>
    <n v="44"/>
    <n v="1"/>
    <n v="4"/>
    <n v="39184000"/>
    <n v="9800"/>
    <n v="156700"/>
    <n v="117600"/>
    <n v="1900000"/>
    <n v="0"/>
    <n v="2010"/>
    <s v="Apr"/>
    <s v="29"/>
    <n v="63.2"/>
    <n v="126226568"/>
    <n v="2.29"/>
    <n v="115782416"/>
    <n v="36.204824000000002"/>
    <n v="138.25292400000001"/>
    <n v="28.071428571428573"/>
    <n v="6161587.0328668365"/>
    <n v="23536.895674300253"/>
  </r>
  <r>
    <n v="9"/>
    <s v="Like Nastya"/>
    <n v="106000000"/>
    <n v="90479060027"/>
    <x v="5"/>
    <s v="Like Nastya Vlog"/>
    <n v="493"/>
    <s v="Russia"/>
    <s v="RU"/>
    <s v="People"/>
    <n v="630"/>
    <n v="5"/>
    <n v="25"/>
    <n v="48947000"/>
    <n v="12200"/>
    <n v="195800"/>
    <n v="146800"/>
    <n v="2300000"/>
    <n v="100000"/>
    <n v="2016"/>
    <s v="Jan"/>
    <s v="14"/>
    <n v="81.900000000000006"/>
    <n v="144373535"/>
    <n v="4.59"/>
    <n v="107683889"/>
    <n v="61.524009999999997"/>
    <n v="105.31875599999999"/>
    <n v="5.135416666666667"/>
    <n v="183527505.12576064"/>
    <n v="215010.14198782961"/>
  </r>
  <r>
    <n v="10"/>
    <s v="Vlad and Niki"/>
    <n v="98900000"/>
    <n v="77180169894"/>
    <x v="2"/>
    <s v="Vlad and Niki"/>
    <n v="574"/>
    <s v="United States"/>
    <s v="US"/>
    <s v="Entertainment"/>
    <n v="8"/>
    <n v="5"/>
    <n v="6"/>
    <n v="580574000"/>
    <n v="145100"/>
    <n v="2300000"/>
    <n v="1700000"/>
    <n v="27900000"/>
    <n v="600000"/>
    <n v="2018"/>
    <s v="Apr"/>
    <s v="23"/>
    <n v="88.2"/>
    <n v="328239523"/>
    <n v="14.7"/>
    <n v="270663028"/>
    <n v="37.090240000000001"/>
    <n v="-95.712890999999999"/>
    <n v="7.9722222222222223"/>
    <n v="134460226.29616725"/>
    <n v="172299.65156794424"/>
  </r>
  <r>
    <n v="11"/>
    <s v="Zee Music Company"/>
    <n v="96700000"/>
    <n v="57856289381"/>
    <x v="0"/>
    <s v="Zee Music Company"/>
    <n v="8548"/>
    <s v="India"/>
    <s v="IN"/>
    <s v="Music"/>
    <n v="12"/>
    <n v="3"/>
    <n v="2"/>
    <n v="803613000"/>
    <n v="200900"/>
    <n v="3200000"/>
    <n v="2400000"/>
    <n v="38600000"/>
    <n v="1100000"/>
    <n v="2014"/>
    <s v="Mar"/>
    <s v="12"/>
    <n v="28.1"/>
    <n v="1366417754"/>
    <n v="5.36"/>
    <n v="471031528"/>
    <n v="20.593684"/>
    <n v="78.962879999999998"/>
    <n v="71.233333333333334"/>
    <n v="6768400.7230931213"/>
    <n v="11312.58773982218"/>
  </r>
  <r>
    <n v="12"/>
    <s v="WWE"/>
    <n v="96000000"/>
    <n v="77428473662"/>
    <x v="7"/>
    <s v="WWE"/>
    <n v="70127"/>
    <s v="United States"/>
    <s v="US"/>
    <s v="Sports"/>
    <n v="7"/>
    <n v="6"/>
    <n v="1"/>
    <n v="714614000"/>
    <n v="178700"/>
    <n v="2900000"/>
    <n v="2100000"/>
    <n v="34300000"/>
    <n v="600000"/>
    <n v="2007"/>
    <s v="May"/>
    <s v="11"/>
    <n v="88.2"/>
    <n v="328239523"/>
    <n v="14.7"/>
    <n v="270663028"/>
    <n v="37.090240000000001"/>
    <n v="-95.712890999999999"/>
    <n v="343.75980392156862"/>
    <n v="1104117.8670412253"/>
    <n v="1368.9449142270453"/>
  </r>
  <r>
    <n v="14"/>
    <s v="BLACKPINK"/>
    <n v="89800000"/>
    <n v="32144597566"/>
    <x v="5"/>
    <s v="BLACKPINK"/>
    <n v="543"/>
    <s v="South Korea"/>
    <s v="KR"/>
    <s v="Music"/>
    <n v="32"/>
    <n v="1"/>
    <n v="3"/>
    <n v="498930000"/>
    <n v="124700"/>
    <n v="2000000"/>
    <n v="1500000"/>
    <n v="23900000"/>
    <n v="700000"/>
    <n v="2016"/>
    <s v="Jun"/>
    <s v="29"/>
    <n v="94.3"/>
    <n v="51709098"/>
    <n v="4.1500000000000004"/>
    <n v="42106719"/>
    <n v="35.907756999999997"/>
    <n v="127.76692199999999"/>
    <n v="5.65625"/>
    <n v="59198153.896869242"/>
    <n v="165377.53222836097"/>
  </r>
  <r>
    <n v="16"/>
    <s v="Sony SAB"/>
    <n v="83000000"/>
    <n v="101000000000"/>
    <x v="4"/>
    <s v="Sony SAB"/>
    <n v="71270"/>
    <s v="India"/>
    <s v="IN"/>
    <s v="Entertainment"/>
    <n v="4"/>
    <n v="5"/>
    <n v="7"/>
    <n v="1657000000"/>
    <n v="414300"/>
    <n v="6600000"/>
    <n v="5000000"/>
    <n v="79600000"/>
    <n v="1100000"/>
    <n v="2007"/>
    <s v="Aug"/>
    <s v="4"/>
    <n v="28.1"/>
    <n v="1366417754"/>
    <n v="5.36"/>
    <n v="471031528"/>
    <n v="20.593684"/>
    <n v="78.962879999999998"/>
    <n v="349.36274509803923"/>
    <n v="1417146.064262663"/>
    <n v="1164.5853795425846"/>
  </r>
  <r>
    <n v="17"/>
    <s v="5-Minute Crafts"/>
    <n v="80100000"/>
    <n v="26236790209"/>
    <x v="8"/>
    <s v="5-Minute Crafts 2.0"/>
    <n v="1"/>
    <s v="United Kingdom"/>
    <s v="GB"/>
    <s v="Entertainment"/>
    <n v="4057901"/>
    <n v="4797"/>
    <n v="6781"/>
    <n v="1"/>
    <n v="0"/>
    <n v="0"/>
    <n v="0"/>
    <n v="0"/>
    <n v="0"/>
    <n v="2020"/>
    <s v="Jul"/>
    <s v="27"/>
    <n v="60"/>
    <n v="66834405"/>
    <n v="3.85"/>
    <n v="55908316"/>
    <n v="55.378050999999999"/>
    <n v="-3.4359730000000002"/>
    <n v="2.0833333333333332E-2"/>
    <n v="26236790209"/>
    <n v="80100000"/>
  </r>
  <r>
    <n v="18"/>
    <s v="BANGTANTV"/>
    <n v="75600000"/>
    <n v="20826993957"/>
    <x v="0"/>
    <s v="BANGTANTV"/>
    <n v="2281"/>
    <s v="South Korea"/>
    <s v="KR"/>
    <s v="Music"/>
    <n v="112"/>
    <n v="2"/>
    <n v="4"/>
    <n v="168290000"/>
    <n v="42100"/>
    <n v="673200"/>
    <n v="504900"/>
    <n v="8100000"/>
    <n v="400000"/>
    <n v="2012"/>
    <s v="Dec"/>
    <s v="17"/>
    <n v="94.3"/>
    <n v="51709098"/>
    <n v="4.1500000000000004"/>
    <n v="42106719"/>
    <n v="35.907756999999997"/>
    <n v="127.76692199999999"/>
    <n v="15.840277777777779"/>
    <n v="9130641.8049101271"/>
    <n v="33143.358176238493"/>
  </r>
  <r>
    <n v="19"/>
    <s v="Sports"/>
    <n v="75000000"/>
    <n v="0"/>
    <x v="2"/>
    <s v="sports"/>
    <n v="3"/>
    <s v="United States"/>
    <s v="US"/>
    <s v="Entertainment"/>
    <n v="3898122"/>
    <n v="6266"/>
    <n v="5395"/>
    <n v="16"/>
    <n v="0"/>
    <n v="0"/>
    <n v="0"/>
    <n v="1"/>
    <n v="0"/>
    <n v="2006"/>
    <s v="Jan"/>
    <s v="30"/>
    <n v="88.2"/>
    <n v="328239523"/>
    <n v="14.7"/>
    <n v="270663028"/>
    <n v="37.090240000000001"/>
    <n v="-95.712890999999999"/>
    <n v="1.3888888888888888E-2"/>
    <n v="0"/>
    <n v="25000000"/>
  </r>
  <r>
    <n v="20"/>
    <s v="Justin Bieber"/>
    <n v="71600000"/>
    <n v="30608119724"/>
    <x v="0"/>
    <s v="Justin Bieber"/>
    <n v="249"/>
    <s v="Canada"/>
    <s v="CA"/>
    <s v="Music"/>
    <n v="38"/>
    <n v="1"/>
    <n v="6"/>
    <n v="176326000"/>
    <n v="44100"/>
    <n v="705300"/>
    <n v="529000"/>
    <n v="8500000"/>
    <n v="100000"/>
    <n v="2007"/>
    <s v="Jan"/>
    <s v="15"/>
    <n v="68.900000000000006"/>
    <n v="36991981"/>
    <n v="5.56"/>
    <n v="30628482"/>
    <n v="56.130366000000002"/>
    <n v="-106.346771"/>
    <n v="1.2205882352941178"/>
    <n v="122924175.59839357"/>
    <n v="287550.20080321288"/>
  </r>
  <r>
    <n v="21"/>
    <s v="HYBE LABELS"/>
    <n v="71300000"/>
    <n v="28634566938"/>
    <x v="0"/>
    <s v="HYBE LABELS"/>
    <n v="1337"/>
    <s v="South Korea"/>
    <s v="KR"/>
    <s v="Music"/>
    <n v="46"/>
    <n v="3"/>
    <n v="5"/>
    <n v="598173000"/>
    <n v="149500"/>
    <n v="2400000"/>
    <n v="1800000"/>
    <n v="28700000"/>
    <n v="900000"/>
    <n v="2008"/>
    <s v="Jun"/>
    <s v="4"/>
    <n v="94.3"/>
    <n v="51709098"/>
    <n v="4.1500000000000004"/>
    <n v="42106719"/>
    <n v="35.907756999999997"/>
    <n v="127.76692199999999"/>
    <n v="6.963541666666667"/>
    <n v="21417028.375467464"/>
    <n v="53328.347045624534"/>
  </r>
  <r>
    <n v="22"/>
    <s v="Zee TV"/>
    <n v="70500000"/>
    <n v="73139054467"/>
    <x v="2"/>
    <s v="Zee TV"/>
    <n v="129204"/>
    <s v="India"/>
    <s v="IN"/>
    <s v="Entertainment"/>
    <n v="9"/>
    <n v="6"/>
    <n v="8"/>
    <n v="1707000000"/>
    <n v="426800"/>
    <n v="6800000"/>
    <n v="5100000"/>
    <n v="81900000"/>
    <n v="900000"/>
    <n v="2005"/>
    <s v="Dec"/>
    <s v="11"/>
    <n v="28.1"/>
    <n v="1366417754"/>
    <n v="5.36"/>
    <n v="471031528"/>
    <n v="20.593684"/>
    <n v="78.962879999999998"/>
    <n v="566.68421052631584"/>
    <n v="566074.22732268355"/>
    <n v="545.64874152503023"/>
  </r>
  <r>
    <n v="23"/>
    <s v="Pinkfong Baby Shark - Kids' Songs &amp; Stories"/>
    <n v="68200000"/>
    <n v="38843229963"/>
    <x v="3"/>
    <s v="Pinkfong Baby Shark - Kids' Songs &amp; Stories"/>
    <n v="2865"/>
    <s v="United States"/>
    <s v="US"/>
    <s v="Education"/>
    <n v="23"/>
    <n v="8"/>
    <n v="2"/>
    <n v="473387000"/>
    <n v="118300"/>
    <n v="1900000"/>
    <n v="1400000"/>
    <n v="22700000"/>
    <n v="600000"/>
    <n v="2011"/>
    <s v="Dec"/>
    <s v="14"/>
    <n v="88.2"/>
    <n v="328239523"/>
    <n v="14.7"/>
    <n v="270663028"/>
    <n v="37.090240000000001"/>
    <n v="-95.712890999999999"/>
    <n v="18.365384615384617"/>
    <n v="13557846.409424083"/>
    <n v="23804.537521815007"/>
  </r>
  <r>
    <n v="24"/>
    <s v="Canal KondZilla"/>
    <n v="66500000"/>
    <n v="36775585925"/>
    <x v="0"/>
    <s v="Canal KondZilla"/>
    <n v="2572"/>
    <s v="Brazil"/>
    <s v="BR"/>
    <s v="Music"/>
    <n v="25"/>
    <n v="1"/>
    <n v="7"/>
    <n v="447223000"/>
    <n v="0"/>
    <n v="0"/>
    <n v="0"/>
    <n v="0"/>
    <n v="0"/>
    <n v="2012"/>
    <s v="Mar"/>
    <s v="21"/>
    <n v="51.3"/>
    <n v="212559417"/>
    <n v="12.08"/>
    <n v="183241641"/>
    <n v="-14.235004"/>
    <n v="-51.925280000000001"/>
    <n v="17.861111111111111"/>
    <n v="14298439.317651633"/>
    <n v="25855.365474339036"/>
  </r>
  <r>
    <n v="25"/>
    <s v="ChuChu TV Nursery Rhymes &amp; Kids Songs"/>
    <n v="65900000"/>
    <n v="45757850229"/>
    <x v="3"/>
    <s v="ChuChu TV Nursery Rhymes &amp; Kids Songs"/>
    <n v="633"/>
    <s v="India"/>
    <s v="IN"/>
    <s v="Education"/>
    <n v="18"/>
    <n v="7"/>
    <n v="3"/>
    <n v="420292000"/>
    <n v="105100"/>
    <n v="1700000"/>
    <n v="1300000"/>
    <n v="20200000"/>
    <n v="500000"/>
    <n v="2013"/>
    <s v="Feb"/>
    <s v="9"/>
    <n v="28.1"/>
    <n v="1366417754"/>
    <n v="5.36"/>
    <n v="471031528"/>
    <n v="20.593684"/>
    <n v="78.962879999999998"/>
    <n v="4.7954545454545459"/>
    <n v="72287283.1421801"/>
    <n v="104107.42496050552"/>
  </r>
  <r>
    <n v="26"/>
    <s v="Shemaroo Filmi Gaane"/>
    <n v="65600000"/>
    <n v="28648024439"/>
    <x v="0"/>
    <s v="Shemaroo Filmi Gaane"/>
    <n v="8502"/>
    <s v="India"/>
    <s v="IN"/>
    <s v="Music"/>
    <n v="47"/>
    <n v="8"/>
    <n v="8"/>
    <n v="254961000"/>
    <n v="63700"/>
    <n v="1000000"/>
    <n v="764900"/>
    <n v="12200000"/>
    <n v="400000"/>
    <n v="2010"/>
    <s v="Jun"/>
    <s v="11"/>
    <n v="28.1"/>
    <n v="1366417754"/>
    <n v="5.36"/>
    <n v="471031528"/>
    <n v="20.593684"/>
    <n v="78.962879999999998"/>
    <n v="50.607142857142854"/>
    <n v="3369562.9780051755"/>
    <n v="7715.8315690425779"/>
  </r>
  <r>
    <n v="27"/>
    <s v="Colors TV"/>
    <n v="64600000"/>
    <n v="61510906457"/>
    <x v="4"/>
    <s v="Colors TV"/>
    <n v="112915"/>
    <s v="India"/>
    <s v="IN"/>
    <s v="Entertainment"/>
    <n v="10"/>
    <n v="9"/>
    <n v="9"/>
    <n v="1188000000"/>
    <n v="296900"/>
    <n v="4800000"/>
    <n v="3600000"/>
    <n v="57000000"/>
    <n v="1100000"/>
    <n v="2008"/>
    <s v="Jun"/>
    <s v="13"/>
    <n v="28.1"/>
    <n v="1366417754"/>
    <n v="5.36"/>
    <n v="471031528"/>
    <n v="20.593684"/>
    <n v="78.962879999999998"/>
    <n v="588.09895833333337"/>
    <n v="544754.07569410617"/>
    <n v="572.11176548731351"/>
  </r>
  <r>
    <n v="28"/>
    <s v="T-Series Bhakti Sagar"/>
    <n v="61000000"/>
    <n v="29533230328"/>
    <x v="0"/>
    <s v="T- SERIES BHAKTI SAGAR"/>
    <n v="13"/>
    <s v="India"/>
    <s v="IN"/>
    <s v="Music"/>
    <n v="4053938"/>
    <n v="5803"/>
    <n v="5744"/>
    <n v="10"/>
    <n v="0"/>
    <n v="0"/>
    <n v="0"/>
    <n v="0"/>
    <n v="0"/>
    <n v="2018"/>
    <s v="Aug"/>
    <s v="3"/>
    <n v="28.1"/>
    <n v="1366417754"/>
    <n v="5.36"/>
    <n v="471031528"/>
    <n v="20.593684"/>
    <n v="78.962879999999998"/>
    <n v="0.18055555555555555"/>
    <n v="2271786948.3076925"/>
    <n v="4692307.692307692"/>
  </r>
  <r>
    <n v="29"/>
    <s v="Dude Perfect"/>
    <n v="59500000"/>
    <n v="16241549158"/>
    <x v="7"/>
    <s v="Dude Perfect"/>
    <n v="389"/>
    <s v="United States"/>
    <s v="US"/>
    <s v="Sports"/>
    <n v="182"/>
    <n v="9"/>
    <n v="3"/>
    <n v="141200000"/>
    <n v="35300"/>
    <n v="564800"/>
    <n v="423600"/>
    <n v="6800000"/>
    <n v="100000"/>
    <n v="2009"/>
    <s v="Mar"/>
    <s v="17"/>
    <n v="88.2"/>
    <n v="328239523"/>
    <n v="14.7"/>
    <n v="270663028"/>
    <n v="37.090240000000001"/>
    <n v="-95.712890999999999"/>
    <n v="2.161111111111111"/>
    <n v="41752054.390745498"/>
    <n v="152956.29820051414"/>
  </r>
  <r>
    <n v="30"/>
    <s v="Movieclips"/>
    <n v="59500000"/>
    <n v="59316472754"/>
    <x v="1"/>
    <s v="Movieclips"/>
    <n v="39113"/>
    <s v="United States"/>
    <s v="US"/>
    <s v="Film"/>
    <n v="11"/>
    <n v="9"/>
    <n v="3"/>
    <n v="114668000"/>
    <n v="28700"/>
    <n v="458700"/>
    <n v="344000"/>
    <n v="5500000"/>
    <n v="100000"/>
    <n v="2006"/>
    <s v="Apr"/>
    <s v="28"/>
    <n v="88.2"/>
    <n v="328239523"/>
    <n v="14.7"/>
    <n v="270663028"/>
    <n v="37.090240000000001"/>
    <n v="-95.712890999999999"/>
    <n v="181.0787037037037"/>
    <n v="1516541.1181448624"/>
    <n v="1521.233349525733"/>
  </r>
  <r>
    <n v="31"/>
    <s v="Tips Official"/>
    <n v="59300000"/>
    <n v="33431802698"/>
    <x v="0"/>
    <s v="Tips Official"/>
    <n v="4741"/>
    <s v="India"/>
    <s v="IN"/>
    <s v="Music"/>
    <n v="30"/>
    <n v="11"/>
    <n v="10"/>
    <n v="422634000"/>
    <n v="105700"/>
    <n v="1700000"/>
    <n v="1300000"/>
    <n v="20300000"/>
    <n v="600000"/>
    <n v="2007"/>
    <s v="May"/>
    <s v="22"/>
    <n v="28.1"/>
    <n v="1366417754"/>
    <n v="5.36"/>
    <n v="471031528"/>
    <n v="20.593684"/>
    <n v="78.962879999999998"/>
    <n v="23.240196078431371"/>
    <n v="7051635.245306897"/>
    <n v="12507.909723686986"/>
  </r>
  <r>
    <n v="32"/>
    <s v="El Reino Infantil"/>
    <n v="58400000"/>
    <n v="57271630846"/>
    <x v="0"/>
    <s v="El Reino Infantil"/>
    <n v="1510"/>
    <s v="Argentina"/>
    <s v="AR"/>
    <s v="Music"/>
    <n v="13"/>
    <n v="1"/>
    <n v="11"/>
    <n v="611828000"/>
    <n v="153000"/>
    <n v="2400000"/>
    <n v="1800000"/>
    <n v="29400000"/>
    <n v="600000"/>
    <n v="2011"/>
    <s v="Jun"/>
    <s v="2"/>
    <n v="90"/>
    <n v="44938712"/>
    <n v="9.7899999999999991"/>
    <n v="41339571"/>
    <n v="-38.416097000000001"/>
    <n v="-63.616672000000001"/>
    <n v="9.6794871794871788"/>
    <n v="37928232.348344371"/>
    <n v="38675.496688741725"/>
  </r>
  <r>
    <n v="33"/>
    <s v="Wave Music"/>
    <n v="58000000"/>
    <n v="40602020243"/>
    <x v="0"/>
    <s v="Wave Music"/>
    <n v="19487"/>
    <s v="India"/>
    <s v="IN"/>
    <s v="Music"/>
    <n v="21"/>
    <n v="12"/>
    <n v="12"/>
    <n v="232025000"/>
    <n v="58000"/>
    <n v="928100"/>
    <n v="696100"/>
    <n v="11100000"/>
    <n v="500000"/>
    <n v="2014"/>
    <s v="Oct"/>
    <s v="29"/>
    <n v="28.1"/>
    <n v="1366417754"/>
    <n v="5.36"/>
    <n v="471031528"/>
    <n v="20.593684"/>
    <n v="78.962879999999998"/>
    <n v="162.39166666666668"/>
    <n v="2083543.9135320983"/>
    <n v="2976.3432031610819"/>
  </r>
  <r>
    <n v="34"/>
    <s v="Aaj Tak"/>
    <n v="57600000"/>
    <n v="25307753534"/>
    <x v="9"/>
    <s v="Aaj Tak"/>
    <n v="283775"/>
    <s v="India"/>
    <s v="IN"/>
    <s v="News"/>
    <n v="71"/>
    <n v="13"/>
    <n v="1"/>
    <n v="461148000"/>
    <n v="115300"/>
    <n v="1800000"/>
    <n v="1400000"/>
    <n v="22100000"/>
    <n v="500000"/>
    <n v="2009"/>
    <s v="Aug"/>
    <s v="27"/>
    <n v="28.1"/>
    <n v="1366417754"/>
    <n v="5.36"/>
    <n v="471031528"/>
    <n v="20.593684"/>
    <n v="78.962879999999998"/>
    <n v="1576.5277777777778"/>
    <n v="89182.463338912872"/>
    <n v="202.97771121487094"/>
  </r>
  <r>
    <n v="35"/>
    <s v="Sony Music India"/>
    <n v="57200000"/>
    <n v="28837144516"/>
    <x v="0"/>
    <s v="Sony Music India"/>
    <n v="3882"/>
    <s v="India"/>
    <s v="IN"/>
    <s v="Music"/>
    <n v="45"/>
    <n v="14"/>
    <n v="13"/>
    <n v="259310000"/>
    <n v="64800"/>
    <n v="1000000"/>
    <n v="777900"/>
    <n v="12400000"/>
    <n v="300000"/>
    <n v="2009"/>
    <s v="Sep"/>
    <s v="2"/>
    <n v="28.1"/>
    <n v="1366417754"/>
    <n v="5.36"/>
    <n v="471031528"/>
    <n v="20.593684"/>
    <n v="78.962879999999998"/>
    <n v="21.566666666666666"/>
    <n v="7428424.6563626993"/>
    <n v="14734.672849046883"/>
  </r>
  <r>
    <n v="36"/>
    <s v="EminemMusic"/>
    <n v="56900000"/>
    <n v="27073872856"/>
    <x v="0"/>
    <s v="EminemMusic"/>
    <n v="156"/>
    <s v="United States"/>
    <s v="US"/>
    <s v="Music"/>
    <n v="59"/>
    <n v="10"/>
    <n v="14"/>
    <n v="260193000"/>
    <n v="65000"/>
    <n v="1000000"/>
    <n v="780600"/>
    <n v="12500000"/>
    <n v="300000"/>
    <n v="2007"/>
    <s v="Feb"/>
    <s v="9"/>
    <n v="88.2"/>
    <n v="328239523"/>
    <n v="14.7"/>
    <n v="270663028"/>
    <n v="37.090240000000001"/>
    <n v="-95.712890999999999"/>
    <n v="0.76470588235294112"/>
    <n v="173550467.02564102"/>
    <n v="364743.58974358975"/>
  </r>
  <r>
    <n v="37"/>
    <s v="Marshmello"/>
    <n v="56400000"/>
    <n v="14696003229"/>
    <x v="2"/>
    <s v="Marshmello"/>
    <n v="436"/>
    <s v="United States"/>
    <s v="US"/>
    <s v="Music"/>
    <n v="233"/>
    <n v="11"/>
    <n v="15"/>
    <n v="112100000"/>
    <n v="28000"/>
    <n v="448400"/>
    <n v="336300"/>
    <n v="5400000"/>
    <n v="100000"/>
    <n v="2015"/>
    <s v="Apr"/>
    <s v="6"/>
    <n v="88.2"/>
    <n v="328239523"/>
    <n v="14.7"/>
    <n v="270663028"/>
    <n v="37.090240000000001"/>
    <n v="-95.712890999999999"/>
    <n v="4.0370370370370372"/>
    <n v="33706429.424311928"/>
    <n v="129357.79816513762"/>
  </r>
  <r>
    <n v="38"/>
    <s v="YRF"/>
    <n v="54600000"/>
    <n v="35302243691"/>
    <x v="1"/>
    <s v="YRF"/>
    <n v="3707"/>
    <s v="India"/>
    <s v="IN"/>
    <s v="Music"/>
    <n v="28"/>
    <n v="15"/>
    <n v="16"/>
    <n v="512093000"/>
    <n v="128000"/>
    <n v="2000000"/>
    <n v="1500000"/>
    <n v="24600000"/>
    <n v="500000"/>
    <n v="2006"/>
    <s v="Jun"/>
    <s v="7"/>
    <n v="28.1"/>
    <n v="1366417754"/>
    <n v="5.36"/>
    <n v="471031528"/>
    <n v="20.593684"/>
    <n v="78.962879999999998"/>
    <n v="17.162037037037038"/>
    <n v="9523130.2106824927"/>
    <n v="14728.891286754788"/>
  </r>
  <r>
    <n v="40"/>
    <s v="Ed Sheeran"/>
    <n v="53500000"/>
    <n v="30367676736"/>
    <x v="0"/>
    <s v="Ed Sheeran"/>
    <n v="383"/>
    <s v="United Kingdom"/>
    <s v="GB"/>
    <s v="Music"/>
    <n v="39"/>
    <n v="1"/>
    <n v="18"/>
    <n v="202720000"/>
    <n v="50700"/>
    <n v="810900"/>
    <n v="608200"/>
    <n v="9700000"/>
    <n v="100000"/>
    <n v="2006"/>
    <s v="Aug"/>
    <s v="8"/>
    <n v="60"/>
    <n v="66834405"/>
    <n v="3.85"/>
    <n v="55908316"/>
    <n v="55.378050999999999"/>
    <n v="-3.4359730000000002"/>
    <n v="1.7731481481481481"/>
    <n v="79288973.201044381"/>
    <n v="139686.68407310706"/>
  </r>
  <r>
    <n v="41"/>
    <s v="Infobells - Hindi"/>
    <n v="53300000"/>
    <n v="30516172739"/>
    <x v="3"/>
    <s v="Infobells - Hindi"/>
    <n v="577"/>
    <s v="India"/>
    <s v="IN"/>
    <s v="Education"/>
    <n v="37"/>
    <n v="16"/>
    <n v="4"/>
    <n v="815949000"/>
    <n v="204000"/>
    <n v="3300000"/>
    <n v="2400000"/>
    <n v="39200000"/>
    <n v="1600000"/>
    <n v="2014"/>
    <s v="Jun"/>
    <s v="6"/>
    <n v="28.1"/>
    <n v="1366417754"/>
    <n v="5.36"/>
    <n v="471031528"/>
    <n v="20.593684"/>
    <n v="78.962879999999998"/>
    <n v="4.8083333333333336"/>
    <n v="52887647.727902949"/>
    <n v="92374.350086655119"/>
  </r>
  <r>
    <n v="42"/>
    <s v="Taylor Swift"/>
    <n v="52900000"/>
    <n v="29884657286"/>
    <x v="0"/>
    <s v="Taylor Swift"/>
    <n v="216"/>
    <s v="United States"/>
    <s v="US"/>
    <s v="Music"/>
    <n v="40"/>
    <n v="13"/>
    <n v="19"/>
    <n v="528392000"/>
    <n v="132100"/>
    <n v="2100000"/>
    <n v="1600000"/>
    <n v="25400000"/>
    <n v="800000"/>
    <n v="2006"/>
    <s v="Sep"/>
    <s v="20"/>
    <n v="88.2"/>
    <n v="328239523"/>
    <n v="14.7"/>
    <n v="270663028"/>
    <n v="37.090240000000001"/>
    <n v="-95.712890999999999"/>
    <n v="1"/>
    <n v="138354894.8425926"/>
    <n v="244907.40740740742"/>
  </r>
  <r>
    <n v="43"/>
    <s v="Ariana Grande"/>
    <n v="52700000"/>
    <n v="24004842608"/>
    <x v="0"/>
    <s v="Ariana Grande"/>
    <n v="147"/>
    <s v="United States"/>
    <s v="US"/>
    <s v="Music"/>
    <n v="78"/>
    <n v="14"/>
    <n v="20"/>
    <n v="160216000"/>
    <n v="40100"/>
    <n v="640900"/>
    <n v="480600"/>
    <n v="7700000"/>
    <n v="100000"/>
    <n v="2007"/>
    <s v="Jan"/>
    <s v="22"/>
    <n v="88.2"/>
    <n v="328239523"/>
    <n v="14.7"/>
    <n v="270663028"/>
    <n v="37.090240000000001"/>
    <n v="-95.712890999999999"/>
    <n v="0.72058823529411764"/>
    <n v="163298249.0340136"/>
    <n v="358503.4013605442"/>
  </r>
  <r>
    <n v="44"/>
    <s v="BillionSurpriseToys  - Nursery Rhymes &amp; Cartoons"/>
    <n v="52200000"/>
    <n v="9877365274"/>
    <x v="3"/>
    <s v="BillionSurpriseToys  - Nursery Rhymes &amp; Cartï¿½"/>
    <n v="847"/>
    <s v="United States"/>
    <s v="US"/>
    <s v="Education"/>
    <n v="450"/>
    <n v="15"/>
    <n v="5"/>
    <n v="266747000"/>
    <n v="66700"/>
    <n v="1100000"/>
    <n v="800200"/>
    <n v="12800000"/>
    <n v="600000"/>
    <n v="2013"/>
    <s v="Oct"/>
    <s v="25"/>
    <n v="88.2"/>
    <n v="328239523"/>
    <n v="14.7"/>
    <n v="270663028"/>
    <n v="37.090240000000001"/>
    <n v="-95.712890999999999"/>
    <n v="6.416666666666667"/>
    <n v="11661588.280991735"/>
    <n v="61629.279811097993"/>
  </r>
  <r>
    <n v="45"/>
    <s v="JuegaGerman"/>
    <n v="48100000"/>
    <n v="14631710289"/>
    <x v="6"/>
    <s v="JuegaGerman"/>
    <n v="2052"/>
    <s v="Chile"/>
    <s v="CL"/>
    <s v="Games"/>
    <n v="237"/>
    <n v="1"/>
    <n v="2"/>
    <n v="66388000"/>
    <n v="16600"/>
    <n v="265600"/>
    <n v="199200"/>
    <n v="3200000"/>
    <n v="200000"/>
    <n v="2013"/>
    <s v="May"/>
    <s v="19"/>
    <n v="88.5"/>
    <n v="18952038"/>
    <n v="7.09"/>
    <n v="16610135"/>
    <n v="-35.675147000000003"/>
    <n v="-71.542968999999999"/>
    <n v="15.545454545454545"/>
    <n v="7130463.1038011694"/>
    <n v="23440.545808966861"/>
  </r>
  <r>
    <n v="46"/>
    <s v="Billie Eilish"/>
    <n v="47900000"/>
    <n v="13626331061"/>
    <x v="0"/>
    <s v="Billie Eilish"/>
    <n v="65"/>
    <s v="United States"/>
    <s v="US"/>
    <s v="Music"/>
    <n v="263"/>
    <n v="16"/>
    <n v="21"/>
    <n v="146862000"/>
    <n v="36700"/>
    <n v="587400"/>
    <n v="440600"/>
    <n v="7000000"/>
    <n v="200000"/>
    <n v="2013"/>
    <s v="Feb"/>
    <s v="6"/>
    <n v="88.2"/>
    <n v="328239523"/>
    <n v="14.7"/>
    <n v="270663028"/>
    <n v="37.090240000000001"/>
    <n v="-95.712890999999999"/>
    <n v="0.49242424242424243"/>
    <n v="209635862.47692308"/>
    <n v="736923.07692307688"/>
  </r>
  <r>
    <n v="47"/>
    <s v="Get Movies"/>
    <n v="47500000"/>
    <n v="30788679536"/>
    <x v="2"/>
    <s v="Get Movies"/>
    <n v="3322"/>
    <s v="Russia"/>
    <s v="RU"/>
    <s v="Film"/>
    <n v="35"/>
    <n v="1"/>
    <n v="4"/>
    <n v="306540000"/>
    <n v="76600"/>
    <n v="1200000"/>
    <n v="919600"/>
    <n v="14700000"/>
    <n v="700000"/>
    <n v="2006"/>
    <s v="Dec"/>
    <s v="16"/>
    <n v="81.900000000000006"/>
    <n v="144373535"/>
    <n v="4.59"/>
    <n v="107683889"/>
    <n v="61.524009999999997"/>
    <n v="105.31875599999999"/>
    <n v="15.37962962962963"/>
    <n v="9268115.4533413611"/>
    <n v="14298.615291992775"/>
  </r>
  <r>
    <n v="48"/>
    <s v="Shemaroo"/>
    <n v="47400000"/>
    <n v="22519705183"/>
    <x v="2"/>
    <s v="Shemaroo"/>
    <n v="11451"/>
    <s v="India"/>
    <s v="IN"/>
    <s v="Entertainment"/>
    <n v="97"/>
    <n v="17"/>
    <n v="10"/>
    <n v="232744000"/>
    <n v="58200"/>
    <n v="931000"/>
    <n v="698200"/>
    <n v="11200000"/>
    <n v="500000"/>
    <n v="2007"/>
    <s v="Sep"/>
    <s v="1"/>
    <n v="28.1"/>
    <n v="1366417754"/>
    <n v="5.36"/>
    <n v="471031528"/>
    <n v="20.593684"/>
    <n v="78.962879999999998"/>
    <n v="56.132352941176471"/>
    <n v="1966614.7221203388"/>
    <n v="4139.3764736704215"/>
  </r>
  <r>
    <n v="50"/>
    <s v="SonyMusicIndiaVEVO"/>
    <n v="46600000"/>
    <n v="27286058807"/>
    <x v="0"/>
    <s v="SonyMusicIndiaVEVO"/>
    <n v="3444"/>
    <s v="United States"/>
    <s v="US"/>
    <s v="Music"/>
    <n v="55"/>
    <n v="17"/>
    <n v="22"/>
    <n v="314505000"/>
    <n v="78600"/>
    <n v="1300000"/>
    <n v="943500"/>
    <n v="15100000"/>
    <n v="400000"/>
    <n v="2009"/>
    <s v="Sep"/>
    <s v="2"/>
    <n v="88.2"/>
    <n v="328239523"/>
    <n v="14.7"/>
    <n v="270663028"/>
    <n v="37.090240000000001"/>
    <n v="-95.712890999999999"/>
    <n v="19.133333333333333"/>
    <n v="7922781.3028455283"/>
    <n v="13530.778164924506"/>
  </r>
  <r>
    <n v="51"/>
    <s v="A4"/>
    <n v="46300000"/>
    <n v="22936630813"/>
    <x v="6"/>
    <s v="aefour"/>
    <n v="1"/>
    <s v="Cuba"/>
    <s v="CU"/>
    <s v="People"/>
    <n v="4053056"/>
    <n v="99"/>
    <n v="5359"/>
    <n v="94"/>
    <n v="0"/>
    <n v="0"/>
    <n v="0"/>
    <n v="5"/>
    <n v="10"/>
    <n v="2006"/>
    <s v="Mar"/>
    <s v="11"/>
    <n v="41.4"/>
    <n v="11333483"/>
    <n v="1.64"/>
    <n v="8739135"/>
    <n v="21.521757000000001"/>
    <n v="-77.781166999999996"/>
    <n v="4.6296296296296294E-3"/>
    <n v="22936630813"/>
    <n v="46300000"/>
  </r>
  <r>
    <n v="53"/>
    <s v="Fernanfloo"/>
    <n v="46100000"/>
    <n v="10323391593"/>
    <x v="6"/>
    <s v="Fernanfloo"/>
    <n v="543"/>
    <s v="El Salvador"/>
    <s v="SV"/>
    <s v="Games"/>
    <n v="419"/>
    <n v="1"/>
    <n v="3"/>
    <n v="33842000"/>
    <n v="8500"/>
    <n v="135400"/>
    <n v="101500"/>
    <n v="1600000"/>
    <n v="200000"/>
    <n v="2011"/>
    <s v="May"/>
    <s v="2"/>
    <n v="29.4"/>
    <n v="6453553"/>
    <n v="4.1100000000000003"/>
    <n v="4694702"/>
    <n v="13.794185000000001"/>
    <n v="-88.896529999999998"/>
    <n v="3.4807692307692308"/>
    <n v="19011770.889502764"/>
    <n v="84898.71086556169"/>
  </r>
  <r>
    <n v="54"/>
    <s v="Voot Kids"/>
    <n v="45500000"/>
    <n v="21388725229"/>
    <x v="2"/>
    <s v="Voot Kids"/>
    <n v="4660"/>
    <s v="India"/>
    <s v="IN"/>
    <s v="Entertainment"/>
    <n v="105"/>
    <n v="18"/>
    <n v="13"/>
    <n v="233988000"/>
    <n v="58500"/>
    <n v="936000"/>
    <n v="702000"/>
    <n v="11200000"/>
    <n v="400000"/>
    <n v="2016"/>
    <s v="Nov"/>
    <s v="23"/>
    <n v="28.1"/>
    <n v="1366417754"/>
    <n v="5.36"/>
    <n v="471031528"/>
    <n v="20.593684"/>
    <n v="78.962879999999998"/>
    <n v="48.541666666666664"/>
    <n v="4589855.1993562235"/>
    <n v="9763.9484978540768"/>
  </r>
  <r>
    <n v="55"/>
    <s v="Felipe Neto"/>
    <n v="45200000"/>
    <n v="16602198273"/>
    <x v="2"/>
    <s v="Felipe Neto"/>
    <n v="4331"/>
    <s v="Brazil"/>
    <s v="BR"/>
    <s v="Entertainment"/>
    <n v="174"/>
    <n v="2"/>
    <n v="14"/>
    <n v="130359000"/>
    <n v="32600"/>
    <n v="521400"/>
    <n v="391100"/>
    <n v="6300000"/>
    <n v="200000"/>
    <n v="2006"/>
    <s v="May"/>
    <s v="16"/>
    <n v="51.3"/>
    <n v="212559417"/>
    <n v="12.08"/>
    <n v="183241641"/>
    <n v="-14.235004"/>
    <n v="-51.925280000000001"/>
    <n v="20.050925925925927"/>
    <n v="3833340.6310320944"/>
    <n v="10436.38882475179"/>
  </r>
  <r>
    <n v="56"/>
    <s v="Vocï¿½ï¿½ï¿½"/>
    <n v="44700000"/>
    <n v="7828610828"/>
    <x v="2"/>
    <s v="Vocï¿½ï¿½ï¿½"/>
    <n v="1558"/>
    <s v="Brazil"/>
    <s v="BR"/>
    <s v="Entertainment"/>
    <n v="681"/>
    <n v="3"/>
    <n v="15"/>
    <n v="48032000"/>
    <n v="12000"/>
    <n v="192100"/>
    <n v="144100"/>
    <n v="2300000"/>
    <n v="100000"/>
    <n v="2013"/>
    <s v="Sep"/>
    <s v="1"/>
    <n v="51.3"/>
    <n v="212559417"/>
    <n v="12.08"/>
    <n v="183241641"/>
    <n v="-14.235004"/>
    <n v="-51.925280000000001"/>
    <n v="11.803030303030303"/>
    <n v="5024782.3029525029"/>
    <n v="28690.629011553272"/>
  </r>
  <r>
    <n v="57"/>
    <s v="HAR PAL GEO"/>
    <n v="44600000"/>
    <n v="41139050371"/>
    <x v="2"/>
    <s v="HAR PAL GEO"/>
    <n v="100755"/>
    <s v="Pakistan"/>
    <s v="PK"/>
    <s v="Entertainment"/>
    <n v="20"/>
    <n v="1"/>
    <n v="15"/>
    <n v="1337000000"/>
    <n v="334300"/>
    <n v="5300000"/>
    <n v="4000000"/>
    <n v="64200000"/>
    <n v="1300000"/>
    <n v="2008"/>
    <s v="Jan"/>
    <s v="2"/>
    <n v="9"/>
    <n v="216565318"/>
    <n v="4.45"/>
    <n v="79927762"/>
    <n v="30.375321"/>
    <n v="69.345116000000004"/>
    <n v="524.765625"/>
    <n v="408307.77997121733"/>
    <n v="442.65793260880355"/>
  </r>
  <r>
    <n v="59"/>
    <s v="Katy Perry"/>
    <n v="44200000"/>
    <n v="25458952022"/>
    <x v="0"/>
    <s v="Katy Perry"/>
    <n v="128"/>
    <s v="United States"/>
    <s v="US"/>
    <s v="Music"/>
    <n v="70"/>
    <n v="19"/>
    <n v="24"/>
    <n v="134242000"/>
    <n v="33600"/>
    <n v="537000"/>
    <n v="402700"/>
    <n v="6400000"/>
    <n v="100000"/>
    <n v="2008"/>
    <s v="Jun"/>
    <s v="1"/>
    <n v="88.2"/>
    <n v="328239523"/>
    <n v="14.7"/>
    <n v="270663028"/>
    <n v="37.090240000000001"/>
    <n v="-95.712890999999999"/>
    <n v="0.66666666666666663"/>
    <n v="198898062.671875"/>
    <n v="345312.5"/>
  </r>
  <r>
    <n v="60"/>
    <s v="whinderssonnunes"/>
    <n v="44200000"/>
    <n v="4274709210"/>
    <x v="10"/>
    <s v="whinderssonnunes"/>
    <n v="558"/>
    <s v="Brazil"/>
    <s v="BR"/>
    <s v="Comedy"/>
    <n v="1741"/>
    <n v="4"/>
    <n v="1"/>
    <n v="26683000"/>
    <n v="6700"/>
    <n v="106700"/>
    <n v="80100"/>
    <n v="1300000"/>
    <n v="0"/>
    <n v="2013"/>
    <s v="Jan"/>
    <s v="21"/>
    <n v="51.3"/>
    <n v="212559417"/>
    <n v="12.08"/>
    <n v="183241641"/>
    <n v="-14.235004"/>
    <n v="-51.925280000000001"/>
    <n v="4.2272727272727275"/>
    <n v="7660769.1935483869"/>
    <n v="79211.469534050178"/>
  </r>
  <r>
    <n v="61"/>
    <s v="ABS-CBN Entertainment"/>
    <n v="44200000"/>
    <n v="50292540392"/>
    <x v="5"/>
    <s v="ABS-CBN Entertainment"/>
    <n v="193890"/>
    <s v="Philippines"/>
    <s v="PH"/>
    <s v="Entertainment"/>
    <n v="16"/>
    <n v="1"/>
    <n v="16"/>
    <n v="176629000"/>
    <n v="44200"/>
    <n v="706500"/>
    <n v="529900"/>
    <n v="8500000"/>
    <n v="300000"/>
    <n v="2008"/>
    <s v="Jul"/>
    <s v="16"/>
    <n v="35.5"/>
    <n v="108116615"/>
    <n v="2.15"/>
    <n v="50975903"/>
    <n v="12.879721"/>
    <n v="121.774017"/>
    <n v="1009.84375"/>
    <n v="259386.97401619476"/>
    <n v="227.96430966011656"/>
  </r>
  <r>
    <n v="62"/>
    <s v="Alan Walker"/>
    <n v="43700000"/>
    <n v="12884264778"/>
    <x v="0"/>
    <s v="alanwalker"/>
    <n v="8"/>
    <s v="Thailand"/>
    <s v="TH"/>
    <s v="Film"/>
    <n v="4056116"/>
    <n v="4026"/>
    <n v="5270"/>
    <n v="22"/>
    <n v="0"/>
    <n v="0"/>
    <n v="0"/>
    <n v="1"/>
    <n v="0"/>
    <n v="2006"/>
    <s v="May"/>
    <s v="12"/>
    <n v="49.3"/>
    <n v="69625582"/>
    <n v="0.75"/>
    <n v="35294600"/>
    <n v="15.870032"/>
    <n v="100.992541"/>
    <n v="3.7037037037037035E-2"/>
    <n v="1610533097.25"/>
    <n v="5462500"/>
  </r>
  <r>
    <n v="64"/>
    <s v="Shakira"/>
    <n v="43500000"/>
    <n v="27568757295"/>
    <x v="5"/>
    <s v="Shakira"/>
    <n v="326"/>
    <s v="Colombia"/>
    <s v="CO"/>
    <s v="Howto"/>
    <n v="52"/>
    <n v="1"/>
    <n v="3"/>
    <n v="353412000"/>
    <n v="88400"/>
    <n v="1400000"/>
    <n v="1100000"/>
    <n v="17000000"/>
    <n v="500000"/>
    <n v="2005"/>
    <s v="Oct"/>
    <s v="16"/>
    <n v="55.3"/>
    <n v="50339443"/>
    <n v="9.7100000000000009"/>
    <n v="40827302"/>
    <n v="4.5708679999999999"/>
    <n v="-74.297332999999995"/>
    <n v="1.4298245614035088"/>
    <n v="84566740.168711662"/>
    <n v="133435.58282208588"/>
  </r>
  <r>
    <n v="65"/>
    <s v="ýýýýýýýý ýý ýýýýýýýýýýýýýý"/>
    <n v="43200000"/>
    <n v="36458726976"/>
    <x v="1"/>
    <s v="ýýýýýýýý ýý ýýýýýýýýýýýýýý"/>
    <n v="1478"/>
    <s v="Russia"/>
    <s v="RU"/>
    <s v="Education"/>
    <n v="26"/>
    <n v="2"/>
    <n v="6"/>
    <n v="303780000"/>
    <n v="75900"/>
    <n v="1200000"/>
    <n v="911300"/>
    <n v="14600000"/>
    <n v="300000"/>
    <n v="2011"/>
    <s v="May"/>
    <s v="31"/>
    <n v="81.900000000000006"/>
    <n v="144373535"/>
    <n v="4.59"/>
    <n v="107683889"/>
    <n v="61.524009999999997"/>
    <n v="105.31875599999999"/>
    <n v="9.4743589743589745"/>
    <n v="24667609.591339648"/>
    <n v="29228.687415426251"/>
  </r>
  <r>
    <n v="66"/>
    <s v="ARY Digital HD"/>
    <n v="43200000"/>
    <n v="37939780685"/>
    <x v="2"/>
    <s v="ARY Digital HD"/>
    <n v="109871"/>
    <s v="Pakistan"/>
    <s v="PK"/>
    <s v="Entertainment"/>
    <n v="24"/>
    <n v="2"/>
    <n v="18"/>
    <n v="1149000000"/>
    <n v="287300"/>
    <n v="4600000"/>
    <n v="3400000"/>
    <n v="55200000"/>
    <n v="900000"/>
    <n v="2016"/>
    <s v="Jul"/>
    <s v="11"/>
    <n v="9"/>
    <n v="216565318"/>
    <n v="4.45"/>
    <n v="79927762"/>
    <n v="30.375321"/>
    <n v="69.345116000000004"/>
    <n v="1144.4895833333333"/>
    <n v="345312.05399969057"/>
    <n v="393.18837545849226"/>
  </r>
  <r>
    <n v="67"/>
    <s v="Speed Records"/>
    <n v="42500000"/>
    <n v="26820902622"/>
    <x v="0"/>
    <s v="Speed Records"/>
    <n v="10938"/>
    <s v="India"/>
    <s v="IN"/>
    <s v="Music"/>
    <n v="62"/>
    <n v="19"/>
    <n v="26"/>
    <n v="159757000"/>
    <n v="39900"/>
    <n v="639000"/>
    <n v="479300"/>
    <n v="7700000"/>
    <n v="100000"/>
    <n v="2012"/>
    <s v="Nov"/>
    <s v="22"/>
    <n v="28.1"/>
    <n v="1366417754"/>
    <n v="5.36"/>
    <n v="471031528"/>
    <n v="20.593684"/>
    <n v="78.962879999999998"/>
    <n v="75.958333333333329"/>
    <n v="2452084.7158529893"/>
    <n v="3885.5366611812033"/>
  </r>
  <r>
    <n v="68"/>
    <s v="Masha and The Bear"/>
    <n v="42400000"/>
    <n v="24519022988"/>
    <x v="4"/>
    <s v="Masha and The Bear"/>
    <n v="1218"/>
    <s v="United States"/>
    <s v="US"/>
    <s v="Film"/>
    <n v="74"/>
    <n v="20"/>
    <n v="5"/>
    <n v="670459000"/>
    <n v="167600"/>
    <n v="2700000"/>
    <n v="2000000"/>
    <n v="32200000"/>
    <n v="1000000"/>
    <n v="2014"/>
    <s v="Sep"/>
    <s v="17"/>
    <n v="88.2"/>
    <n v="328239523"/>
    <n v="14.7"/>
    <n v="270663028"/>
    <n v="37.090240000000001"/>
    <n v="-95.712890999999999"/>
    <n v="10.15"/>
    <n v="20130560.745484401"/>
    <n v="34811.165845648604"/>
  </r>
  <r>
    <n v="69"/>
    <s v="Like Nastya Show"/>
    <n v="42400000"/>
    <n v="19547696190"/>
    <x v="2"/>
    <s v="Like Nastya Show"/>
    <n v="618"/>
    <s v="United States"/>
    <s v="US"/>
    <s v="Entertainment"/>
    <n v="128"/>
    <n v="21"/>
    <n v="19"/>
    <n v="53202000"/>
    <n v="13300"/>
    <n v="212800"/>
    <n v="159600"/>
    <n v="2600000"/>
    <n v="0"/>
    <n v="2017"/>
    <s v="Nov"/>
    <s v="14"/>
    <n v="88.2"/>
    <n v="328239523"/>
    <n v="14.7"/>
    <n v="270663028"/>
    <n v="37.090240000000001"/>
    <n v="-95.712890999999999"/>
    <n v="7.3571428571428568"/>
    <n v="31630576.359223302"/>
    <n v="68608.414239482197"/>
  </r>
  <r>
    <n v="70"/>
    <s v="Rihanna"/>
    <n v="41900000"/>
    <n v="22477745835"/>
    <x v="2"/>
    <s v="Rihanna"/>
    <n v="84"/>
    <s v="Barbados"/>
    <s v="BB"/>
    <s v="Music"/>
    <n v="98"/>
    <n v="1"/>
    <n v="27"/>
    <n v="182926000"/>
    <n v="45700"/>
    <n v="731700"/>
    <n v="548800"/>
    <n v="8800000"/>
    <n v="100000"/>
    <n v="2005"/>
    <s v="Nov"/>
    <s v="6"/>
    <n v="65.400000000000006"/>
    <n v="287025"/>
    <n v="10.33"/>
    <n v="89431"/>
    <n v="13.193887"/>
    <n v="-59.543197999999997"/>
    <n v="0.36842105263157893"/>
    <n v="267592212.32142857"/>
    <n v="498809.52380952379"/>
  </r>
  <r>
    <n v="71"/>
    <s v="Ishtar Music"/>
    <n v="41400000"/>
    <n v="17608931161"/>
    <x v="11"/>
    <s v="Ishtar Music"/>
    <n v="4510"/>
    <s v="India"/>
    <s v="IN"/>
    <s v="Music"/>
    <n v="155"/>
    <n v="20"/>
    <n v="28"/>
    <n v="180942000"/>
    <n v="45200"/>
    <n v="723800"/>
    <n v="542800"/>
    <n v="8700000"/>
    <n v="400000"/>
    <n v="2005"/>
    <s v="Sep"/>
    <s v="22"/>
    <n v="28.1"/>
    <n v="1366417754"/>
    <n v="5.36"/>
    <n v="471031528"/>
    <n v="20.593684"/>
    <n v="78.962879999999998"/>
    <n v="19.780701754385966"/>
    <n v="3904419.3261640798"/>
    <n v="9179.6008869179605"/>
  </r>
  <r>
    <n v="72"/>
    <s v="Kimberly Loaiza"/>
    <n v="41300000"/>
    <n v="5603111948"/>
    <x v="5"/>
    <s v="Kimberly Loaiza"/>
    <n v="291"/>
    <s v="Mexico"/>
    <s v="MX"/>
    <s v="People"/>
    <n v="1157"/>
    <n v="2"/>
    <n v="1"/>
    <n v="136745000"/>
    <n v="34200"/>
    <n v="547000"/>
    <n v="410200"/>
    <n v="6600000"/>
    <n v="400000"/>
    <n v="2016"/>
    <s v="Nov"/>
    <s v="16"/>
    <n v="40.200000000000003"/>
    <n v="126014024"/>
    <n v="3.42"/>
    <n v="102626859"/>
    <n v="23.634501"/>
    <n v="-102.552784"/>
    <n v="3.03125"/>
    <n v="19254680.233676977"/>
    <n v="141924.39862542955"/>
  </r>
  <r>
    <n v="73"/>
    <s v="Little Baby Bum - Nursery Rhymes &amp; Kids Songs"/>
    <n v="40900000"/>
    <n v="39450824833"/>
    <x v="3"/>
    <s v="Little Baby Bum - Nursery Rhymes &amp; Kids Songs"/>
    <n v="2423"/>
    <s v="United States"/>
    <s v="US"/>
    <s v="Education"/>
    <n v="22"/>
    <n v="22"/>
    <n v="7"/>
    <n v="98775000"/>
    <n v="24700"/>
    <n v="395100"/>
    <n v="296300"/>
    <n v="4700000"/>
    <n v="100000"/>
    <n v="2011"/>
    <s v="Jun"/>
    <s v="22"/>
    <n v="88.2"/>
    <n v="328239523"/>
    <n v="14.7"/>
    <n v="270663028"/>
    <n v="37.090240000000001"/>
    <n v="-95.712890999999999"/>
    <n v="15.532051282051283"/>
    <n v="16281809.671068924"/>
    <n v="16879.900949236482"/>
  </r>
  <r>
    <n v="74"/>
    <s v="Luisito Comunica"/>
    <n v="40600000"/>
    <n v="8670473639"/>
    <x v="10"/>
    <s v="Luis Arturo Villar Sudek"/>
    <n v="0"/>
    <s v="Mexico"/>
    <s v="MX"/>
    <s v="Comedy"/>
    <n v="3612215"/>
    <n v="3021"/>
    <m/>
    <m/>
    <n v="0"/>
    <n v="0"/>
    <n v="0"/>
    <n v="0"/>
    <n v="0"/>
    <n v="2010"/>
    <s v="Jun"/>
    <s v="18"/>
    <n v="40.200000000000003"/>
    <n v="126014024"/>
    <n v="3.42"/>
    <n v="102626859"/>
    <n v="23.634501"/>
    <n v="-102.552784"/>
    <n v="0"/>
    <n v="0"/>
    <n v="0"/>
  </r>
  <r>
    <n v="77"/>
    <s v="shfa2 - ï¿½ï¿½"/>
    <n v="39700000"/>
    <n v="23884824160"/>
    <x v="5"/>
    <s v="shfa2 - ï¿½ï¿½"/>
    <n v="1596"/>
    <s v="United Arab Emirates"/>
    <s v="AE"/>
    <s v="People"/>
    <n v="81"/>
    <n v="1"/>
    <n v="2"/>
    <n v="247731000"/>
    <n v="61900"/>
    <n v="990900"/>
    <n v="743200"/>
    <n v="11900000"/>
    <n v="300000"/>
    <n v="2017"/>
    <s v="Nov"/>
    <s v="6"/>
    <n v="36.799999999999997"/>
    <n v="9770529"/>
    <n v="2.35"/>
    <n v="8479744"/>
    <n v="23.424075999999999"/>
    <n v="53.847817999999997"/>
    <n v="19"/>
    <n v="14965428.671679199"/>
    <n v="24874.686716791981"/>
  </r>
  <r>
    <n v="79"/>
    <s v="CarryMinati"/>
    <n v="39200000"/>
    <n v="3294013141"/>
    <x v="10"/>
    <s v="CarryMinati"/>
    <n v="186"/>
    <s v="India"/>
    <s v="IN"/>
    <s v="Comedy"/>
    <n v="2487"/>
    <n v="21"/>
    <n v="2"/>
    <n v="78688000"/>
    <n v="19700"/>
    <n v="314800"/>
    <n v="236100"/>
    <n v="3800000"/>
    <n v="700000"/>
    <n v="2014"/>
    <s v="Oct"/>
    <s v="30"/>
    <n v="28.1"/>
    <n v="1366417754"/>
    <n v="5.36"/>
    <n v="471031528"/>
    <n v="20.593684"/>
    <n v="78.962879999999998"/>
    <n v="1.55"/>
    <n v="17709748.069892474"/>
    <n v="210752.68817204301"/>
  </r>
  <r>
    <n v="80"/>
    <s v="XXXTENTACION"/>
    <n v="39200000"/>
    <n v="10507474316"/>
    <x v="0"/>
    <s v="XXXTENTACION"/>
    <n v="133"/>
    <s v="United States"/>
    <s v="US"/>
    <s v="Music"/>
    <n v="403"/>
    <n v="24"/>
    <n v="29"/>
    <n v="58362000"/>
    <n v="14600"/>
    <n v="233400"/>
    <n v="175100"/>
    <n v="2800000"/>
    <n v="100000"/>
    <n v="2015"/>
    <s v="Jun"/>
    <s v="23"/>
    <n v="88.2"/>
    <n v="328239523"/>
    <n v="14.7"/>
    <n v="270663028"/>
    <n v="37.090240000000001"/>
    <n v="-95.712890999999999"/>
    <n v="1.2314814814814814"/>
    <n v="79003566.285714284"/>
    <n v="294736.84210526315"/>
  </r>
  <r>
    <n v="81"/>
    <s v="Super Simple Songs - Kids Songs"/>
    <n v="39200000"/>
    <n v="44900897958"/>
    <x v="3"/>
    <s v="Super Simple Songs - Kids Songs"/>
    <n v="744"/>
    <s v="Canada"/>
    <s v="CA"/>
    <s v="Education"/>
    <n v="19"/>
    <n v="2"/>
    <n v="8"/>
    <n v="560756000"/>
    <n v="140200"/>
    <n v="2200000"/>
    <n v="1700000"/>
    <n v="26900000"/>
    <n v="400000"/>
    <n v="2006"/>
    <s v="Sep"/>
    <s v="8"/>
    <n v="68.900000000000006"/>
    <n v="36991981"/>
    <n v="5.56"/>
    <n v="30628482"/>
    <n v="56.130366000000002"/>
    <n v="-106.346771"/>
    <n v="3.4444444444444446"/>
    <n v="60350669.298387095"/>
    <n v="52688.172043010753"/>
  </r>
  <r>
    <n v="82"/>
    <s v="Mikecrack"/>
    <n v="39100000"/>
    <n v="16118181673"/>
    <x v="6"/>
    <s v="Mikecrack"/>
    <n v="1876"/>
    <s v="Spain"/>
    <s v="ES"/>
    <s v="Games"/>
    <n v="188"/>
    <n v="1"/>
    <n v="4"/>
    <n v="264108000"/>
    <n v="66000"/>
    <n v="1100000"/>
    <n v="792300"/>
    <n v="12700000"/>
    <n v="800000"/>
    <n v="2015"/>
    <s v="Jul"/>
    <s v="13"/>
    <n v="88.9"/>
    <n v="47076781"/>
    <n v="13.96"/>
    <n v="37927409"/>
    <n v="40.463667000000001"/>
    <n v="-3.7492200000000002"/>
    <n v="17.37037037037037"/>
    <n v="8591781.2755863536"/>
    <n v="20842.217484008528"/>
  </r>
  <r>
    <n v="83"/>
    <s v="WorkpointOfficial"/>
    <n v="39000000"/>
    <n v="36131228583"/>
    <x v="2"/>
    <s v="WorkpointOfficial"/>
    <n v="72580"/>
    <s v="Thailand"/>
    <s v="TH"/>
    <s v="Entertainment"/>
    <n v="27"/>
    <n v="1"/>
    <n v="24"/>
    <n v="130461000"/>
    <n v="32600"/>
    <n v="521800"/>
    <n v="391400"/>
    <n v="6300000"/>
    <n v="200000"/>
    <n v="2012"/>
    <s v="Nov"/>
    <s v="5"/>
    <n v="49.3"/>
    <n v="69625582"/>
    <n v="0.75"/>
    <n v="35294600"/>
    <n v="15.870032"/>
    <n v="100.992541"/>
    <n v="504.02777777777777"/>
    <n v="497812.46325434005"/>
    <n v="537.33810967208592"/>
  </r>
  <r>
    <n v="84"/>
    <s v="GR6 EXPLODE"/>
    <n v="38900000"/>
    <n v="25154232306"/>
    <x v="0"/>
    <s v="GR6 EXPLODE"/>
    <n v="3043"/>
    <s v="Brazil"/>
    <s v="BR"/>
    <s v="Music"/>
    <n v="73"/>
    <n v="6"/>
    <n v="30"/>
    <n v="1635000000"/>
    <n v="408700"/>
    <n v="6500000"/>
    <n v="4900000"/>
    <n v="78500000"/>
    <n v="100000"/>
    <n v="2014"/>
    <s v="Aug"/>
    <s v="5"/>
    <n v="51.3"/>
    <n v="212559417"/>
    <n v="12.08"/>
    <n v="183241641"/>
    <n v="-14.235004"/>
    <n v="-51.925280000000001"/>
    <n v="25.358333333333334"/>
    <n v="8266261.027275715"/>
    <n v="12783.437397305292"/>
  </r>
  <r>
    <n v="85"/>
    <s v="TEDx Talks"/>
    <n v="38600000"/>
    <n v="7339333120"/>
    <x v="12"/>
    <s v="TEDx Talks"/>
    <n v="200933"/>
    <s v="United States"/>
    <s v="US"/>
    <s v="Nonprofit"/>
    <n v="768"/>
    <n v="25"/>
    <n v="1"/>
    <n v="45638000"/>
    <n v="11400"/>
    <n v="182600"/>
    <n v="136900"/>
    <n v="2200000"/>
    <n v="100000"/>
    <n v="2009"/>
    <s v="Jun"/>
    <s v="23"/>
    <n v="88.2"/>
    <n v="328239523"/>
    <n v="14.7"/>
    <n v="270663028"/>
    <n v="37.090240000000001"/>
    <n v="-95.712890999999999"/>
    <n v="1116.2944444444445"/>
    <n v="36526.270547894077"/>
    <n v="192.10383560689385"/>
  </r>
  <r>
    <n v="86"/>
    <s v="shfa"/>
    <n v="38400000"/>
    <n v="21528116909"/>
    <x v="5"/>
    <s v="ýýýýýýýýýý ýýýýýý"/>
    <n v="982"/>
    <s v="Saudi Arabia"/>
    <s v="SA"/>
    <s v="Games"/>
    <n v="150882"/>
    <n v="774"/>
    <n v="1454"/>
    <n v="1589000"/>
    <n v="397"/>
    <n v="6400"/>
    <n v="4800"/>
    <n v="76300"/>
    <n v="2000"/>
    <n v="2018"/>
    <s v="May"/>
    <s v="24"/>
    <n v="68"/>
    <n v="34268528"/>
    <n v="5.93"/>
    <n v="28807838"/>
    <n v="23.885942"/>
    <n v="45.079161999999997"/>
    <n v="13.638888888888889"/>
    <n v="21922725.976578411"/>
    <n v="39103.869653767819"/>
  </r>
  <r>
    <n v="87"/>
    <s v="Goldmines Gaane Sune Ansune"/>
    <n v="38300000"/>
    <n v="16718192386"/>
    <x v="0"/>
    <s v="Goldmines Gaane Sune Ansune"/>
    <n v="3532"/>
    <s v="India"/>
    <s v="IN"/>
    <s v="Music"/>
    <n v="170"/>
    <n v="22"/>
    <n v="31"/>
    <n v="814756000"/>
    <n v="203700"/>
    <n v="3300000"/>
    <n v="2400000"/>
    <n v="39100000"/>
    <n v="400000"/>
    <n v="2015"/>
    <s v="Aug"/>
    <s v="24"/>
    <n v="28.1"/>
    <n v="1366417754"/>
    <n v="5.36"/>
    <n v="471031528"/>
    <n v="20.593684"/>
    <n v="78.962879999999998"/>
    <n v="32.703703703703702"/>
    <n v="4733350.0526613817"/>
    <n v="10843.714609286522"/>
  </r>
  <r>
    <n v="88"/>
    <s v="One Direction"/>
    <n v="38200000"/>
    <n v="13598903820"/>
    <x v="0"/>
    <s v="21 Savage"/>
    <n v="11"/>
    <s v="United States"/>
    <s v="US"/>
    <s v="Music"/>
    <n v="539848"/>
    <n v="2904"/>
    <n v="2594"/>
    <n v="6348"/>
    <n v="2"/>
    <n v="25"/>
    <n v="19"/>
    <n v="305"/>
    <n v="100"/>
    <n v="2016"/>
    <s v="Jun"/>
    <s v="26"/>
    <n v="88.2"/>
    <n v="328239523"/>
    <n v="14.7"/>
    <n v="270663028"/>
    <n v="37.090240000000001"/>
    <n v="-95.712890999999999"/>
    <n v="0.11458333333333333"/>
    <n v="1236263983.6363637"/>
    <n v="3472727.2727272729"/>
  </r>
  <r>
    <n v="89"/>
    <s v="TheEllenShow"/>
    <n v="38200000"/>
    <n v="22756581750"/>
    <x v="2"/>
    <s v="TheEllenShow"/>
    <n v="15672"/>
    <s v="United States"/>
    <s v="US"/>
    <s v="Entertainment"/>
    <n v="93"/>
    <n v="26"/>
    <n v="26"/>
    <n v="21804000"/>
    <n v="5500"/>
    <n v="87200"/>
    <n v="65400"/>
    <n v="1000000"/>
    <n v="0"/>
    <n v="2006"/>
    <s v="Nov"/>
    <s v="21"/>
    <n v="88.2"/>
    <n v="328239523"/>
    <n v="14.7"/>
    <n v="270663028"/>
    <n v="37.090240000000001"/>
    <n v="-95.712890999999999"/>
    <n v="72.555555555555557"/>
    <n v="1452053.4552067381"/>
    <n v="2437.4680959673301"/>
  </r>
  <r>
    <n v="90"/>
    <s v="Sony PAL"/>
    <n v="38200000"/>
    <n v="28519339489"/>
    <x v="4"/>
    <s v="Sony PAL"/>
    <n v="24089"/>
    <s v="India"/>
    <s v="IN"/>
    <s v="Entertainment"/>
    <n v="49"/>
    <n v="23"/>
    <n v="25"/>
    <n v="415914000"/>
    <n v="104000"/>
    <n v="1700000"/>
    <n v="1200000"/>
    <n v="20000000"/>
    <n v="500000"/>
    <n v="2014"/>
    <s v="May"/>
    <s v="9"/>
    <n v="28.1"/>
    <n v="1366417754"/>
    <n v="5.36"/>
    <n v="471031528"/>
    <n v="20.593684"/>
    <n v="78.962879999999998"/>
    <n v="200.74166666666667"/>
    <n v="1183915.4588816473"/>
    <n v="1585.7860434223089"/>
  </r>
  <r>
    <n v="91"/>
    <s v="Daddy Yankee"/>
    <n v="38000000"/>
    <n v="22731415608"/>
    <x v="0"/>
    <s v="Daddy Yankee"/>
    <n v="505"/>
    <s v="United States"/>
    <s v="US"/>
    <s v="Music"/>
    <n v="92"/>
    <n v="27"/>
    <n v="33"/>
    <n v="205594000"/>
    <n v="51400"/>
    <n v="822400"/>
    <n v="616800"/>
    <n v="9900000"/>
    <n v="100000"/>
    <n v="2011"/>
    <s v="May"/>
    <s v="16"/>
    <n v="88.2"/>
    <n v="328239523"/>
    <n v="14.7"/>
    <n v="270663028"/>
    <n v="37.090240000000001"/>
    <n v="-95.712890999999999"/>
    <n v="3.2371794871794872"/>
    <n v="45012704.174257427"/>
    <n v="75247.524752475249"/>
  </r>
  <r>
    <n v="92"/>
    <s v="Vlad vï¿½ï¿½ï"/>
    <n v="37900000"/>
    <n v="23510152352"/>
    <x v="2"/>
    <s v="Vlad vï¿½ï¿½ï"/>
    <n v="515"/>
    <s v="United States"/>
    <s v="US"/>
    <s v="Entertainment"/>
    <n v="84"/>
    <n v="28"/>
    <n v="27"/>
    <n v="244093000"/>
    <n v="61000"/>
    <n v="976400"/>
    <n v="732300"/>
    <n v="11700000"/>
    <n v="200000"/>
    <n v="2018"/>
    <s v="Jul"/>
    <s v="20"/>
    <n v="88.2"/>
    <n v="328239523"/>
    <n v="14.7"/>
    <n v="270663028"/>
    <n v="37.090240000000001"/>
    <n v="-95.712890999999999"/>
    <n v="7.1527777777777777"/>
    <n v="45650781.266019419"/>
    <n v="73592.23300970874"/>
  </r>
  <r>
    <n v="93"/>
    <s v="Like Nastya ESP"/>
    <n v="37600000"/>
    <n v="18208196857"/>
    <x v="2"/>
    <s v="Like Nastya ESP"/>
    <n v="743"/>
    <s v="United States"/>
    <s v="US"/>
    <s v="Entertainment"/>
    <n v="145"/>
    <n v="29"/>
    <n v="28"/>
    <n v="321026000"/>
    <n v="80300"/>
    <n v="1300000"/>
    <n v="963100"/>
    <n v="15400000"/>
    <n v="700000"/>
    <n v="2017"/>
    <s v="Apr"/>
    <s v="22"/>
    <n v="88.2"/>
    <n v="328239523"/>
    <n v="14.7"/>
    <n v="270663028"/>
    <n v="37.090240000000001"/>
    <n v="-95.712890999999999"/>
    <n v="8.8452380952380949"/>
    <n v="24506321.476446837"/>
    <n v="50605.652759084791"/>
  </r>
  <r>
    <n v="94"/>
    <s v="ýýýýýýýýýýýý one31"/>
    <n v="37500000"/>
    <n v="27262462114"/>
    <x v="2"/>
    <s v="ýýýýýýýýýýýý one31"/>
    <n v="117152"/>
    <s v="Thailand"/>
    <s v="TH"/>
    <s v="Entertainment"/>
    <n v="56"/>
    <n v="2"/>
    <n v="29"/>
    <n v="140754000"/>
    <n v="35200"/>
    <n v="563000"/>
    <n v="422300"/>
    <n v="6800000"/>
    <n v="300000"/>
    <n v="2013"/>
    <s v="Jan"/>
    <s v="10"/>
    <n v="49.3"/>
    <n v="69625582"/>
    <n v="0.75"/>
    <n v="35294600"/>
    <n v="15.870032"/>
    <n v="100.992541"/>
    <n v="887.5151515151515"/>
    <n v="232710.17237435127"/>
    <n v="320.09696804151872"/>
  </r>
  <r>
    <n v="95"/>
    <s v="Jkk Entertainment"/>
    <n v="37200000"/>
    <n v="16402066717"/>
    <x v="10"/>
    <s v="Jkk Entertainment"/>
    <n v="220"/>
    <s v="India"/>
    <s v="IN"/>
    <s v="Comedy"/>
    <n v="178"/>
    <n v="24"/>
    <n v="3"/>
    <n v="49861000"/>
    <n v="12500"/>
    <n v="199400"/>
    <n v="149600"/>
    <n v="2400000"/>
    <n v="100000"/>
    <n v="2017"/>
    <s v="Mar"/>
    <s v="20"/>
    <n v="28.1"/>
    <n v="1366417754"/>
    <n v="5.36"/>
    <n v="471031528"/>
    <n v="20.593684"/>
    <n v="78.962879999999998"/>
    <n v="2.6190476190476191"/>
    <n v="74554848.713636369"/>
    <n v="169090.90909090909"/>
  </r>
  <r>
    <n v="96"/>
    <s v="ABP NEWS"/>
    <n v="37000000"/>
    <n v="13102611515"/>
    <x v="5"/>
    <s v="ABP NEWS"/>
    <n v="301308"/>
    <s v="India"/>
    <s v="IN"/>
    <s v="News"/>
    <n v="280"/>
    <n v="25"/>
    <n v="2"/>
    <n v="267060000"/>
    <n v="66800"/>
    <n v="1100000"/>
    <n v="801200"/>
    <n v="12800000"/>
    <n v="400000"/>
    <n v="2012"/>
    <s v="Jun"/>
    <s v="1"/>
    <n v="28.1"/>
    <n v="1366417754"/>
    <n v="5.36"/>
    <n v="471031528"/>
    <n v="20.593684"/>
    <n v="78.962879999999998"/>
    <n v="2092.4166666666665"/>
    <n v="43485.77374314655"/>
    <n v="122.79793433961262"/>
  </r>
  <r>
    <n v="97"/>
    <s v="Maria Clara &amp; JP"/>
    <n v="37000000"/>
    <n v="24188861917"/>
    <x v="5"/>
    <s v="Maria Clara &amp; JP"/>
    <n v="744"/>
    <s v="Brazil"/>
    <s v="BR"/>
    <s v="Entertainment"/>
    <n v="75"/>
    <n v="7"/>
    <n v="30"/>
    <n v="251449000"/>
    <n v="62900"/>
    <n v="1000000"/>
    <n v="754300"/>
    <n v="12100000"/>
    <n v="300000"/>
    <n v="2015"/>
    <s v="Sep"/>
    <s v="6"/>
    <n v="51.3"/>
    <n v="212559417"/>
    <n v="12.08"/>
    <n v="183241641"/>
    <n v="-14.235004"/>
    <n v="-51.925280000000001"/>
    <n v="6.8888888888888893"/>
    <n v="32511911.178763442"/>
    <n v="49731.182795698922"/>
  </r>
  <r>
    <n v="98"/>
    <s v="Bruno Mars"/>
    <n v="36700000"/>
    <n v="19378155425"/>
    <x v="0"/>
    <s v="Bruno Mars"/>
    <n v="99"/>
    <s v="United States"/>
    <s v="US"/>
    <s v="Music"/>
    <n v="134"/>
    <n v="30"/>
    <n v="34"/>
    <n v="175243000"/>
    <n v="43800"/>
    <n v="701000"/>
    <n v="525700"/>
    <n v="8400000"/>
    <n v="200000"/>
    <n v="2006"/>
    <s v="Sep"/>
    <s v="19"/>
    <n v="88.2"/>
    <n v="328239523"/>
    <n v="14.7"/>
    <n v="270663028"/>
    <n v="37.090240000000001"/>
    <n v="-95.712890999999999"/>
    <n v="0.45833333333333331"/>
    <n v="195738943.6868687"/>
    <n v="370707.0707070707"/>
  </r>
  <r>
    <n v="99"/>
    <s v="Maroon 5"/>
    <n v="36600000"/>
    <n v="22553923546"/>
    <x v="0"/>
    <s v="Maroon 5"/>
    <n v="171"/>
    <s v="United States"/>
    <s v="US"/>
    <s v="Music"/>
    <n v="96"/>
    <n v="31"/>
    <n v="35"/>
    <n v="152825000"/>
    <n v="38200"/>
    <n v="611300"/>
    <n v="458500"/>
    <n v="7300000"/>
    <n v="0"/>
    <n v="2006"/>
    <s v="Mar"/>
    <s v="9"/>
    <n v="88.2"/>
    <n v="328239523"/>
    <n v="14.7"/>
    <n v="270663028"/>
    <n v="37.090240000000001"/>
    <n v="-95.712890999999999"/>
    <n v="0.79166666666666663"/>
    <n v="131894289.74269006"/>
    <n v="214035.08771929826"/>
  </r>
  <r>
    <n v="100"/>
    <s v="Ultra Bollywood"/>
    <n v="36600000"/>
    <n v="15653786446"/>
    <x v="11"/>
    <s v="Ultra Bollywood"/>
    <n v="9168"/>
    <s v="India"/>
    <s v="IN"/>
    <s v="Entertainment"/>
    <n v="205"/>
    <n v="26"/>
    <n v="31"/>
    <n v="131462000"/>
    <n v="0"/>
    <n v="0"/>
    <n v="0"/>
    <n v="0"/>
    <n v="200000"/>
    <n v="2009"/>
    <s v="Oct"/>
    <s v="21"/>
    <n v="28.1"/>
    <n v="1366417754"/>
    <n v="5.36"/>
    <n v="471031528"/>
    <n v="20.593684"/>
    <n v="78.962879999999998"/>
    <n v="50.93333333333333"/>
    <n v="1707437.4395724258"/>
    <n v="3992.1465968586385"/>
  </r>
  <r>
    <n v="102"/>
    <s v="YouTube"/>
    <n v="36300000"/>
    <n v="3010784935"/>
    <x v="9"/>
    <s v="YouTube"/>
    <n v="744"/>
    <s v="United States"/>
    <s v="US"/>
    <s v="Entertainment"/>
    <n v="2860"/>
    <n v="32"/>
    <n v="5"/>
    <n v="21103000"/>
    <n v="5300"/>
    <n v="84400"/>
    <n v="63300"/>
    <n v="1000000"/>
    <n v="300000"/>
    <n v="1970"/>
    <s v="Jan"/>
    <s v="1"/>
    <n v="88.2"/>
    <n v="328239523"/>
    <n v="14.7"/>
    <n v="270663028"/>
    <n v="37.090240000000001"/>
    <n v="-95.712890999999999"/>
    <n v="1.1481481481481481"/>
    <n v="4046753.9448924731"/>
    <n v="48790.322580645159"/>
  </r>
  <r>
    <n v="106"/>
    <s v="La Granja de Zenï¿½"/>
    <n v="35700000"/>
    <n v="27118354077"/>
    <x v="0"/>
    <s v="La Granja de Zenï¿½"/>
    <n v="654"/>
    <s v="Argentina"/>
    <s v="AR"/>
    <s v="Music"/>
    <n v="58"/>
    <n v="2"/>
    <n v="37"/>
    <n v="302071000"/>
    <n v="75500"/>
    <n v="1200000"/>
    <n v="906200"/>
    <n v="14500000"/>
    <n v="400000"/>
    <n v="2013"/>
    <s v="Jun"/>
    <s v="6"/>
    <n v="90"/>
    <n v="44938712"/>
    <n v="9.7899999999999991"/>
    <n v="41339571"/>
    <n v="-38.416097000000001"/>
    <n v="-63.616672000000001"/>
    <n v="4.9545454545454541"/>
    <n v="41465373.206422016"/>
    <n v="54587.15596330275"/>
  </r>
  <r>
    <n v="107"/>
    <s v="Saregama Music"/>
    <n v="35500000"/>
    <n v="15657673422"/>
    <x v="2"/>
    <s v="Saregama Music"/>
    <n v="7566"/>
    <s v="India"/>
    <s v="IN"/>
    <s v="Music"/>
    <n v="199"/>
    <n v="27"/>
    <n v="38"/>
    <n v="533793000"/>
    <n v="133400"/>
    <n v="2100000"/>
    <n v="1600000"/>
    <n v="25600000"/>
    <n v="900000"/>
    <n v="2013"/>
    <s v="Jan"/>
    <s v="4"/>
    <n v="28.1"/>
    <n v="1366417754"/>
    <n v="5.36"/>
    <n v="471031528"/>
    <n v="20.593684"/>
    <n v="78.962879999999998"/>
    <n v="57.31818181818182"/>
    <n v="2069478.3798572561"/>
    <n v="4692.0433518371665"/>
  </r>
  <r>
    <n v="108"/>
    <s v="IndiaTV"/>
    <n v="35500000"/>
    <n v="16105023749"/>
    <x v="9"/>
    <s v="IndiaTV"/>
    <n v="273255"/>
    <s v="India"/>
    <s v="IN"/>
    <s v="News"/>
    <n v="185"/>
    <n v="27"/>
    <n v="3"/>
    <n v="290847000"/>
    <n v="72700"/>
    <n v="1200000"/>
    <n v="872500"/>
    <n v="14000000"/>
    <n v="600000"/>
    <n v="2006"/>
    <s v="Aug"/>
    <s v="26"/>
    <n v="28.1"/>
    <n v="1366417754"/>
    <n v="5.36"/>
    <n v="471031528"/>
    <n v="20.593684"/>
    <n v="78.962879999999998"/>
    <n v="1265.0694444444443"/>
    <n v="58937.709278878705"/>
    <n v="129.91528059870816"/>
  </r>
  <r>
    <n v="109"/>
    <s v="T-Series Bollywood Classics"/>
    <n v="35400000"/>
    <n v="22637783517"/>
    <x v="0"/>
    <s v="T-Series Bollywood Classics"/>
    <n v="2010"/>
    <s v="India"/>
    <s v="IN"/>
    <s v="Music"/>
    <n v="94"/>
    <n v="28"/>
    <n v="39"/>
    <n v="331474000"/>
    <n v="82900"/>
    <n v="1300000"/>
    <n v="994400"/>
    <n v="15900000"/>
    <n v="500000"/>
    <n v="2012"/>
    <s v="Apr"/>
    <s v="2"/>
    <n v="28.1"/>
    <n v="1366417754"/>
    <n v="5.36"/>
    <n v="471031528"/>
    <n v="20.593684"/>
    <n v="78.962879999999998"/>
    <n v="13.958333333333334"/>
    <n v="11262578.864179105"/>
    <n v="17611.940298507463"/>
  </r>
  <r>
    <n v="111"/>
    <s v="Markiplier"/>
    <n v="35200000"/>
    <n v="20297931219"/>
    <x v="6"/>
    <s v="Markiplier"/>
    <n v="5490"/>
    <s v="United States"/>
    <s v="US"/>
    <s v="Games"/>
    <n v="119"/>
    <n v="34"/>
    <n v="8"/>
    <n v="127329000"/>
    <n v="31800"/>
    <n v="509300"/>
    <n v="382000"/>
    <n v="6100000"/>
    <n v="100000"/>
    <n v="2012"/>
    <s v="May"/>
    <s v="26"/>
    <n v="88.2"/>
    <n v="328239523"/>
    <n v="14.7"/>
    <n v="270663028"/>
    <n v="37.090240000000001"/>
    <n v="-95.712890999999999"/>
    <n v="38.125"/>
    <n v="3697255.2311475412"/>
    <n v="6411.6575591985429"/>
  </r>
  <r>
    <n v="112"/>
    <s v="Ryan's World"/>
    <n v="35200000"/>
    <n v="55299840198"/>
    <x v="2"/>
    <s v="Ryan's World"/>
    <n v="2453"/>
    <s v="United States"/>
    <s v="US"/>
    <s v="Entertainment"/>
    <n v="15"/>
    <n v="35"/>
    <n v="32"/>
    <n v="238613000"/>
    <n v="59700"/>
    <n v="954500"/>
    <n v="715800"/>
    <n v="11500000"/>
    <n v="200000"/>
    <n v="2015"/>
    <s v="Mar"/>
    <s v="17"/>
    <n v="88.2"/>
    <n v="328239523"/>
    <n v="14.7"/>
    <n v="270663028"/>
    <n v="37.090240000000001"/>
    <n v="-95.712890999999999"/>
    <n v="22.712962962962962"/>
    <n v="22543758.743579291"/>
    <n v="14349.775784753363"/>
  </r>
  <r>
    <n v="113"/>
    <s v="Genevieve's Playhouse - Learning Videos for Kids"/>
    <n v="34900000"/>
    <n v="25607397308"/>
    <x v="3"/>
    <s v="Genevieve's Playhouse - Learning Videos for ï¿½"/>
    <n v="617"/>
    <s v="United States"/>
    <s v="US"/>
    <s v="Film"/>
    <n v="69"/>
    <n v="36"/>
    <n v="7"/>
    <n v="335307000"/>
    <n v="83800"/>
    <n v="1300000"/>
    <n v="1000000"/>
    <n v="16100000"/>
    <n v="300000"/>
    <n v="2016"/>
    <s v="Jan"/>
    <s v="6"/>
    <n v="88.2"/>
    <n v="328239523"/>
    <n v="14.7"/>
    <n v="270663028"/>
    <n v="37.090240000000001"/>
    <n v="-95.712890999999999"/>
    <n v="6.427083333333333"/>
    <n v="41503075.053484604"/>
    <n v="56564.019448946514"/>
  </r>
  <r>
    <n v="116"/>
    <s v="Geet MP3"/>
    <n v="34300000"/>
    <n v="12746535822"/>
    <x v="0"/>
    <s v="Geet MP3"/>
    <n v="679"/>
    <s v="India"/>
    <s v="IN"/>
    <s v="Music"/>
    <n v="299"/>
    <n v="31"/>
    <n v="41"/>
    <n v="101357000"/>
    <n v="25300"/>
    <n v="405400"/>
    <n v="304100"/>
    <n v="4900000"/>
    <n v="100000"/>
    <n v="2016"/>
    <s v="Oct"/>
    <s v="22"/>
    <n v="28.1"/>
    <n v="1366417754"/>
    <n v="5.36"/>
    <n v="471031528"/>
    <n v="20.593684"/>
    <n v="78.962879999999998"/>
    <n v="7.072916666666667"/>
    <n v="18772512.256259203"/>
    <n v="50515.463917525776"/>
  </r>
  <r>
    <n v="117"/>
    <s v="J Balvin"/>
    <n v="34100000"/>
    <n v="23005313609"/>
    <x v="0"/>
    <s v="J Balvin"/>
    <n v="141"/>
    <s v="Colombia"/>
    <s v="CO"/>
    <s v="Music"/>
    <n v="89"/>
    <n v="2"/>
    <n v="42"/>
    <n v="128696000"/>
    <n v="32200"/>
    <n v="514800"/>
    <n v="386100"/>
    <n v="6200000"/>
    <n v="100000"/>
    <n v="2011"/>
    <s v="Feb"/>
    <s v="18"/>
    <n v="55.3"/>
    <n v="50339443"/>
    <n v="9.7100000000000009"/>
    <n v="40827302"/>
    <n v="4.5708679999999999"/>
    <n v="-74.297332999999995"/>
    <n v="0.90384615384615385"/>
    <n v="163158252.54609931"/>
    <n v="241843.97163120567"/>
  </r>
  <r>
    <n v="118"/>
    <s v="Jess No Limit"/>
    <n v="34000000"/>
    <n v="3963007415"/>
    <x v="2"/>
    <s v="Jess No Limit"/>
    <n v="2284"/>
    <s v="Indonesia"/>
    <s v="ID"/>
    <s v="Entertainment"/>
    <n v="1882"/>
    <n v="1"/>
    <n v="33"/>
    <n v="547141000"/>
    <n v="136800"/>
    <n v="2200000"/>
    <n v="1600000"/>
    <n v="26300000"/>
    <n v="5500000"/>
    <n v="2017"/>
    <s v="Sep"/>
    <s v="7"/>
    <n v="36.299999999999997"/>
    <n v="270203917"/>
    <n v="4.6900000000000004"/>
    <n v="151509724"/>
    <n v="-0.78927499999999995"/>
    <n v="113.92132700000001"/>
    <n v="27.19047619047619"/>
    <n v="1735117.0818739054"/>
    <n v="14886.164623467601"/>
  </r>
  <r>
    <n v="119"/>
    <s v="Jingle Toons"/>
    <n v="34000000"/>
    <n v="11351015824"/>
    <x v="1"/>
    <s v="Jingle Toons"/>
    <n v="240"/>
    <s v="India"/>
    <s v="IN"/>
    <s v="Film"/>
    <n v="360"/>
    <n v="32"/>
    <n v="8"/>
    <n v="179903000"/>
    <n v="45000"/>
    <n v="719600"/>
    <n v="539700"/>
    <n v="8600000"/>
    <n v="600000"/>
    <n v="2013"/>
    <s v="Jan"/>
    <s v="24"/>
    <n v="28.1"/>
    <n v="1366417754"/>
    <n v="5.36"/>
    <n v="471031528"/>
    <n v="20.593684"/>
    <n v="78.962879999999998"/>
    <n v="1.8181818181818181"/>
    <n v="47295899.266666666"/>
    <n v="141666.66666666666"/>
  </r>
  <r>
    <n v="120"/>
    <s v="VEGETTA777"/>
    <n v="33800000"/>
    <n v="15432929204"/>
    <x v="6"/>
    <s v="VEGETTA777"/>
    <n v="7606"/>
    <s v="Spain"/>
    <s v="ES"/>
    <s v="Games"/>
    <n v="211"/>
    <n v="2"/>
    <n v="10"/>
    <n v="39094000"/>
    <n v="9800"/>
    <n v="156400"/>
    <n v="117300"/>
    <n v="1900000"/>
    <n v="0"/>
    <n v="2008"/>
    <s v="Mar"/>
    <s v="2"/>
    <n v="88.9"/>
    <n v="47076781"/>
    <n v="13.96"/>
    <n v="37927409"/>
    <n v="40.463667000000001"/>
    <n v="-3.7492200000000002"/>
    <n v="39.614583333333336"/>
    <n v="2029046.7004996056"/>
    <n v="4443.8601104391273"/>
  </r>
  <r>
    <n v="121"/>
    <s v="Galinha Pintadinha"/>
    <n v="33800000"/>
    <n v="27274550757"/>
    <x v="1"/>
    <s v="Galinha Pintadinha"/>
    <n v="66"/>
    <s v="Brazil"/>
    <s v="BR"/>
    <s v="Film"/>
    <n v="54"/>
    <n v="8"/>
    <n v="9"/>
    <n v="403508000"/>
    <n v="100900"/>
    <n v="1600000"/>
    <n v="1200000"/>
    <n v="19400000"/>
    <n v="200000"/>
    <n v="2006"/>
    <s v="Aug"/>
    <s v="30"/>
    <n v="51.3"/>
    <n v="212559417"/>
    <n v="12.08"/>
    <n v="183241641"/>
    <n v="-14.235004"/>
    <n v="-51.925280000000001"/>
    <n v="0.30555555555555558"/>
    <n v="413250769.04545456"/>
    <n v="512121.2121212121"/>
  </r>
  <r>
    <n v="122"/>
    <s v="SSSniperWolf"/>
    <n v="33700000"/>
    <n v="23492684419"/>
    <x v="6"/>
    <s v="SSSniperWolf"/>
    <n v="3366"/>
    <s v="United States"/>
    <s v="US"/>
    <s v="Entertainment"/>
    <n v="83"/>
    <n v="37"/>
    <n v="35"/>
    <n v="210955000"/>
    <n v="52700"/>
    <n v="843800"/>
    <n v="632900"/>
    <n v="10100000"/>
    <n v="200000"/>
    <n v="2013"/>
    <s v="Jan"/>
    <s v="20"/>
    <n v="88.2"/>
    <n v="328239523"/>
    <n v="14.7"/>
    <n v="270663028"/>
    <n v="37.090240000000001"/>
    <n v="-95.712890999999999"/>
    <n v="25.5"/>
    <n v="6979407.1357694594"/>
    <n v="10011.883541295307"/>
  </r>
  <r>
    <n v="124"/>
    <s v="Selena Gomez"/>
    <n v="33600000"/>
    <n v="13013567335"/>
    <x v="1"/>
    <s v="Selena Gomez"/>
    <n v="188"/>
    <s v="United States"/>
    <s v="US"/>
    <s v="Music"/>
    <n v="288"/>
    <n v="38"/>
    <n v="43"/>
    <n v="115792000"/>
    <n v="28900"/>
    <n v="463200"/>
    <n v="347400"/>
    <n v="5600000"/>
    <n v="200000"/>
    <n v="2008"/>
    <s v="Feb"/>
    <s v="8"/>
    <n v="88.2"/>
    <n v="328239523"/>
    <n v="14.7"/>
    <n v="270663028"/>
    <n v="37.090240000000001"/>
    <n v="-95.712890999999999"/>
    <n v="0.97916666666666663"/>
    <n v="69221102.845744684"/>
    <n v="178723.40425531915"/>
  </r>
  <r>
    <n v="125"/>
    <s v="Rajshri"/>
    <n v="33500000"/>
    <n v="14864294792"/>
    <x v="0"/>
    <s v="Rajshri"/>
    <n v="3741"/>
    <s v="India"/>
    <s v="IN"/>
    <s v="Entertainment"/>
    <n v="222"/>
    <n v="34"/>
    <n v="36"/>
    <n v="272255000"/>
    <n v="68100"/>
    <n v="1100000"/>
    <n v="816800"/>
    <n v="13100000"/>
    <n v="500000"/>
    <n v="2006"/>
    <s v="Mar"/>
    <s v="24"/>
    <n v="28.1"/>
    <n v="1366417754"/>
    <n v="5.36"/>
    <n v="471031528"/>
    <n v="20.593684"/>
    <n v="78.962879999999998"/>
    <n v="17.319444444444443"/>
    <n v="3973347.9796845764"/>
    <n v="8954.8249131248322"/>
  </r>
  <r>
    <n v="126"/>
    <s v="Ch3Thailand"/>
    <n v="33500000"/>
    <n v="29611914495"/>
    <x v="2"/>
    <s v="Ch3Thailand"/>
    <n v="96214"/>
    <s v="Thailand"/>
    <s v="TH"/>
    <s v="Entertainment"/>
    <n v="41"/>
    <n v="3"/>
    <n v="37"/>
    <n v="61307000"/>
    <n v="0"/>
    <n v="0"/>
    <n v="0"/>
    <n v="0"/>
    <n v="100000"/>
    <n v="2014"/>
    <s v="May"/>
    <s v="29"/>
    <n v="49.3"/>
    <n v="69625582"/>
    <n v="0.75"/>
    <n v="35294600"/>
    <n v="15.870032"/>
    <n v="100.992541"/>
    <n v="801.7833333333333"/>
    <n v="307771.36897956638"/>
    <n v="348.18217722992495"/>
  </r>
  <r>
    <n v="127"/>
    <s v="KHANDESHI MOVIES"/>
    <n v="33500000"/>
    <n v="11405809704"/>
    <x v="10"/>
    <s v="KHANDESHI MOVIES"/>
    <n v="217"/>
    <s v="India"/>
    <s v="IN"/>
    <s v="Comedy"/>
    <n v="357"/>
    <n v="35"/>
    <n v="4"/>
    <n v="24736000"/>
    <n v="6200"/>
    <n v="98900"/>
    <n v="74200"/>
    <n v="1200000"/>
    <n v="100000"/>
    <n v="2013"/>
    <s v="Nov"/>
    <s v="11"/>
    <n v="28.1"/>
    <n v="1366417754"/>
    <n v="5.36"/>
    <n v="471031528"/>
    <n v="20.593684"/>
    <n v="78.962879999999998"/>
    <n v="1.643939393939394"/>
    <n v="52561335.041474655"/>
    <n v="154377.88018433179"/>
  </r>
  <r>
    <n v="128"/>
    <s v="NoCopyrightSounds"/>
    <n v="33400000"/>
    <n v="10530729078"/>
    <x v="0"/>
    <s v="NoCopyrightSounds"/>
    <n v="1331"/>
    <s v="United Kingdom"/>
    <s v="GB"/>
    <s v="Music"/>
    <n v="402"/>
    <n v="3"/>
    <n v="44"/>
    <n v="55654000"/>
    <n v="13900"/>
    <n v="222600"/>
    <n v="167000"/>
    <n v="2700000"/>
    <n v="0"/>
    <n v="2011"/>
    <s v="Aug"/>
    <s v="14"/>
    <n v="60"/>
    <n v="66834405"/>
    <n v="3.85"/>
    <n v="55908316"/>
    <n v="55.378050999999999"/>
    <n v="-3.4359730000000002"/>
    <n v="8.5320512820512828"/>
    <n v="7911892.6205860255"/>
    <n v="25093.914350112696"/>
  </r>
  <r>
    <n v="129"/>
    <s v="CVS 3D Rhymes &amp; Kids Songs"/>
    <n v="33400000"/>
    <n v="20269857567"/>
    <x v="3"/>
    <s v="CVS 3D Rhymes &amp; Kids Songs"/>
    <n v="338"/>
    <s v="India"/>
    <s v="IN"/>
    <s v="Education"/>
    <n v="120"/>
    <n v="35"/>
    <n v="9"/>
    <n v="136084000"/>
    <n v="34000"/>
    <n v="544300"/>
    <n v="408300"/>
    <n v="6500000"/>
    <n v="200000"/>
    <n v="2008"/>
    <s v="Aug"/>
    <s v="26"/>
    <n v="28.1"/>
    <n v="1366417754"/>
    <n v="5.36"/>
    <n v="471031528"/>
    <n v="20.593684"/>
    <n v="78.962879999999998"/>
    <n v="1.7604166666666667"/>
    <n v="59969992.80177515"/>
    <n v="98816.568047337278"/>
  </r>
  <r>
    <n v="130"/>
    <s v="Ricis Official"/>
    <n v="33300000"/>
    <n v="5994136760"/>
    <x v="5"/>
    <s v="Ricis Official"/>
    <n v="2736"/>
    <s v="Indonesia"/>
    <s v="ID"/>
    <s v="Entertainment"/>
    <n v="1043"/>
    <n v="2"/>
    <n v="34"/>
    <n v="157101000"/>
    <n v="39300"/>
    <n v="628400"/>
    <n v="471300"/>
    <n v="7500000"/>
    <n v="1900000"/>
    <n v="2016"/>
    <s v="Jan"/>
    <s v="15"/>
    <n v="36.299999999999997"/>
    <n v="270203917"/>
    <n v="4.6900000000000004"/>
    <n v="151509724"/>
    <n v="-0.78927499999999995"/>
    <n v="113.92132700000001"/>
    <n v="28.5"/>
    <n v="2190839.4590643276"/>
    <n v="12171.052631578947"/>
  </r>
  <r>
    <n v="131"/>
    <s v="BabyBus - Kids Songs and Cartoons"/>
    <n v="32800000"/>
    <n v="26355088167"/>
    <x v="3"/>
    <s v="BabyBus - Kids Songs and Cartoons"/>
    <n v="2122"/>
    <s v="United States"/>
    <s v="US"/>
    <s v="Education"/>
    <n v="64"/>
    <n v="39"/>
    <n v="10"/>
    <n v="127498000"/>
    <n v="31900"/>
    <n v="510000"/>
    <n v="382500"/>
    <n v="6100000"/>
    <n v="200000"/>
    <n v="2016"/>
    <s v="Jul"/>
    <s v="15"/>
    <n v="88.2"/>
    <n v="328239523"/>
    <n v="14.7"/>
    <n v="270663028"/>
    <n v="37.090240000000001"/>
    <n v="-95.712890999999999"/>
    <n v="22.104166666666668"/>
    <n v="12419928.448162111"/>
    <n v="15457.115928369463"/>
  </r>
  <r>
    <n v="132"/>
    <s v="Eros Now Music"/>
    <n v="32700000"/>
    <n v="17853798780"/>
    <x v="2"/>
    <s v="Mzaalo"/>
    <n v="1521"/>
    <s v="India"/>
    <s v="IN"/>
    <s v="Entertainment"/>
    <n v="8055"/>
    <n v="730"/>
    <n v="838"/>
    <n v="20263000"/>
    <n v="5100"/>
    <n v="81100"/>
    <n v="60800"/>
    <n v="972600"/>
    <n v="40000"/>
    <n v="2012"/>
    <s v="Mar"/>
    <s v="14"/>
    <n v="28.1"/>
    <n v="1366417754"/>
    <n v="5.36"/>
    <n v="471031528"/>
    <n v="20.593684"/>
    <n v="78.962879999999998"/>
    <n v="10.5625"/>
    <n v="11738197.75147929"/>
    <n v="21499.013806706116"/>
  </r>
  <r>
    <n v="133"/>
    <s v="BETER Bï¿½ï¿½"/>
    <n v="32700000"/>
    <n v="19180039918"/>
    <x v="13"/>
    <s v="BETER Bï¿½ï¿½"/>
    <n v="2738"/>
    <s v="Turkey"/>
    <s v="TR"/>
    <s v="Games"/>
    <n v="137"/>
    <n v="1"/>
    <n v="11"/>
    <n v="1463000000"/>
    <n v="365900"/>
    <n v="5900000"/>
    <n v="4400000"/>
    <n v="70200000"/>
    <n v="2100000"/>
    <n v="2012"/>
    <s v="Dec"/>
    <s v="12"/>
    <n v="23.9"/>
    <n v="83429615"/>
    <n v="13.49"/>
    <n v="63097818"/>
    <n v="38.963745000000003"/>
    <n v="35.243321999999999"/>
    <n v="19.013888888888889"/>
    <n v="7005127.8005843684"/>
    <n v="11943.024105186267"/>
  </r>
  <r>
    <n v="134"/>
    <s v="DisneyMusicVEVO"/>
    <n v="32700000"/>
    <n v="28516250629"/>
    <x v="0"/>
    <s v="DisneyMusicVEVO"/>
    <n v="2068"/>
    <s v="United States"/>
    <s v="US"/>
    <s v="Music"/>
    <n v="50"/>
    <n v="40"/>
    <n v="45"/>
    <n v="329861000"/>
    <n v="82500"/>
    <n v="1300000"/>
    <n v="989600"/>
    <n v="15800000"/>
    <n v="300000"/>
    <n v="2010"/>
    <s v="May"/>
    <s v="20"/>
    <n v="88.2"/>
    <n v="328239523"/>
    <n v="14.7"/>
    <n v="270663028"/>
    <n v="37.090240000000001"/>
    <n v="-95.712890999999999"/>
    <n v="12.30952380952381"/>
    <n v="13789289.472437138"/>
    <n v="15812.379110251451"/>
  </r>
  <r>
    <n v="135"/>
    <s v="The Weeknd"/>
    <n v="32600000"/>
    <n v="23379969006"/>
    <x v="0"/>
    <s v="The Weeknd"/>
    <n v="169"/>
    <s v="Canada"/>
    <s v="CA"/>
    <s v="Music"/>
    <n v="85"/>
    <n v="3"/>
    <n v="45"/>
    <n v="373828000"/>
    <n v="93500"/>
    <n v="1500000"/>
    <n v="1100000"/>
    <n v="17900000"/>
    <n v="200000"/>
    <n v="2011"/>
    <s v="Feb"/>
    <s v="25"/>
    <n v="68.900000000000006"/>
    <n v="36991981"/>
    <n v="5.56"/>
    <n v="30628482"/>
    <n v="56.130366000000002"/>
    <n v="-106.346771"/>
    <n v="1.0833333333333333"/>
    <n v="138343011.86982247"/>
    <n v="192899.40828402367"/>
  </r>
  <r>
    <n v="137"/>
    <s v="KAROL G"/>
    <n v="32100000"/>
    <n v="18699145555"/>
    <x v="0"/>
    <s v="KAROL G"/>
    <n v="134"/>
    <s v="Colombia"/>
    <s v="CO"/>
    <s v="Music"/>
    <n v="140"/>
    <n v="3"/>
    <n v="46"/>
    <n v="465647000"/>
    <n v="116400"/>
    <n v="1900000"/>
    <n v="1400000"/>
    <n v="22400000"/>
    <n v="300000"/>
    <n v="2013"/>
    <s v="Mar"/>
    <s v="14"/>
    <n v="55.3"/>
    <n v="50339443"/>
    <n v="9.7100000000000009"/>
    <n v="40827302"/>
    <n v="4.5708679999999999"/>
    <n v="-74.297332999999995"/>
    <n v="1.0151515151515151"/>
    <n v="139545862.35074627"/>
    <n v="239552.23880597015"/>
  </r>
  <r>
    <n v="138"/>
    <s v="Mr Bean"/>
    <n v="32100000"/>
    <n v="10602236110"/>
    <x v="4"/>
    <s v="Mr Bean"/>
    <n v="3091"/>
    <s v="United Kingdom"/>
    <s v="GB"/>
    <s v="Comedy"/>
    <n v="400"/>
    <n v="4"/>
    <n v="5"/>
    <n v="56534000"/>
    <n v="14100"/>
    <n v="226100"/>
    <n v="169600"/>
    <n v="2700000"/>
    <n v="100000"/>
    <n v="2006"/>
    <s v="Jan"/>
    <s v="4"/>
    <n v="60"/>
    <n v="66834405"/>
    <n v="3.85"/>
    <n v="55908316"/>
    <n v="55.378050999999999"/>
    <n v="-3.4359730000000002"/>
    <n v="14.310185185185185"/>
    <n v="3430034.3286962146"/>
    <n v="10384.988676803623"/>
  </r>
  <r>
    <n v="139"/>
    <s v="rezendeevil"/>
    <n v="32100000"/>
    <n v="13061739758"/>
    <x v="6"/>
    <s v="rezendeevil"/>
    <n v="11882"/>
    <s v="Brazil"/>
    <s v="BR"/>
    <s v="Entertainment"/>
    <n v="287"/>
    <n v="9"/>
    <n v="40"/>
    <n v="44505000"/>
    <n v="11100"/>
    <n v="178000"/>
    <n v="133500"/>
    <n v="2100000"/>
    <n v="0"/>
    <n v="2012"/>
    <s v="Feb"/>
    <s v="12"/>
    <n v="51.3"/>
    <n v="212559417"/>
    <n v="12.08"/>
    <n v="183241641"/>
    <n v="-14.235004"/>
    <n v="-51.925280000000001"/>
    <n v="82.513888888888886"/>
    <n v="1099287.9782864838"/>
    <n v="2701.5653930314761"/>
  </r>
  <r>
    <n v="140"/>
    <s v="StarPlus"/>
    <n v="32000000"/>
    <n v="26800674545"/>
    <x v="2"/>
    <s v="StarPlus"/>
    <n v="44892"/>
    <s v="India"/>
    <s v="IN"/>
    <s v="Entertainment"/>
    <n v="60"/>
    <n v="38"/>
    <n v="40"/>
    <n v="1667000000"/>
    <n v="416800"/>
    <n v="6700000"/>
    <n v="5000000"/>
    <n v="80000000"/>
    <n v="1200000"/>
    <n v="2006"/>
    <s v="May"/>
    <s v="19"/>
    <n v="28.1"/>
    <n v="1366417754"/>
    <n v="5.36"/>
    <n v="471031528"/>
    <n v="20.593684"/>
    <n v="78.962879999999998"/>
    <n v="207.83333333333334"/>
    <n v="597003.35349282727"/>
    <n v="712.82188363182752"/>
  </r>
  <r>
    <n v="142"/>
    <s v="GMA  Network"/>
    <n v="31900000"/>
    <n v="19428308461"/>
    <x v="2"/>
    <s v="GMA  Network"/>
    <n v="93311"/>
    <s v="Philippines"/>
    <s v="PH"/>
    <s v="Entertainment"/>
    <n v="129"/>
    <n v="2"/>
    <n v="41"/>
    <n v="798510000"/>
    <n v="199600"/>
    <n v="3200000"/>
    <n v="2400000"/>
    <n v="38300000"/>
    <n v="500000"/>
    <n v="2006"/>
    <s v="Nov"/>
    <s v="20"/>
    <n v="35.5"/>
    <n v="108116615"/>
    <n v="2.15"/>
    <n v="50975903"/>
    <n v="12.879721"/>
    <n v="121.774017"/>
    <n v="431.99537037037038"/>
    <n v="208210.26953949695"/>
    <n v="341.86751829902153"/>
  </r>
  <r>
    <n v="143"/>
    <s v="GENIAL"/>
    <n v="31800000"/>
    <n v="6762424690"/>
    <x v="8"/>
    <s v="GENIAL"/>
    <n v="6734"/>
    <s v="Mexico"/>
    <s v="MX"/>
    <s v="Howto"/>
    <n v="884"/>
    <n v="4"/>
    <n v="4"/>
    <n v="31455000"/>
    <n v="7900"/>
    <n v="125800"/>
    <n v="94400"/>
    <n v="1500000"/>
    <n v="0"/>
    <n v="2017"/>
    <s v="Jun"/>
    <s v="1"/>
    <n v="40.200000000000003"/>
    <n v="126014024"/>
    <n v="3.42"/>
    <n v="102626859"/>
    <n v="23.634501"/>
    <n v="-102.552784"/>
    <n v="80.166666666666671"/>
    <n v="1004221.0706860707"/>
    <n v="4722.3047223047224"/>
  </r>
  <r>
    <n v="144"/>
    <s v="MR. INDIAN HACKER"/>
    <n v="31700000"/>
    <n v="5711208484"/>
    <x v="14"/>
    <s v="MR. INDIAN HACKER"/>
    <n v="929"/>
    <s v="India"/>
    <s v="IN"/>
    <s v="Tech"/>
    <n v="1132"/>
    <n v="40"/>
    <n v="1"/>
    <n v="109125000"/>
    <n v="27300"/>
    <n v="436500"/>
    <n v="327400"/>
    <n v="5200000"/>
    <n v="500000"/>
    <n v="2012"/>
    <s v="Jun"/>
    <s v="21"/>
    <n v="28.1"/>
    <n v="1366417754"/>
    <n v="5.36"/>
    <n v="471031528"/>
    <n v="20.593684"/>
    <n v="78.962879999999998"/>
    <n v="6.4513888888888893"/>
    <n v="6147694.8159311088"/>
    <n v="34122.712594187295"/>
  </r>
  <r>
    <n v="145"/>
    <s v="Worldwide Records Bhojpuri"/>
    <n v="31700000"/>
    <n v="16476978876"/>
    <x v="0"/>
    <s v="Worldwide Records Bhojpuri"/>
    <n v="6518"/>
    <s v="India"/>
    <s v="IN"/>
    <s v="Music"/>
    <n v="177"/>
    <n v="39"/>
    <n v="48"/>
    <n v="112648000"/>
    <n v="28200"/>
    <n v="450600"/>
    <n v="337900"/>
    <n v="5400000"/>
    <n v="200000"/>
    <n v="2012"/>
    <s v="Mar"/>
    <s v="15"/>
    <n v="28.1"/>
    <n v="1366417754"/>
    <n v="5.36"/>
    <n v="471031528"/>
    <n v="20.593684"/>
    <n v="78.962879999999998"/>
    <n v="45.263888888888886"/>
    <n v="2527919.4347959496"/>
    <n v="4863.4550475606011"/>
  </r>
  <r>
    <n v="146"/>
    <s v="DONA ï¿½ï¿½"/>
    <n v="31700000"/>
    <n v="21031745531"/>
    <x v="2"/>
    <s v="DONA ï¿½ï¿½"/>
    <n v="166"/>
    <s v="United States"/>
    <s v="US"/>
    <s v="Entertainment"/>
    <n v="110"/>
    <n v="41"/>
    <n v="42"/>
    <n v="153280000"/>
    <n v="38300"/>
    <n v="613100"/>
    <n v="459800"/>
    <n v="7400000"/>
    <n v="200000"/>
    <n v="2018"/>
    <s v="Apr"/>
    <s v="5"/>
    <n v="88.2"/>
    <n v="328239523"/>
    <n v="14.7"/>
    <n v="270663028"/>
    <n v="37.090240000000001"/>
    <n v="-95.712890999999999"/>
    <n v="2.3055555555555554"/>
    <n v="126697262.23493975"/>
    <n v="190963.85542168675"/>
  </r>
  <r>
    <n v="147"/>
    <s v="Dream"/>
    <n v="31700000"/>
    <n v="2930015381"/>
    <x v="6"/>
    <s v="Dream"/>
    <n v="116"/>
    <s v="United States"/>
    <s v="US"/>
    <s v="Games"/>
    <n v="2986"/>
    <n v="41"/>
    <n v="12"/>
    <n v="27022000"/>
    <n v="6800"/>
    <n v="108100"/>
    <n v="81100"/>
    <n v="1300000"/>
    <n v="200000"/>
    <n v="2014"/>
    <s v="Feb"/>
    <s v="8"/>
    <n v="88.2"/>
    <n v="328239523"/>
    <n v="14.7"/>
    <n v="270663028"/>
    <n v="37.090240000000001"/>
    <n v="-95.712890999999999"/>
    <n v="0.96666666666666667"/>
    <n v="25258753.284482758"/>
    <n v="273275.86206896551"/>
  </r>
  <r>
    <n v="148"/>
    <s v="Lucas and Marcus"/>
    <n v="31600000"/>
    <n v="11615848291"/>
    <x v="2"/>
    <s v="Lucas and Marcus"/>
    <n v="1321"/>
    <s v="United States"/>
    <s v="US"/>
    <s v="Entertainment"/>
    <n v="339"/>
    <n v="42"/>
    <n v="43"/>
    <n v="312099000"/>
    <n v="78000"/>
    <n v="1200000"/>
    <n v="936300"/>
    <n v="15000000"/>
    <n v="400000"/>
    <n v="2011"/>
    <s v="Jan"/>
    <s v="19"/>
    <n v="88.2"/>
    <n v="328239523"/>
    <n v="14.7"/>
    <n v="270663028"/>
    <n v="37.090240000000001"/>
    <n v="-95.712890999999999"/>
    <n v="8.4679487179487172"/>
    <n v="8793223.5359576084"/>
    <n v="23921.27176381529"/>
  </r>
  <r>
    <n v="149"/>
    <s v="JustinBieberVEVO"/>
    <n v="31600000"/>
    <n v="26583873105"/>
    <x v="0"/>
    <s v="JustinBieberVEVO"/>
    <n v="204"/>
    <s v="United States"/>
    <s v="US"/>
    <s v="Music"/>
    <n v="63"/>
    <n v="42"/>
    <n v="49"/>
    <n v="105126000"/>
    <n v="26300"/>
    <n v="420500"/>
    <n v="315400"/>
    <n v="5000000"/>
    <n v="0"/>
    <n v="2009"/>
    <s v="Sep"/>
    <s v="26"/>
    <n v="88.2"/>
    <n v="328239523"/>
    <n v="14.7"/>
    <n v="270663028"/>
    <n v="37.090240000000001"/>
    <n v="-95.712890999999999"/>
    <n v="1.1333333333333333"/>
    <n v="130313103.45588236"/>
    <n v="154901.96078431373"/>
  </r>
  <r>
    <n v="151"/>
    <s v="Peppa Pig - Official Channel"/>
    <n v="31400000"/>
    <n v="22919271731"/>
    <x v="1"/>
    <s v="Peppa Pig - Official Channel"/>
    <n v="3589"/>
    <s v="United Kingdom"/>
    <s v="GB"/>
    <s v="Education"/>
    <n v="91"/>
    <n v="5"/>
    <n v="11"/>
    <n v="244925000"/>
    <n v="61200"/>
    <n v="979700"/>
    <n v="734800"/>
    <n v="11800000"/>
    <n v="300000"/>
    <n v="2013"/>
    <s v="Oct"/>
    <s v="9"/>
    <n v="60"/>
    <n v="66834405"/>
    <n v="3.85"/>
    <n v="55908316"/>
    <n v="55.378050999999999"/>
    <n v="-3.4359730000000002"/>
    <n v="27.189393939393938"/>
    <n v="6385977.0774589023"/>
    <n v="8748.9551407077179"/>
  </r>
  <r>
    <n v="152"/>
    <s v="YOLO AVENTURAS"/>
    <n v="31200000"/>
    <n v="9673649438"/>
    <x v="5"/>
    <s v="YOLO AVENTURAS"/>
    <n v="65"/>
    <s v="Venezuela"/>
    <s v="VE"/>
    <s v="Comedy"/>
    <n v="3361188"/>
    <n v="522"/>
    <n v="2270"/>
    <n v="3589"/>
    <n v="1"/>
    <n v="14"/>
    <n v="11"/>
    <n v="172"/>
    <n v="100"/>
    <n v="2018"/>
    <s v="Dec"/>
    <s v="16"/>
    <n v="79.3"/>
    <n v="28515829"/>
    <n v="8.8000000000000007"/>
    <n v="25162368"/>
    <n v="6.4237500000000001"/>
    <n v="-66.589730000000003"/>
    <n v="0.90277777777777779"/>
    <n v="148825375.96923077"/>
    <n v="480000"/>
  </r>
  <r>
    <n v="153"/>
    <s v="The Tonight Show Starring Jimmy Fallon"/>
    <n v="31200000"/>
    <n v="17111726160"/>
    <x v="10"/>
    <s v="The Tonight Show Starring Jimmy Fallon"/>
    <n v="8976"/>
    <s v="United States"/>
    <s v="US"/>
    <s v="Comedy"/>
    <n v="166"/>
    <n v="44"/>
    <n v="6"/>
    <n v="22511000"/>
    <n v="0"/>
    <n v="0"/>
    <n v="0"/>
    <n v="0"/>
    <n v="100000"/>
    <n v="2006"/>
    <s v="Jan"/>
    <s v="8"/>
    <n v="88.2"/>
    <n v="328239523"/>
    <n v="14.7"/>
    <n v="270663028"/>
    <n v="37.090240000000001"/>
    <n v="-95.712890999999999"/>
    <n v="41.555555555555557"/>
    <n v="1906386.6042780748"/>
    <n v="3475.9358288770054"/>
  </r>
  <r>
    <n v="154"/>
    <s v="TheDonato"/>
    <n v="31200000"/>
    <n v="6187804950"/>
    <x v="2"/>
    <s v="TheDonato"/>
    <n v="3027"/>
    <s v="Argentina"/>
    <s v="AR"/>
    <s v="Games"/>
    <n v="997"/>
    <n v="3"/>
    <n v="12"/>
    <n v="190679000"/>
    <n v="47700"/>
    <n v="762700"/>
    <n v="572000"/>
    <n v="9200000"/>
    <n v="1900000"/>
    <n v="2015"/>
    <s v="Feb"/>
    <s v="17"/>
    <n v="90"/>
    <n v="44938712"/>
    <n v="9.7899999999999991"/>
    <n v="41339571"/>
    <n v="-38.416097000000001"/>
    <n v="-63.616672000000001"/>
    <n v="28.027777777777779"/>
    <n v="2044203.8156590683"/>
    <n v="10307.234886025768"/>
  </r>
  <r>
    <n v="155"/>
    <s v="ImagineDragons"/>
    <n v="30700000"/>
    <n v="16793072362"/>
    <x v="0"/>
    <s v="ImagineDragons"/>
    <n v="92"/>
    <s v="United States"/>
    <s v="US"/>
    <s v="Music"/>
    <n v="169"/>
    <n v="45"/>
    <n v="50"/>
    <n v="188837000"/>
    <n v="47200"/>
    <n v="755300"/>
    <n v="566500"/>
    <n v="9100000"/>
    <n v="100000"/>
    <n v="2009"/>
    <s v="Aug"/>
    <s v="3"/>
    <n v="88.2"/>
    <n v="328239523"/>
    <n v="14.7"/>
    <n v="270663028"/>
    <n v="37.090240000000001"/>
    <n v="-95.712890999999999"/>
    <n v="0.51111111111111107"/>
    <n v="182533395.23913044"/>
    <n v="333695.65217391303"/>
  </r>
  <r>
    <n v="156"/>
    <s v="Diana and Roma ESP"/>
    <n v="30700000"/>
    <n v="12355992466"/>
    <x v="2"/>
    <s v="Diana and Roma ESP"/>
    <n v="578"/>
    <s v="United States"/>
    <s v="US"/>
    <s v="Entertainment"/>
    <n v="313"/>
    <n v="45"/>
    <n v="45"/>
    <n v="102998000"/>
    <n v="25700"/>
    <n v="412000"/>
    <n v="309000"/>
    <n v="4900000"/>
    <n v="200000"/>
    <n v="2016"/>
    <s v="Nov"/>
    <s v="27"/>
    <n v="88.2"/>
    <n v="328239523"/>
    <n v="14.7"/>
    <n v="270663028"/>
    <n v="37.090240000000001"/>
    <n v="-95.712890999999999"/>
    <n v="6.020833333333333"/>
    <n v="21377149.595155708"/>
    <n v="53114.186851211074"/>
  </r>
  <r>
    <n v="157"/>
    <s v="Round2hell"/>
    <n v="30700000"/>
    <n v="3145161634"/>
    <x v="10"/>
    <s v="Round2hell"/>
    <n v="67"/>
    <s v="India"/>
    <s v="IN"/>
    <s v="Entertainment"/>
    <n v="2687"/>
    <n v="41"/>
    <n v="45"/>
    <n v="31822000"/>
    <n v="8000"/>
    <n v="127300"/>
    <n v="95500"/>
    <n v="1500000"/>
    <n v="300000"/>
    <n v="2016"/>
    <s v="Oct"/>
    <s v="20"/>
    <n v="28.1"/>
    <n v="1366417754"/>
    <n v="5.36"/>
    <n v="471031528"/>
    <n v="20.593684"/>
    <n v="78.962879999999998"/>
    <n v="0.69791666666666663"/>
    <n v="46942710.955223881"/>
    <n v="458208.95522388059"/>
  </r>
  <r>
    <n v="158"/>
    <s v="Zee News"/>
    <n v="30500000"/>
    <n v="16709857823"/>
    <x v="9"/>
    <s v="Zee News"/>
    <n v="180092"/>
    <s v="India"/>
    <s v="IN"/>
    <s v="News"/>
    <n v="168"/>
    <n v="41"/>
    <n v="4"/>
    <n v="461472000"/>
    <n v="115400"/>
    <n v="1800000"/>
    <n v="1400000"/>
    <n v="22200000"/>
    <n v="600000"/>
    <n v="2007"/>
    <s v="Jun"/>
    <s v="19"/>
    <n v="28.1"/>
    <n v="1366417754"/>
    <n v="5.36"/>
    <n v="471031528"/>
    <n v="20.593684"/>
    <n v="78.962879999999998"/>
    <n v="882.8039215686274"/>
    <n v="92785.119955356146"/>
    <n v="169.35788374830642"/>
  </r>
  <r>
    <n v="159"/>
    <s v="AboFlah"/>
    <n v="30500000"/>
    <n v="4521573939"/>
    <x v="6"/>
    <s v="AboFlah"/>
    <n v="641"/>
    <s v="Kuwait"/>
    <s v="KW"/>
    <s v="Entertainment"/>
    <n v="1573"/>
    <n v="1"/>
    <n v="7"/>
    <n v="157908000"/>
    <n v="39500"/>
    <n v="631600"/>
    <n v="473700"/>
    <n v="7600000"/>
    <n v="1300000"/>
    <n v="2016"/>
    <s v="Jul"/>
    <s v="28"/>
    <n v="54.4"/>
    <n v="4207083"/>
    <n v="2.1800000000000002"/>
    <n v="4207083"/>
    <n v="29.31166"/>
    <n v="47.481766"/>
    <n v="6.677083333333333"/>
    <n v="7053937.5023400933"/>
    <n v="47581.903276131045"/>
  </r>
  <r>
    <n v="160"/>
    <s v="AH"/>
    <n v="30400000"/>
    <n v="4332274962"/>
    <x v="2"/>
    <s v="AH"/>
    <n v="2197"/>
    <s v="Indonesia"/>
    <s v="ID"/>
    <s v="Entertainment"/>
    <n v="1701"/>
    <n v="4"/>
    <n v="46"/>
    <n v="21440000"/>
    <n v="5400"/>
    <n v="85800"/>
    <n v="64300"/>
    <n v="1000000"/>
    <n v="0"/>
    <n v="2014"/>
    <s v="Jan"/>
    <s v="26"/>
    <n v="36.299999999999997"/>
    <n v="270203917"/>
    <n v="4.6900000000000004"/>
    <n v="151509724"/>
    <n v="-0.78927499999999995"/>
    <n v="113.92132700000001"/>
    <n v="18.308333333333334"/>
    <n v="1971904.8529813383"/>
    <n v="13837.050523441056"/>
  </r>
  <r>
    <n v="161"/>
    <s v="Trap Nation"/>
    <n v="30400000"/>
    <n v="14037426379"/>
    <x v="0"/>
    <s v="Trap Nation"/>
    <n v="2725"/>
    <s v="United States"/>
    <s v="US"/>
    <s v="Music"/>
    <n v="255"/>
    <n v="46"/>
    <n v="51"/>
    <n v="45822000"/>
    <n v="11500"/>
    <n v="183300"/>
    <n v="137500"/>
    <n v="2200000"/>
    <n v="0"/>
    <n v="2012"/>
    <s v="Sep"/>
    <s v="23"/>
    <n v="88.2"/>
    <n v="328239523"/>
    <n v="14.7"/>
    <n v="270663028"/>
    <n v="37.090240000000001"/>
    <n v="-95.712890999999999"/>
    <n v="18.923611111111111"/>
    <n v="5151349.1299082572"/>
    <n v="11155.963302752294"/>
  </r>
  <r>
    <n v="162"/>
    <s v="ýýýýýýýýýýýýýýý ýýýýýý ýýýýýýýýýýýýýýýýýý"/>
    <n v="30400000"/>
    <n v="17999961915"/>
    <x v="2"/>
    <s v="ýýýýýýýýýýýýýýý ýýýýýý ýýýýýýýýýýýýýýýýýý"/>
    <n v="532"/>
    <s v="United States"/>
    <s v="US"/>
    <s v="Entertainment"/>
    <n v="147"/>
    <n v="46"/>
    <n v="46"/>
    <n v="122926000"/>
    <n v="30700"/>
    <n v="491700"/>
    <n v="368800"/>
    <n v="5900000"/>
    <n v="300000"/>
    <n v="2018"/>
    <s v="Nov"/>
    <s v="3"/>
    <n v="88.2"/>
    <n v="328239523"/>
    <n v="14.7"/>
    <n v="270663028"/>
    <n v="37.090240000000001"/>
    <n v="-95.712890999999999"/>
    <n v="7.3888888888888893"/>
    <n v="33834514.877819546"/>
    <n v="57142.857142857145"/>
  </r>
  <r>
    <n v="163"/>
    <s v="Boram Tube Vlog [ï¿½ï¿½ï¿½ï¿½ï¿½ï¿½ï¿½ï¿½ï¿"/>
    <n v="30300000"/>
    <n v="13546549817"/>
    <x v="2"/>
    <s v="Boram Tube Vlog [ï¿½ï¿½ï¿½ï¿½ï¿½ï¿½ï¿½ï¿½ï¿"/>
    <n v="223"/>
    <s v="United States"/>
    <s v="US"/>
    <s v="Entertainment"/>
    <n v="269"/>
    <n v="47"/>
    <n v="47"/>
    <n v="22724000"/>
    <n v="5700"/>
    <n v="90900"/>
    <n v="68200"/>
    <n v="1100000"/>
    <n v="0"/>
    <n v="2012"/>
    <s v="Feb"/>
    <s v="21"/>
    <n v="88.2"/>
    <n v="328239523"/>
    <n v="14.7"/>
    <n v="270663028"/>
    <n v="37.090240000000001"/>
    <n v="-95.712890999999999"/>
    <n v="1.5486111111111112"/>
    <n v="60746860.165919282"/>
    <n v="135874.43946188342"/>
  </r>
  <r>
    <n v="164"/>
    <s v="Adele"/>
    <n v="30200000"/>
    <n v="14199108016"/>
    <x v="0"/>
    <s v="Adele"/>
    <n v="15"/>
    <s v="United Kingdom"/>
    <s v="GB"/>
    <s v="Music"/>
    <n v="248"/>
    <n v="6"/>
    <n v="53"/>
    <n v="137099000"/>
    <n v="34300"/>
    <n v="548400"/>
    <n v="411300"/>
    <n v="6600000"/>
    <n v="100000"/>
    <n v="2008"/>
    <s v="Apr"/>
    <s v="4"/>
    <n v="60"/>
    <n v="66834405"/>
    <n v="3.85"/>
    <n v="55908316"/>
    <n v="55.378050999999999"/>
    <n v="-3.4359730000000002"/>
    <n v="7.8125E-2"/>
    <n v="946607201.06666672"/>
    <n v="2013333.3333333333"/>
  </r>
  <r>
    <n v="165"/>
    <s v="Talking Tom"/>
    <n v="30200000"/>
    <n v="15199330166"/>
    <x v="10"/>
    <s v="TalkingTom"/>
    <n v="2"/>
    <s v="United States"/>
    <s v="US"/>
    <s v="Entertainment"/>
    <n v="4057345"/>
    <n v="7736"/>
    <n v="6776"/>
    <m/>
    <n v="0"/>
    <n v="0"/>
    <n v="0"/>
    <n v="0"/>
    <n v="0"/>
    <n v="2008"/>
    <s v="Jun"/>
    <s v="27"/>
    <n v="88.2"/>
    <n v="328239523"/>
    <n v="14.7"/>
    <n v="270663028"/>
    <n v="37.090240000000001"/>
    <n v="-95.712890999999999"/>
    <n v="1.0416666666666666E-2"/>
    <n v="7599665083"/>
    <n v="15100000"/>
  </r>
  <r>
    <n v="166"/>
    <s v="ýýýýýýýý ýýýýýýýý ýýýýýýýýýý | toyoraljanahtv"/>
    <n v="30200000"/>
    <n v="27684955537"/>
    <x v="2"/>
    <s v="ýýýýýýýý ýýýýýýýý ýýýýýýýýýý | toyoraljanahtv"/>
    <n v="3254"/>
    <s v="Jordan"/>
    <s v="JO"/>
    <s v="Music"/>
    <n v="51"/>
    <n v="1"/>
    <n v="52"/>
    <n v="116434000"/>
    <n v="29100"/>
    <n v="465700"/>
    <n v="349300"/>
    <n v="5600000"/>
    <n v="100000"/>
    <n v="2008"/>
    <s v="Nov"/>
    <s v="24"/>
    <n v="34.4"/>
    <n v="10101694"/>
    <n v="14.72"/>
    <n v="9213048"/>
    <n v="30.585163999999999"/>
    <n v="36.238413999999999"/>
    <n v="16.947916666666668"/>
    <n v="8507976.5018438846"/>
    <n v="9280.8850645359562"/>
  </r>
  <r>
    <n v="168"/>
    <s v="Spinnin' Records"/>
    <n v="30100000"/>
    <n v="19607009165"/>
    <x v="0"/>
    <s v="Spinnin' Records"/>
    <n v="11501"/>
    <s v="Netherlands"/>
    <s v="NL"/>
    <s v="Music"/>
    <n v="127"/>
    <n v="1"/>
    <n v="54"/>
    <n v="100040000"/>
    <n v="25000"/>
    <n v="400200"/>
    <n v="300100"/>
    <n v="4800000"/>
    <n v="100000"/>
    <n v="2007"/>
    <s v="Jul"/>
    <s v="12"/>
    <n v="85"/>
    <n v="17332850"/>
    <n v="3.2"/>
    <n v="15924729"/>
    <n v="52.132632999999998"/>
    <n v="5.2912660000000002"/>
    <n v="56.377450980392155"/>
    <n v="1704809.0744283106"/>
    <n v="2617.1637248934876"/>
  </r>
  <r>
    <n v="169"/>
    <s v="Little Angel: Nursery Rhymes &amp; Kids Songs"/>
    <n v="30100000"/>
    <n v="22593193994"/>
    <x v="3"/>
    <s v="Little Angel: Nursery Rhymes &amp; Kids Songs"/>
    <n v="1349"/>
    <s v="United States"/>
    <s v="US"/>
    <s v="Education"/>
    <n v="95"/>
    <n v="49"/>
    <n v="12"/>
    <n v="107525000"/>
    <n v="26900"/>
    <n v="430100"/>
    <n v="322600"/>
    <n v="5200000"/>
    <n v="0"/>
    <n v="2015"/>
    <s v="Dec"/>
    <s v="14"/>
    <n v="88.2"/>
    <n v="328239523"/>
    <n v="14.7"/>
    <n v="270663028"/>
    <n v="37.090240000000001"/>
    <n v="-95.712890999999999"/>
    <n v="12.49074074074074"/>
    <n v="16748105.258710155"/>
    <n v="22312.824314306894"/>
  </r>
  <r>
    <n v="171"/>
    <s v="Shawn Mendes"/>
    <n v="30000000"/>
    <n v="12831200855"/>
    <x v="0"/>
    <s v="Shawn Mendes"/>
    <n v="133"/>
    <s v="Canada"/>
    <s v="CA"/>
    <s v="Music"/>
    <n v="295"/>
    <n v="4"/>
    <n v="55"/>
    <n v="88749000"/>
    <n v="22200"/>
    <n v="355000"/>
    <n v="266200"/>
    <n v="4300000"/>
    <n v="0"/>
    <n v="2011"/>
    <s v="Jan"/>
    <s v="19"/>
    <n v="68.900000000000006"/>
    <n v="36991981"/>
    <n v="5.56"/>
    <n v="30628482"/>
    <n v="56.130366000000002"/>
    <n v="-106.346771"/>
    <n v="0.85256410256410253"/>
    <n v="96475194.39849624"/>
    <n v="225563.90977443609"/>
  </r>
  <r>
    <n v="172"/>
    <s v="ashish chanchlani vines"/>
    <n v="29800000"/>
    <n v="4457913639"/>
    <x v="10"/>
    <s v="ashish chanchlani vines"/>
    <n v="151"/>
    <s v="India"/>
    <s v="IN"/>
    <s v="Comedy"/>
    <n v="1622"/>
    <n v="42"/>
    <n v="8"/>
    <n v="26171000"/>
    <n v="6500"/>
    <n v="104700"/>
    <n v="78500"/>
    <n v="1300000"/>
    <n v="100000"/>
    <n v="2009"/>
    <s v="Jul"/>
    <s v="6"/>
    <n v="28.1"/>
    <n v="1366417754"/>
    <n v="5.36"/>
    <n v="471031528"/>
    <n v="20.593684"/>
    <n v="78.962879999999998"/>
    <n v="0.83888888888888891"/>
    <n v="29522606.8807947"/>
    <n v="197350.99337748345"/>
  </r>
  <r>
    <n v="173"/>
    <s v="Ultra Records"/>
    <n v="29600000"/>
    <n v="17208027242"/>
    <x v="0"/>
    <s v="Ultra Records"/>
    <n v="4903"/>
    <s v="United States"/>
    <s v="US"/>
    <s v="Music"/>
    <n v="165"/>
    <n v="50"/>
    <n v="56"/>
    <n v="81884000"/>
    <n v="20500"/>
    <n v="327500"/>
    <n v="245700"/>
    <n v="3900000"/>
    <n v="0"/>
    <n v="2006"/>
    <s v="Oct"/>
    <s v="24"/>
    <n v="88.2"/>
    <n v="328239523"/>
    <n v="14.7"/>
    <n v="270663028"/>
    <n v="37.090240000000001"/>
    <n v="-95.712890999999999"/>
    <n v="22.699074074074073"/>
    <n v="3509693.5023455028"/>
    <n v="6037.1201305323275"/>
  </r>
  <r>
    <n v="175"/>
    <s v="Maluma"/>
    <n v="29300000"/>
    <n v="21226945136"/>
    <x v="0"/>
    <s v="MaLuMa"/>
    <n v="14"/>
    <s v="Argentina"/>
    <s v="AR"/>
    <s v="People"/>
    <n v="4051498"/>
    <n v="3624"/>
    <n v="7658"/>
    <n v="15"/>
    <n v="0"/>
    <n v="0"/>
    <n v="0"/>
    <n v="1"/>
    <n v="0"/>
    <n v="2015"/>
    <s v="Oct"/>
    <s v="31"/>
    <n v="90"/>
    <n v="44938712"/>
    <n v="9.7899999999999991"/>
    <n v="41339571"/>
    <n v="-38.416097000000001"/>
    <n v="-63.616672000000001"/>
    <n v="0.12962962962962962"/>
    <n v="1516210366.8571429"/>
    <n v="2092857.142857143"/>
  </r>
  <r>
    <n v="176"/>
    <s v="Zhong"/>
    <n v="29200000"/>
    <n v="14727238483"/>
    <x v="2"/>
    <s v="Zhong"/>
    <n v="1513"/>
    <s v="United States"/>
    <s v="US"/>
    <s v="Entertainment"/>
    <n v="230"/>
    <n v="51"/>
    <n v="48"/>
    <n v="180519000"/>
    <n v="0"/>
    <n v="0"/>
    <n v="0"/>
    <n v="0"/>
    <n v="1000000"/>
    <n v="2015"/>
    <s v="Jan"/>
    <s v="19"/>
    <n v="88.2"/>
    <n v="328239523"/>
    <n v="14.7"/>
    <n v="270663028"/>
    <n v="37.090240000000001"/>
    <n v="-95.712890999999999"/>
    <n v="14.00925925925926"/>
    <n v="9733799.3939193655"/>
    <n v="19299.405155320554"/>
  </r>
  <r>
    <n v="177"/>
    <s v="Enaldinho"/>
    <n v="29200000"/>
    <n v="11627437847"/>
    <x v="10"/>
    <s v="Enaldinho"/>
    <n v="3654"/>
    <s v="Brazil"/>
    <s v="BR"/>
    <s v="Games"/>
    <n v="338"/>
    <n v="10"/>
    <n v="15"/>
    <n v="303100000"/>
    <n v="75800"/>
    <n v="1200000"/>
    <n v="909300"/>
    <n v="14500000"/>
    <n v="1000000"/>
    <n v="2012"/>
    <s v="Nov"/>
    <s v="7"/>
    <n v="51.3"/>
    <n v="212559417"/>
    <n v="12.08"/>
    <n v="183241641"/>
    <n v="-14.235004"/>
    <n v="-51.925280000000001"/>
    <n v="25.375"/>
    <n v="3182112.1639299397"/>
    <n v="7991.2424740010947"/>
  </r>
  <r>
    <n v="178"/>
    <s v="AuronPlay"/>
    <n v="29200000"/>
    <n v="4079141673"/>
    <x v="10"/>
    <s v="AuronPlay"/>
    <n v="404"/>
    <s v="Spain"/>
    <s v="ES"/>
    <s v="Comedy"/>
    <n v="1852"/>
    <n v="3"/>
    <n v="9"/>
    <n v="12143000"/>
    <n v="3000"/>
    <n v="48600"/>
    <n v="36400"/>
    <n v="582900"/>
    <n v="0"/>
    <n v="2006"/>
    <s v="Feb"/>
    <s v="28"/>
    <n v="88.9"/>
    <n v="47076781"/>
    <n v="13.96"/>
    <n v="37927409"/>
    <n v="40.463667000000001"/>
    <n v="-3.7492200000000002"/>
    <n v="1.8703703703703705"/>
    <n v="10096885.329207921"/>
    <n v="72277.227722772281"/>
  </r>
  <r>
    <n v="180"/>
    <s v="infobells - Tamil"/>
    <n v="28900000"/>
    <n v="17930570614"/>
    <x v="3"/>
    <s v="infobells - Tamil"/>
    <n v="555"/>
    <s v="India"/>
    <s v="IN"/>
    <s v="Education"/>
    <n v="149"/>
    <n v="44"/>
    <n v="13"/>
    <n v="109828000"/>
    <n v="27500"/>
    <n v="439300"/>
    <n v="329500"/>
    <n v="5300000"/>
    <n v="200000"/>
    <n v="2014"/>
    <s v="Mar"/>
    <s v="13"/>
    <n v="28.1"/>
    <n v="1366417754"/>
    <n v="5.36"/>
    <n v="471031528"/>
    <n v="20.593684"/>
    <n v="78.962879999999998"/>
    <n v="4.625"/>
    <n v="32307334.439639639"/>
    <n v="52072.072072072071"/>
  </r>
  <r>
    <n v="182"/>
    <s v="The Late Late Show with James Corden"/>
    <n v="28400000"/>
    <n v="9956764048"/>
    <x v="2"/>
    <s v="The Late Late Show with James Corden"/>
    <n v="5809"/>
    <s v="United States"/>
    <s v="US"/>
    <s v="Entertainment"/>
    <n v="445"/>
    <n v="53"/>
    <n v="49"/>
    <n v="26435000"/>
    <n v="6600"/>
    <n v="105700"/>
    <n v="79300"/>
    <n v="1300000"/>
    <n v="0"/>
    <n v="2006"/>
    <s v="Nov"/>
    <s v="21"/>
    <n v="88.2"/>
    <n v="328239523"/>
    <n v="14.7"/>
    <n v="270663028"/>
    <n v="37.090240000000001"/>
    <n v="-95.712890999999999"/>
    <n v="26.893518518518519"/>
    <n v="1714023.7645033568"/>
    <n v="4888.9653985195382"/>
  </r>
  <r>
    <n v="183"/>
    <s v="Aditya Movies"/>
    <n v="28400000"/>
    <n v="10062770060"/>
    <x v="15"/>
    <s v="Aditya Movies"/>
    <n v="5436"/>
    <s v="India"/>
    <s v="IN"/>
    <s v="Film"/>
    <n v="432"/>
    <n v="45"/>
    <n v="11"/>
    <n v="227355000"/>
    <n v="56800"/>
    <n v="909400"/>
    <n v="682100"/>
    <n v="10900000"/>
    <n v="500000"/>
    <n v="2012"/>
    <s v="Feb"/>
    <s v="23"/>
    <n v="28.1"/>
    <n v="1366417754"/>
    <n v="5.36"/>
    <n v="471031528"/>
    <n v="20.593684"/>
    <n v="78.962879999999998"/>
    <n v="37.75"/>
    <n v="1851135.0367917586"/>
    <n v="5224.429727740986"/>
  </r>
  <r>
    <n v="185"/>
    <s v="infobells - Telugu"/>
    <n v="28300000"/>
    <n v="14814192034"/>
    <x v="3"/>
    <s v="infobells - Telugu"/>
    <n v="505"/>
    <s v="India"/>
    <s v="IN"/>
    <s v="Education"/>
    <n v="223"/>
    <n v="45"/>
    <n v="14"/>
    <n v="288110000"/>
    <n v="72000"/>
    <n v="1200000"/>
    <n v="864300"/>
    <n v="13800000"/>
    <n v="800000"/>
    <n v="2014"/>
    <s v="Mar"/>
    <s v="13"/>
    <n v="28.1"/>
    <n v="1366417754"/>
    <n v="5.36"/>
    <n v="471031528"/>
    <n v="20.593684"/>
    <n v="78.962879999999998"/>
    <n v="4.208333333333333"/>
    <n v="29335033.730693068"/>
    <n v="56039.603960396038"/>
  </r>
  <r>
    <n v="186"/>
    <s v="HUM TV"/>
    <n v="28300000"/>
    <n v="23844936965"/>
    <x v="2"/>
    <s v="HUM TV"/>
    <n v="106983"/>
    <s v="Pakistan"/>
    <s v="PK"/>
    <s v="Entertainment"/>
    <n v="80"/>
    <n v="3"/>
    <n v="49"/>
    <n v="684860000"/>
    <n v="171200"/>
    <n v="2700000"/>
    <n v="2100000"/>
    <n v="32900000"/>
    <n v="700000"/>
    <n v="2011"/>
    <s v="May"/>
    <s v="25"/>
    <n v="9"/>
    <n v="216565318"/>
    <n v="4.45"/>
    <n v="79927762"/>
    <n v="30.375321"/>
    <n v="69.345116000000004"/>
    <n v="685.78846153846155"/>
    <n v="222885.28985913651"/>
    <n v="264.52800912294475"/>
  </r>
  <r>
    <n v="187"/>
    <s v="Shemaroo Movies"/>
    <n v="28200000"/>
    <n v="7600740993"/>
    <x v="2"/>
    <s v="Shemaroo Movies"/>
    <n v="3009"/>
    <s v="India"/>
    <s v="IN"/>
    <s v="Film"/>
    <n v="721"/>
    <n v="46"/>
    <n v="13"/>
    <n v="184966000"/>
    <n v="46200"/>
    <n v="739900"/>
    <n v="554900"/>
    <n v="8900000"/>
    <n v="500000"/>
    <n v="2011"/>
    <s v="Mar"/>
    <s v="1"/>
    <n v="28.1"/>
    <n v="1366417754"/>
    <n v="5.36"/>
    <n v="471031528"/>
    <n v="20.593684"/>
    <n v="78.962879999999998"/>
    <n v="19.28846153846154"/>
    <n v="2526002.3240279164"/>
    <n v="9371.8843469591229"/>
  </r>
  <r>
    <n v="188"/>
    <s v="Michael Jackson"/>
    <n v="28200000"/>
    <n v="14412474625"/>
    <x v="0"/>
    <s v="Michael Jackson"/>
    <n v="15"/>
    <s v="United States"/>
    <s v="US"/>
    <s v="Music"/>
    <n v="242"/>
    <n v="54"/>
    <n v="59"/>
    <n v="158591000"/>
    <n v="39600"/>
    <n v="634400"/>
    <n v="475800"/>
    <n v="7600000"/>
    <n v="200000"/>
    <n v="2005"/>
    <s v="Jun"/>
    <s v="22"/>
    <n v="88.2"/>
    <n v="328239523"/>
    <n v="14.7"/>
    <n v="270663028"/>
    <n v="37.090240000000001"/>
    <n v="-95.712890999999999"/>
    <n v="6.5789473684210523E-2"/>
    <n v="960831641.66666663"/>
    <n v="1880000"/>
  </r>
  <r>
    <n v="191"/>
    <s v="Sandeep Maheshwari"/>
    <n v="27800000"/>
    <n v="2303069221"/>
    <x v="5"/>
    <s v="Sandeepmaheshwari"/>
    <n v="0"/>
    <s v="Singapore"/>
    <s v="SG"/>
    <s v="nan"/>
    <n v="4057944"/>
    <n v="3017"/>
    <m/>
    <m/>
    <n v="0"/>
    <n v="0"/>
    <n v="0"/>
    <n v="0"/>
    <n v="1"/>
    <n v="2008"/>
    <s v="Jan"/>
    <s v="2"/>
    <n v="84.8"/>
    <n v="5703569"/>
    <n v="4.1100000000000003"/>
    <n v="5703569"/>
    <n v="1.3520829999999999"/>
    <n v="103.819836"/>
    <n v="0"/>
    <n v="0"/>
    <n v="0"/>
  </r>
  <r>
    <n v="192"/>
    <s v="Bounce Patrol - Kids Songs"/>
    <n v="27800000"/>
    <n v="21037851468"/>
    <x v="0"/>
    <s v="Bounce Patrol - Kids Songs"/>
    <n v="292"/>
    <s v="Australia"/>
    <s v="AU"/>
    <s v="Music"/>
    <n v="111"/>
    <n v="1"/>
    <n v="61"/>
    <n v="127441000"/>
    <n v="31900"/>
    <n v="509800"/>
    <n v="382300"/>
    <n v="6100000"/>
    <n v="0"/>
    <n v="2013"/>
    <s v="Jan"/>
    <s v="1"/>
    <n v="113.1"/>
    <n v="25766605"/>
    <n v="5.27"/>
    <n v="21844756"/>
    <n v="-25.274398000000001"/>
    <n v="133.775136"/>
    <n v="2.2121212121212119"/>
    <n v="72047436.534246579"/>
    <n v="95205.479452054788"/>
  </r>
  <r>
    <n v="193"/>
    <s v="toycantando"/>
    <n v="27700000"/>
    <n v="15777682516"/>
    <x v="0"/>
    <s v="toycantando"/>
    <n v="619"/>
    <s v="Colombia"/>
    <s v="CO"/>
    <s v="Music"/>
    <n v="197"/>
    <n v="4"/>
    <n v="62"/>
    <n v="173836000"/>
    <n v="43500"/>
    <n v="695300"/>
    <n v="521500"/>
    <n v="8300000"/>
    <n v="200000"/>
    <n v="2009"/>
    <s v="Jul"/>
    <s v="7"/>
    <n v="55.3"/>
    <n v="50339443"/>
    <n v="9.7100000000000009"/>
    <n v="40827302"/>
    <n v="4.5708679999999999"/>
    <n v="-74.297332999999995"/>
    <n v="3.4388888888888891"/>
    <n v="25488986.294022616"/>
    <n v="44749.596122778676"/>
  </r>
  <r>
    <n v="194"/>
    <s v="MrBeast 2"/>
    <n v="27500000"/>
    <n v="4552581106"/>
    <x v="5"/>
    <s v="Leaux Pass"/>
    <n v="27"/>
    <s v="United States"/>
    <s v="US"/>
    <s v="Music"/>
    <n v="2161873"/>
    <n v="5889"/>
    <n v="4311"/>
    <n v="649"/>
    <n v="0"/>
    <n v="0"/>
    <n v="0"/>
    <n v="0"/>
    <n v="0"/>
    <n v="2011"/>
    <s v="Jun"/>
    <s v="23"/>
    <n v="88.2"/>
    <n v="328239523"/>
    <n v="14.7"/>
    <n v="270663028"/>
    <n v="37.090240000000001"/>
    <n v="-95.712890999999999"/>
    <n v="0.17307692307692307"/>
    <n v="168614115.03703704"/>
    <n v="1018518.5185185185"/>
  </r>
  <r>
    <n v="195"/>
    <s v="Wiz Khalifa"/>
    <n v="27500000"/>
    <n v="13379395501"/>
    <x v="0"/>
    <s v="Wiz Khalifa"/>
    <n v="682"/>
    <s v="United States"/>
    <s v="US"/>
    <s v="Music"/>
    <n v="275"/>
    <n v="57"/>
    <n v="63"/>
    <n v="90450000"/>
    <n v="22600"/>
    <n v="361800"/>
    <n v="271300"/>
    <n v="4300000"/>
    <n v="100000"/>
    <n v="2008"/>
    <s v="May"/>
    <s v="9"/>
    <n v="88.2"/>
    <n v="328239523"/>
    <n v="14.7"/>
    <n v="270663028"/>
    <n v="37.090240000000001"/>
    <n v="-95.712890999999999"/>
    <n v="3.5520833333333335"/>
    <n v="19617881.966275658"/>
    <n v="40322.580645161288"/>
  </r>
  <r>
    <n v="196"/>
    <s v="JYP Entertainment"/>
    <n v="27400000"/>
    <n v="19883150017"/>
    <x v="0"/>
    <s v="JYP Entertainment"/>
    <n v="1753"/>
    <s v="South Korea"/>
    <s v="KR"/>
    <s v="Music"/>
    <n v="124"/>
    <n v="4"/>
    <n v="64"/>
    <n v="307631000"/>
    <n v="76900"/>
    <n v="1200000"/>
    <n v="922900"/>
    <n v="14800000"/>
    <n v="200000"/>
    <n v="2008"/>
    <s v="Jan"/>
    <s v="25"/>
    <n v="94.3"/>
    <n v="51709098"/>
    <n v="4.1500000000000004"/>
    <n v="42106719"/>
    <n v="35.907756999999997"/>
    <n v="127.76692199999999"/>
    <n v="9.1302083333333339"/>
    <n v="11342355.970907016"/>
    <n v="15630.347974900171"/>
  </r>
  <r>
    <n v="197"/>
    <s v="ýýý Kids Roma Show"/>
    <n v="27400000"/>
    <n v="10336420490"/>
    <x v="5"/>
    <s v="ýýý Kids Roma Show"/>
    <n v="642"/>
    <s v="United States"/>
    <s v="US"/>
    <s v="Entertainment"/>
    <n v="418"/>
    <n v="58"/>
    <n v="50"/>
    <n v="175844000"/>
    <n v="44000"/>
    <n v="703400"/>
    <n v="527500"/>
    <n v="8400000"/>
    <n v="400000"/>
    <n v="2015"/>
    <s v="May"/>
    <s v="12"/>
    <n v="88.2"/>
    <n v="328239523"/>
    <n v="14.7"/>
    <n v="270663028"/>
    <n v="37.090240000000001"/>
    <n v="-95.712890999999999"/>
    <n v="5.9444444444444446"/>
    <n v="16100343.442367602"/>
    <n v="42679.127725856699"/>
  </r>
  <r>
    <n v="198"/>
    <s v="DanTDM"/>
    <n v="27400000"/>
    <n v="19417887510"/>
    <x v="6"/>
    <s v="DanTDM"/>
    <n v="3664"/>
    <s v="United Kingdom"/>
    <s v="GB"/>
    <s v="Games"/>
    <n v="132"/>
    <n v="7"/>
    <n v="16"/>
    <n v="78668000"/>
    <n v="19700"/>
    <n v="314700"/>
    <n v="236000"/>
    <n v="3800000"/>
    <n v="500000"/>
    <n v="2012"/>
    <s v="Jul"/>
    <s v="14"/>
    <n v="60"/>
    <n v="66834405"/>
    <n v="3.85"/>
    <n v="55908316"/>
    <n v="55.378050999999999"/>
    <n v="-3.4359730000000002"/>
    <n v="25.444444444444443"/>
    <n v="5299641.787663755"/>
    <n v="7478.1659388646285"/>
  </r>
  <r>
    <n v="199"/>
    <s v="Nick Jr."/>
    <n v="27300000"/>
    <n v="22440611155"/>
    <x v="1"/>
    <s v="Nick Jr."/>
    <n v="5438"/>
    <s v="United States"/>
    <s v="US"/>
    <s v="Entertainment"/>
    <n v="100"/>
    <n v="59"/>
    <n v="51"/>
    <n v="42546000"/>
    <n v="10600"/>
    <n v="170200"/>
    <n v="127600"/>
    <n v="2000000"/>
    <n v="200000"/>
    <n v="2012"/>
    <s v="Sep"/>
    <s v="27"/>
    <n v="88.2"/>
    <n v="328239523"/>
    <n v="14.7"/>
    <n v="270663028"/>
    <n v="37.090240000000001"/>
    <n v="-95.712890999999999"/>
    <n v="37.763888888888886"/>
    <n v="4126629.4878631849"/>
    <n v="5020.2280250091944"/>
  </r>
  <r>
    <n v="200"/>
    <s v="Crazy XYZ"/>
    <n v="27300000"/>
    <n v="7705492350"/>
    <x v="2"/>
    <s v="Crazy XYZ"/>
    <n v="1259"/>
    <s v="India"/>
    <s v="IN"/>
    <s v="Tech"/>
    <n v="707"/>
    <n v="48"/>
    <n v="2"/>
    <n v="102235000"/>
    <n v="25600"/>
    <n v="408900"/>
    <n v="306700"/>
    <n v="4900000"/>
    <n v="100000"/>
    <n v="2017"/>
    <s v="Sep"/>
    <s v="10"/>
    <n v="28.1"/>
    <n v="1366417754"/>
    <n v="5.36"/>
    <n v="471031528"/>
    <n v="20.593684"/>
    <n v="78.962879999999998"/>
    <n v="14.988095238095237"/>
    <n v="6120327.5218427321"/>
    <n v="21683.876092136616"/>
  </r>
  <r>
    <n v="202"/>
    <s v="Dushyant kukreja"/>
    <n v="27100000"/>
    <n v="17318452893"/>
    <x v="2"/>
    <s v="Dushyant kukreja"/>
    <n v="889"/>
    <s v="India"/>
    <s v="IN"/>
    <s v="Entertainment"/>
    <n v="159"/>
    <n v="49"/>
    <n v="52"/>
    <n v="429692000"/>
    <n v="107400"/>
    <n v="1700000"/>
    <n v="1300000"/>
    <n v="20600000"/>
    <n v="700000"/>
    <n v="2015"/>
    <s v="Sep"/>
    <s v="26"/>
    <n v="28.1"/>
    <n v="1366417754"/>
    <n v="5.36"/>
    <n v="471031528"/>
    <n v="20.593684"/>
    <n v="78.962879999999998"/>
    <n v="8.231481481481481"/>
    <n v="19480824.401574802"/>
    <n v="30483.689538807648"/>
  </r>
  <r>
    <n v="204"/>
    <s v="Brent Rivera"/>
    <n v="27000000"/>
    <n v="6570935979"/>
    <x v="10"/>
    <s v="Brent Rivera"/>
    <n v="554"/>
    <s v="United States"/>
    <s v="US"/>
    <s v="Entertainment"/>
    <n v="909"/>
    <n v="60"/>
    <n v="53"/>
    <n v="144453000"/>
    <n v="36100"/>
    <n v="577800"/>
    <n v="433400"/>
    <n v="6900000"/>
    <n v="300000"/>
    <n v="2009"/>
    <s v="Aug"/>
    <s v="1"/>
    <n v="88.2"/>
    <n v="328239523"/>
    <n v="14.7"/>
    <n v="270663028"/>
    <n v="37.090240000000001"/>
    <n v="-95.712890999999999"/>
    <n v="3.0777777777777779"/>
    <n v="11860895.268953068"/>
    <n v="48736.462093862814"/>
  </r>
  <r>
    <n v="205"/>
    <s v="Renato Garcia YT"/>
    <n v="26900000"/>
    <n v="7938616641"/>
    <x v="2"/>
    <s v="Renato Garcia YT"/>
    <n v="3956"/>
    <s v="Brazil"/>
    <s v="BR"/>
    <s v="Entertainment"/>
    <n v="664"/>
    <n v="11"/>
    <n v="54"/>
    <n v="82912000"/>
    <n v="20700"/>
    <n v="331600"/>
    <n v="248700"/>
    <n v="4000000"/>
    <n v="200000"/>
    <n v="2011"/>
    <s v="Sep"/>
    <s v="29"/>
    <n v="51.3"/>
    <n v="212559417"/>
    <n v="12.08"/>
    <n v="183241641"/>
    <n v="-14.235004"/>
    <n v="-51.925280000000001"/>
    <n v="25.358974358974358"/>
    <n v="2006728.1701213347"/>
    <n v="6799.7977755308393"/>
  </r>
  <r>
    <n v="206"/>
    <s v="Beast Reacts"/>
    <n v="26700000"/>
    <n v="4388047013"/>
    <x v="5"/>
    <s v="Beast Reacts"/>
    <n v="241"/>
    <s v="United States"/>
    <s v="US"/>
    <s v="Entertainment"/>
    <n v="1632"/>
    <n v="61"/>
    <n v="54"/>
    <n v="276187000"/>
    <n v="69000"/>
    <n v="1100000"/>
    <n v="828600"/>
    <n v="13300000"/>
    <n v="1200000"/>
    <n v="2016"/>
    <s v="Apr"/>
    <s v="24"/>
    <n v="88.2"/>
    <n v="328239523"/>
    <n v="14.7"/>
    <n v="270663028"/>
    <n v="37.090240000000001"/>
    <n v="-95.712890999999999"/>
    <n v="2.5104166666666665"/>
    <n v="18207663.954356845"/>
    <n v="110788.38174273859"/>
  </r>
  <r>
    <n v="207"/>
    <s v="enchufetv"/>
    <n v="26700000"/>
    <n v="10317306313"/>
    <x v="10"/>
    <s v="enchufetv"/>
    <n v="975"/>
    <s v="Colombia"/>
    <s v="CO"/>
    <s v="Comedy"/>
    <n v="420"/>
    <n v="5"/>
    <n v="11"/>
    <n v="24363000"/>
    <n v="6100"/>
    <n v="97500"/>
    <n v="73100"/>
    <n v="1200000"/>
    <n v="0"/>
    <n v="2011"/>
    <s v="Nov"/>
    <s v="13"/>
    <n v="55.3"/>
    <n v="50339443"/>
    <n v="9.7100000000000009"/>
    <n v="40827302"/>
    <n v="4.5708679999999999"/>
    <n v="-74.297332999999995"/>
    <n v="6.25"/>
    <n v="10581852.62871795"/>
    <n v="27384.615384615383"/>
  </r>
  <r>
    <n v="208"/>
    <s v="Netflix"/>
    <n v="26700000"/>
    <n v="7173668905"/>
    <x v="2"/>
    <s v="Netflix"/>
    <n v="6471"/>
    <s v="United States"/>
    <s v="US"/>
    <s v="Entertainment"/>
    <n v="797"/>
    <n v="62"/>
    <n v="55"/>
    <n v="118226000"/>
    <n v="29600"/>
    <n v="472900"/>
    <n v="354700"/>
    <n v="5700000"/>
    <n v="200000"/>
    <n v="2012"/>
    <s v="Jul"/>
    <s v="17"/>
    <n v="88.2"/>
    <n v="328239523"/>
    <n v="14.7"/>
    <n v="270663028"/>
    <n v="37.090240000000001"/>
    <n v="-95.712890999999999"/>
    <n v="44.9375"/>
    <n v="1108587.3752124864"/>
    <n v="4126.1010662957815"/>
  </r>
  <r>
    <n v="209"/>
    <s v="Raffy Tulfo in Action"/>
    <n v="26500000"/>
    <n v="15065753455"/>
    <x v="9"/>
    <s v="Raffy Tulfo in Action"/>
    <n v="10022"/>
    <s v="Philippines"/>
    <s v="PH"/>
    <s v="News"/>
    <n v="219"/>
    <n v="3"/>
    <n v="5"/>
    <n v="163130000"/>
    <n v="40800"/>
    <n v="652500"/>
    <n v="489400"/>
    <n v="7800000"/>
    <n v="300000"/>
    <n v="2016"/>
    <s v="Apr"/>
    <s v="20"/>
    <n v="35.5"/>
    <n v="108116615"/>
    <n v="2.15"/>
    <n v="50975903"/>
    <n v="12.879721"/>
    <n v="121.774017"/>
    <n v="104.39583333333333"/>
    <n v="1503268.1555577728"/>
    <n v="2644.1827978447413"/>
  </r>
  <r>
    <n v="210"/>
    <s v="WORLDSTARHIPHOP"/>
    <n v="26500000"/>
    <n v="20358117330"/>
    <x v="0"/>
    <s v="WORLDSTARHIPHOP"/>
    <n v="6873"/>
    <s v="United States"/>
    <s v="US"/>
    <s v="Music"/>
    <n v="117"/>
    <n v="63"/>
    <n v="65"/>
    <n v="89098000"/>
    <n v="22300"/>
    <n v="356400"/>
    <n v="267300"/>
    <n v="4300000"/>
    <n v="0"/>
    <n v="2008"/>
    <s v="Nov"/>
    <s v="8"/>
    <n v="88.2"/>
    <n v="328239523"/>
    <n v="14.7"/>
    <n v="270663028"/>
    <n v="37.090240000000001"/>
    <n v="-95.712890999999999"/>
    <n v="35.796875"/>
    <n v="2962042.3876036666"/>
    <n v="3855.6671031572823"/>
  </r>
  <r>
    <n v="211"/>
    <s v="Goldmines Bollywood"/>
    <n v="26400000"/>
    <n v="8595760553"/>
    <x v="1"/>
    <s v="Goldmines Bollywood"/>
    <n v="3622"/>
    <s v="India"/>
    <s v="IN"/>
    <s v="Film"/>
    <n v="588"/>
    <n v="50"/>
    <n v="15"/>
    <n v="99677000"/>
    <n v="24900"/>
    <n v="398700"/>
    <n v="299000"/>
    <n v="4800000"/>
    <n v="400000"/>
    <n v="2015"/>
    <s v="Jul"/>
    <s v="22"/>
    <n v="28.1"/>
    <n v="1366417754"/>
    <n v="5.36"/>
    <n v="471031528"/>
    <n v="20.593684"/>
    <n v="78.962879999999998"/>
    <n v="33.537037037037038"/>
    <n v="2373208.3249585866"/>
    <n v="7288.7907233572614"/>
  </r>
  <r>
    <n v="212"/>
    <s v="Alan Chikin Chow"/>
    <n v="26400000"/>
    <n v="27006526665"/>
    <x v="10"/>
    <s v="Alan Chikin Chow"/>
    <n v="865"/>
    <s v="United States"/>
    <s v="US"/>
    <s v="Comedy"/>
    <n v="61"/>
    <n v="63"/>
    <n v="12"/>
    <n v="1046000000"/>
    <n v="261500"/>
    <n v="4200000"/>
    <n v="3100000"/>
    <n v="50200000"/>
    <n v="1300000"/>
    <n v="2020"/>
    <s v="Feb"/>
    <s v="3"/>
    <n v="88.2"/>
    <n v="328239523"/>
    <n v="14.7"/>
    <n v="270663028"/>
    <n v="37.090240000000001"/>
    <n v="-95.712890999999999"/>
    <n v="18.020833333333332"/>
    <n v="31221418.109826591"/>
    <n v="30520.231213872834"/>
  </r>
  <r>
    <n v="213"/>
    <s v="PANDA BOI"/>
    <n v="26400000"/>
    <n v="17211600007"/>
    <x v="2"/>
    <s v="PANDA BOI"/>
    <n v="967"/>
    <s v="Italy"/>
    <s v="IT"/>
    <s v="Entertainment"/>
    <n v="158"/>
    <n v="1"/>
    <n v="55"/>
    <n v="1225000000"/>
    <n v="306400"/>
    <n v="4900000"/>
    <n v="3700000"/>
    <n v="58800000"/>
    <n v="2000000"/>
    <n v="2020"/>
    <s v="Dec"/>
    <s v="5"/>
    <n v="61.9"/>
    <n v="60297396"/>
    <n v="9.89"/>
    <n v="42651966"/>
    <n v="41.871940000000002"/>
    <n v="12.56738"/>
    <n v="20.145833333333332"/>
    <n v="17798965.88107549"/>
    <n v="27300.930713547052"/>
  </r>
  <r>
    <n v="214"/>
    <s v="BB Ki Vines"/>
    <n v="26300000"/>
    <n v="4749833967"/>
    <x v="2"/>
    <s v="BB Ki Vines"/>
    <n v="190"/>
    <s v="India"/>
    <s v="IN"/>
    <s v="Entertainment"/>
    <n v="1462"/>
    <n v="51"/>
    <n v="57"/>
    <n v="17264000"/>
    <n v="4300"/>
    <n v="69100"/>
    <n v="51800"/>
    <n v="828600"/>
    <n v="0"/>
    <n v="2015"/>
    <s v="Jun"/>
    <s v="20"/>
    <n v="28.1"/>
    <n v="1366417754"/>
    <n v="5.36"/>
    <n v="471031528"/>
    <n v="20.593684"/>
    <n v="78.962879999999998"/>
    <n v="1.7592592592592593"/>
    <n v="24999126.142105263"/>
    <n v="138421.05263157896"/>
  </r>
  <r>
    <n v="215"/>
    <s v="D Billions"/>
    <n v="26200000"/>
    <n v="31977463002"/>
    <x v="2"/>
    <s v="D Billions"/>
    <n v="775"/>
    <s v="United States"/>
    <s v="US"/>
    <s v="Entertainment"/>
    <n v="33"/>
    <n v="64"/>
    <n v="58"/>
    <n v="487076000"/>
    <n v="121800"/>
    <n v="1900000"/>
    <n v="1500000"/>
    <n v="23400000"/>
    <n v="200000"/>
    <n v="2019"/>
    <s v="Jul"/>
    <s v="27"/>
    <n v="88.2"/>
    <n v="328239523"/>
    <n v="14.7"/>
    <n v="270663028"/>
    <n v="37.090240000000001"/>
    <n v="-95.712890999999999"/>
    <n v="12.916666666666666"/>
    <n v="41261242.583225809"/>
    <n v="33806.451612903227"/>
  </r>
  <r>
    <n v="216"/>
    <s v="Junya.ï¿½ï¿½ï¿½ï¿½"/>
    <n v="26200000"/>
    <n v="16097531087"/>
    <x v="2"/>
    <s v="Junya.ï¿½ï¿½ï¿½ï¿½"/>
    <n v="5985"/>
    <s v="Japan"/>
    <s v="JP"/>
    <s v="Entertainment"/>
    <n v="184"/>
    <n v="2"/>
    <n v="56"/>
    <n v="721848000"/>
    <n v="180500"/>
    <n v="2900000"/>
    <n v="2200000"/>
    <n v="34600000"/>
    <n v="1100000"/>
    <n v="2020"/>
    <s v="Sep"/>
    <s v="14"/>
    <n v="63.2"/>
    <n v="126226568"/>
    <n v="2.29"/>
    <n v="115782416"/>
    <n v="36.204824000000002"/>
    <n v="138.25292400000001"/>
    <n v="124.6875"/>
    <n v="2689645.9627401838"/>
    <n v="4377.6106934001673"/>
  </r>
  <r>
    <n v="217"/>
    <s v="Smosh"/>
    <n v="26100000"/>
    <n v="10435474336"/>
    <x v="10"/>
    <s v="Smosh"/>
    <n v="1619"/>
    <s v="United States"/>
    <s v="US"/>
    <s v="Comedy"/>
    <n v="410"/>
    <n v="65"/>
    <n v="13"/>
    <n v="68156000"/>
    <n v="17000"/>
    <n v="272600"/>
    <n v="204500"/>
    <n v="3300000"/>
    <n v="400000"/>
    <n v="2005"/>
    <s v="Nov"/>
    <s v="19"/>
    <n v="88.2"/>
    <n v="328239523"/>
    <n v="14.7"/>
    <n v="270663028"/>
    <n v="37.090240000000001"/>
    <n v="-95.712890999999999"/>
    <n v="7.1008771929824563"/>
    <n v="6445629.6084002471"/>
    <n v="16121.06238418777"/>
  </r>
  <r>
    <n v="218"/>
    <s v="1MILLION Dance Studio"/>
    <n v="26100000"/>
    <n v="7886440199"/>
    <x v="2"/>
    <s v="1MILLION Dance Studio"/>
    <n v="0"/>
    <s v="Saudi Arabia"/>
    <s v="SA"/>
    <s v="Music"/>
    <n v="4057944"/>
    <n v="3695"/>
    <n v="5641"/>
    <m/>
    <n v="0"/>
    <n v="0"/>
    <n v="0"/>
    <n v="0"/>
    <n v="0"/>
    <n v="2019"/>
    <s v="Jul"/>
    <s v="13"/>
    <n v="68"/>
    <n v="34268528"/>
    <n v="5.93"/>
    <n v="28807838"/>
    <n v="23.885942"/>
    <n v="45.079161999999997"/>
    <n v="0"/>
    <n v="0"/>
    <n v="0"/>
  </r>
  <r>
    <n v="220"/>
    <s v="Beyoncï¿"/>
    <n v="26000000"/>
    <n v="17308961985"/>
    <x v="0"/>
    <s v="Beyoncï¿"/>
    <n v="240"/>
    <s v="United States"/>
    <s v="US"/>
    <s v="Music"/>
    <n v="163"/>
    <n v="66"/>
    <n v="66"/>
    <n v="55454000"/>
    <n v="13900"/>
    <n v="221800"/>
    <n v="166400"/>
    <n v="2700000"/>
    <n v="0"/>
    <n v="2005"/>
    <s v="Nov"/>
    <s v="7"/>
    <n v="88.2"/>
    <n v="328239523"/>
    <n v="14.7"/>
    <n v="270663028"/>
    <n v="37.090240000000001"/>
    <n v="-95.712890999999999"/>
    <n v="1.0526315789473684"/>
    <n v="72120674.9375"/>
    <n v="108333.33333333333"/>
  </r>
  <r>
    <n v="222"/>
    <s v="Indosiar"/>
    <n v="25900000"/>
    <n v="11372071889"/>
    <x v="0"/>
    <s v="Indosiar"/>
    <n v="65286"/>
    <s v="Indonesia"/>
    <s v="ID"/>
    <s v="Entertainment"/>
    <n v="358"/>
    <n v="5"/>
    <n v="60"/>
    <n v="230183000"/>
    <n v="57500"/>
    <n v="920700"/>
    <n v="690500"/>
    <n v="11000000"/>
    <n v="600000"/>
    <n v="2013"/>
    <s v="Sep"/>
    <s v="23"/>
    <n v="36.299999999999997"/>
    <n v="270203917"/>
    <n v="4.6900000000000004"/>
    <n v="151509724"/>
    <n v="-0.78927499999999995"/>
    <n v="113.92132700000001"/>
    <n v="494.59090909090907"/>
    <n v="174188.52263885058"/>
    <n v="396.71598811383757"/>
  </r>
  <r>
    <n v="223"/>
    <s v="VanossGaming"/>
    <n v="25800000"/>
    <n v="15541421838"/>
    <x v="6"/>
    <s v="VanossGaming"/>
    <n v="1762"/>
    <s v="Canada"/>
    <s v="CA"/>
    <s v="Games"/>
    <n v="206"/>
    <n v="5"/>
    <n v="17"/>
    <n v="54947000"/>
    <n v="13700"/>
    <n v="219800"/>
    <n v="164800"/>
    <n v="2600000"/>
    <n v="0"/>
    <n v="2011"/>
    <s v="Sep"/>
    <s v="15"/>
    <n v="68.900000000000006"/>
    <n v="36991981"/>
    <n v="5.56"/>
    <n v="30628482"/>
    <n v="56.130366000000002"/>
    <n v="-106.346771"/>
    <n v="11.294871794871796"/>
    <n v="8820330.2145289443"/>
    <n v="14642.45175936436"/>
  </r>
  <r>
    <n v="224"/>
    <s v="David Guetta"/>
    <n v="25700000"/>
    <n v="17793809548"/>
    <x v="0"/>
    <s v="David Guetta"/>
    <n v="749"/>
    <s v="United States"/>
    <s v="US"/>
    <s v="Music"/>
    <n v="153"/>
    <n v="67"/>
    <n v="67"/>
    <n v="164215000"/>
    <n v="41100"/>
    <n v="656900"/>
    <n v="492600"/>
    <n v="7900000"/>
    <n v="100000"/>
    <n v="2009"/>
    <s v="Dec"/>
    <s v="11"/>
    <n v="88.2"/>
    <n v="328239523"/>
    <n v="14.7"/>
    <n v="270663028"/>
    <n v="37.090240000000001"/>
    <n v="-95.712890999999999"/>
    <n v="4.1611111111111114"/>
    <n v="23756755.070761014"/>
    <n v="34312.41655540721"/>
  </r>
  <r>
    <n v="225"/>
    <s v="LosPolinesios"/>
    <n v="25700000"/>
    <n v="7466926260"/>
    <x v="5"/>
    <s v="LosPolinesios"/>
    <n v="982"/>
    <s v="Mexico"/>
    <s v="MX"/>
    <s v="People"/>
    <n v="746"/>
    <n v="8"/>
    <n v="7"/>
    <n v="30501000"/>
    <n v="7600"/>
    <n v="122000"/>
    <n v="91500"/>
    <n v="1500000"/>
    <n v="0"/>
    <n v="2012"/>
    <s v="Dec"/>
    <s v="16"/>
    <n v="40.200000000000003"/>
    <n v="126014024"/>
    <n v="3.42"/>
    <n v="102626859"/>
    <n v="23.634501"/>
    <n v="-102.552784"/>
    <n v="6.8194444444444446"/>
    <n v="7603794.5621181261"/>
    <n v="26171.079429735233"/>
  </r>
  <r>
    <n v="226"/>
    <s v="Nicki Minaj"/>
    <n v="25700000"/>
    <n v="10242981063"/>
    <x v="0"/>
    <s v="Nicki Minaj"/>
    <n v="42"/>
    <s v="United States"/>
    <s v="US"/>
    <s v="Music"/>
    <n v="425"/>
    <n v="67"/>
    <n v="67"/>
    <n v="103631000"/>
    <n v="25900"/>
    <n v="414500"/>
    <n v="310900"/>
    <n v="5000000"/>
    <n v="100000"/>
    <n v="2013"/>
    <s v="Aug"/>
    <s v="28"/>
    <n v="88.2"/>
    <n v="328239523"/>
    <n v="14.7"/>
    <n v="270663028"/>
    <n v="37.090240000000001"/>
    <n v="-95.712890999999999"/>
    <n v="0.31818181818181818"/>
    <n v="243880501.5"/>
    <n v="611904.76190476189"/>
  </r>
  <r>
    <n v="228"/>
    <s v="TaylorSwiftVEVO"/>
    <n v="25600000"/>
    <n v="25592378292"/>
    <x v="0"/>
    <s v="TaylorSwiftVEVO"/>
    <n v="287"/>
    <s v="United States"/>
    <s v="US"/>
    <s v="Music"/>
    <n v="67"/>
    <n v="68"/>
    <n v="68"/>
    <n v="318593000"/>
    <n v="79600"/>
    <n v="1300000"/>
    <n v="955800"/>
    <n v="15300000"/>
    <n v="100000"/>
    <n v="2009"/>
    <s v="May"/>
    <s v="12"/>
    <n v="88.2"/>
    <n v="328239523"/>
    <n v="14.7"/>
    <n v="270663028"/>
    <n v="37.090240000000001"/>
    <n v="-95.712890999999999"/>
    <n v="1.5944444444444446"/>
    <n v="89172049.797909409"/>
    <n v="89198.606271776996"/>
  </r>
  <r>
    <n v="230"/>
    <s v="Post Malone"/>
    <n v="25500000"/>
    <n v="14401218086"/>
    <x v="0"/>
    <s v="Post Malone"/>
    <n v="78"/>
    <s v="United States"/>
    <s v="US"/>
    <s v="Music"/>
    <n v="243"/>
    <n v="69"/>
    <n v="69"/>
    <n v="195499000"/>
    <n v="48900"/>
    <n v="782000"/>
    <n v="586500"/>
    <n v="9400000"/>
    <n v="100000"/>
    <n v="2011"/>
    <s v="Dec"/>
    <s v="15"/>
    <n v="88.2"/>
    <n v="328239523"/>
    <n v="14.7"/>
    <n v="270663028"/>
    <n v="37.090240000000001"/>
    <n v="-95.712890999999999"/>
    <n v="0.5"/>
    <n v="184631001.1025641"/>
    <n v="326923.07692307694"/>
  </r>
  <r>
    <n v="231"/>
    <s v="Rans Entertainment"/>
    <n v="25400000"/>
    <n v="6430853035"/>
    <x v="5"/>
    <s v="Rans Entertainment"/>
    <n v="3716"/>
    <s v="Indonesia"/>
    <s v="ID"/>
    <s v="Entertainment"/>
    <n v="942"/>
    <n v="6"/>
    <n v="62"/>
    <n v="58487000"/>
    <n v="14600"/>
    <n v="233900"/>
    <n v="175500"/>
    <n v="2800000"/>
    <n v="100000"/>
    <n v="2015"/>
    <s v="Dec"/>
    <s v="27"/>
    <n v="36.299999999999997"/>
    <n v="270203917"/>
    <n v="4.6900000000000004"/>
    <n v="151509724"/>
    <n v="-0.78927499999999995"/>
    <n v="113.92132700000001"/>
    <n v="34.407407407407405"/>
    <n v="1730584.777987083"/>
    <n v="6835.3067814854685"/>
  </r>
  <r>
    <n v="232"/>
    <s v="LankyBox"/>
    <n v="25400000"/>
    <n v="34300482066"/>
    <x v="10"/>
    <s v="LankyBox"/>
    <n v="8775"/>
    <s v="United States"/>
    <s v="US"/>
    <s v="Games"/>
    <n v="29"/>
    <n v="69"/>
    <n v="18"/>
    <n v="815341000"/>
    <n v="203800"/>
    <n v="3300000"/>
    <n v="2400000"/>
    <n v="39100000"/>
    <n v="600000"/>
    <n v="2016"/>
    <s v="Jul"/>
    <s v="30"/>
    <n v="88.2"/>
    <n v="328239523"/>
    <n v="14.7"/>
    <n v="270663028"/>
    <n v="37.090240000000001"/>
    <n v="-95.712890999999999"/>
    <n v="91.40625"/>
    <n v="3908886.8451282051"/>
    <n v="2894.5868945868947"/>
  </r>
  <r>
    <n v="233"/>
    <s v="Coldplay"/>
    <n v="25300000"/>
    <n v="17331663193"/>
    <x v="0"/>
    <s v="Coldplay"/>
    <n v="398"/>
    <s v="United Kingdom"/>
    <s v="GB"/>
    <s v="Music"/>
    <n v="160"/>
    <n v="8"/>
    <n v="70"/>
    <n v="198875000"/>
    <n v="49700"/>
    <n v="795500"/>
    <n v="596600"/>
    <n v="9500000"/>
    <n v="100000"/>
    <n v="2010"/>
    <s v="Jan"/>
    <s v="3"/>
    <n v="60"/>
    <n v="66834405"/>
    <n v="3.85"/>
    <n v="55908316"/>
    <n v="55.378050999999999"/>
    <n v="-3.4359730000000002"/>
    <n v="2.3690476190476191"/>
    <n v="43546892.444723621"/>
    <n v="63567.839195979897"/>
  </r>
  <r>
    <n v="235"/>
    <s v="WB Kids"/>
    <n v="25200000"/>
    <n v="11081602368"/>
    <x v="5"/>
    <s v="WB Kids"/>
    <n v="2025"/>
    <s v="United States"/>
    <s v="US"/>
    <s v="Film"/>
    <n v="375"/>
    <n v="70"/>
    <n v="16"/>
    <n v="140319000"/>
    <n v="35100"/>
    <n v="561300"/>
    <n v="421000"/>
    <n v="6700000"/>
    <n v="300000"/>
    <n v="2015"/>
    <s v="Mar"/>
    <s v="31"/>
    <n v="88.2"/>
    <n v="328239523"/>
    <n v="14.7"/>
    <n v="270663028"/>
    <n v="37.090240000000001"/>
    <n v="-95.712890999999999"/>
    <n v="18.75"/>
    <n v="5472396.2311111111"/>
    <n v="12444.444444444445"/>
  </r>
  <r>
    <n v="238"/>
    <s v="The Lallantop"/>
    <n v="25200000"/>
    <n v="10409352249"/>
    <x v="9"/>
    <s v="The Lallantop"/>
    <n v="51129"/>
    <s v="India"/>
    <s v="IN"/>
    <s v="News"/>
    <n v="408"/>
    <n v="52"/>
    <n v="6"/>
    <n v="273920000"/>
    <n v="68500"/>
    <n v="1100000"/>
    <n v="821800"/>
    <n v="13100000"/>
    <n v="300000"/>
    <n v="2015"/>
    <s v="Mar"/>
    <s v="23"/>
    <n v="28.1"/>
    <n v="1366417754"/>
    <n v="5.36"/>
    <n v="471031528"/>
    <n v="20.593684"/>
    <n v="78.962879999999998"/>
    <n v="473.41666666666669"/>
    <n v="203589.98316024174"/>
    <n v="492.8709734201725"/>
  </r>
  <r>
    <n v="239"/>
    <s v="RihannaVEVO"/>
    <n v="25100000"/>
    <n v="19458807708"/>
    <x v="0"/>
    <s v="RihannaVEVO"/>
    <n v="118"/>
    <s v="United States"/>
    <s v="US"/>
    <s v="Music"/>
    <n v="130"/>
    <n v="71"/>
    <n v="72"/>
    <n v="94246000"/>
    <n v="23600"/>
    <n v="377000"/>
    <n v="282700"/>
    <n v="4500000"/>
    <n v="0"/>
    <n v="2009"/>
    <s v="May"/>
    <s v="12"/>
    <n v="88.2"/>
    <n v="328239523"/>
    <n v="14.7"/>
    <n v="270663028"/>
    <n v="37.090240000000001"/>
    <n v="-95.712890999999999"/>
    <n v="0.65555555555555556"/>
    <n v="164905150.06779662"/>
    <n v="212711.86440677967"/>
  </r>
  <r>
    <n v="240"/>
    <s v="WatchMojo.com"/>
    <n v="25100000"/>
    <n v="16357064198"/>
    <x v="0"/>
    <s v="WatchMojo.com"/>
    <n v="24837"/>
    <s v="Canada"/>
    <s v="CA"/>
    <s v="Entertainment"/>
    <n v="180"/>
    <n v="6"/>
    <n v="64"/>
    <n v="49009000"/>
    <n v="12300"/>
    <n v="196000"/>
    <n v="147000"/>
    <n v="2400000"/>
    <n v="0"/>
    <n v="2007"/>
    <s v="Jan"/>
    <s v="25"/>
    <n v="68.900000000000006"/>
    <n v="36991981"/>
    <n v="5.56"/>
    <n v="30628482"/>
    <n v="56.130366000000002"/>
    <n v="-106.346771"/>
    <n v="121.75"/>
    <n v="658576.48661271494"/>
    <n v="1010.5890405443491"/>
  </r>
  <r>
    <n v="241"/>
    <s v="TRANS7 OFFICIAL"/>
    <n v="25000000"/>
    <n v="14169516119"/>
    <x v="2"/>
    <s v="TRANS7 OFFICIAL"/>
    <n v="89179"/>
    <s v="Indonesia"/>
    <s v="ID"/>
    <s v="Entertainment"/>
    <n v="251"/>
    <n v="7"/>
    <n v="64"/>
    <n v="123189000"/>
    <n v="30800"/>
    <n v="492800"/>
    <n v="369600"/>
    <n v="5900000"/>
    <n v="100000"/>
    <n v="2014"/>
    <s v="Sep"/>
    <s v="4"/>
    <n v="36.299999999999997"/>
    <n v="270203917"/>
    <n v="4.6900000000000004"/>
    <n v="151509724"/>
    <n v="-0.78927499999999995"/>
    <n v="113.92132700000001"/>
    <n v="743.1583333333333"/>
    <n v="158888.48404893529"/>
    <n v="280.33505645948037"/>
  </r>
  <r>
    <n v="242"/>
    <s v="Anuel AA"/>
    <n v="25000000"/>
    <n v="14827085149"/>
    <x v="0"/>
    <s v="Anuel AA"/>
    <n v="147"/>
    <s v="Colombia"/>
    <s v="CO"/>
    <s v="Music"/>
    <n v="225"/>
    <n v="6"/>
    <n v="73"/>
    <n v="284144000"/>
    <n v="71000"/>
    <n v="1100000"/>
    <n v="852400"/>
    <n v="13600000"/>
    <n v="300000"/>
    <n v="2016"/>
    <s v="Sep"/>
    <s v="8"/>
    <n v="55.3"/>
    <n v="50339443"/>
    <n v="9.7100000000000009"/>
    <n v="40827302"/>
    <n v="4.5708679999999999"/>
    <n v="-74.297332999999995"/>
    <n v="1.53125"/>
    <n v="100864524.82312925"/>
    <n v="170068.02721088435"/>
  </r>
  <r>
    <n v="243"/>
    <s v="Dan Rhodes"/>
    <n v="24800000"/>
    <n v="17387583720"/>
    <x v="2"/>
    <s v="Dan Rhodes"/>
    <n v="1644"/>
    <s v="United Kingdom"/>
    <s v="GB"/>
    <s v="Entertainment"/>
    <n v="157"/>
    <n v="9"/>
    <n v="66"/>
    <n v="331889000"/>
    <n v="83000"/>
    <n v="1300000"/>
    <n v="995700"/>
    <n v="15900000"/>
    <n v="500000"/>
    <n v="2015"/>
    <s v="Oct"/>
    <s v="30"/>
    <n v="60"/>
    <n v="66834405"/>
    <n v="3.85"/>
    <n v="55908316"/>
    <n v="55.378050999999999"/>
    <n v="-3.4359730000000002"/>
    <n v="15.222222222222221"/>
    <n v="10576389.124087591"/>
    <n v="15085.158150851581"/>
  </r>
  <r>
    <n v="244"/>
    <s v="Yuya"/>
    <n v="24800000"/>
    <n v="2588501115"/>
    <x v="8"/>
    <s v="Yuya"/>
    <n v="672"/>
    <s v="Mexico"/>
    <s v="MX"/>
    <s v="Howto"/>
    <n v="3505"/>
    <n v="9"/>
    <n v="6"/>
    <n v="336291"/>
    <n v="84"/>
    <n v="1300"/>
    <n v="1000"/>
    <n v="16100"/>
    <n v="0"/>
    <n v="2009"/>
    <s v="Sep"/>
    <s v="20"/>
    <n v="40.200000000000003"/>
    <n v="126014024"/>
    <n v="3.42"/>
    <n v="102626859"/>
    <n v="23.634501"/>
    <n v="-102.552784"/>
    <n v="3.7333333333333334"/>
    <n v="3851936.1830357141"/>
    <n v="36904.761904761908"/>
  </r>
  <r>
    <n v="245"/>
    <s v="America's Got Talent"/>
    <n v="24800000"/>
    <n v="3699352704"/>
    <x v="2"/>
    <s v="America's Got Talent"/>
    <n v="1894"/>
    <s v="United States"/>
    <s v="US"/>
    <s v="Entertainment"/>
    <n v="2122"/>
    <n v="72"/>
    <n v="65"/>
    <n v="134412000"/>
    <n v="33600"/>
    <n v="537600"/>
    <n v="403200"/>
    <n v="6500000"/>
    <n v="400000"/>
    <n v="2006"/>
    <s v="Jun"/>
    <s v="29"/>
    <n v="88.2"/>
    <n v="328239523"/>
    <n v="14.7"/>
    <n v="270663028"/>
    <n v="37.090240000000001"/>
    <n v="-95.712890999999999"/>
    <n v="8.768518518518519"/>
    <n v="1953195.7254487856"/>
    <n v="13093.980992608236"/>
  </r>
  <r>
    <n v="247"/>
    <s v="EminemVEVO"/>
    <n v="24700000"/>
    <n v="20531704527"/>
    <x v="0"/>
    <s v="EminemVEVO"/>
    <n v="104"/>
    <s v="United States"/>
    <s v="US"/>
    <s v="Music"/>
    <n v="115"/>
    <n v="73"/>
    <n v="74"/>
    <n v="139443000"/>
    <n v="34900"/>
    <n v="557800"/>
    <n v="418300"/>
    <n v="6700000"/>
    <n v="100000"/>
    <n v="2009"/>
    <s v="May"/>
    <s v="12"/>
    <n v="88.2"/>
    <n v="328239523"/>
    <n v="14.7"/>
    <n v="270663028"/>
    <n v="37.090240000000001"/>
    <n v="-95.712890999999999"/>
    <n v="0.57777777777777772"/>
    <n v="197420235.83653846"/>
    <n v="237500"/>
  </r>
  <r>
    <n v="248"/>
    <s v="Chloe Ting"/>
    <n v="24700000"/>
    <n v="2994726412"/>
    <x v="8"/>
    <s v="Chloe Ting"/>
    <n v="412"/>
    <s v="Australia"/>
    <s v="AU"/>
    <s v="Howto"/>
    <n v="2897"/>
    <n v="2"/>
    <n v="7"/>
    <n v="23263000"/>
    <n v="5800"/>
    <n v="93100"/>
    <n v="69800"/>
    <n v="1100000"/>
    <n v="0"/>
    <n v="2011"/>
    <s v="Aug"/>
    <s v="17"/>
    <n v="113.1"/>
    <n v="25766605"/>
    <n v="5.27"/>
    <n v="21844756"/>
    <n v="-25.274398000000001"/>
    <n v="133.775136"/>
    <n v="2.641025641025641"/>
    <n v="7268753.4271844663"/>
    <n v="59951.456310679612"/>
  </r>
  <r>
    <n v="249"/>
    <s v="KatyPerryVEVO"/>
    <n v="24600000"/>
    <n v="23755792542"/>
    <x v="0"/>
    <s v="KatyPerryVEVO"/>
    <n v="175"/>
    <s v="United States"/>
    <s v="US"/>
    <s v="Music"/>
    <n v="82"/>
    <n v="74"/>
    <n v="75"/>
    <n v="88940000"/>
    <n v="22200"/>
    <n v="355800"/>
    <n v="266800"/>
    <n v="4300000"/>
    <n v="100000"/>
    <n v="2009"/>
    <s v="Dec"/>
    <s v="13"/>
    <n v="88.2"/>
    <n v="328239523"/>
    <n v="14.7"/>
    <n v="270663028"/>
    <n v="37.090240000000001"/>
    <n v="-95.712890999999999"/>
    <n v="0.97222222222222221"/>
    <n v="135747385.95428571"/>
    <n v="140571.42857142858"/>
  </r>
  <r>
    <n v="250"/>
    <s v="Mark Rober"/>
    <n v="24600000"/>
    <n v="3647987299"/>
    <x v="14"/>
    <s v="Mark Rober"/>
    <n v="120"/>
    <s v="United States"/>
    <s v="US"/>
    <s v="Tech"/>
    <n v="2178"/>
    <n v="74"/>
    <n v="3"/>
    <n v="88625000"/>
    <n v="22200"/>
    <n v="354500"/>
    <n v="265900"/>
    <n v="4300000"/>
    <n v="200000"/>
    <n v="2011"/>
    <s v="Oct"/>
    <s v="20"/>
    <n v="88.2"/>
    <n v="328239523"/>
    <n v="14.7"/>
    <n v="270663028"/>
    <n v="37.090240000000001"/>
    <n v="-95.712890999999999"/>
    <n v="0.76923076923076927"/>
    <n v="30399894.158333335"/>
    <n v="205000"/>
  </r>
  <r>
    <n v="251"/>
    <s v="1theK (ï¿½ï¿½ï¿½ï¿½ï"/>
    <n v="24500000"/>
    <n v="23962070944"/>
    <x v="0"/>
    <s v="1theK (ï¿½ï¿½ï¿½ï¿½ï"/>
    <n v="18950"/>
    <s v="South Korea"/>
    <s v="KR"/>
    <s v="Entertainment"/>
    <n v="79"/>
    <n v="6"/>
    <n v="67"/>
    <n v="105567000"/>
    <n v="26400"/>
    <n v="422300"/>
    <n v="316700"/>
    <n v="5100000"/>
    <n v="0"/>
    <n v="2011"/>
    <s v="Jan"/>
    <s v="31"/>
    <n v="94.3"/>
    <n v="51709098"/>
    <n v="4.1500000000000004"/>
    <n v="42106719"/>
    <n v="35.907756999999997"/>
    <n v="127.76692199999999"/>
    <n v="121.47435897435898"/>
    <n v="1264489.2318733509"/>
    <n v="1292.8759894459104"/>
  </r>
  <r>
    <n v="252"/>
    <s v="Like Nastya AE"/>
    <n v="24400000"/>
    <n v="12385924995"/>
    <x v="2"/>
    <s v="Like Nastya AE"/>
    <n v="658"/>
    <s v="United States"/>
    <s v="US"/>
    <s v="Entertainment"/>
    <n v="312"/>
    <n v="75"/>
    <n v="68"/>
    <n v="169865000"/>
    <n v="42500"/>
    <n v="679500"/>
    <n v="509600"/>
    <n v="8200000"/>
    <n v="400000"/>
    <n v="2018"/>
    <s v="Dec"/>
    <s v="19"/>
    <n v="88.2"/>
    <n v="328239523"/>
    <n v="14.7"/>
    <n v="270663028"/>
    <n v="37.090240000000001"/>
    <n v="-95.712890999999999"/>
    <n v="9.1388888888888893"/>
    <n v="18823594.217325229"/>
    <n v="37082.066869300914"/>
  </r>
  <r>
    <n v="254"/>
    <s v="Pen Movies"/>
    <n v="24300000"/>
    <n v="6608773195"/>
    <x v="1"/>
    <s v="Pen Movies"/>
    <n v="1667"/>
    <s v="India"/>
    <s v="IN"/>
    <s v="Film"/>
    <n v="903"/>
    <n v="53"/>
    <n v="17"/>
    <n v="94853000"/>
    <n v="23700"/>
    <n v="379400"/>
    <n v="284600"/>
    <n v="4600000"/>
    <n v="300000"/>
    <n v="2014"/>
    <s v="Mar"/>
    <s v="25"/>
    <n v="28.1"/>
    <n v="1366417754"/>
    <n v="5.36"/>
    <n v="471031528"/>
    <n v="20.593684"/>
    <n v="78.962879999999998"/>
    <n v="13.891666666666667"/>
    <n v="3964471.0227954411"/>
    <n v="14577.084583083384"/>
  </r>
  <r>
    <n v="255"/>
    <s v="MrBeast en Espaï¿½ï"/>
    <n v="24200000"/>
    <n v="2700914170"/>
    <x v="2"/>
    <s v="MrBeast en Espaï¿½ï"/>
    <n v="67"/>
    <s v="Mexico"/>
    <s v="MX"/>
    <s v="Entertainment"/>
    <n v="3309"/>
    <n v="10"/>
    <n v="70"/>
    <n v="33590000"/>
    <n v="8400"/>
    <n v="134400"/>
    <n v="100800"/>
    <n v="1600000"/>
    <n v="100000"/>
    <n v="2021"/>
    <s v="Jul"/>
    <s v="9"/>
    <n v="40.200000000000003"/>
    <n v="126014024"/>
    <n v="3.42"/>
    <n v="102626859"/>
    <n v="23.634501"/>
    <n v="-102.552784"/>
    <n v="1.8611111111111112"/>
    <n v="40312151.791044779"/>
    <n v="361194.02985074627"/>
  </r>
  <r>
    <n v="256"/>
    <s v="shfa show India"/>
    <n v="24200000"/>
    <n v="15724160183"/>
    <x v="16"/>
    <s v="shfa show India"/>
    <n v="469"/>
    <s v="United Arab Emirates"/>
    <s v="AE"/>
    <s v="People"/>
    <n v="203"/>
    <n v="3"/>
    <n v="9"/>
    <n v="151208000"/>
    <n v="37800"/>
    <n v="604800"/>
    <n v="453600"/>
    <n v="7300000"/>
    <n v="200000"/>
    <n v="2019"/>
    <s v="Apr"/>
    <s v="1"/>
    <n v="36.799999999999997"/>
    <n v="9770529"/>
    <n v="2.35"/>
    <n v="8479744"/>
    <n v="23.424075999999999"/>
    <n v="53.847817999999997"/>
    <n v="7.8166666666666664"/>
    <n v="33526993.993603412"/>
    <n v="51599.147121535185"/>
  </r>
  <r>
    <n v="257"/>
    <s v="Super JoJo - Nursery Rhymes &amp; Kids Songs"/>
    <n v="24100000"/>
    <n v="329774870"/>
    <x v="3"/>
    <s v="Super JoJo - Nursery Rhymes &amp; Kids Songs"/>
    <n v="36"/>
    <s v="United States"/>
    <s v="US"/>
    <s v="Education"/>
    <n v="40117"/>
    <n v="77"/>
    <n v="15"/>
    <n v="328503000"/>
    <n v="82100"/>
    <n v="1300000"/>
    <n v="985500"/>
    <n v="15800000"/>
    <n v="100000"/>
    <n v="2019"/>
    <s v="May"/>
    <s v="31"/>
    <n v="88.2"/>
    <n v="328239523"/>
    <n v="14.7"/>
    <n v="270663028"/>
    <n v="37.090240000000001"/>
    <n v="-95.712890999999999"/>
    <n v="0.6"/>
    <n v="9160413.055555556"/>
    <n v="669444.4444444445"/>
  </r>
  <r>
    <n v="258"/>
    <s v="Alejo Igoa"/>
    <n v="24100000"/>
    <n v="10999000479"/>
    <x v="10"/>
    <s v="Alejo Igoa"/>
    <n v="802"/>
    <s v="Argentina"/>
    <s v="AR"/>
    <s v="Entertainment"/>
    <n v="376"/>
    <n v="4"/>
    <n v="71"/>
    <n v="401512000"/>
    <n v="100400"/>
    <n v="1600000"/>
    <n v="1200000"/>
    <n v="19300000"/>
    <n v="600000"/>
    <n v="2014"/>
    <s v="Jan"/>
    <s v="17"/>
    <n v="90"/>
    <n v="44938712"/>
    <n v="9.7899999999999991"/>
    <n v="41339571"/>
    <n v="-38.416097000000001"/>
    <n v="-63.616672000000001"/>
    <n v="6.6833333333333336"/>
    <n v="13714464.437655861"/>
    <n v="30049.875311720698"/>
  </r>
  <r>
    <n v="260"/>
    <s v="netd mï¿½ï¿"/>
    <n v="24100000"/>
    <n v="56106087508"/>
    <x v="0"/>
    <s v="netd mï¿½ï¿"/>
    <n v="23491"/>
    <s v="Turkey"/>
    <s v="TR"/>
    <s v="Music"/>
    <n v="14"/>
    <n v="2"/>
    <n v="76"/>
    <n v="424815000"/>
    <n v="106200"/>
    <n v="1700000"/>
    <n v="1300000"/>
    <n v="20400000"/>
    <n v="200000"/>
    <n v="2014"/>
    <s v="Jan"/>
    <s v="23"/>
    <n v="23.9"/>
    <n v="83429615"/>
    <n v="13.49"/>
    <n v="63097818"/>
    <n v="38.963745000000003"/>
    <n v="35.243321999999999"/>
    <n v="195.75833333333333"/>
    <n v="2388407.7948150355"/>
    <n v="1025.9248222723597"/>
  </r>
  <r>
    <n v="261"/>
    <s v="DJ Snake"/>
    <n v="24100000"/>
    <n v="8425505919"/>
    <x v="0"/>
    <s v="DJ Snake"/>
    <n v="252"/>
    <s v="United States"/>
    <s v="US"/>
    <s v="Music"/>
    <n v="602"/>
    <n v="77"/>
    <n v="76"/>
    <n v="63293000"/>
    <n v="15800"/>
    <n v="253200"/>
    <n v="189900"/>
    <n v="3000000"/>
    <n v="0"/>
    <n v="2008"/>
    <s v="Sep"/>
    <s v="24"/>
    <n v="88.2"/>
    <n v="328239523"/>
    <n v="14.7"/>
    <n v="270663028"/>
    <n v="37.090240000000001"/>
    <n v="-95.712890999999999"/>
    <n v="1.3125"/>
    <n v="33434547.297619049"/>
    <n v="95634.920634920636"/>
  </r>
  <r>
    <n v="262"/>
    <s v="Diana and Roma ARA"/>
    <n v="24100000"/>
    <n v="11041261296"/>
    <x v="2"/>
    <s v="Diana and Roma ARA"/>
    <n v="590"/>
    <s v="United States"/>
    <s v="US"/>
    <s v="Entertainment"/>
    <n v="379"/>
    <n v="76"/>
    <n v="70"/>
    <n v="66884000"/>
    <n v="16700"/>
    <n v="267500"/>
    <n v="200700"/>
    <n v="3200000"/>
    <n v="200000"/>
    <n v="2019"/>
    <s v="Feb"/>
    <s v="1"/>
    <n v="88.2"/>
    <n v="328239523"/>
    <n v="14.7"/>
    <n v="270663028"/>
    <n v="37.090240000000001"/>
    <n v="-95.712890999999999"/>
    <n v="9.8333333333333339"/>
    <n v="18714002.196610171"/>
    <n v="40847.457627118645"/>
  </r>
  <r>
    <n v="263"/>
    <s v="KSI"/>
    <n v="24100000"/>
    <n v="6002166932"/>
    <x v="2"/>
    <s v="KSI"/>
    <n v="1252"/>
    <s v="United Kingdom"/>
    <s v="GB"/>
    <s v="Music"/>
    <n v="1053"/>
    <n v="10"/>
    <n v="76"/>
    <n v="5439000"/>
    <n v="1400"/>
    <n v="21800"/>
    <n v="16300"/>
    <n v="261100"/>
    <n v="0"/>
    <n v="2009"/>
    <s v="Jul"/>
    <s v="25"/>
    <n v="60"/>
    <n v="66834405"/>
    <n v="3.85"/>
    <n v="55908316"/>
    <n v="55.378050999999999"/>
    <n v="-3.4359730000000002"/>
    <n v="6.9555555555555557"/>
    <n v="4794063.0447284346"/>
    <n v="19249.201277955272"/>
  </r>
  <r>
    <n v="264"/>
    <s v="Spider Slack"/>
    <n v="24000000"/>
    <n v="13943030228"/>
    <x v="10"/>
    <s v="Spider Slack"/>
    <n v="901"/>
    <s v="Brazil"/>
    <s v="BR"/>
    <s v="Comedy"/>
    <n v="252"/>
    <n v="13"/>
    <n v="14"/>
    <n v="761451000"/>
    <n v="190400"/>
    <n v="3000000"/>
    <n v="2300000"/>
    <n v="36500000"/>
    <n v="1100000"/>
    <n v="2020"/>
    <s v="May"/>
    <s v="18"/>
    <n v="51.3"/>
    <n v="212559417"/>
    <n v="12.08"/>
    <n v="183241641"/>
    <n v="-14.235004"/>
    <n v="-51.925280000000001"/>
    <n v="18.770833333333332"/>
    <n v="15475061.296337403"/>
    <n v="26637.069922308547"/>
  </r>
  <r>
    <n v="266"/>
    <s v="Preston"/>
    <n v="24000000"/>
    <n v="8279004442"/>
    <x v="6"/>
    <s v="Preston"/>
    <n v="4009"/>
    <s v="United States"/>
    <s v="US"/>
    <s v="Entertainment"/>
    <n v="621"/>
    <n v="78"/>
    <n v="72"/>
    <n v="151697000"/>
    <n v="37900"/>
    <n v="606800"/>
    <n v="455100"/>
    <n v="7300000"/>
    <n v="200000"/>
    <n v="2012"/>
    <s v="Jul"/>
    <s v="4"/>
    <n v="88.2"/>
    <n v="328239523"/>
    <n v="14.7"/>
    <n v="270663028"/>
    <n v="37.090240000000001"/>
    <n v="-95.712890999999999"/>
    <n v="27.840277777777779"/>
    <n v="2065104.6250935395"/>
    <n v="5986.5303068096782"/>
  </r>
  <r>
    <n v="267"/>
    <s v="James Charles"/>
    <n v="23900000"/>
    <n v="4067878931"/>
    <x v="2"/>
    <s v="James Charles"/>
    <n v="505"/>
    <s v="United States"/>
    <s v="US"/>
    <s v="Entertainment"/>
    <n v="1860"/>
    <n v="79"/>
    <n v="73"/>
    <n v="58126000"/>
    <n v="14500"/>
    <n v="232500"/>
    <n v="174400"/>
    <n v="2800000"/>
    <n v="100000"/>
    <n v="2015"/>
    <s v="Dec"/>
    <s v="1"/>
    <n v="88.2"/>
    <n v="328239523"/>
    <n v="14.7"/>
    <n v="270663028"/>
    <n v="37.090240000000001"/>
    <n v="-95.712890999999999"/>
    <n v="4.6759259259259256"/>
    <n v="8055205.803960396"/>
    <n v="47326.732673267325"/>
  </r>
  <r>
    <n v="268"/>
    <s v="Collins Key"/>
    <n v="23900000"/>
    <n v="6582932625"/>
    <x v="2"/>
    <s v="Collins Key"/>
    <n v="257"/>
    <s v="United States"/>
    <s v="US"/>
    <s v="Entertainment"/>
    <n v="911"/>
    <n v="79"/>
    <n v="73"/>
    <n v="10853000"/>
    <n v="2700"/>
    <n v="43400"/>
    <n v="32600"/>
    <n v="520900"/>
    <n v="0"/>
    <n v="2011"/>
    <s v="Aug"/>
    <s v="9"/>
    <n v="88.2"/>
    <n v="328239523"/>
    <n v="14.7"/>
    <n v="270663028"/>
    <n v="37.090240000000001"/>
    <n v="-95.712890999999999"/>
    <n v="1.6474358974358974"/>
    <n v="25614523.832684826"/>
    <n v="92996.108949416346"/>
  </r>
  <r>
    <n v="269"/>
    <s v="Diana and Roma EN"/>
    <n v="23900000"/>
    <n v="7213499085"/>
    <x v="5"/>
    <s v="Diana and Roma EN"/>
    <n v="511"/>
    <s v="United States"/>
    <s v="US"/>
    <s v="Entertainment"/>
    <n v="787"/>
    <n v="79"/>
    <n v="73"/>
    <n v="177769000"/>
    <n v="44400"/>
    <n v="711100"/>
    <n v="533300"/>
    <n v="8500000"/>
    <n v="300000"/>
    <n v="2011"/>
    <s v="Dec"/>
    <s v="22"/>
    <n v="88.2"/>
    <n v="328239523"/>
    <n v="14.7"/>
    <n v="270663028"/>
    <n v="37.090240000000001"/>
    <n v="-95.712890999999999"/>
    <n v="3.2756410256410255"/>
    <n v="14116436.565557729"/>
    <n v="46771.037181996086"/>
  </r>
  <r>
    <n v="271"/>
    <s v="Troom Troom"/>
    <n v="23800000"/>
    <n v="10414479943"/>
    <x v="8"/>
    <s v="Troom Troom"/>
    <n v="2425"/>
    <s v="United States"/>
    <s v="US"/>
    <s v="Howto"/>
    <n v="412"/>
    <n v="80"/>
    <n v="8"/>
    <n v="98052000"/>
    <n v="24500"/>
    <n v="392200"/>
    <n v="294200"/>
    <n v="4700000"/>
    <n v="100000"/>
    <n v="2015"/>
    <s v="Sep"/>
    <s v="12"/>
    <n v="88.2"/>
    <n v="328239523"/>
    <n v="14.7"/>
    <n v="270663028"/>
    <n v="37.090240000000001"/>
    <n v="-95.712890999999999"/>
    <n v="22.453703703703702"/>
    <n v="4294630.9043298969"/>
    <n v="9814.432989690722"/>
  </r>
  <r>
    <n v="272"/>
    <s v="Enrique Iglesias"/>
    <n v="23800000"/>
    <n v="17688774915"/>
    <x v="0"/>
    <s v="Enrique Iglesias"/>
    <n v="443"/>
    <s v="United States"/>
    <s v="US"/>
    <s v="Music"/>
    <n v="154"/>
    <n v="80"/>
    <n v="77"/>
    <n v="122914000"/>
    <n v="30700"/>
    <n v="491700"/>
    <n v="368700"/>
    <n v="5900000"/>
    <n v="100000"/>
    <n v="2007"/>
    <s v="Apr"/>
    <s v="12"/>
    <n v="88.2"/>
    <n v="328239523"/>
    <n v="14.7"/>
    <n v="270663028"/>
    <n v="37.090240000000001"/>
    <n v="-95.712890999999999"/>
    <n v="2.1715686274509802"/>
    <n v="39929514.480812639"/>
    <n v="53724.604966139952"/>
  </r>
  <r>
    <n v="273"/>
    <s v="Ninja"/>
    <n v="23700000"/>
    <n v="2543809954"/>
    <x v="6"/>
    <s v="Ninja"/>
    <n v="1732"/>
    <s v="United States"/>
    <s v="US"/>
    <s v="Games"/>
    <n v="3590"/>
    <n v="81"/>
    <n v="19"/>
    <n v="8368000"/>
    <n v="2100"/>
    <n v="33500"/>
    <n v="25100"/>
    <n v="401700"/>
    <n v="0"/>
    <n v="2011"/>
    <s v="Nov"/>
    <s v="11"/>
    <n v="88.2"/>
    <n v="328239523"/>
    <n v="14.7"/>
    <n v="270663028"/>
    <n v="37.090240000000001"/>
    <n v="-95.712890999999999"/>
    <n v="11.102564102564102"/>
    <n v="1468712.4445727484"/>
    <n v="13683.602771362586"/>
  </r>
  <r>
    <n v="274"/>
    <s v="FaZe Rug"/>
    <n v="23700000"/>
    <n v="7451792132"/>
    <x v="6"/>
    <s v="FaZeRug"/>
    <n v="0"/>
    <s v="Canada"/>
    <s v="CA"/>
    <s v="Games"/>
    <n v="4057944"/>
    <n v="3885"/>
    <n v="7268"/>
    <m/>
    <n v="0"/>
    <n v="0"/>
    <n v="0"/>
    <n v="0"/>
    <n v="1"/>
    <n v="2012"/>
    <s v="Nov"/>
    <s v="30"/>
    <n v="68.900000000000006"/>
    <n v="36991981"/>
    <n v="5.56"/>
    <n v="30628482"/>
    <n v="56.130366000000002"/>
    <n v="-106.346771"/>
    <n v="0"/>
    <n v="0"/>
    <n v="0"/>
  </r>
  <r>
    <n v="275"/>
    <s v="Mister Max"/>
    <n v="23700000"/>
    <n v="15510153803"/>
    <x v="5"/>
    <s v="Mister Max"/>
    <n v="1099"/>
    <s v="United Kingdom"/>
    <s v="GB"/>
    <s v="Entertainment"/>
    <n v="208"/>
    <n v="11"/>
    <n v="74"/>
    <n v="32817000"/>
    <n v="8200"/>
    <n v="131300"/>
    <n v="98400"/>
    <n v="1600000"/>
    <n v="0"/>
    <n v="2014"/>
    <s v="Sep"/>
    <s v="22"/>
    <n v="60"/>
    <n v="66834405"/>
    <n v="3.85"/>
    <n v="55908316"/>
    <n v="55.378050999999999"/>
    <n v="-3.4359730000000002"/>
    <n v="9.1583333333333332"/>
    <n v="14112969.79344859"/>
    <n v="21565.059144676979"/>
  </r>
  <r>
    <n v="276"/>
    <s v="That Little Puff"/>
    <n v="23700000"/>
    <n v="20289689389"/>
    <x v="17"/>
    <s v="That Little Puff"/>
    <n v="769"/>
    <s v="United States"/>
    <s v="US"/>
    <s v="Animals"/>
    <n v="118"/>
    <n v="81"/>
    <n v="1"/>
    <n v="755054000"/>
    <n v="188800"/>
    <n v="3000000"/>
    <n v="2300000"/>
    <n v="36200000"/>
    <n v="1100000"/>
    <n v="2020"/>
    <s v="Aug"/>
    <s v="29"/>
    <n v="88.2"/>
    <n v="328239523"/>
    <n v="14.7"/>
    <n v="270663028"/>
    <n v="37.090240000000001"/>
    <n v="-95.712890999999999"/>
    <n v="16.020833333333332"/>
    <n v="26384511.55916775"/>
    <n v="30819.24577373212"/>
  </r>
  <r>
    <n v="278"/>
    <s v="Juan De Dios Pantoja"/>
    <n v="23600000"/>
    <n v="2135644776"/>
    <x v="2"/>
    <s v="Juan De Dios Pantoja"/>
    <n v="226"/>
    <s v="Mexico"/>
    <s v="MX"/>
    <s v="People"/>
    <n v="4529"/>
    <n v="11"/>
    <n v="10"/>
    <n v="46862000"/>
    <n v="11700"/>
    <n v="187400"/>
    <n v="140600"/>
    <n v="2200000"/>
    <n v="200000"/>
    <n v="2014"/>
    <s v="Jun"/>
    <s v="9"/>
    <n v="40.200000000000003"/>
    <n v="126014024"/>
    <n v="3.42"/>
    <n v="102626859"/>
    <n v="23.634501"/>
    <n v="-102.552784"/>
    <n v="1.8833333333333333"/>
    <n v="9449755.6460176986"/>
    <n v="104424.77876106194"/>
  </r>
  <r>
    <n v="279"/>
    <s v="Logan Paul"/>
    <n v="23600000"/>
    <n v="5994002464"/>
    <x v="2"/>
    <s v="Logan Paul"/>
    <n v="719"/>
    <s v="United States"/>
    <s v="US"/>
    <s v="Entertainment"/>
    <n v="1057"/>
    <n v="82"/>
    <n v="75"/>
    <n v="10803000"/>
    <n v="2700"/>
    <n v="43200"/>
    <n v="32400"/>
    <n v="518600"/>
    <n v="0"/>
    <n v="2015"/>
    <s v="Aug"/>
    <s v="29"/>
    <n v="88.2"/>
    <n v="328239523"/>
    <n v="14.7"/>
    <n v="270663028"/>
    <n v="37.090240000000001"/>
    <n v="-95.712890999999999"/>
    <n v="6.6574074074074074"/>
    <n v="8336582.0083449231"/>
    <n v="32823.365785813628"/>
  </r>
  <r>
    <n v="280"/>
    <s v="Maya and Mary"/>
    <n v="23600000"/>
    <n v="6766461070"/>
    <x v="2"/>
    <s v="Maya and Mary"/>
    <n v="552"/>
    <s v="United States"/>
    <s v="US"/>
    <s v="Entertainment"/>
    <n v="883"/>
    <n v="82"/>
    <n v="75"/>
    <n v="44542000"/>
    <n v="11100"/>
    <n v="178200"/>
    <n v="133600"/>
    <n v="2100000"/>
    <n v="400000"/>
    <n v="2013"/>
    <s v="Aug"/>
    <s v="30"/>
    <n v="88.2"/>
    <n v="328239523"/>
    <n v="14.7"/>
    <n v="270663028"/>
    <n v="37.090240000000001"/>
    <n v="-95.712890999999999"/>
    <n v="4.1818181818181817"/>
    <n v="12258081.648550725"/>
    <n v="42753.6231884058"/>
  </r>
  <r>
    <n v="281"/>
    <s v="Peppa Pig Espaï¿½ï¿½ï¿½ï¿½ï¿½ï¿½ï¿½ï¿½ï¿½"/>
    <n v="23600000"/>
    <n v="7920637200"/>
    <x v="1"/>
    <s v="Peppa Pig Espaï¿½ï¿½ï¿½ï¿½ï¿½ï¿½ï¿½ï¿½ï¿½"/>
    <n v="1251"/>
    <s v="United Kingdom"/>
    <s v="GB"/>
    <s v="Film"/>
    <n v="668"/>
    <n v="12"/>
    <n v="19"/>
    <n v="53589000"/>
    <n v="13400"/>
    <n v="214400"/>
    <n v="160800"/>
    <n v="2600000"/>
    <n v="100000"/>
    <n v="2014"/>
    <s v="Jul"/>
    <s v="28"/>
    <n v="60"/>
    <n v="66834405"/>
    <n v="3.85"/>
    <n v="55908316"/>
    <n v="55.378050999999999"/>
    <n v="-3.4359730000000002"/>
    <n v="10.425000000000001"/>
    <n v="6331444.6043165466"/>
    <n v="18864.908073541166"/>
  </r>
  <r>
    <n v="282"/>
    <s v="Jelly"/>
    <n v="23500000"/>
    <n v="14777034543"/>
    <x v="6"/>
    <s v="Jelly"/>
    <n v="6066"/>
    <s v="United Kingdom"/>
    <s v="GB"/>
    <s v="Games"/>
    <n v="229"/>
    <n v="13"/>
    <n v="20"/>
    <n v="41669000"/>
    <n v="10400"/>
    <n v="166700"/>
    <n v="125000"/>
    <n v="2000000"/>
    <n v="0"/>
    <n v="2014"/>
    <s v="May"/>
    <s v="27"/>
    <n v="60"/>
    <n v="66834405"/>
    <n v="3.85"/>
    <n v="55908316"/>
    <n v="55.378050999999999"/>
    <n v="-3.4359730000000002"/>
    <n v="50.55"/>
    <n v="2436042.6216617213"/>
    <n v="3874.0520936366634"/>
  </r>
  <r>
    <n v="283"/>
    <s v="Miss Katy"/>
    <n v="23500000"/>
    <n v="14696994366"/>
    <x v="5"/>
    <s v="Miss Katy"/>
    <n v="1044"/>
    <s v="United Kingdom"/>
    <s v="GB"/>
    <s v="Entertainment"/>
    <n v="235"/>
    <n v="13"/>
    <n v="76"/>
    <n v="59629000"/>
    <n v="14900"/>
    <n v="238500"/>
    <n v="178900"/>
    <n v="2900000"/>
    <n v="0"/>
    <n v="2014"/>
    <s v="Nov"/>
    <s v="17"/>
    <n v="60"/>
    <n v="66834405"/>
    <n v="3.85"/>
    <n v="55908316"/>
    <n v="55.378050999999999"/>
    <n v="-3.4359730000000002"/>
    <n v="8.6999999999999993"/>
    <n v="14077580.810344828"/>
    <n v="22509.578544061304"/>
  </r>
  <r>
    <n v="284"/>
    <s v="Tilak"/>
    <n v="23400000"/>
    <n v="9465863821"/>
    <x v="1"/>
    <s v="Tilak"/>
    <n v="6672"/>
    <s v="India"/>
    <s v="IN"/>
    <s v="Film"/>
    <n v="493"/>
    <n v="56"/>
    <n v="20"/>
    <n v="367347000"/>
    <n v="91800"/>
    <n v="1500000"/>
    <n v="1100000"/>
    <n v="17600000"/>
    <n v="900000"/>
    <n v="2020"/>
    <s v="Oct"/>
    <s v="10"/>
    <n v="28.1"/>
    <n v="1366417754"/>
    <n v="5.36"/>
    <n v="471031528"/>
    <n v="20.593684"/>
    <n v="78.962879999999998"/>
    <n v="139"/>
    <n v="1418744.5774880096"/>
    <n v="3507.1942446043167"/>
  </r>
  <r>
    <n v="285"/>
    <s v="Valentina Pontes ofc"/>
    <n v="23400000"/>
    <n v="7926899136"/>
    <x v="1"/>
    <s v="Valentina Pontes ofc"/>
    <n v="1291"/>
    <s v="Brazil"/>
    <s v="BR"/>
    <s v="Entertainment"/>
    <n v="667"/>
    <n v="14"/>
    <n v="77"/>
    <n v="28285000"/>
    <n v="7100"/>
    <n v="113100"/>
    <n v="84900"/>
    <n v="1400000"/>
    <n v="0"/>
    <n v="2014"/>
    <s v="Apr"/>
    <s v="14"/>
    <n v="51.3"/>
    <n v="212559417"/>
    <n v="12.08"/>
    <n v="183241641"/>
    <n v="-14.235004"/>
    <n v="-51.925280000000001"/>
    <n v="10.758333333333333"/>
    <n v="6140123.2656855155"/>
    <n v="18125.484120836561"/>
  </r>
  <r>
    <n v="286"/>
    <s v="Sesame Street"/>
    <n v="23300000"/>
    <n v="22471357411"/>
    <x v="2"/>
    <s v="Sesame Street"/>
    <n v="3657"/>
    <s v="United States"/>
    <s v="US"/>
    <s v="Entertainment"/>
    <n v="99"/>
    <n v="83"/>
    <n v="78"/>
    <n v="124187000"/>
    <n v="31000"/>
    <n v="496700"/>
    <n v="372600"/>
    <n v="6000000"/>
    <n v="100000"/>
    <n v="2006"/>
    <s v="Jan"/>
    <s v="16"/>
    <n v="88.2"/>
    <n v="328239523"/>
    <n v="14.7"/>
    <n v="270663028"/>
    <n v="37.090240000000001"/>
    <n v="-95.712890999999999"/>
    <n v="16.930555555555557"/>
    <n v="6144751.8214383377"/>
    <n v="6371.3426305715066"/>
  </r>
  <r>
    <n v="287"/>
    <s v="Happy Lives"/>
    <n v="23200000"/>
    <n v="2634"/>
    <x v="14"/>
    <s v="Happy Lives"/>
    <n v="1"/>
    <s v="United States"/>
    <s v="US"/>
    <s v="Entertainment"/>
    <n v="4053372"/>
    <n v="84"/>
    <n v="79"/>
    <n v="6589000000"/>
    <n v="0"/>
    <n v="0"/>
    <n v="0"/>
    <n v="0"/>
    <n v="100000"/>
    <n v="2016"/>
    <s v="Mar"/>
    <s v="15"/>
    <n v="88.2"/>
    <n v="328239523"/>
    <n v="14.7"/>
    <n v="270663028"/>
    <n v="37.090240000000001"/>
    <n v="-95.712890999999999"/>
    <n v="1.0416666666666666E-2"/>
    <n v="2634"/>
    <n v="23200000"/>
  </r>
  <r>
    <n v="288"/>
    <s v="Lady Gaga"/>
    <n v="23200000"/>
    <n v="15751661213"/>
    <x v="5"/>
    <s v="Lady Gaga"/>
    <n v="172"/>
    <s v="United States"/>
    <s v="US"/>
    <s v="Music"/>
    <n v="198"/>
    <n v="83"/>
    <n v="79"/>
    <n v="143169000"/>
    <n v="35800"/>
    <n v="572700"/>
    <n v="429500"/>
    <n v="6900000"/>
    <n v="100000"/>
    <n v="2008"/>
    <s v="May"/>
    <s v="15"/>
    <n v="88.2"/>
    <n v="328239523"/>
    <n v="14.7"/>
    <n v="270663028"/>
    <n v="37.090240000000001"/>
    <n v="-95.712890999999999"/>
    <n v="0.89583333333333337"/>
    <n v="91579425.656976745"/>
    <n v="134883.72093023255"/>
  </r>
  <r>
    <n v="290"/>
    <s v="Wave Music Bhojpuri"/>
    <n v="23100000"/>
    <n v="12889240875"/>
    <x v="0"/>
    <s v="Wave Music Bhojpuri"/>
    <n v="22578"/>
    <s v="India"/>
    <s v="IN"/>
    <s v="Music"/>
    <n v="293"/>
    <n v="59"/>
    <n v="81"/>
    <n v="52678000"/>
    <n v="13200"/>
    <n v="210700"/>
    <n v="158000"/>
    <n v="2500000"/>
    <n v="100000"/>
    <n v="2014"/>
    <s v="Aug"/>
    <s v="10"/>
    <n v="28.1"/>
    <n v="1366417754"/>
    <n v="5.36"/>
    <n v="471031528"/>
    <n v="20.593684"/>
    <n v="78.962879999999998"/>
    <n v="188.15"/>
    <n v="570876.11280892906"/>
    <n v="1023.1198511825671"/>
  </r>
  <r>
    <n v="291"/>
    <s v="GMM GRAMMY OFFICIAL"/>
    <n v="23100000"/>
    <n v="25579831081"/>
    <x v="0"/>
    <s v="GMM GRAMMY OFFICIAL"/>
    <n v="15462"/>
    <s v="Thailand"/>
    <s v="TH"/>
    <s v="Music"/>
    <n v="68"/>
    <n v="4"/>
    <n v="81"/>
    <n v="130233000"/>
    <n v="32600"/>
    <n v="520900"/>
    <n v="390700"/>
    <n v="6300000"/>
    <n v="0"/>
    <n v="2010"/>
    <s v="Nov"/>
    <s v="8"/>
    <n v="49.3"/>
    <n v="69625582"/>
    <n v="0.75"/>
    <n v="35294600"/>
    <n v="15.870032"/>
    <n v="100.992541"/>
    <n v="92.035714285714292"/>
    <n v="1654367.5514810502"/>
    <n v="1493.9852541715172"/>
  </r>
  <r>
    <n v="292"/>
    <s v="TED"/>
    <n v="23100000"/>
    <n v="2551113422"/>
    <x v="5"/>
    <s v="TED"/>
    <n v="4445"/>
    <s v="United States"/>
    <s v="US"/>
    <s v="Tech"/>
    <n v="3568"/>
    <n v="85"/>
    <n v="4"/>
    <n v="13246000"/>
    <n v="3300"/>
    <n v="53000"/>
    <n v="39700"/>
    <n v="635800"/>
    <n v="100000"/>
    <n v="2006"/>
    <s v="Dec"/>
    <s v="6"/>
    <n v="88.2"/>
    <n v="328239523"/>
    <n v="14.7"/>
    <n v="270663028"/>
    <n v="37.090240000000001"/>
    <n v="-95.712890999999999"/>
    <n v="20.578703703703702"/>
    <n v="573928.77885264345"/>
    <n v="5196.8503937007872"/>
  </r>
  <r>
    <n v="293"/>
    <s v="unknown boy varun"/>
    <n v="23100000"/>
    <n v="9299371231"/>
    <x v="0"/>
    <s v="unknown boy varun"/>
    <n v="456"/>
    <s v="India"/>
    <s v="IN"/>
    <s v="Music"/>
    <n v="506"/>
    <n v="58"/>
    <n v="80"/>
    <n v="304021000"/>
    <n v="76000"/>
    <n v="1200000"/>
    <n v="912100"/>
    <n v="14600000"/>
    <n v="700000"/>
    <n v="2016"/>
    <s v="Sep"/>
    <s v="27"/>
    <n v="28.1"/>
    <n v="1366417754"/>
    <n v="5.36"/>
    <n v="471031528"/>
    <n v="20.593684"/>
    <n v="78.962879999999998"/>
    <n v="4.75"/>
    <n v="20393357.962719299"/>
    <n v="50657.894736842107"/>
  </r>
  <r>
    <n v="294"/>
    <s v="Kids TV - Nursery Rhymes And Baby Songs"/>
    <n v="23100000"/>
    <n v="13151870846"/>
    <x v="4"/>
    <s v="Kids TV - Nursery Rhymes And Baby Songs"/>
    <n v="3781"/>
    <s v="United States"/>
    <s v="US"/>
    <s v="Music"/>
    <n v="282"/>
    <n v="85"/>
    <n v="81"/>
    <n v="128448000"/>
    <n v="32100"/>
    <n v="513800"/>
    <n v="385300"/>
    <n v="6200000"/>
    <n v="700000"/>
    <n v="2013"/>
    <s v="Aug"/>
    <s v="30"/>
    <n v="88.2"/>
    <n v="328239523"/>
    <n v="14.7"/>
    <n v="270663028"/>
    <n v="37.090240000000001"/>
    <n v="-95.712890999999999"/>
    <n v="28.643939393939394"/>
    <n v="3478410.6971700611"/>
    <n v="6109.4948426342235"/>
  </r>
  <r>
    <n v="295"/>
    <s v="Tsuriki Show"/>
    <n v="23000000"/>
    <n v="31494513067"/>
    <x v="2"/>
    <s v="Tsuriki Show"/>
    <n v="2905"/>
    <s v="Germany"/>
    <s v="DE"/>
    <s v="Comedy"/>
    <n v="34"/>
    <n v="1"/>
    <n v="15"/>
    <n v="756717000"/>
    <n v="189200"/>
    <n v="3000000"/>
    <n v="2300000"/>
    <n v="36300000"/>
    <n v="800000"/>
    <n v="2019"/>
    <s v="Jul"/>
    <s v="10"/>
    <n v="70.2"/>
    <n v="83132799"/>
    <n v="3.04"/>
    <n v="64324835"/>
    <n v="51.165691000000002"/>
    <n v="10.451525999999999"/>
    <n v="48.416666666666664"/>
    <n v="10841484.704647159"/>
    <n v="7917.3838209982787"/>
  </r>
  <r>
    <n v="296"/>
    <s v="Technical Guruji"/>
    <n v="23000000"/>
    <n v="3378047383"/>
    <x v="14"/>
    <s v="Technical Guruji"/>
    <n v="5041"/>
    <s v="India"/>
    <s v="IN"/>
    <s v="Tech"/>
    <n v="2420"/>
    <n v="60"/>
    <n v="5"/>
    <n v="22262000"/>
    <n v="5600"/>
    <n v="89000"/>
    <n v="66800"/>
    <n v="1100000"/>
    <n v="0"/>
    <n v="2015"/>
    <s v="Oct"/>
    <s v="19"/>
    <n v="28.1"/>
    <n v="1366417754"/>
    <n v="5.36"/>
    <n v="471031528"/>
    <n v="20.593684"/>
    <n v="78.962879999999998"/>
    <n v="46.675925925925924"/>
    <n v="670114.53739337437"/>
    <n v="4562.5867883356477"/>
  </r>
  <r>
    <n v="297"/>
    <s v="DrossRotzank"/>
    <n v="23000000"/>
    <n v="6041264489"/>
    <x v="2"/>
    <s v="DrossRotzank"/>
    <n v="1598"/>
    <s v="Argentina"/>
    <s v="AR"/>
    <s v="Entertainment"/>
    <n v="1040"/>
    <n v="5"/>
    <n v="80"/>
    <n v="35539000"/>
    <n v="8900"/>
    <n v="142200"/>
    <n v="106600"/>
    <n v="1700000"/>
    <n v="100000"/>
    <n v="2006"/>
    <s v="Mar"/>
    <s v="9"/>
    <n v="90"/>
    <n v="44938712"/>
    <n v="9.7899999999999991"/>
    <n v="41339571"/>
    <n v="-38.416097000000001"/>
    <n v="-63.616672000000001"/>
    <n v="7.3981481481481479"/>
    <n v="3780515.950563204"/>
    <n v="14392.991239048812"/>
  </r>
  <r>
    <n v="298"/>
    <s v="White Hill Music"/>
    <n v="23000000"/>
    <n v="10939966484"/>
    <x v="2"/>
    <s v="White Hill Music"/>
    <n v="5718"/>
    <s v="India"/>
    <s v="IN"/>
    <s v="Music"/>
    <n v="382"/>
    <n v="60"/>
    <n v="82"/>
    <n v="93183000"/>
    <n v="23300"/>
    <n v="372700"/>
    <n v="279500"/>
    <n v="4500000"/>
    <n v="100000"/>
    <n v="2014"/>
    <s v="Mar"/>
    <s v="23"/>
    <n v="28.1"/>
    <n v="1366417754"/>
    <n v="5.36"/>
    <n v="471031528"/>
    <n v="20.593684"/>
    <n v="78.962879999999998"/>
    <n v="47.65"/>
    <n v="1913250.5218607904"/>
    <n v="4022.3854494578522"/>
  </r>
  <r>
    <n v="299"/>
    <s v="Ultra Movie Parlour"/>
    <n v="22900000"/>
    <n v="5320485069"/>
    <x v="15"/>
    <s v="Ultra Movie Parlour"/>
    <n v="1670"/>
    <s v="India"/>
    <s v="IN"/>
    <s v="Film"/>
    <n v="1248"/>
    <n v="61"/>
    <n v="22"/>
    <n v="118846000"/>
    <n v="0"/>
    <n v="0"/>
    <n v="0"/>
    <n v="0"/>
    <n v="300000"/>
    <n v="2011"/>
    <s v="May"/>
    <s v="17"/>
    <n v="28.1"/>
    <n v="1366417754"/>
    <n v="5.36"/>
    <n v="471031528"/>
    <n v="20.593684"/>
    <n v="78.962879999999998"/>
    <n v="10.705128205128204"/>
    <n v="3185919.2029940118"/>
    <n v="13712.574850299401"/>
  </r>
  <r>
    <n v="300"/>
    <s v="Alan Becker"/>
    <n v="22900000"/>
    <n v="5380073627"/>
    <x v="1"/>
    <s v="Alan Becker"/>
    <n v="0"/>
    <s v="United States"/>
    <s v="US"/>
    <s v="Games"/>
    <n v="4057944"/>
    <n v="7700"/>
    <n v="7453"/>
    <m/>
    <n v="0"/>
    <n v="0"/>
    <n v="0"/>
    <n v="0"/>
    <n v="1"/>
    <n v="2006"/>
    <s v="Mar"/>
    <s v="21"/>
    <n v="88.2"/>
    <n v="328239523"/>
    <n v="14.7"/>
    <n v="270663028"/>
    <n v="37.090240000000001"/>
    <n v="-95.712890999999999"/>
    <n v="0"/>
    <n v="0"/>
    <n v="0"/>
  </r>
  <r>
    <n v="301"/>
    <s v="toyorbabytv"/>
    <n v="22900000"/>
    <n v="16298342829"/>
    <x v="0"/>
    <s v="toyorbabytv"/>
    <n v="1159"/>
    <s v="Jordan"/>
    <s v="JO"/>
    <s v="Music"/>
    <n v="181"/>
    <n v="2"/>
    <n v="83"/>
    <n v="169056000"/>
    <n v="42300"/>
    <n v="676200"/>
    <n v="507200"/>
    <n v="8100000"/>
    <n v="300000"/>
    <n v="2012"/>
    <s v="Nov"/>
    <s v="1"/>
    <n v="34.4"/>
    <n v="10101694"/>
    <n v="14.72"/>
    <n v="9213048"/>
    <n v="30.585163999999999"/>
    <n v="36.238413999999999"/>
    <n v="8.0486111111111107"/>
    <n v="14062418.316652287"/>
    <n v="19758.412424503884"/>
  </r>
  <r>
    <n v="302"/>
    <s v="BabyBus - Canciones Infantiles &amp; Videos para Niï¿½ï"/>
    <n v="22900000"/>
    <n v="13206471140"/>
    <x v="3"/>
    <s v="BabyBus - Canciones Infantiles &amp; Videos paraï¿½"/>
    <n v="1251"/>
    <s v="Mexico"/>
    <s v="MX"/>
    <s v="Education"/>
    <n v="278"/>
    <n v="12"/>
    <n v="17"/>
    <n v="136821000"/>
    <n v="34200"/>
    <n v="547300"/>
    <n v="410500"/>
    <n v="6600000"/>
    <n v="200000"/>
    <n v="2018"/>
    <s v="Mar"/>
    <s v="19"/>
    <n v="40.200000000000003"/>
    <n v="126014024"/>
    <n v="3.42"/>
    <n v="102626859"/>
    <n v="23.634501"/>
    <n v="-102.552784"/>
    <n v="17.375"/>
    <n v="10556731.526778577"/>
    <n v="18305.355715427657"/>
  </r>
  <r>
    <n v="304"/>
    <s v="Vania Mania Kids"/>
    <n v="22700000"/>
    <n v="10115316784"/>
    <x v="5"/>
    <s v="Vania Mania Kids"/>
    <n v="985"/>
    <s v="United States"/>
    <s v="US"/>
    <s v="Education"/>
    <n v="438"/>
    <n v="87"/>
    <n v="18"/>
    <n v="155215000"/>
    <n v="38800"/>
    <n v="620900"/>
    <n v="465600"/>
    <n v="7500000"/>
    <n v="300000"/>
    <n v="2015"/>
    <s v="Sep"/>
    <s v="9"/>
    <n v="88.2"/>
    <n v="328239523"/>
    <n v="14.7"/>
    <n v="270663028"/>
    <n v="37.090240000000001"/>
    <n v="-95.712890999999999"/>
    <n v="9.1203703703703702"/>
    <n v="10269357.141116751"/>
    <n v="23045.685279187815"/>
  </r>
  <r>
    <n v="306"/>
    <s v="Sun TV"/>
    <n v="22600000"/>
    <n v="20847038152"/>
    <x v="5"/>
    <s v="Sun TV"/>
    <n v="60964"/>
    <s v="India"/>
    <s v="IN"/>
    <s v="Entertainment"/>
    <n v="109"/>
    <n v="63"/>
    <n v="82"/>
    <n v="982238000"/>
    <n v="245600"/>
    <n v="3900000"/>
    <n v="2900000"/>
    <n v="47100000"/>
    <n v="600000"/>
    <n v="2016"/>
    <s v="Feb"/>
    <s v="26"/>
    <n v="28.1"/>
    <n v="1366417754"/>
    <n v="5.36"/>
    <n v="471031528"/>
    <n v="20.593684"/>
    <n v="78.962879999999998"/>
    <n v="635.04166666666663"/>
    <n v="341956.53421691491"/>
    <n v="370.71058329505939"/>
  </r>
  <r>
    <n v="307"/>
    <s v="Heroindori"/>
    <n v="22600000"/>
    <n v="9223534599"/>
    <x v="10"/>
    <s v="Heroindori"/>
    <n v="495"/>
    <s v="India"/>
    <s v="IN"/>
    <s v="Entertainment"/>
    <n v="508"/>
    <n v="62"/>
    <n v="81"/>
    <n v="399152000"/>
    <n v="99800"/>
    <n v="1600000"/>
    <n v="1200000"/>
    <n v="19200000"/>
    <n v="1400000"/>
    <n v="2020"/>
    <s v="Jun"/>
    <s v="29"/>
    <n v="28.1"/>
    <n v="1366417754"/>
    <n v="5.36"/>
    <n v="471031528"/>
    <n v="20.593684"/>
    <n v="78.962879999999998"/>
    <n v="10.3125"/>
    <n v="18633403.23030303"/>
    <n v="45656.565656565654"/>
  </r>
  <r>
    <n v="308"/>
    <s v="The Chainsmokers"/>
    <n v="22600000"/>
    <n v="14231943358"/>
    <x v="0"/>
    <s v="The Chainsmokers"/>
    <n v="180"/>
    <s v="United States"/>
    <s v="US"/>
    <s v="Music"/>
    <n v="246"/>
    <n v="88"/>
    <n v="84"/>
    <n v="81660000"/>
    <n v="20400"/>
    <n v="326600"/>
    <n v="245000"/>
    <n v="3900000"/>
    <n v="100000"/>
    <n v="2012"/>
    <s v="Sep"/>
    <s v="22"/>
    <n v="88.2"/>
    <n v="328239523"/>
    <n v="14.7"/>
    <n v="270663028"/>
    <n v="37.090240000000001"/>
    <n v="-95.712890999999999"/>
    <n v="1.25"/>
    <n v="79066351.98888889"/>
    <n v="125555.55555555556"/>
  </r>
  <r>
    <n v="309"/>
    <s v="mmoshaya"/>
    <n v="22600000"/>
    <n v="17507060680"/>
    <x v="5"/>
    <s v="mmoshaya"/>
    <n v="1189"/>
    <s v="Saudi Arabia"/>
    <s v="SA"/>
    <s v="Entertainment"/>
    <n v="156"/>
    <n v="1"/>
    <n v="83"/>
    <n v="73829000"/>
    <n v="18500"/>
    <n v="295300"/>
    <n v="221500"/>
    <n v="3500000"/>
    <n v="100000"/>
    <n v="2010"/>
    <s v="Dec"/>
    <s v="11"/>
    <n v="68"/>
    <n v="34268528"/>
    <n v="5.93"/>
    <n v="28807838"/>
    <n v="23.885942"/>
    <n v="45.079161999999997"/>
    <n v="7.0773809523809526"/>
    <n v="14724188.965517242"/>
    <n v="19007.569386038689"/>
  </r>
  <r>
    <n v="310"/>
    <s v="Sia"/>
    <n v="22600000"/>
    <n v="13405849040"/>
    <x v="0"/>
    <s v="Sia"/>
    <n v="171"/>
    <s v="United States"/>
    <s v="US"/>
    <s v="Music"/>
    <n v="273"/>
    <n v="88"/>
    <n v="84"/>
    <n v="95253000"/>
    <n v="23800"/>
    <n v="381000"/>
    <n v="285800"/>
    <n v="4600000"/>
    <n v="0"/>
    <n v="2007"/>
    <s v="Nov"/>
    <s v="19"/>
    <n v="88.2"/>
    <n v="328239523"/>
    <n v="14.7"/>
    <n v="270663028"/>
    <n v="37.090240000000001"/>
    <n v="-95.712890999999999"/>
    <n v="0.83823529411764708"/>
    <n v="78396778.011695907"/>
    <n v="132163.74269005848"/>
  </r>
  <r>
    <n v="311"/>
    <s v="LeoNata Family"/>
    <n v="22600000"/>
    <n v="27084848152"/>
    <x v="5"/>
    <s v="LeoNata Family"/>
    <n v="2321"/>
    <s v="United States"/>
    <s v="US"/>
    <s v="People"/>
    <n v="57"/>
    <n v="87"/>
    <n v="11"/>
    <n v="1174000000"/>
    <n v="293500"/>
    <n v="4700000"/>
    <n v="3500000"/>
    <n v="56300000"/>
    <n v="1300000"/>
    <n v="2021"/>
    <s v="Sep"/>
    <s v="28"/>
    <n v="88.2"/>
    <n v="328239523"/>
    <n v="14.7"/>
    <n v="270663028"/>
    <n v="37.090240000000001"/>
    <n v="-95.712890999999999"/>
    <n v="64.472222222222229"/>
    <n v="11669473.56828953"/>
    <n v="9737.1822490305894"/>
  </r>
  <r>
    <n v="312"/>
    <s v="Goldmines Cineplex"/>
    <n v="22500000"/>
    <n v="2431154438"/>
    <x v="1"/>
    <s v="Goldmines Cineplex"/>
    <n v="3377"/>
    <s v="India"/>
    <s v="IN"/>
    <s v="Film"/>
    <n v="3793"/>
    <n v="64"/>
    <n v="23"/>
    <n v="48740000"/>
    <n v="12200"/>
    <n v="195000"/>
    <n v="146200"/>
    <n v="2300000"/>
    <n v="200000"/>
    <n v="2015"/>
    <s v="Sep"/>
    <s v="12"/>
    <n v="28.1"/>
    <n v="1366417754"/>
    <n v="5.36"/>
    <n v="471031528"/>
    <n v="20.593684"/>
    <n v="78.962879999999998"/>
    <n v="31.268518518518519"/>
    <n v="719915.43914717203"/>
    <n v="6662.7183891027544"/>
  </r>
  <r>
    <n v="313"/>
    <s v="Vlad and Niki Arabic"/>
    <n v="22500000"/>
    <n v="10613701948"/>
    <x v="2"/>
    <s v="Vlad and Niki Arabic"/>
    <n v="526"/>
    <s v="United States"/>
    <s v="US"/>
    <s v="Entertainment"/>
    <n v="399"/>
    <n v="89"/>
    <n v="84"/>
    <n v="65066000"/>
    <n v="16300"/>
    <n v="260300"/>
    <n v="195200"/>
    <n v="3100000"/>
    <n v="100000"/>
    <n v="2018"/>
    <s v="Nov"/>
    <s v="9"/>
    <n v="88.2"/>
    <n v="328239523"/>
    <n v="14.7"/>
    <n v="270663028"/>
    <n v="37.090240000000001"/>
    <n v="-95.712890999999999"/>
    <n v="7.3055555555555554"/>
    <n v="20178140.585551329"/>
    <n v="42775.665399239544"/>
  </r>
  <r>
    <n v="314"/>
    <s v="SSundee"/>
    <n v="22500000"/>
    <n v="13835173331"/>
    <x v="6"/>
    <s v="SSundee"/>
    <n v="3315"/>
    <s v="United States"/>
    <s v="US"/>
    <s v="Games"/>
    <n v="261"/>
    <n v="90"/>
    <n v="21"/>
    <n v="175094000"/>
    <n v="43800"/>
    <n v="700400"/>
    <n v="525300"/>
    <n v="8400000"/>
    <n v="200000"/>
    <n v="2009"/>
    <s v="Nov"/>
    <s v="28"/>
    <n v="88.2"/>
    <n v="328239523"/>
    <n v="14.7"/>
    <n v="270663028"/>
    <n v="37.090240000000001"/>
    <n v="-95.712890999999999"/>
    <n v="18.416666666666668"/>
    <n v="4173506.2838612366"/>
    <n v="6787.3303167420818"/>
  </r>
  <r>
    <n v="315"/>
    <s v="Paulo Londra"/>
    <n v="22400000"/>
    <n v="8040036209"/>
    <x v="0"/>
    <s v="Paulo Londra"/>
    <n v="58"/>
    <s v="Argentina"/>
    <s v="AR"/>
    <s v="Music"/>
    <n v="648"/>
    <n v="6"/>
    <n v="85"/>
    <n v="72242000"/>
    <n v="18100"/>
    <n v="289000"/>
    <n v="216700"/>
    <n v="3500000"/>
    <n v="0"/>
    <n v="2016"/>
    <s v="Aug"/>
    <s v="8"/>
    <n v="90"/>
    <n v="44938712"/>
    <n v="9.7899999999999991"/>
    <n v="41339571"/>
    <n v="-38.416097000000001"/>
    <n v="-63.616672000000001"/>
    <n v="0.60416666666666663"/>
    <n v="138621313.94827586"/>
    <n v="386206.89655172412"/>
  </r>
  <r>
    <n v="316"/>
    <s v="Smile Family"/>
    <n v="22300000"/>
    <n v="8663830163"/>
    <x v="5"/>
    <s v="SMILE Family"/>
    <n v="34"/>
    <s v="France"/>
    <s v="FR"/>
    <s v="Music"/>
    <n v="3805801"/>
    <n v="3046"/>
    <n v="4509"/>
    <n v="735"/>
    <n v="0"/>
    <n v="3"/>
    <n v="2"/>
    <n v="35"/>
    <n v="10"/>
    <n v="2019"/>
    <s v="Nov"/>
    <s v="3"/>
    <n v="65.599999999999994"/>
    <n v="67059887"/>
    <n v="8.43"/>
    <n v="54123364"/>
    <n v="46.227637999999999"/>
    <n v="2.213749"/>
    <n v="0.56666666666666665"/>
    <n v="254818534.20588234"/>
    <n v="655882.3529411765"/>
  </r>
  <r>
    <n v="317"/>
    <s v="FGTeeV"/>
    <n v="22300000"/>
    <n v="24059336857"/>
    <x v="6"/>
    <s v="FGTeeV"/>
    <n v="1724"/>
    <s v="United States"/>
    <s v="US"/>
    <s v="Games"/>
    <n v="77"/>
    <n v="91"/>
    <n v="22"/>
    <n v="132110000"/>
    <n v="33000"/>
    <n v="528400"/>
    <n v="396300"/>
    <n v="6300000"/>
    <n v="100000"/>
    <n v="2013"/>
    <s v="May"/>
    <s v="24"/>
    <n v="88.2"/>
    <n v="328239523"/>
    <n v="14.7"/>
    <n v="270663028"/>
    <n v="37.090240000000001"/>
    <n v="-95.712890999999999"/>
    <n v="13.060606060606061"/>
    <n v="13955531.819605568"/>
    <n v="12935.034802784223"/>
  </r>
  <r>
    <n v="318"/>
    <s v="Kinder Spielzeug Kanal (Kidibli)"/>
    <n v="22200000"/>
    <n v="11136266461"/>
    <x v="2"/>
    <s v="Kinder Spielzeug Kanal (Kidibli)"/>
    <n v="999"/>
    <s v="United States"/>
    <s v="US"/>
    <s v="Entertainment"/>
    <n v="370"/>
    <n v="92"/>
    <n v="86"/>
    <n v="139333000"/>
    <n v="34800"/>
    <n v="557300"/>
    <n v="418000"/>
    <n v="6700000"/>
    <n v="200000"/>
    <n v="2015"/>
    <s v="Sep"/>
    <s v="25"/>
    <n v="88.2"/>
    <n v="328239523"/>
    <n v="14.7"/>
    <n v="270663028"/>
    <n v="37.090240000000001"/>
    <n v="-95.712890999999999"/>
    <n v="9.25"/>
    <n v="11147413.874874875"/>
    <n v="22222.222222222223"/>
  </r>
  <r>
    <n v="319"/>
    <s v="Charlie Puth"/>
    <n v="22000000"/>
    <n v="9924807127"/>
    <x v="0"/>
    <s v="Charlie Puth"/>
    <n v="157"/>
    <s v="United States"/>
    <s v="US"/>
    <s v="Music"/>
    <n v="449"/>
    <n v="94"/>
    <n v="86"/>
    <n v="111500000"/>
    <n v="27900"/>
    <n v="446000"/>
    <n v="334500"/>
    <n v="5400000"/>
    <n v="100000"/>
    <n v="2009"/>
    <s v="Sep"/>
    <s v="9"/>
    <n v="88.2"/>
    <n v="328239523"/>
    <n v="14.7"/>
    <n v="270663028"/>
    <n v="37.090240000000001"/>
    <n v="-95.712890999999999"/>
    <n v="0.87222222222222223"/>
    <n v="63215332.019108281"/>
    <n v="140127.38853503185"/>
  </r>
  <r>
    <n v="320"/>
    <s v="Vlad and Niki ESP"/>
    <n v="22000000"/>
    <n v="8594440895"/>
    <x v="2"/>
    <s v="Vlad and Niki ESP"/>
    <n v="515"/>
    <s v="United States"/>
    <s v="US"/>
    <s v="Entertainment"/>
    <n v="591"/>
    <n v="93"/>
    <n v="87"/>
    <n v="183871000"/>
    <n v="46000"/>
    <n v="735500"/>
    <n v="551600"/>
    <n v="8800000"/>
    <n v="200000"/>
    <n v="2018"/>
    <s v="Oct"/>
    <s v="11"/>
    <n v="88.2"/>
    <n v="328239523"/>
    <n v="14.7"/>
    <n v="270663028"/>
    <n v="37.090240000000001"/>
    <n v="-95.712890999999999"/>
    <n v="7.1527777777777777"/>
    <n v="16688234.747572815"/>
    <n v="42718.446601941745"/>
  </r>
  <r>
    <n v="321"/>
    <s v="Sagawa /ï¿½ï¿½ï¿½"/>
    <n v="22000000"/>
    <n v="18347969186"/>
    <x v="2"/>
    <s v="Sagawa /ï¿½ï¿½ï¿½"/>
    <n v="6274"/>
    <s v="Japan"/>
    <s v="JP"/>
    <s v="Entertainment"/>
    <n v="144"/>
    <n v="3"/>
    <n v="88"/>
    <n v="711254000"/>
    <n v="177800"/>
    <n v="2800000"/>
    <n v="2100000"/>
    <n v="34100000"/>
    <n v="800000"/>
    <n v="2021"/>
    <s v="Feb"/>
    <s v="13"/>
    <n v="63.2"/>
    <n v="126226568"/>
    <n v="2.29"/>
    <n v="115782416"/>
    <n v="36.204824000000002"/>
    <n v="138.25292400000001"/>
    <n v="174.27777777777777"/>
    <n v="2924445.2001912654"/>
    <n v="3506.5349059611094"/>
  </r>
  <r>
    <n v="322"/>
    <s v="Ben Azelart"/>
    <n v="21900000"/>
    <n v="4454917643"/>
    <x v="1"/>
    <s v="Ben Azelart"/>
    <n v="301"/>
    <s v="United States"/>
    <s v="US"/>
    <s v="Entertainment"/>
    <n v="1620"/>
    <n v="94"/>
    <n v="88"/>
    <n v="184946000"/>
    <n v="46200"/>
    <n v="739800"/>
    <n v="554800"/>
    <n v="8900000"/>
    <n v="500000"/>
    <n v="2014"/>
    <s v="Jun"/>
    <s v="5"/>
    <n v="88.2"/>
    <n v="328239523"/>
    <n v="14.7"/>
    <n v="270663028"/>
    <n v="37.090240000000001"/>
    <n v="-95.712890999999999"/>
    <n v="2.5083333333333333"/>
    <n v="14800390.840531562"/>
    <n v="72757.475083056474"/>
  </r>
  <r>
    <n v="323"/>
    <s v="Zach Choi ASMR"/>
    <n v="21900000"/>
    <n v="5918314128"/>
    <x v="5"/>
    <s v="Zach Choi ASMR"/>
    <n v="946"/>
    <s v="United States"/>
    <s v="US"/>
    <s v="People"/>
    <n v="1069"/>
    <n v="94"/>
    <n v="12"/>
    <n v="234222000"/>
    <n v="58600"/>
    <n v="936900"/>
    <n v="702700"/>
    <n v="11200000"/>
    <n v="400000"/>
    <n v="2014"/>
    <s v="Jul"/>
    <s v="5"/>
    <n v="88.2"/>
    <n v="328239523"/>
    <n v="14.7"/>
    <n v="270663028"/>
    <n v="37.090240000000001"/>
    <n v="-95.712890999999999"/>
    <n v="7.8833333333333337"/>
    <n v="6256146.0126849897"/>
    <n v="23150.105708245243"/>
  </r>
  <r>
    <n v="324"/>
    <s v="Topper Guild"/>
    <n v="21900000"/>
    <n v="15552070846"/>
    <x v="10"/>
    <s v="Topper Guild"/>
    <n v="816"/>
    <s v="United States"/>
    <s v="US"/>
    <s v="Comedy"/>
    <n v="204"/>
    <n v="91"/>
    <n v="16"/>
    <n v="687028000"/>
    <n v="171800"/>
    <n v="2700000"/>
    <n v="2100000"/>
    <n v="33000000"/>
    <n v="1900000"/>
    <n v="2014"/>
    <s v="Jul"/>
    <s v="9"/>
    <n v="88.2"/>
    <n v="328239523"/>
    <n v="14.7"/>
    <n v="270663028"/>
    <n v="37.090240000000001"/>
    <n v="-95.712890999999999"/>
    <n v="6.8"/>
    <n v="19058910.350490198"/>
    <n v="26838.235294117647"/>
  </r>
  <r>
    <n v="325"/>
    <s v="Disney Latinoamï¿½ï¿½"/>
    <n v="21900000"/>
    <n v="20657571751"/>
    <x v="2"/>
    <s v="disneylatinoamerica"/>
    <n v="116"/>
    <s v="Mexico"/>
    <s v="MX"/>
    <s v="Music"/>
    <n v="1277277"/>
    <n v="2973"/>
    <n v="4085"/>
    <n v="4719"/>
    <n v="1"/>
    <n v="19"/>
    <n v="14"/>
    <n v="227"/>
    <n v="0"/>
    <n v="2008"/>
    <s v="Apr"/>
    <s v="7"/>
    <n v="40.200000000000003"/>
    <n v="126014024"/>
    <n v="3.42"/>
    <n v="102626859"/>
    <n v="23.634501"/>
    <n v="-102.552784"/>
    <n v="0.60416666666666663"/>
    <n v="178082515.09482759"/>
    <n v="188793.10344827586"/>
  </r>
  <r>
    <n v="326"/>
    <s v="Stokes Twins"/>
    <n v="21800000"/>
    <n v="4469711607"/>
    <x v="5"/>
    <s v="Stokes Twins"/>
    <n v="257"/>
    <s v="United States"/>
    <s v="US"/>
    <s v="People"/>
    <n v="1610"/>
    <n v="95"/>
    <n v="13"/>
    <n v="197953000"/>
    <n v="49500"/>
    <n v="791800"/>
    <n v="593900"/>
    <n v="9500000"/>
    <n v="600000"/>
    <n v="2008"/>
    <s v="Apr"/>
    <s v="11"/>
    <n v="88.2"/>
    <n v="328239523"/>
    <n v="14.7"/>
    <n v="270663028"/>
    <n v="37.090240000000001"/>
    <n v="-95.712890999999999"/>
    <n v="1.3385416666666667"/>
    <n v="17391873.957198445"/>
    <n v="84824.902723735402"/>
  </r>
  <r>
    <n v="327"/>
    <s v="National Geographic"/>
    <n v="21800000"/>
    <n v="5614621131"/>
    <x v="14"/>
    <s v="National Geographic"/>
    <n v="10162"/>
    <s v="United States"/>
    <s v="US"/>
    <s v="Entertainment"/>
    <n v="1158"/>
    <n v="95"/>
    <n v="89"/>
    <n v="45812000"/>
    <n v="11500"/>
    <n v="183200"/>
    <n v="137400"/>
    <n v="2200000"/>
    <n v="100000"/>
    <n v="2006"/>
    <s v="May"/>
    <s v="7"/>
    <n v="88.2"/>
    <n v="328239523"/>
    <n v="14.7"/>
    <n v="270663028"/>
    <n v="37.090240000000001"/>
    <n v="-95.712890999999999"/>
    <n v="47.046296296296298"/>
    <n v="552511.42796693568"/>
    <n v="2145.2469986223186"/>
  </r>
  <r>
    <n v="328"/>
    <s v="Dua Lipa"/>
    <n v="21800000"/>
    <n v="11288359365"/>
    <x v="0"/>
    <s v="Dua Lipa"/>
    <n v="164"/>
    <s v="United Kingdom"/>
    <s v="GB"/>
    <s v="Music"/>
    <n v="368"/>
    <n v="14"/>
    <n v="87"/>
    <n v="128047000"/>
    <n v="32000"/>
    <n v="512200"/>
    <n v="384100"/>
    <n v="6100000"/>
    <n v="100000"/>
    <n v="2011"/>
    <s v="Feb"/>
    <s v="5"/>
    <n v="60"/>
    <n v="66834405"/>
    <n v="3.85"/>
    <n v="55908316"/>
    <n v="55.378050999999999"/>
    <n v="-3.4359730000000002"/>
    <n v="1.0512820512820513"/>
    <n v="68831459.542682931"/>
    <n v="132926.82926829267"/>
  </r>
  <r>
    <n v="329"/>
    <s v="OneDirectionVEVO"/>
    <n v="21800000"/>
    <n v="12140232004"/>
    <x v="0"/>
    <s v="OneDirectionVEVO"/>
    <n v="266"/>
    <s v="United Kingdom"/>
    <s v="GB"/>
    <s v="Music"/>
    <n v="322"/>
    <n v="14"/>
    <n v="87"/>
    <n v="51134000"/>
    <n v="12800"/>
    <n v="204500"/>
    <n v="153400"/>
    <n v="2500000"/>
    <n v="0"/>
    <n v="2010"/>
    <s v="Dec"/>
    <s v="4"/>
    <n v="60"/>
    <n v="66834405"/>
    <n v="3.85"/>
    <n v="55908316"/>
    <n v="55.378050999999999"/>
    <n v="-3.4359730000000002"/>
    <n v="1.5833333333333333"/>
    <n v="45639969.939849623"/>
    <n v="81954.887218045114"/>
  </r>
  <r>
    <n v="333"/>
    <s v="ZAMZAM ELECTRONICS TRADING"/>
    <n v="21700000"/>
    <n v="8507818877"/>
    <x v="16"/>
    <s v="ZAMZAM ELECTRONICS TRADING"/>
    <n v="15126"/>
    <s v="United Arab Emirates"/>
    <s v="AE"/>
    <s v="People"/>
    <n v="608"/>
    <n v="4"/>
    <n v="14"/>
    <n v="1598000000"/>
    <n v="399600"/>
    <n v="6400000"/>
    <n v="4800000"/>
    <n v="76700000"/>
    <n v="3400000"/>
    <n v="2020"/>
    <s v="Dec"/>
    <s v="19"/>
    <n v="36.799999999999997"/>
    <n v="9770529"/>
    <n v="2.35"/>
    <n v="8479744"/>
    <n v="23.424075999999999"/>
    <n v="53.847817999999997"/>
    <n v="315.125"/>
    <n v="562463.23396800214"/>
    <n v="1434.6158931640882"/>
  </r>
  <r>
    <n v="334"/>
    <s v="DUDU e CAROL"/>
    <n v="21600000"/>
    <n v="9597894786"/>
    <x v="18"/>
    <s v="DUDU e CAROL"/>
    <n v="2942"/>
    <s v="Brazil"/>
    <s v="BR"/>
    <s v="Entertainment"/>
    <n v="481"/>
    <n v="15"/>
    <n v="90"/>
    <n v="193174000"/>
    <n v="48300"/>
    <n v="772700"/>
    <n v="579500"/>
    <n v="9300000"/>
    <n v="300000"/>
    <n v="2013"/>
    <s v="Mar"/>
    <s v="2"/>
    <n v="51.3"/>
    <n v="212559417"/>
    <n v="12.08"/>
    <n v="183241641"/>
    <n v="-14.235004"/>
    <n v="-51.925280000000001"/>
    <n v="22.287878787878789"/>
    <n v="3262370.7634262405"/>
    <n v="7341.9442556084296"/>
  </r>
  <r>
    <n v="335"/>
    <s v="Village Cooking Channel"/>
    <n v="21600000"/>
    <n v="5863377051"/>
    <x v="8"/>
    <s v="Village Cooking Channel"/>
    <n v="219"/>
    <s v="India"/>
    <s v="IN"/>
    <s v="Howto"/>
    <n v="1082"/>
    <n v="66"/>
    <n v="9"/>
    <n v="194604000"/>
    <n v="48700"/>
    <n v="778400"/>
    <n v="583800"/>
    <n v="9300000"/>
    <n v="400000"/>
    <n v="2018"/>
    <s v="Apr"/>
    <s v="25"/>
    <n v="28.1"/>
    <n v="1366417754"/>
    <n v="5.36"/>
    <n v="471031528"/>
    <n v="20.593684"/>
    <n v="78.962879999999998"/>
    <n v="3.0416666666666665"/>
    <n v="26773411.19178082"/>
    <n v="98630.136986301368"/>
  </r>
  <r>
    <n v="336"/>
    <s v="Eva Bravo Play"/>
    <n v="21600000"/>
    <n v="9346383505"/>
    <x v="2"/>
    <s v="Eva Bravo Play"/>
    <n v="228"/>
    <s v="United States"/>
    <s v="US"/>
    <s v="Entertainment"/>
    <n v="507"/>
    <n v="96"/>
    <n v="90"/>
    <n v="63919000"/>
    <n v="16000"/>
    <n v="255700"/>
    <n v="191800"/>
    <n v="3100000"/>
    <n v="0"/>
    <n v="2019"/>
    <s v="May"/>
    <s v="7"/>
    <n v="88.2"/>
    <n v="328239523"/>
    <n v="14.7"/>
    <n v="270663028"/>
    <n v="37.090240000000001"/>
    <n v="-95.712890999999999"/>
    <n v="3.8"/>
    <n v="40992910.109649122"/>
    <n v="94736.84210526316"/>
  </r>
  <r>
    <n v="337"/>
    <s v="Tekashi 6ix9ine"/>
    <n v="21500000"/>
    <n v="5890180734"/>
    <x v="5"/>
    <s v="Tekashi 6ix9ine"/>
    <n v="51"/>
    <s v="United States"/>
    <s v="US"/>
    <s v="Music"/>
    <n v="1081"/>
    <n v="96"/>
    <n v="88"/>
    <n v="113542000"/>
    <n v="28400"/>
    <n v="454200"/>
    <n v="340600"/>
    <n v="5400000"/>
    <n v="200000"/>
    <n v="2018"/>
    <s v="Apr"/>
    <s v="6"/>
    <n v="88.2"/>
    <n v="328239523"/>
    <n v="14.7"/>
    <n v="270663028"/>
    <n v="37.090240000000001"/>
    <n v="-95.712890999999999"/>
    <n v="0.70833333333333337"/>
    <n v="115493739.88235295"/>
    <n v="421568.62745098042"/>
  </r>
  <r>
    <n v="338"/>
    <s v="Tlnovelas"/>
    <n v="21500000"/>
    <n v="15013096899"/>
    <x v="9"/>
    <s v="tlnovelas"/>
    <n v="158"/>
    <s v="Mexico"/>
    <s v="MX"/>
    <s v="Entertainment"/>
    <n v="1936958"/>
    <n v="2063"/>
    <n v="2940"/>
    <n v="15459"/>
    <n v="4"/>
    <n v="62"/>
    <n v="46"/>
    <n v="742"/>
    <n v="0"/>
    <n v="2014"/>
    <s v="Jan"/>
    <s v="2"/>
    <n v="40.200000000000003"/>
    <n v="126014024"/>
    <n v="3.42"/>
    <n v="102626859"/>
    <n v="23.634501"/>
    <n v="-102.552784"/>
    <n v="1.3166666666666667"/>
    <n v="95019600.62658228"/>
    <n v="136075.94936708861"/>
  </r>
  <r>
    <n v="340"/>
    <s v="invictor"/>
    <n v="21500000"/>
    <n v="8409641722"/>
    <x v="6"/>
    <s v="INVICTOR"/>
    <n v="17"/>
    <s v="Chile"/>
    <s v="CL"/>
    <s v="People"/>
    <n v="4038708"/>
    <n v="2889"/>
    <n v="7518"/>
    <n v="49"/>
    <n v="0"/>
    <n v="0"/>
    <n v="0"/>
    <n v="2"/>
    <n v="4"/>
    <n v="2016"/>
    <s v="Jul"/>
    <s v="26"/>
    <n v="88.5"/>
    <n v="18952038"/>
    <n v="7.09"/>
    <n v="16610135"/>
    <n v="-35.675147000000003"/>
    <n v="-71.542968999999999"/>
    <n v="0.17708333333333334"/>
    <n v="494684807.17647058"/>
    <n v="1264705.8823529412"/>
  </r>
  <r>
    <n v="341"/>
    <s v="YOLO"/>
    <n v="21400000"/>
    <n v="1573058816"/>
    <x v="10"/>
    <s v="YOLO"/>
    <n v="0"/>
    <s v="Germany"/>
    <s v="DE"/>
    <s v="nan"/>
    <n v="4057944"/>
    <n v="3810"/>
    <m/>
    <m/>
    <n v="0"/>
    <n v="0"/>
    <n v="0"/>
    <n v="0"/>
    <n v="5"/>
    <n v="2013"/>
    <s v="Jun"/>
    <s v="11"/>
    <n v="70.2"/>
    <n v="83132799"/>
    <n v="3.04"/>
    <n v="64324835"/>
    <n v="51.165691000000002"/>
    <n v="10.451525999999999"/>
    <n v="0"/>
    <n v="0"/>
    <n v="0"/>
  </r>
  <r>
    <n v="342"/>
    <s v="Sidhu Moose Wala"/>
    <n v="21400000"/>
    <n v="6264261757"/>
    <x v="0"/>
    <s v="Sidhu Moose Wala"/>
    <n v="114"/>
    <s v="India"/>
    <s v="IN"/>
    <s v="Music"/>
    <n v="987"/>
    <n v="67"/>
    <n v="89"/>
    <n v="160690000"/>
    <n v="40200"/>
    <n v="642800"/>
    <n v="482100"/>
    <n v="7700000"/>
    <n v="500000"/>
    <n v="2017"/>
    <s v="Oct"/>
    <s v="30"/>
    <n v="28.1"/>
    <n v="1366417754"/>
    <n v="5.36"/>
    <n v="471031528"/>
    <n v="20.593684"/>
    <n v="78.962879999999998"/>
    <n v="1.3571428571428572"/>
    <n v="54949664.53508772"/>
    <n v="187719.29824561405"/>
  </r>
  <r>
    <n v="343"/>
    <s v="The Royalty Family"/>
    <n v="21300000"/>
    <n v="6269945014"/>
    <x v="5"/>
    <s v="The Royalty Family"/>
    <n v="733"/>
    <s v="United States"/>
    <s v="US"/>
    <s v="People"/>
    <n v="982"/>
    <n v="98"/>
    <n v="15"/>
    <n v="160227000"/>
    <n v="40100"/>
    <n v="640900"/>
    <n v="480700"/>
    <n v="7700000"/>
    <n v="200000"/>
    <n v="2017"/>
    <s v="Apr"/>
    <s v="13"/>
    <n v="88.2"/>
    <n v="328239523"/>
    <n v="14.7"/>
    <n v="270663028"/>
    <n v="37.090240000000001"/>
    <n v="-95.712890999999999"/>
    <n v="8.7261904761904763"/>
    <n v="8553813.1159618013"/>
    <n v="29058.663028649386"/>
  </r>
  <r>
    <n v="344"/>
    <s v="Becky G"/>
    <n v="21300000"/>
    <n v="10644857969"/>
    <x v="0"/>
    <s v="Becky G"/>
    <n v="78"/>
    <s v="United States"/>
    <s v="US"/>
    <s v="Music"/>
    <n v="396"/>
    <n v="98"/>
    <n v="90"/>
    <n v="103171000"/>
    <n v="25800"/>
    <n v="412700"/>
    <n v="309500"/>
    <n v="5000000"/>
    <n v="100000"/>
    <n v="2011"/>
    <s v="Sep"/>
    <s v="6"/>
    <n v="88.2"/>
    <n v="328239523"/>
    <n v="14.7"/>
    <n v="270663028"/>
    <n v="37.090240000000001"/>
    <n v="-95.712890999999999"/>
    <n v="0.5"/>
    <n v="136472538.06410256"/>
    <n v="273076.92307692306"/>
  </r>
  <r>
    <n v="345"/>
    <s v="Ishaan Ali 11"/>
    <n v="21300000"/>
    <n v="12761253839"/>
    <x v="5"/>
    <s v="Ishaan Ali 11"/>
    <n v="951"/>
    <s v="India"/>
    <s v="IN"/>
    <s v="People"/>
    <n v="301"/>
    <n v="68"/>
    <n v="16"/>
    <n v="729409000"/>
    <n v="182400"/>
    <n v="2900000"/>
    <n v="2200000"/>
    <n v="35000000"/>
    <n v="1600000"/>
    <n v="2016"/>
    <s v="Jul"/>
    <s v="27"/>
    <n v="28.1"/>
    <n v="1366417754"/>
    <n v="5.36"/>
    <n v="471031528"/>
    <n v="20.593684"/>
    <n v="78.962879999999998"/>
    <n v="9.90625"/>
    <n v="13418773.752891693"/>
    <n v="22397.476340694007"/>
  </r>
  <r>
    <n v="346"/>
    <s v="Infinite"/>
    <n v="21300000"/>
    <n v="5141834668"/>
    <x v="2"/>
    <s v="Infinite"/>
    <n v="1608"/>
    <s v="United States"/>
    <s v="US"/>
    <s v="Entertainment"/>
    <n v="1296"/>
    <n v="98"/>
    <n v="93"/>
    <n v="68350000"/>
    <n v="17100"/>
    <n v="273400"/>
    <n v="205100"/>
    <n v="3300000"/>
    <n v="200000"/>
    <n v="2014"/>
    <s v="Aug"/>
    <s v="21"/>
    <n v="88.2"/>
    <n v="328239523"/>
    <n v="14.7"/>
    <n v="270663028"/>
    <n v="37.090240000000001"/>
    <n v="-95.712890999999999"/>
    <n v="13.4"/>
    <n v="3197658.3756218906"/>
    <n v="13246.268656716418"/>
  </r>
  <r>
    <n v="347"/>
    <s v="Azhan5star"/>
    <n v="21300000"/>
    <n v="10047736580"/>
    <x v="2"/>
    <s v="Azhan5star"/>
    <n v="669"/>
    <s v="India"/>
    <s v="IN"/>
    <s v="Entertainment"/>
    <n v="436"/>
    <n v="67"/>
    <n v="92"/>
    <n v="236293000"/>
    <n v="59100"/>
    <n v="945200"/>
    <n v="708900"/>
    <n v="11300000"/>
    <n v="600000"/>
    <n v="2021"/>
    <s v="Feb"/>
    <s v="2"/>
    <n v="28.1"/>
    <n v="1366417754"/>
    <n v="5.36"/>
    <n v="471031528"/>
    <n v="20.593684"/>
    <n v="78.962879999999998"/>
    <n v="18.583333333333332"/>
    <n v="15019038.236173393"/>
    <n v="31838.565022421524"/>
  </r>
  <r>
    <n v="348"/>
    <s v="Dangal TV Channel"/>
    <n v="21300000"/>
    <n v="12895427184"/>
    <x v="2"/>
    <s v="Dangal TV Channel"/>
    <n v="20225"/>
    <s v="India"/>
    <s v="IN"/>
    <s v="Entertainment"/>
    <n v="291"/>
    <n v="67"/>
    <n v="92"/>
    <n v="561020000"/>
    <n v="140300"/>
    <n v="2200000"/>
    <n v="1700000"/>
    <n v="26900000"/>
    <n v="700000"/>
    <n v="2017"/>
    <s v="Aug"/>
    <s v="2"/>
    <n v="28.1"/>
    <n v="1366417754"/>
    <n v="5.36"/>
    <n v="471031528"/>
    <n v="20.593684"/>
    <n v="78.962879999999998"/>
    <n v="240.77380952380952"/>
    <n v="637598.37745364651"/>
    <n v="1053.1520395550062"/>
  </r>
  <r>
    <n v="350"/>
    <s v="GMA Public  Affairs"/>
    <n v="21200000"/>
    <n v="11364908616"/>
    <x v="2"/>
    <s v="GMA Public  Affairs"/>
    <n v="31989"/>
    <s v="Philippines"/>
    <s v="PH"/>
    <s v="News"/>
    <n v="359"/>
    <n v="4"/>
    <n v="7"/>
    <n v="142317000"/>
    <n v="35600"/>
    <n v="569300"/>
    <n v="427000"/>
    <n v="6800000"/>
    <n v="200000"/>
    <n v="2009"/>
    <s v="Aug"/>
    <s v="8"/>
    <n v="35.5"/>
    <n v="108116615"/>
    <n v="2.15"/>
    <n v="50975903"/>
    <n v="12.879721"/>
    <n v="121.774017"/>
    <n v="177.71666666666667"/>
    <n v="355275.52021007222"/>
    <n v="662.72781268561073"/>
  </r>
  <r>
    <n v="351"/>
    <s v="Tasty"/>
    <n v="21100000"/>
    <n v="5783557209"/>
    <x v="8"/>
    <s v="Tasty"/>
    <n v="4728"/>
    <s v="United States"/>
    <s v="US"/>
    <s v="Howto"/>
    <n v="1113"/>
    <n v="99"/>
    <n v="10"/>
    <n v="24691000"/>
    <n v="6200"/>
    <n v="98800"/>
    <n v="74100"/>
    <n v="1200000"/>
    <n v="0"/>
    <n v="2016"/>
    <s v="Jan"/>
    <s v="22"/>
    <n v="88.2"/>
    <n v="328239523"/>
    <n v="14.7"/>
    <n v="270663028"/>
    <n v="37.090240000000001"/>
    <n v="-95.712890999999999"/>
    <n v="49.25"/>
    <n v="1223256.6008883249"/>
    <n v="4462.7749576988153"/>
  </r>
  <r>
    <n v="352"/>
    <s v="Baim Paula"/>
    <n v="21100000"/>
    <n v="4526271677"/>
    <x v="5"/>
    <s v="Baim Paula"/>
    <n v="2325"/>
    <s v="Indonesia"/>
    <s v="ID"/>
    <s v="Entertainment"/>
    <n v="1583"/>
    <n v="8"/>
    <n v="94"/>
    <n v="26974000"/>
    <n v="6700"/>
    <n v="107900"/>
    <n v="80900"/>
    <n v="1300000"/>
    <n v="100000"/>
    <n v="2016"/>
    <s v="Jun"/>
    <s v="4"/>
    <n v="36.299999999999997"/>
    <n v="270203917"/>
    <n v="4.6900000000000004"/>
    <n v="151509724"/>
    <n v="-0.78927499999999995"/>
    <n v="113.92132700000001"/>
    <n v="24.21875"/>
    <n v="1946783.5169892474"/>
    <n v="9075.2688172043017"/>
  </r>
  <r>
    <n v="353"/>
    <s v="nigahiga"/>
    <n v="21000000"/>
    <n v="4380564906"/>
    <x v="2"/>
    <s v="nigahiga"/>
    <n v="403"/>
    <s v="United States"/>
    <s v="US"/>
    <s v="Entertainment"/>
    <n v="1671"/>
    <n v="100"/>
    <n v="95"/>
    <n v="2476000"/>
    <n v="619"/>
    <n v="9900"/>
    <n v="7400"/>
    <n v="118900"/>
    <n v="0"/>
    <n v="2006"/>
    <s v="Jul"/>
    <s v="21"/>
    <n v="88.2"/>
    <n v="328239523"/>
    <n v="14.7"/>
    <n v="270663028"/>
    <n v="37.090240000000001"/>
    <n v="-95.712890999999999"/>
    <n v="1.8657407407407407"/>
    <n v="10869888.104218362"/>
    <n v="52109.181141439207"/>
  </r>
  <r>
    <n v="354"/>
    <s v="Rafa &amp; Luiz"/>
    <n v="21000000"/>
    <n v="7762905663"/>
    <x v="2"/>
    <s v="Rafa &amp; Luiz"/>
    <n v="2883"/>
    <s v="Brazil"/>
    <s v="BR"/>
    <s v="Entertainment"/>
    <n v="695"/>
    <n v="16"/>
    <n v="94"/>
    <n v="118410000"/>
    <n v="29600"/>
    <n v="473600"/>
    <n v="355200"/>
    <n v="5700000"/>
    <n v="400000"/>
    <n v="2015"/>
    <s v="Aug"/>
    <s v="26"/>
    <n v="51.3"/>
    <n v="212559417"/>
    <n v="12.08"/>
    <n v="183241641"/>
    <n v="-14.235004"/>
    <n v="-51.925280000000001"/>
    <n v="26.694444444444443"/>
    <n v="2692648.5130072841"/>
    <n v="7284.0790842872011"/>
  </r>
  <r>
    <n v="355"/>
    <s v="Lyrical Lemonade"/>
    <n v="21000000"/>
    <n v="10631638628"/>
    <x v="2"/>
    <s v="Lyrical Lemonade"/>
    <n v="420"/>
    <s v="United States"/>
    <s v="US"/>
    <s v="Entertainment"/>
    <n v="398"/>
    <n v="100"/>
    <n v="95"/>
    <n v="80062000"/>
    <n v="20000"/>
    <n v="320200"/>
    <n v="240200"/>
    <n v="3800000"/>
    <n v="100000"/>
    <n v="2013"/>
    <s v="Mar"/>
    <s v="25"/>
    <n v="88.2"/>
    <n v="328239523"/>
    <n v="14.7"/>
    <n v="270663028"/>
    <n v="37.090240000000001"/>
    <n v="-95.712890999999999"/>
    <n v="3.1818181818181817"/>
    <n v="25313425.304761905"/>
    <n v="50000"/>
  </r>
  <r>
    <n v="356"/>
    <s v="Vlad and Niki IDN"/>
    <n v="21000000"/>
    <n v="9789121606"/>
    <x v="2"/>
    <s v="Vlad and Niki IDN"/>
    <n v="498"/>
    <s v="United States"/>
    <s v="US"/>
    <s v="Entertainment"/>
    <n v="464"/>
    <n v="100"/>
    <n v="95"/>
    <n v="133362000"/>
    <n v="33300"/>
    <n v="533400"/>
    <n v="400100"/>
    <n v="6400000"/>
    <n v="300000"/>
    <n v="2018"/>
    <s v="Nov"/>
    <s v="9"/>
    <n v="88.2"/>
    <n v="328239523"/>
    <n v="14.7"/>
    <n v="270663028"/>
    <n v="37.090240000000001"/>
    <n v="-95.712890999999999"/>
    <n v="6.916666666666667"/>
    <n v="19656870.694779117"/>
    <n v="42168.674698795177"/>
  </r>
  <r>
    <n v="357"/>
    <s v="Dr. Vivek Bindra: Motivational Speaker"/>
    <n v="20900000"/>
    <n v="1693149479"/>
    <x v="3"/>
    <s v="Dr. Vivek Bindra: Motivational Speaker"/>
    <n v="896"/>
    <s v="India"/>
    <s v="IN"/>
    <s v="Education"/>
    <n v="6082"/>
    <n v="69"/>
    <n v="20"/>
    <n v="28588000"/>
    <n v="7100"/>
    <n v="114400"/>
    <n v="85800"/>
    <n v="1400000"/>
    <n v="100000"/>
    <n v="2013"/>
    <s v="Dec"/>
    <s v="6"/>
    <n v="28.1"/>
    <n v="1366417754"/>
    <n v="5.36"/>
    <n v="471031528"/>
    <n v="20.593684"/>
    <n v="78.962879999999998"/>
    <n v="6.7878787878787881"/>
    <n v="1889675.7578125"/>
    <n v="23325.892857142859"/>
  </r>
  <r>
    <n v="358"/>
    <s v="Fatos Desconhecidos"/>
    <n v="20900000"/>
    <n v="3828000587"/>
    <x v="2"/>
    <s v="Fatos Desconhecidos"/>
    <n v="6262"/>
    <s v="Brazil"/>
    <s v="BR"/>
    <s v="Entertainment"/>
    <n v="2033"/>
    <n v="17"/>
    <n v="96"/>
    <n v="52330000"/>
    <n v="13100"/>
    <n v="209300"/>
    <n v="157000"/>
    <n v="2500000"/>
    <n v="100000"/>
    <n v="2013"/>
    <s v="Sep"/>
    <s v="26"/>
    <n v="51.3"/>
    <n v="212559417"/>
    <n v="12.08"/>
    <n v="183241641"/>
    <n v="-14.235004"/>
    <n v="-51.925280000000001"/>
    <n v="47.439393939393938"/>
    <n v="611306.38565953367"/>
    <n v="3337.591823698499"/>
  </r>
  <r>
    <n v="359"/>
    <s v="Brave Wilderness"/>
    <n v="20900000"/>
    <n v="4927879069"/>
    <x v="17"/>
    <s v="Brave Wilderness"/>
    <n v="982"/>
    <s v="United States"/>
    <s v="US"/>
    <s v="Animals"/>
    <n v="1396"/>
    <n v="100"/>
    <n v="2"/>
    <n v="2989000"/>
    <n v="0"/>
    <n v="0"/>
    <n v="0"/>
    <n v="0"/>
    <n v="100000"/>
    <n v="2014"/>
    <s v="Sep"/>
    <s v="8"/>
    <n v="88.2"/>
    <n v="328239523"/>
    <n v="14.7"/>
    <n v="270663028"/>
    <n v="37.090240000000001"/>
    <n v="-95.712890999999999"/>
    <n v="8.1833333333333336"/>
    <n v="5018206.7912423629"/>
    <n v="21283.095723014256"/>
  </r>
  <r>
    <n v="360"/>
    <s v="LIV Crime"/>
    <n v="20900000"/>
    <n v="11058049885"/>
    <x v="5"/>
    <s v="LIV Crime"/>
    <n v="9850"/>
    <s v="United States"/>
    <s v="US"/>
    <s v="People"/>
    <n v="372"/>
    <n v="100"/>
    <n v="17"/>
    <n v="383700000"/>
    <n v="95900"/>
    <n v="1500000"/>
    <n v="1200000"/>
    <n v="18400000"/>
    <n v="600000"/>
    <n v="2020"/>
    <s v="Aug"/>
    <s v="18"/>
    <n v="88.2"/>
    <n v="328239523"/>
    <n v="14.7"/>
    <n v="270663028"/>
    <n v="37.090240000000001"/>
    <n v="-95.712890999999999"/>
    <n v="205.20833333333334"/>
    <n v="1122644.6583756346"/>
    <n v="2121.8274111675128"/>
  </r>
  <r>
    <n v="362"/>
    <s v="Romeo Santos"/>
    <n v="20900000"/>
    <n v="17324976752"/>
    <x v="0"/>
    <s v="RomeoSantos"/>
    <n v="6"/>
    <s v="United States"/>
    <s v="US"/>
    <s v="Music"/>
    <n v="2595710"/>
    <n v="5417"/>
    <n v="4067"/>
    <n v="99"/>
    <n v="0"/>
    <n v="0"/>
    <n v="0"/>
    <n v="5"/>
    <n v="0"/>
    <n v="2006"/>
    <s v="Jul"/>
    <s v="31"/>
    <n v="88.2"/>
    <n v="328239523"/>
    <n v="14.7"/>
    <n v="270663028"/>
    <n v="37.090240000000001"/>
    <n v="-95.712890999999999"/>
    <n v="2.7777777777777776E-2"/>
    <n v="2887496125.3333335"/>
    <n v="3483333.3333333335"/>
  </r>
  <r>
    <n v="363"/>
    <s v="Canal Canalha"/>
    <n v="20800000"/>
    <n v="1870608170"/>
    <x v="10"/>
    <s v="Canal Canalha"/>
    <n v="288"/>
    <s v="Brazil"/>
    <s v="BR"/>
    <s v="Comedy"/>
    <n v="5407"/>
    <n v="18"/>
    <n v="18"/>
    <n v="23897000"/>
    <n v="6000"/>
    <n v="95600"/>
    <n v="71700"/>
    <n v="1100000"/>
    <n v="0"/>
    <n v="2011"/>
    <s v="Apr"/>
    <s v="8"/>
    <n v="51.3"/>
    <n v="212559417"/>
    <n v="12.08"/>
    <n v="183241641"/>
    <n v="-14.235004"/>
    <n v="-51.925280000000001"/>
    <n v="1.8461538461538463"/>
    <n v="6495167.256944444"/>
    <n v="72222.222222222219"/>
  </r>
  <r>
    <n v="364"/>
    <s v="Kurzgesagt ï¿½ï¿½ï¿½ï¿½ï¿½ï¿"/>
    <n v="20800000"/>
    <n v="2378448129"/>
    <x v="3"/>
    <s v="Kurzgesagt ï¿½ï¿½ï¿½ï¿½ï¿½ï¿"/>
    <n v="193"/>
    <s v="Germany"/>
    <s v="DE"/>
    <s v="Education"/>
    <n v="3914"/>
    <n v="2"/>
    <n v="21"/>
    <n v="29269000"/>
    <n v="7300"/>
    <n v="117100"/>
    <n v="87800"/>
    <n v="1400000"/>
    <n v="100000"/>
    <n v="2013"/>
    <s v="Jul"/>
    <s v="9"/>
    <n v="70.2"/>
    <n v="83132799"/>
    <n v="3.04"/>
    <n v="64324835"/>
    <n v="51.165691000000002"/>
    <n v="10.451525999999999"/>
    <n v="1.4621212121212122"/>
    <n v="12323565.435233161"/>
    <n v="107772.0207253886"/>
  </r>
  <r>
    <n v="365"/>
    <s v="Yoeslan"/>
    <n v="20700000"/>
    <n v="17963202261"/>
    <x v="2"/>
    <s v="Yoeslan"/>
    <n v="619"/>
    <s v="United States"/>
    <s v="US"/>
    <s v="Entertainment"/>
    <n v="146"/>
    <n v="101"/>
    <n v="96"/>
    <n v="874796000"/>
    <n v="218700"/>
    <n v="3500000"/>
    <n v="2600000"/>
    <n v="42000000"/>
    <n v="1000000"/>
    <n v="2020"/>
    <s v="Sep"/>
    <s v="26"/>
    <n v="88.2"/>
    <n v="328239523"/>
    <n v="14.7"/>
    <n v="270663028"/>
    <n v="37.090240000000001"/>
    <n v="-95.712890999999999"/>
    <n v="12.895833333333334"/>
    <n v="29019712.861066237"/>
    <n v="33441.033925686592"/>
  </r>
  <r>
    <n v="366"/>
    <s v="5-Minute Crafts DIY"/>
    <n v="20700000"/>
    <n v="5091618606"/>
    <x v="8"/>
    <s v="5-Minute Crafts DIY"/>
    <n v="5062"/>
    <s v="United States"/>
    <s v="US"/>
    <s v="Howto"/>
    <n v="1334"/>
    <n v="103"/>
    <n v="11"/>
    <n v="20012000"/>
    <n v="5000"/>
    <n v="80000"/>
    <n v="60000"/>
    <n v="960600"/>
    <n v="0"/>
    <n v="2018"/>
    <s v="Jan"/>
    <s v="18"/>
    <n v="88.2"/>
    <n v="328239523"/>
    <n v="14.7"/>
    <n v="270663028"/>
    <n v="37.090240000000001"/>
    <n v="-95.712890999999999"/>
    <n v="70.305555555555557"/>
    <n v="1005851.1667325168"/>
    <n v="4089.2927696562624"/>
  </r>
  <r>
    <n v="368"/>
    <s v="tuzelity SHUFFLE"/>
    <n v="20700000"/>
    <n v="8658941531"/>
    <x v="5"/>
    <s v="tuzelity SHUFFLE"/>
    <n v="889"/>
    <s v="Russia"/>
    <s v="RU"/>
    <s v="People"/>
    <n v="570"/>
    <n v="3"/>
    <n v="18"/>
    <n v="552266000"/>
    <n v="138100"/>
    <n v="2200000"/>
    <n v="1700000"/>
    <n v="26500000"/>
    <n v="1600000"/>
    <n v="2015"/>
    <s v="Oct"/>
    <s v="26"/>
    <n v="81.900000000000006"/>
    <n v="144373535"/>
    <n v="4.59"/>
    <n v="107683889"/>
    <n v="61.524009999999997"/>
    <n v="105.31875599999999"/>
    <n v="8.231481481481481"/>
    <n v="9740091.7109111361"/>
    <n v="23284.589426321709"/>
  </r>
  <r>
    <n v="369"/>
    <s v="NBA"/>
    <n v="20700000"/>
    <n v="12624879732"/>
    <x v="7"/>
    <s v="NBA"/>
    <n v="47926"/>
    <s v="United States"/>
    <s v="US"/>
    <s v="Sports"/>
    <n v="304"/>
    <n v="103"/>
    <n v="4"/>
    <n v="73025000"/>
    <n v="18300"/>
    <n v="292100"/>
    <n v="219100"/>
    <n v="3500000"/>
    <n v="0"/>
    <n v="2005"/>
    <s v="Nov"/>
    <s v="21"/>
    <n v="88.2"/>
    <n v="328239523"/>
    <n v="14.7"/>
    <n v="270663028"/>
    <n v="37.090240000000001"/>
    <n v="-95.712890999999999"/>
    <n v="210.2017543859649"/>
    <n v="263424.44042899471"/>
    <n v="431.91587030004592"/>
  </r>
  <r>
    <n v="370"/>
    <s v="Deddy Corbuzier"/>
    <n v="20600000"/>
    <n v="4956090094"/>
    <x v="2"/>
    <s v="deddycorbuzier"/>
    <n v="15"/>
    <s v="Indonesia"/>
    <s v="ID"/>
    <s v="Entertainment"/>
    <n v="3539124"/>
    <n v="4044"/>
    <n v="6217"/>
    <n v="85"/>
    <n v="0"/>
    <n v="0"/>
    <n v="0"/>
    <n v="4"/>
    <n v="1"/>
    <n v="2007"/>
    <s v="Jul"/>
    <s v="23"/>
    <n v="36.299999999999997"/>
    <n v="270203917"/>
    <n v="4.6900000000000004"/>
    <n v="151509724"/>
    <n v="-0.78927499999999995"/>
    <n v="113.92132700000001"/>
    <n v="7.3529411764705885E-2"/>
    <n v="330406006.26666665"/>
    <n v="1373333.3333333333"/>
  </r>
  <r>
    <n v="371"/>
    <s v="Bizarrap"/>
    <n v="20600000"/>
    <n v="7657171980"/>
    <x v="10"/>
    <s v="Bizarrap"/>
    <n v="83"/>
    <s v="Argentina"/>
    <s v="AR"/>
    <s v="Entertainment"/>
    <n v="711"/>
    <n v="8"/>
    <n v="98"/>
    <n v="193176000"/>
    <n v="48300"/>
    <n v="772700"/>
    <n v="579500"/>
    <n v="9300000"/>
    <n v="200000"/>
    <n v="2017"/>
    <s v="Jan"/>
    <s v="15"/>
    <n v="90"/>
    <n v="44938712"/>
    <n v="9.7899999999999991"/>
    <n v="41339571"/>
    <n v="-38.416097000000001"/>
    <n v="-63.616672000000001"/>
    <n v="0.98809523809523814"/>
    <n v="92255084.096385539"/>
    <n v="248192.77108433735"/>
  </r>
  <r>
    <n v="372"/>
    <s v="Avicii"/>
    <n v="20600000"/>
    <n v="10292874715"/>
    <x v="0"/>
    <s v="Avicii"/>
    <n v="156"/>
    <s v="Sweden"/>
    <s v="SE"/>
    <s v="Music"/>
    <n v="421"/>
    <n v="1"/>
    <n v="92"/>
    <n v="81236000"/>
    <n v="20300"/>
    <n v="324900"/>
    <n v="243700"/>
    <n v="3900000"/>
    <n v="0"/>
    <n v="2009"/>
    <s v="Oct"/>
    <s v="28"/>
    <n v="67"/>
    <n v="10285453"/>
    <n v="6.48"/>
    <n v="9021165"/>
    <n v="60.128160999999999"/>
    <n v="18.643501000000001"/>
    <n v="0.8666666666666667"/>
    <n v="65979966.121794872"/>
    <n v="132051.28205128206"/>
  </r>
  <r>
    <n v="373"/>
    <s v="Mnet K-POP"/>
    <n v="20500000"/>
    <n v="15038593883"/>
    <x v="2"/>
    <s v="Mnet K-POP"/>
    <n v="33229"/>
    <s v="South Korea"/>
    <s v="KR"/>
    <s v="Entertainment"/>
    <n v="220"/>
    <n v="7"/>
    <n v="99"/>
    <n v="158540000"/>
    <n v="39600"/>
    <n v="634200"/>
    <n v="475600"/>
    <n v="7600000"/>
    <n v="100000"/>
    <n v="2006"/>
    <s v="Mar"/>
    <s v="9"/>
    <n v="94.3"/>
    <n v="51709098"/>
    <n v="4.1500000000000004"/>
    <n v="42106719"/>
    <n v="35.907756999999997"/>
    <n v="127.76692199999999"/>
    <n v="153.83796296296296"/>
    <n v="452574.37428150111"/>
    <n v="616.93099401125528"/>
  </r>
  <r>
    <n v="374"/>
    <s v="LazarBeam"/>
    <n v="20500000"/>
    <n v="8768697257"/>
    <x v="6"/>
    <s v="LazarBeam"/>
    <n v="1323"/>
    <s v="Australia"/>
    <s v="AU"/>
    <s v="Games"/>
    <n v="565"/>
    <n v="3"/>
    <n v="25"/>
    <n v="26082000"/>
    <n v="6500"/>
    <n v="104300"/>
    <n v="78200"/>
    <n v="1300000"/>
    <n v="0"/>
    <n v="2015"/>
    <s v="Jan"/>
    <s v="4"/>
    <n v="113.1"/>
    <n v="25766605"/>
    <n v="5.27"/>
    <n v="21844756"/>
    <n v="-25.274398000000001"/>
    <n v="133.775136"/>
    <n v="12.25"/>
    <n v="6627889.0831443686"/>
    <n v="15495.086923658353"/>
  </r>
  <r>
    <n v="375"/>
    <s v="Ninja Kidz TV"/>
    <n v="20500000"/>
    <n v="11009148579"/>
    <x v="2"/>
    <s v="Ninja Kidz TV"/>
    <n v="296"/>
    <s v="United States"/>
    <s v="US"/>
    <s v="Entertainment"/>
    <n v="377"/>
    <n v="104"/>
    <n v="99"/>
    <n v="195203000"/>
    <n v="48800"/>
    <n v="780800"/>
    <n v="585600"/>
    <n v="9400000"/>
    <n v="100000"/>
    <n v="2017"/>
    <s v="Feb"/>
    <s v="9"/>
    <n v="88.2"/>
    <n v="328239523"/>
    <n v="14.7"/>
    <n v="270663028"/>
    <n v="37.090240000000001"/>
    <n v="-95.712890999999999"/>
    <n v="3.5238095238095237"/>
    <n v="37193069.523648649"/>
    <n v="69256.75675675676"/>
  </r>
  <r>
    <n v="376"/>
    <s v="Totoy kids - Portuguï¿½"/>
    <n v="20400000"/>
    <n v="1796227417"/>
    <x v="1"/>
    <s v="Totoy kids - Portuguï¿½"/>
    <n v="206"/>
    <s v="Brazil"/>
    <s v="BR"/>
    <s v="Film"/>
    <n v="5673"/>
    <n v="19"/>
    <n v="24"/>
    <n v="39495000"/>
    <n v="9900"/>
    <n v="158000"/>
    <n v="118500"/>
    <n v="1900000"/>
    <n v="100000"/>
    <n v="2014"/>
    <s v="Dec"/>
    <s v="2"/>
    <n v="51.3"/>
    <n v="212559417"/>
    <n v="12.08"/>
    <n v="183241641"/>
    <n v="-14.235004"/>
    <n v="-51.925280000000001"/>
    <n v="1.7166666666666666"/>
    <n v="8719550.5679611657"/>
    <n v="99029.12621359223"/>
  </r>
  <r>
    <n v="377"/>
    <s v="Jake Paul"/>
    <n v="20400000"/>
    <n v="7311322368"/>
    <x v="5"/>
    <s v="Jake Paul"/>
    <n v="1006"/>
    <s v="United States"/>
    <s v="US"/>
    <s v="People"/>
    <n v="778"/>
    <n v="105"/>
    <n v="19"/>
    <n v="14646000"/>
    <n v="3700"/>
    <n v="58600"/>
    <n v="43900"/>
    <n v="703000"/>
    <n v="100000"/>
    <n v="2013"/>
    <s v="Sep"/>
    <s v="19"/>
    <n v="88.2"/>
    <n v="328239523"/>
    <n v="14.7"/>
    <n v="270663028"/>
    <n v="37.090240000000001"/>
    <n v="-95.712890999999999"/>
    <n v="7.6212121212121211"/>
    <n v="7267716.0715705762"/>
    <n v="20278.330019880716"/>
  </r>
  <r>
    <n v="378"/>
    <s v="Linkin Park"/>
    <n v="20400000"/>
    <n v="13397000296"/>
    <x v="0"/>
    <s v="linkinpark"/>
    <n v="0"/>
    <s v="Afghanistan"/>
    <s v="AF"/>
    <s v="Games"/>
    <n v="4057944"/>
    <n v="1385"/>
    <n v="7136"/>
    <m/>
    <n v="0"/>
    <n v="0"/>
    <n v="0"/>
    <n v="0"/>
    <n v="12"/>
    <n v="2006"/>
    <s v="Nov"/>
    <s v="28"/>
    <n v="9.6999999999999993"/>
    <n v="38041754"/>
    <n v="11.12"/>
    <n v="9797273"/>
    <n v="33.939109999999999"/>
    <n v="67.709952999999999"/>
    <n v="0"/>
    <n v="0"/>
    <n v="0"/>
  </r>
  <r>
    <n v="379"/>
    <s v="Vijay Television"/>
    <n v="20400000"/>
    <n v="29406206620"/>
    <x v="2"/>
    <s v="Vijay Television"/>
    <n v="51515"/>
    <s v="India"/>
    <s v="IN"/>
    <s v="Entertainment"/>
    <n v="43"/>
    <n v="70"/>
    <n v="100"/>
    <n v="907534000"/>
    <n v="226900"/>
    <n v="3600000"/>
    <n v="2700000"/>
    <n v="43600000"/>
    <n v="400000"/>
    <n v="2007"/>
    <s v="Feb"/>
    <s v="1"/>
    <n v="28.1"/>
    <n v="1366417754"/>
    <n v="5.36"/>
    <n v="471031528"/>
    <n v="20.593684"/>
    <n v="78.962879999999998"/>
    <n v="252.52450980392157"/>
    <n v="570828.04270600795"/>
    <n v="396.00116470930794"/>
  </r>
  <r>
    <n v="380"/>
    <s v="SlivkiShow"/>
    <n v="20400000"/>
    <n v="4707412332"/>
    <x v="2"/>
    <s v="SlivkiShow"/>
    <n v="462"/>
    <s v="Ukraine"/>
    <s v="UA"/>
    <s v="Entertainment"/>
    <n v="1489"/>
    <n v="1"/>
    <n v="100"/>
    <n v="28990000"/>
    <n v="7200"/>
    <n v="116000"/>
    <n v="87000"/>
    <n v="1400000"/>
    <n v="0"/>
    <n v="2012"/>
    <s v="Dec"/>
    <s v="11"/>
    <n v="82.7"/>
    <n v="44385155"/>
    <n v="8.8800000000000008"/>
    <n v="30835699"/>
    <n v="48.379432999999999"/>
    <n v="31.165579999999999"/>
    <n v="3.2083333333333335"/>
    <n v="10189204.181818182"/>
    <n v="44155.844155844155"/>
  </r>
  <r>
    <n v="381"/>
    <s v="Emiway Bantai"/>
    <n v="20400000"/>
    <n v="3579555124"/>
    <x v="0"/>
    <s v="Emiway Bantai"/>
    <n v="239"/>
    <s v="India"/>
    <s v="IN"/>
    <s v="Music"/>
    <n v="2236"/>
    <n v="70"/>
    <n v="94"/>
    <n v="41289000"/>
    <n v="10300"/>
    <n v="165200"/>
    <n v="123900"/>
    <n v="2000000"/>
    <n v="100000"/>
    <n v="2013"/>
    <s v="May"/>
    <s v="3"/>
    <n v="28.1"/>
    <n v="1366417754"/>
    <n v="5.36"/>
    <n v="471031528"/>
    <n v="20.593684"/>
    <n v="78.962879999999998"/>
    <n v="1.8106060606060606"/>
    <n v="14977218.09205021"/>
    <n v="85355.648535564847"/>
  </r>
  <r>
    <n v="382"/>
    <s v="Got Talent Global"/>
    <n v="20300000"/>
    <n v="2441288701"/>
    <x v="2"/>
    <s v="Got Talent Global"/>
    <n v="1245"/>
    <s v="United Kingdom"/>
    <s v="GB"/>
    <s v="Entertainment"/>
    <n v="3750"/>
    <n v="15"/>
    <n v="101"/>
    <n v="86457000"/>
    <n v="21600"/>
    <n v="345800"/>
    <n v="259400"/>
    <n v="4100000"/>
    <n v="100000"/>
    <n v="2013"/>
    <s v="Jan"/>
    <s v="31"/>
    <n v="60"/>
    <n v="66834405"/>
    <n v="3.85"/>
    <n v="55908316"/>
    <n v="55.378050999999999"/>
    <n v="-3.4359730000000002"/>
    <n v="9.4318181818181817"/>
    <n v="1960874.4586345381"/>
    <n v="16305.220883534137"/>
  </r>
  <r>
    <n v="384"/>
    <s v="BabyBus - Cerita &amp; Lagu Anak-anak"/>
    <n v="20300000"/>
    <n v="11819051552"/>
    <x v="3"/>
    <s v="BabyBus - Cerita &amp; Lagu Anak-anak"/>
    <n v="875"/>
    <s v="Indonesia"/>
    <s v="ID"/>
    <s v="Education"/>
    <n v="332"/>
    <n v="10"/>
    <n v="22"/>
    <n v="112768000"/>
    <n v="28200"/>
    <n v="451100"/>
    <n v="338300"/>
    <n v="5400000"/>
    <n v="100000"/>
    <n v="2019"/>
    <s v="Jan"/>
    <s v="14"/>
    <n v="36.299999999999997"/>
    <n v="270203917"/>
    <n v="4.6900000000000004"/>
    <n v="151509724"/>
    <n v="-0.78927499999999995"/>
    <n v="113.92132700000001"/>
    <n v="14.583333333333334"/>
    <n v="13507487.488"/>
    <n v="23200"/>
  </r>
  <r>
    <n v="385"/>
    <s v="Ami Rodriguez"/>
    <n v="20200000"/>
    <n v="2951914200"/>
    <x v="2"/>
    <s v="Ami Rodriguez"/>
    <n v="460"/>
    <s v="Colombia"/>
    <s v="CO"/>
    <s v="Entertainment"/>
    <n v="2959"/>
    <n v="7"/>
    <n v="103"/>
    <n v="263864000"/>
    <n v="66000"/>
    <n v="1100000"/>
    <n v="791600"/>
    <n v="12700000"/>
    <n v="1600000"/>
    <n v="2009"/>
    <s v="Jul"/>
    <s v="20"/>
    <n v="55.3"/>
    <n v="50339443"/>
    <n v="9.7100000000000009"/>
    <n v="40827302"/>
    <n v="4.5708679999999999"/>
    <n v="-74.297332999999995"/>
    <n v="2.5555555555555554"/>
    <n v="6417204.7826086953"/>
    <n v="43913.043478260872"/>
  </r>
  <r>
    <n v="386"/>
    <s v="Noor Stars"/>
    <n v="20200000"/>
    <n v="2764127969"/>
    <x v="10"/>
    <s v="Noor Stars"/>
    <n v="693"/>
    <s v="United Arab Emirates"/>
    <s v="AE"/>
    <s v="Entertainment"/>
    <n v="3238"/>
    <n v="5"/>
    <n v="102"/>
    <n v="15556000"/>
    <n v="3900"/>
    <n v="62200"/>
    <n v="46700"/>
    <n v="746700"/>
    <n v="100000"/>
    <n v="2014"/>
    <s v="Apr"/>
    <s v="24"/>
    <n v="36.799999999999997"/>
    <n v="9770529"/>
    <n v="2.35"/>
    <n v="8479744"/>
    <n v="23.424075999999999"/>
    <n v="53.847817999999997"/>
    <n v="5.7750000000000004"/>
    <n v="3988640.6479076478"/>
    <n v="29148.629148629148"/>
  </r>
  <r>
    <n v="388"/>
    <s v="Kiddiestv Hindi - Nursery Rhymes &amp; Kids Songs"/>
    <n v="20200000"/>
    <n v="7274150246"/>
    <x v="3"/>
    <s v="Kiddiestv Hindi - Nursery Rhymes &amp; Kids Songs"/>
    <n v="226"/>
    <s v="India"/>
    <s v="IN"/>
    <s v="Education"/>
    <n v="780"/>
    <n v="71"/>
    <n v="23"/>
    <n v="113420000"/>
    <n v="28400"/>
    <n v="453700"/>
    <n v="340300"/>
    <n v="5400000"/>
    <n v="300000"/>
    <n v="2017"/>
    <s v="May"/>
    <s v="25"/>
    <n v="28.1"/>
    <n v="1366417754"/>
    <n v="5.36"/>
    <n v="471031528"/>
    <n v="20.593684"/>
    <n v="78.962879999999998"/>
    <n v="2.6904761904761907"/>
    <n v="32186505.513274338"/>
    <n v="89380.530973451328"/>
  </r>
  <r>
    <n v="389"/>
    <s v="dednahype"/>
    <n v="20200000"/>
    <n v="20919403720"/>
    <x v="10"/>
    <s v="dednahype"/>
    <n v="1935"/>
    <s v="Latvia"/>
    <s v="LV"/>
    <s v="Comedy"/>
    <n v="108"/>
    <n v="1"/>
    <n v="19"/>
    <n v="1245000000"/>
    <n v="311200"/>
    <n v="5000000"/>
    <n v="3700000"/>
    <n v="59800000"/>
    <n v="1200000"/>
    <n v="2020"/>
    <s v="Mar"/>
    <s v="20"/>
    <n v="88.1"/>
    <n v="1912789"/>
    <n v="6.52"/>
    <n v="1304943"/>
    <n v="56.879635"/>
    <n v="24.603189"/>
    <n v="40.3125"/>
    <n v="10811061.354005167"/>
    <n v="10439.276485788114"/>
  </r>
  <r>
    <n v="390"/>
    <s v="Marta and Rustam"/>
    <n v="20200000"/>
    <n v="19694265358"/>
    <x v="10"/>
    <s v="Marta and Rustam"/>
    <n v="761"/>
    <s v="United States"/>
    <s v="US"/>
    <s v="Comedy"/>
    <n v="126"/>
    <n v="106"/>
    <n v="20"/>
    <n v="452250000"/>
    <n v="113100"/>
    <n v="1800000"/>
    <n v="1400000"/>
    <n v="21700000"/>
    <n v="600000"/>
    <n v="2021"/>
    <s v="Jun"/>
    <s v="21"/>
    <n v="88.2"/>
    <n v="328239523"/>
    <n v="14.7"/>
    <n v="270663028"/>
    <n v="37.090240000000001"/>
    <n v="-95.712890999999999"/>
    <n v="21.138888888888889"/>
    <n v="25879455.135348227"/>
    <n v="26544.021024967147"/>
  </r>
  <r>
    <n v="391"/>
    <s v="MiawAug"/>
    <n v="20200000"/>
    <n v="6098644584"/>
    <x v="6"/>
    <s v="MiawAug"/>
    <n v="3713"/>
    <s v="Indonesia"/>
    <s v="ID"/>
    <s v="Games"/>
    <n v="1023"/>
    <n v="11"/>
    <n v="27"/>
    <n v="64489000"/>
    <n v="16100"/>
    <n v="258000"/>
    <n v="193500"/>
    <n v="3100000"/>
    <n v="200000"/>
    <n v="2014"/>
    <s v="Mar"/>
    <s v="15"/>
    <n v="36.299999999999997"/>
    <n v="270203917"/>
    <n v="4.6900000000000004"/>
    <n v="151509724"/>
    <n v="-0.78927499999999995"/>
    <n v="113.92132700000001"/>
    <n v="30.941666666666666"/>
    <n v="1642511.33423108"/>
    <n v="5440.3447347158635"/>
  </r>
  <r>
    <n v="392"/>
    <s v="CookieSwirlC"/>
    <n v="20100000"/>
    <n v="23353115850"/>
    <x v="2"/>
    <s v="CookieSwirlC"/>
    <n v="3774"/>
    <s v="United States"/>
    <s v="US"/>
    <s v="Games"/>
    <n v="86"/>
    <n v="108"/>
    <n v="28"/>
    <n v="221702000"/>
    <n v="55400"/>
    <n v="886800"/>
    <n v="665100"/>
    <n v="10600000"/>
    <n v="200000"/>
    <n v="2013"/>
    <s v="Nov"/>
    <s v="3"/>
    <n v="88.2"/>
    <n v="328239523"/>
    <n v="14.7"/>
    <n v="270663028"/>
    <n v="37.090240000000001"/>
    <n v="-95.712890999999999"/>
    <n v="28.59090909090909"/>
    <n v="6187895.0317965019"/>
    <n v="5325.9141494435617"/>
  </r>
  <r>
    <n v="393"/>
    <s v="Skrillex"/>
    <n v="20100000"/>
    <n v="6618524158"/>
    <x v="0"/>
    <s v="Skrillex"/>
    <n v="241"/>
    <s v="United States"/>
    <s v="US"/>
    <s v="Music"/>
    <n v="905"/>
    <n v="108"/>
    <n v="95"/>
    <n v="25263000"/>
    <n v="6300"/>
    <n v="101100"/>
    <n v="75800"/>
    <n v="1200000"/>
    <n v="0"/>
    <n v="2010"/>
    <s v="Apr"/>
    <s v="6"/>
    <n v="88.2"/>
    <n v="328239523"/>
    <n v="14.7"/>
    <n v="270663028"/>
    <n v="37.090240000000001"/>
    <n v="-95.712890999999999"/>
    <n v="1.4345238095238095"/>
    <n v="27462755.84232365"/>
    <n v="83402.489626556024"/>
  </r>
  <r>
    <n v="394"/>
    <s v="AuthenticGames"/>
    <n v="20100000"/>
    <n v="8920141342"/>
    <x v="6"/>
    <s v="AuthenticGames"/>
    <n v="4974"/>
    <s v="Brazil"/>
    <s v="BR"/>
    <s v="Games"/>
    <n v="549"/>
    <n v="20"/>
    <n v="28"/>
    <n v="5420000"/>
    <n v="1400"/>
    <n v="21700"/>
    <n v="16300"/>
    <n v="260200"/>
    <n v="0"/>
    <n v="2011"/>
    <s v="Oct"/>
    <s v="7"/>
    <n v="51.3"/>
    <n v="212559417"/>
    <n v="12.08"/>
    <n v="183241641"/>
    <n v="-14.235004"/>
    <n v="-51.925280000000001"/>
    <n v="31.884615384615383"/>
    <n v="1793353.7076799357"/>
    <n v="4041.0132689987936"/>
  </r>
  <r>
    <n v="396"/>
    <s v="Pencilmation"/>
    <n v="20100000"/>
    <n v="11317309935"/>
    <x v="1"/>
    <s v="Pencilmation"/>
    <n v="1481"/>
    <s v="United States"/>
    <s v="US"/>
    <s v="Entertainment"/>
    <n v="366"/>
    <n v="109"/>
    <n v="104"/>
    <n v="14862000"/>
    <n v="3700"/>
    <n v="59400"/>
    <n v="44600"/>
    <n v="713400"/>
    <n v="100000"/>
    <n v="2007"/>
    <s v="Feb"/>
    <s v="1"/>
    <n v="88.2"/>
    <n v="328239523"/>
    <n v="14.7"/>
    <n v="270663028"/>
    <n v="37.090240000000001"/>
    <n v="-95.712890999999999"/>
    <n v="7.2598039215686274"/>
    <n v="7641667.7481431467"/>
    <n v="13571.910871033086"/>
  </r>
  <r>
    <n v="397"/>
    <s v="7clouds"/>
    <n v="20100000"/>
    <n v="14816075927"/>
    <x v="0"/>
    <s v="7clouds"/>
    <n v="2384"/>
    <s v="United States"/>
    <s v="US"/>
    <s v="Music"/>
    <n v="227"/>
    <n v="108"/>
    <n v="95"/>
    <n v="276751000"/>
    <n v="69200"/>
    <n v="1100000"/>
    <n v="830300"/>
    <n v="13300000"/>
    <n v="300000"/>
    <n v="2013"/>
    <s v="May"/>
    <s v="25"/>
    <n v="88.2"/>
    <n v="328239523"/>
    <n v="14.7"/>
    <n v="270663028"/>
    <n v="37.090240000000001"/>
    <n v="-95.712890999999999"/>
    <n v="18.060606060606062"/>
    <n v="6214796.9492449667"/>
    <n v="8431.2080536912745"/>
  </r>
  <r>
    <n v="398"/>
    <s v="5-Minute Crafts PLAY"/>
    <n v="20100000"/>
    <n v="6119294270"/>
    <x v="8"/>
    <s v="5-Minute Crafts PLAY"/>
    <n v="5491"/>
    <s v="United States"/>
    <s v="US"/>
    <s v="Howto"/>
    <n v="1014"/>
    <n v="108"/>
    <n v="12"/>
    <n v="105784000"/>
    <n v="26400"/>
    <n v="423100"/>
    <n v="317400"/>
    <n v="5100000"/>
    <n v="100000"/>
    <n v="2017"/>
    <s v="Oct"/>
    <s v="30"/>
    <n v="88.2"/>
    <n v="328239523"/>
    <n v="14.7"/>
    <n v="270663028"/>
    <n v="37.090240000000001"/>
    <n v="-95.712890999999999"/>
    <n v="65.36904761904762"/>
    <n v="1114422.5587324714"/>
    <n v="3660.5354215989801"/>
  </r>
  <r>
    <n v="399"/>
    <s v="Marvel Entertainment"/>
    <n v="20100000"/>
    <n v="5634695322"/>
    <x v="2"/>
    <s v="MarvelEntertainment"/>
    <n v="1"/>
    <s v="United States"/>
    <s v="US"/>
    <s v="Film"/>
    <n v="4054962"/>
    <n v="6143"/>
    <n v="4024"/>
    <n v="63"/>
    <n v="0"/>
    <n v="0"/>
    <n v="0"/>
    <n v="3"/>
    <n v="30"/>
    <n v="2011"/>
    <s v="May"/>
    <s v="10"/>
    <n v="88.2"/>
    <n v="328239523"/>
    <n v="14.7"/>
    <n v="270663028"/>
    <n v="37.090240000000001"/>
    <n v="-95.712890999999999"/>
    <n v="6.41025641025641E-3"/>
    <n v="5634695322"/>
    <n v="20100000"/>
  </r>
  <r>
    <n v="400"/>
    <s v="BuzzFeedVideo"/>
    <n v="20100000"/>
    <n v="17913237851"/>
    <x v="5"/>
    <s v="BuzzFeedVideo"/>
    <n v="7737"/>
    <s v="United States"/>
    <s v="US"/>
    <s v="People"/>
    <n v="150"/>
    <n v="108"/>
    <n v="20"/>
    <n v="9112000"/>
    <n v="2300"/>
    <n v="36400"/>
    <n v="27300"/>
    <n v="437400"/>
    <n v="0"/>
    <n v="2011"/>
    <s v="Aug"/>
    <s v="10"/>
    <n v="88.2"/>
    <n v="328239523"/>
    <n v="14.7"/>
    <n v="270663028"/>
    <n v="37.090240000000001"/>
    <n v="-95.712890999999999"/>
    <n v="49.596153846153847"/>
    <n v="2315269.2065400025"/>
    <n v="2597.9061651803027"/>
  </r>
  <r>
    <n v="401"/>
    <s v="REACT"/>
    <n v="20000000"/>
    <n v="13154314376"/>
    <x v="2"/>
    <s v="REACT"/>
    <n v="4339"/>
    <s v="United States"/>
    <s v="US"/>
    <s v="Entertainment"/>
    <n v="281"/>
    <n v="109"/>
    <n v="104"/>
    <n v="23206000"/>
    <n v="5800"/>
    <n v="92800"/>
    <n v="69600"/>
    <n v="1100000"/>
    <n v="0"/>
    <n v="2007"/>
    <s v="Jun"/>
    <s v="4"/>
    <n v="88.2"/>
    <n v="328239523"/>
    <n v="14.7"/>
    <n v="270663028"/>
    <n v="37.090240000000001"/>
    <n v="-95.712890999999999"/>
    <n v="21.269607843137255"/>
    <n v="3031646.5489744181"/>
    <n v="4609.3569946992393"/>
  </r>
  <r>
    <n v="402"/>
    <s v="Vevo"/>
    <n v="20000000"/>
    <n v="559765455"/>
    <x v="0"/>
    <s v="Vevo"/>
    <n v="1527"/>
    <s v="United States"/>
    <s v="US"/>
    <s v="Music"/>
    <n v="22747"/>
    <n v="109"/>
    <n v="96"/>
    <n v="1331000"/>
    <n v="333"/>
    <n v="5300"/>
    <n v="4000"/>
    <n v="63900"/>
    <n v="0"/>
    <n v="2006"/>
    <s v="Apr"/>
    <s v="14"/>
    <n v="88.2"/>
    <n v="328239523"/>
    <n v="14.7"/>
    <n v="270663028"/>
    <n v="37.090240000000001"/>
    <n v="-95.712890999999999"/>
    <n v="7.0694444444444446"/>
    <n v="366578.55599214148"/>
    <n v="13097.576948264572"/>
  </r>
  <r>
    <n v="403"/>
    <s v="Gordon Ramsay"/>
    <n v="20000000"/>
    <n v="3875172235"/>
    <x v="2"/>
    <s v="Gordon Ramsay"/>
    <n v="1527"/>
    <s v="United Kingdom"/>
    <s v="GB"/>
    <s v="Entertainment"/>
    <n v="2001"/>
    <n v="16"/>
    <n v="104"/>
    <n v="39228000"/>
    <n v="9800"/>
    <n v="156900"/>
    <n v="117700"/>
    <n v="1900000"/>
    <n v="200000"/>
    <n v="2006"/>
    <s v="Apr"/>
    <s v="29"/>
    <n v="60"/>
    <n v="66834405"/>
    <n v="3.85"/>
    <n v="55908316"/>
    <n v="55.378050999999999"/>
    <n v="-3.4359730000000002"/>
    <n v="7.0694444444444446"/>
    <n v="2537768.3267845451"/>
    <n v="13097.576948264572"/>
  </r>
  <r>
    <n v="404"/>
    <s v="Pentatonix"/>
    <n v="20000000"/>
    <n v="6033295543"/>
    <x v="0"/>
    <s v="pentatonix"/>
    <n v="1"/>
    <s v="Canada"/>
    <s v="CA"/>
    <s v="Entertainment"/>
    <n v="4051673"/>
    <n v="4072"/>
    <n v="6742"/>
    <m/>
    <n v="0"/>
    <n v="0"/>
    <n v="0"/>
    <n v="0"/>
    <n v="0"/>
    <n v="2006"/>
    <s v="Mar"/>
    <s v="9"/>
    <n v="68.900000000000006"/>
    <n v="36991981"/>
    <n v="5.56"/>
    <n v="30628482"/>
    <n v="56.130366000000002"/>
    <n v="-106.346771"/>
    <n v="4.6296296296296294E-3"/>
    <n v="6033295543"/>
    <n v="20000000"/>
  </r>
  <r>
    <n v="405"/>
    <s v="Green Gold TV - Official Channel"/>
    <n v="20000000"/>
    <n v="9715291883"/>
    <x v="1"/>
    <s v="Green Gold TV - Official Channel"/>
    <n v="1476"/>
    <s v="India"/>
    <s v="IN"/>
    <s v="Entertainment"/>
    <n v="473"/>
    <n v="72"/>
    <n v="104"/>
    <n v="70278000"/>
    <n v="0"/>
    <n v="0"/>
    <n v="0"/>
    <n v="0"/>
    <n v="100000"/>
    <n v="2011"/>
    <s v="Jul"/>
    <s v="1"/>
    <n v="28.1"/>
    <n v="1366417754"/>
    <n v="5.36"/>
    <n v="471031528"/>
    <n v="20.593684"/>
    <n v="78.962879999999998"/>
    <n v="9.4615384615384617"/>
    <n v="6582176.0724932253"/>
    <n v="13550.135501355013"/>
  </r>
  <r>
    <n v="406"/>
    <s v="Gusttavo Lima Oficial"/>
    <n v="19900000"/>
    <n v="13917423958"/>
    <x v="0"/>
    <s v="Gusttavo Lima Oficial"/>
    <n v="416"/>
    <s v="Brazil"/>
    <s v="BR"/>
    <s v="Music"/>
    <n v="258"/>
    <n v="21"/>
    <n v="97"/>
    <n v="214803000"/>
    <n v="53700"/>
    <n v="859200"/>
    <n v="644400"/>
    <n v="10300000"/>
    <n v="100000"/>
    <n v="2010"/>
    <s v="Nov"/>
    <s v="9"/>
    <n v="51.3"/>
    <n v="212559417"/>
    <n v="12.08"/>
    <n v="183241641"/>
    <n v="-14.235004"/>
    <n v="-51.925280000000001"/>
    <n v="2.4761904761904763"/>
    <n v="33455346.052884616"/>
    <n v="47836.538461538461"/>
  </r>
  <r>
    <n v="407"/>
    <s v="HaerteTest"/>
    <n v="19800000"/>
    <n v="3234880084"/>
    <x v="14"/>
    <s v="HaerteTest"/>
    <n v="1411"/>
    <s v="Germany"/>
    <s v="DE"/>
    <s v="Tech"/>
    <n v="2583"/>
    <n v="3"/>
    <n v="6"/>
    <n v="5650000"/>
    <n v="1400"/>
    <n v="22600"/>
    <n v="17000"/>
    <n v="271200"/>
    <n v="0"/>
    <n v="2011"/>
    <s v="Sep"/>
    <s v="6"/>
    <n v="70.2"/>
    <n v="83132799"/>
    <n v="3.04"/>
    <n v="64324835"/>
    <n v="51.165691000000002"/>
    <n v="10.451525999999999"/>
    <n v="9.0448717948717956"/>
    <n v="2292615.2260807939"/>
    <n v="14032.60099220411"/>
  </r>
  <r>
    <n v="408"/>
    <s v="Crafty Panda"/>
    <n v="19800000"/>
    <n v="5759442450"/>
    <x v="5"/>
    <s v="Crafty Panda"/>
    <n v="760"/>
    <s v="United States"/>
    <s v="US"/>
    <s v="Entertainment"/>
    <n v="1120"/>
    <n v="111"/>
    <n v="105"/>
    <n v="6137000"/>
    <n v="1500"/>
    <n v="24500"/>
    <n v="18400"/>
    <n v="294600"/>
    <n v="100000"/>
    <n v="2017"/>
    <s v="Dec"/>
    <s v="3"/>
    <n v="88.2"/>
    <n v="328239523"/>
    <n v="14.7"/>
    <n v="270663028"/>
    <n v="37.090240000000001"/>
    <n v="-95.712890999999999"/>
    <n v="9.0476190476190474"/>
    <n v="7578213.75"/>
    <n v="26052.63157894737"/>
  </r>
  <r>
    <n v="409"/>
    <s v="SOMOY TV"/>
    <n v="19800000"/>
    <n v="12293479945"/>
    <x v="9"/>
    <s v="TIME NEWS"/>
    <n v="9930"/>
    <s v="United States"/>
    <s v="US"/>
    <s v="News"/>
    <n v="1291541"/>
    <n v="2251"/>
    <n v="1555"/>
    <n v="16229"/>
    <n v="4"/>
    <n v="65"/>
    <n v="49"/>
    <n v="779"/>
    <n v="0"/>
    <n v="2013"/>
    <s v="Nov"/>
    <s v="16"/>
    <n v="88.2"/>
    <n v="328239523"/>
    <n v="14.7"/>
    <n v="270663028"/>
    <n v="37.090240000000001"/>
    <n v="-95.712890999999999"/>
    <n v="75.227272727272734"/>
    <n v="1238014.0931520644"/>
    <n v="1993.9577039274925"/>
  </r>
  <r>
    <n v="410"/>
    <s v="JennaMarbles"/>
    <n v="19700000"/>
    <n v="1803249241"/>
    <x v="10"/>
    <s v="JennaMarbles"/>
    <n v="250"/>
    <s v="United States"/>
    <s v="US"/>
    <s v="Comedy"/>
    <n v="5665"/>
    <n v="112"/>
    <n v="21"/>
    <n v="3769000"/>
    <n v="942"/>
    <n v="15100"/>
    <n v="11300"/>
    <n v="180900"/>
    <n v="0"/>
    <n v="2010"/>
    <s v="Feb"/>
    <s v="16"/>
    <n v="88.2"/>
    <n v="328239523"/>
    <n v="14.7"/>
    <n v="270663028"/>
    <n v="37.090240000000001"/>
    <n v="-95.712890999999999"/>
    <n v="1.4880952380952381"/>
    <n v="7212996.9639999997"/>
    <n v="78800"/>
  </r>
  <r>
    <n v="412"/>
    <s v="Official Pink Panther"/>
    <n v="19700000"/>
    <n v="10955619815"/>
    <x v="1"/>
    <s v="OfficialPinkPanther"/>
    <n v="1"/>
    <s v="United States"/>
    <s v="US"/>
    <s v="Games"/>
    <n v="4052414"/>
    <n v="7741"/>
    <n v="7494"/>
    <m/>
    <n v="0"/>
    <n v="0"/>
    <n v="0"/>
    <n v="0"/>
    <n v="0"/>
    <n v="2011"/>
    <s v="Oct"/>
    <s v="6"/>
    <n v="88.2"/>
    <n v="328239523"/>
    <n v="14.7"/>
    <n v="270663028"/>
    <n v="37.090240000000001"/>
    <n v="-95.712890999999999"/>
    <n v="6.41025641025641E-3"/>
    <n v="10955619815"/>
    <n v="19700000"/>
  </r>
  <r>
    <n v="413"/>
    <s v="Britain's Got Talent"/>
    <n v="19700000"/>
    <n v="11323617496"/>
    <x v="2"/>
    <s v="Britain's Got Talent"/>
    <n v="4225"/>
    <s v="United Kingdom"/>
    <s v="GB"/>
    <s v="Entertainment"/>
    <n v="364"/>
    <n v="17"/>
    <n v="106"/>
    <n v="54192000"/>
    <n v="13500"/>
    <n v="216800"/>
    <n v="162600"/>
    <n v="2600000"/>
    <n v="100000"/>
    <n v="2008"/>
    <s v="Apr"/>
    <s v="12"/>
    <n v="60"/>
    <n v="66834405"/>
    <n v="3.85"/>
    <n v="55908316"/>
    <n v="55.378050999999999"/>
    <n v="-3.4359730000000002"/>
    <n v="22.005208333333332"/>
    <n v="2680146.1528994082"/>
    <n v="4662.7218934911243"/>
  </r>
  <r>
    <n v="414"/>
    <s v="SCTV"/>
    <n v="19700000"/>
    <n v="9808676159"/>
    <x v="2"/>
    <s v="SCTV"/>
    <n v="267"/>
    <s v="United Kingdom"/>
    <s v="GB"/>
    <s v="Music"/>
    <n v="2831648"/>
    <n v="3695"/>
    <n v="4668"/>
    <n v="336"/>
    <n v="0"/>
    <n v="1"/>
    <n v="1"/>
    <n v="16"/>
    <n v="0"/>
    <n v="2006"/>
    <s v="Mar"/>
    <s v="25"/>
    <n v="60"/>
    <n v="66834405"/>
    <n v="3.85"/>
    <n v="55908316"/>
    <n v="55.378050999999999"/>
    <n v="-3.4359730000000002"/>
    <n v="1.2361111111111112"/>
    <n v="36736614.827715352"/>
    <n v="73782.771535580527"/>
  </r>
  <r>
    <n v="415"/>
    <s v="AS Gaming"/>
    <n v="19600000"/>
    <n v="2851024430"/>
    <x v="6"/>
    <s v="ASGaming"/>
    <n v="17"/>
    <s v="United States"/>
    <s v="US"/>
    <s v="Games"/>
    <n v="3857915"/>
    <n v="7711"/>
    <n v="7464"/>
    <n v="23"/>
    <n v="0"/>
    <n v="0"/>
    <n v="0"/>
    <n v="1"/>
    <n v="0"/>
    <n v="2009"/>
    <s v="Mar"/>
    <s v="5"/>
    <n v="88.2"/>
    <n v="328239523"/>
    <n v="14.7"/>
    <n v="270663028"/>
    <n v="37.090240000000001"/>
    <n v="-95.712890999999999"/>
    <n v="9.4444444444444442E-2"/>
    <n v="167707319.41176471"/>
    <n v="1152941.1764705882"/>
  </r>
  <r>
    <n v="416"/>
    <s v="Sony AATH"/>
    <n v="19600000"/>
    <n v="13930021471"/>
    <x v="4"/>
    <s v="Sony AATH"/>
    <n v="18661"/>
    <s v="United States"/>
    <s v="US"/>
    <s v="Entertainment"/>
    <n v="257"/>
    <n v="112"/>
    <n v="106"/>
    <n v="274212000"/>
    <n v="68600"/>
    <n v="1100000"/>
    <n v="822600"/>
    <n v="13200000"/>
    <n v="300000"/>
    <n v="2013"/>
    <s v="Nov"/>
    <s v="13"/>
    <n v="88.2"/>
    <n v="328239523"/>
    <n v="14.7"/>
    <n v="270663028"/>
    <n v="37.090240000000001"/>
    <n v="-95.712890999999999"/>
    <n v="141.37121212121212"/>
    <n v="746477.75955200684"/>
    <n v="1050.3188467927764"/>
  </r>
  <r>
    <n v="417"/>
    <s v="tabii Urdu"/>
    <n v="19600000"/>
    <n v="8779729549"/>
    <x v="2"/>
    <s v="tabii Urdu"/>
    <n v="1306"/>
    <s v="Turkey"/>
    <s v="TR"/>
    <s v="Entertainment"/>
    <n v="562"/>
    <n v="3"/>
    <n v="107"/>
    <n v="110806000"/>
    <n v="27700"/>
    <n v="443200"/>
    <n v="332400"/>
    <n v="5300000"/>
    <n v="100000"/>
    <n v="2020"/>
    <s v="Apr"/>
    <s v="17"/>
    <n v="23.9"/>
    <n v="83429615"/>
    <n v="13.49"/>
    <n v="63097818"/>
    <n v="38.963745000000003"/>
    <n v="35.243321999999999"/>
    <n v="27.208333333333332"/>
    <n v="6722610.6807044409"/>
    <n v="15007.656967840736"/>
  </r>
  <r>
    <n v="418"/>
    <s v="DaFuq!?Boom!"/>
    <n v="19600000"/>
    <n v="7906181776"/>
    <x v="1"/>
    <s v="DaFuq!?Boom!"/>
    <n v="214"/>
    <s v="United States"/>
    <s v="US"/>
    <s v="Entertainment"/>
    <n v="656"/>
    <n v="112"/>
    <n v="106"/>
    <n v="2304000000"/>
    <n v="576000"/>
    <n v="9200000"/>
    <n v="6900000"/>
    <n v="110600000"/>
    <n v="6700000"/>
    <n v="2016"/>
    <s v="Jun"/>
    <s v="6"/>
    <n v="88.2"/>
    <n v="328239523"/>
    <n v="14.7"/>
    <n v="270663028"/>
    <n v="37.090240000000001"/>
    <n v="-95.712890999999999"/>
    <n v="2.2291666666666665"/>
    <n v="36944774.654205605"/>
    <n v="91588.785046728968"/>
  </r>
  <r>
    <n v="419"/>
    <s v="Clash of Clans"/>
    <n v="19600000"/>
    <n v="3961318438"/>
    <x v="6"/>
    <s v="Clash of Clans"/>
    <n v="674"/>
    <s v="United States"/>
    <s v="US"/>
    <s v="Games"/>
    <n v="1934"/>
    <n v="113"/>
    <n v="30"/>
    <n v="22292000"/>
    <n v="5600"/>
    <n v="89200"/>
    <n v="66900"/>
    <n v="1100000"/>
    <n v="0"/>
    <n v="2013"/>
    <s v="Jan"/>
    <s v="31"/>
    <n v="88.2"/>
    <n v="328239523"/>
    <n v="14.7"/>
    <n v="270663028"/>
    <n v="37.090240000000001"/>
    <n v="-95.712890999999999"/>
    <n v="5.1060606060606064"/>
    <n v="5877327.0593471806"/>
    <n v="29080.11869436202"/>
  </r>
  <r>
    <n v="420"/>
    <s v="RKD Studios"/>
    <n v="19500000"/>
    <n v="5234251168"/>
    <x v="2"/>
    <s v="RKD Studios"/>
    <n v="847"/>
    <s v="India"/>
    <s v="IN"/>
    <s v="Entertainment"/>
    <n v="1265"/>
    <n v="74"/>
    <n v="108"/>
    <n v="59841000"/>
    <n v="0"/>
    <n v="0"/>
    <n v="0"/>
    <n v="0"/>
    <n v="300000"/>
    <n v="2014"/>
    <s v="Mar"/>
    <s v="14"/>
    <n v="28.1"/>
    <n v="1366417754"/>
    <n v="5.36"/>
    <n v="471031528"/>
    <n v="20.593684"/>
    <n v="78.962879999999998"/>
    <n v="7.0583333333333336"/>
    <n v="6179753.445100354"/>
    <n v="23022.432113341205"/>
  </r>
  <r>
    <n v="421"/>
    <s v="DLS News"/>
    <n v="19400000"/>
    <n v="2255542592"/>
    <x v="9"/>
    <s v="DLS News"/>
    <n v="4750"/>
    <s v="India"/>
    <s v="IN"/>
    <s v="News"/>
    <n v="4178"/>
    <n v="74"/>
    <n v="8"/>
    <n v="32111000"/>
    <n v="8000"/>
    <n v="128400"/>
    <n v="96300"/>
    <n v="1500000"/>
    <n v="100000"/>
    <n v="2017"/>
    <s v="Jul"/>
    <s v="5"/>
    <n v="28.1"/>
    <n v="1366417754"/>
    <n v="5.36"/>
    <n v="471031528"/>
    <n v="20.593684"/>
    <n v="78.962879999999998"/>
    <n v="56.547619047619051"/>
    <n v="474851.07199999999"/>
    <n v="4084.2105263157896"/>
  </r>
  <r>
    <n v="422"/>
    <s v="JukiLop"/>
    <n v="19400000"/>
    <n v="1577859332"/>
    <x v="5"/>
    <s v="JukiLop"/>
    <n v="85"/>
    <s v="Mexico"/>
    <s v="MX"/>
    <s v="People"/>
    <n v="6674"/>
    <n v="14"/>
    <n v="22"/>
    <n v="2382000"/>
    <n v="595"/>
    <n v="9500"/>
    <n v="7100"/>
    <n v="114300"/>
    <n v="100000"/>
    <n v="2017"/>
    <s v="Sep"/>
    <s v="15"/>
    <n v="40.200000000000003"/>
    <n v="126014024"/>
    <n v="3.42"/>
    <n v="102626859"/>
    <n v="23.634501"/>
    <n v="-102.552784"/>
    <n v="1.0119047619047619"/>
    <n v="18563050.964705881"/>
    <n v="228235.29411764705"/>
  </r>
  <r>
    <n v="423"/>
    <s v="etvteluguindia"/>
    <n v="19400000"/>
    <n v="23038014291"/>
    <x v="2"/>
    <s v="etvteluguindia"/>
    <n v="125974"/>
    <s v="India"/>
    <s v="IN"/>
    <s v="Entertainment"/>
    <n v="88"/>
    <n v="75"/>
    <n v="109"/>
    <n v="272917000"/>
    <n v="68200"/>
    <n v="1100000"/>
    <n v="818800"/>
    <n v="13100000"/>
    <n v="200000"/>
    <n v="2010"/>
    <s v="Mar"/>
    <s v="15"/>
    <n v="28.1"/>
    <n v="1366417754"/>
    <n v="5.36"/>
    <n v="471031528"/>
    <n v="20.593684"/>
    <n v="78.962879999999998"/>
    <n v="749.84523809523807"/>
    <n v="182879.12022322067"/>
    <n v="154.00003175258388"/>
  </r>
  <r>
    <n v="424"/>
    <s v="FIFA"/>
    <n v="19400000"/>
    <n v="5529131886"/>
    <x v="7"/>
    <s v="FIFA"/>
    <n v="10728"/>
    <s v="Switzerland"/>
    <s v="CH"/>
    <s v="Sports"/>
    <n v="1186"/>
    <n v="1"/>
    <n v="5"/>
    <n v="58863000"/>
    <n v="14700"/>
    <n v="235500"/>
    <n v="176600"/>
    <n v="2800000"/>
    <n v="100000"/>
    <n v="2006"/>
    <s v="Sep"/>
    <s v="6"/>
    <n v="59.6"/>
    <n v="8574832"/>
    <n v="4.58"/>
    <n v="6332428"/>
    <n v="46.818187999999999"/>
    <n v="8.2275120000000008"/>
    <n v="49.666666666666664"/>
    <n v="515392.60682326619"/>
    <n v="1808.3519761372111"/>
  </r>
  <r>
    <n v="425"/>
    <s v="Manoj  parihar"/>
    <n v="19300000"/>
    <n v="264228052"/>
    <x v="19"/>
    <s v="Manoj  parihar"/>
    <n v="335"/>
    <s v="India"/>
    <s v="IN"/>
    <s v="Howto"/>
    <n v="48846"/>
    <n v="75"/>
    <n v="14"/>
    <n v="37167000"/>
    <n v="9300"/>
    <n v="148700"/>
    <n v="111500"/>
    <n v="1800000"/>
    <n v="300000"/>
    <n v="2021"/>
    <s v="Mar"/>
    <s v="2"/>
    <n v="28.1"/>
    <n v="1366417754"/>
    <n v="5.36"/>
    <n v="471031528"/>
    <n v="20.593684"/>
    <n v="78.962879999999998"/>
    <n v="9.3055555555555554"/>
    <n v="788740.45373134327"/>
    <n v="57611.940298507463"/>
  </r>
  <r>
    <n v="428"/>
    <s v="shane"/>
    <n v="19200000"/>
    <n v="4329121104"/>
    <x v="5"/>
    <s v="shane"/>
    <n v="570"/>
    <s v="United States"/>
    <s v="US"/>
    <s v="Comedy"/>
    <n v="1705"/>
    <n v="114"/>
    <n v="22"/>
    <n v="2730000"/>
    <n v="683"/>
    <n v="10900"/>
    <n v="8200"/>
    <n v="131100"/>
    <n v="0"/>
    <n v="2005"/>
    <s v="Sep"/>
    <s v="22"/>
    <n v="88.2"/>
    <n v="328239523"/>
    <n v="14.7"/>
    <n v="270663028"/>
    <n v="37.090240000000001"/>
    <n v="-95.712890999999999"/>
    <n v="2.5"/>
    <n v="7594949.3052631579"/>
    <n v="33684.210526315786"/>
  </r>
  <r>
    <n v="429"/>
    <s v="Sonotek"/>
    <n v="19200000"/>
    <n v="7590582024"/>
    <x v="2"/>
    <s v="Sonotek"/>
    <n v="8285"/>
    <s v="India"/>
    <s v="IN"/>
    <s v="Music"/>
    <n v="724"/>
    <n v="77"/>
    <n v="98"/>
    <n v="28678000"/>
    <n v="7200"/>
    <n v="114700"/>
    <n v="86000"/>
    <n v="1400000"/>
    <n v="100000"/>
    <n v="2011"/>
    <s v="Jan"/>
    <s v="11"/>
    <n v="28.1"/>
    <n v="1366417754"/>
    <n v="5.36"/>
    <n v="471031528"/>
    <n v="20.593684"/>
    <n v="78.962879999999998"/>
    <n v="53.108974358974358"/>
    <n v="916183.70838865417"/>
    <n v="2317.4411587205796"/>
  </r>
  <r>
    <n v="430"/>
    <s v="Jimmy Kimmel Live"/>
    <n v="19100000"/>
    <n v="13124645973"/>
    <x v="2"/>
    <s v="Jimmy Kimmel Live"/>
    <n v="6526"/>
    <s v="United States"/>
    <s v="US"/>
    <s v="Comedy"/>
    <n v="283"/>
    <n v="115"/>
    <n v="23"/>
    <n v="17243000"/>
    <n v="4300"/>
    <n v="69000"/>
    <n v="51700"/>
    <n v="827600"/>
    <n v="0"/>
    <n v="2006"/>
    <s v="Sep"/>
    <s v="20"/>
    <n v="88.2"/>
    <n v="328239523"/>
    <n v="14.7"/>
    <n v="270663028"/>
    <n v="37.090240000000001"/>
    <n v="-95.712890999999999"/>
    <n v="30.212962962962962"/>
    <n v="2011131.7764327307"/>
    <n v="2926.7545203800182"/>
  </r>
  <r>
    <n v="431"/>
    <s v="TheOdd1sOut"/>
    <n v="19100000"/>
    <n v="4566120190"/>
    <x v="10"/>
    <s v="TheOdd1sOut"/>
    <n v="139"/>
    <s v="United States"/>
    <s v="US"/>
    <s v="Comedy"/>
    <n v="1568"/>
    <n v="115"/>
    <n v="23"/>
    <n v="30986000"/>
    <n v="7700"/>
    <n v="123900"/>
    <n v="93000"/>
    <n v="1500000"/>
    <n v="0"/>
    <n v="2014"/>
    <s v="Aug"/>
    <s v="30"/>
    <n v="88.2"/>
    <n v="328239523"/>
    <n v="14.7"/>
    <n v="270663028"/>
    <n v="37.090240000000001"/>
    <n v="-95.712890999999999"/>
    <n v="1.1583333333333334"/>
    <n v="32849785.539568346"/>
    <n v="137410.07194244605"/>
  </r>
  <r>
    <n v="434"/>
    <s v="ýýýýýýýýýýýýýý ýýýý"/>
    <n v="19000000"/>
    <n v="4924054368"/>
    <x v="3"/>
    <s v="ýýýýýýýýýýýýýý ýýýý"/>
    <n v="60"/>
    <s v="United States"/>
    <s v="US"/>
    <s v="Entertainment"/>
    <n v="1399"/>
    <n v="116"/>
    <n v="111"/>
    <n v="21587000"/>
    <n v="5400"/>
    <n v="86300"/>
    <n v="64800"/>
    <n v="1000000"/>
    <n v="100000"/>
    <n v="2018"/>
    <s v="Feb"/>
    <s v="20"/>
    <n v="88.2"/>
    <n v="328239523"/>
    <n v="14.7"/>
    <n v="270663028"/>
    <n v="37.090240000000001"/>
    <n v="-95.712890999999999"/>
    <n v="0.83333333333333337"/>
    <n v="82067572.799999997"/>
    <n v="316666.66666666669"/>
  </r>
  <r>
    <n v="435"/>
    <s v="SUPER SLICK SLIME SAM"/>
    <n v="19000000"/>
    <n v="7229175322"/>
    <x v="8"/>
    <s v="SUPER SLICK SLIME SAM"/>
    <n v="903"/>
    <s v="Mexico"/>
    <s v="MX"/>
    <s v="Howto"/>
    <n v="786"/>
    <n v="15"/>
    <n v="111"/>
    <n v="123338000"/>
    <n v="30800"/>
    <n v="493400"/>
    <n v="370000"/>
    <n v="5900000"/>
    <n v="200000"/>
    <n v="2018"/>
    <s v="Jan"/>
    <s v="23"/>
    <n v="40.200000000000003"/>
    <n v="126014024"/>
    <n v="3.42"/>
    <n v="102626859"/>
    <n v="23.634501"/>
    <n v="-102.552784"/>
    <n v="12.541666666666666"/>
    <n v="8005731.2535991138"/>
    <n v="21040.974529346622"/>
  </r>
  <r>
    <n v="436"/>
    <s v="Wow Kidz Action"/>
    <n v="19000000"/>
    <n v="8281724393"/>
    <x v="1"/>
    <s v="Wow Kidz Action"/>
    <n v="1525"/>
    <s v="India"/>
    <s v="IN"/>
    <s v="Entertainment"/>
    <n v="618"/>
    <n v="78"/>
    <n v="111"/>
    <n v="105706000"/>
    <n v="26400"/>
    <n v="422800"/>
    <n v="317100"/>
    <n v="5100000"/>
    <n v="200000"/>
    <n v="2017"/>
    <s v="Nov"/>
    <s v="8"/>
    <n v="28.1"/>
    <n v="1366417754"/>
    <n v="5.36"/>
    <n v="471031528"/>
    <n v="20.593684"/>
    <n v="78.962879999999998"/>
    <n v="18.154761904761905"/>
    <n v="5430638.9462295081"/>
    <n v="12459.016393442624"/>
  </r>
  <r>
    <n v="437"/>
    <s v="Turma da Mï¿½ï¿½"/>
    <n v="19000000"/>
    <n v="13824277846"/>
    <x v="1"/>
    <s v="Turma da Mï¿½ï¿½"/>
    <n v="1154"/>
    <s v="Brazil"/>
    <s v="BR"/>
    <s v="Film"/>
    <n v="260"/>
    <n v="22"/>
    <n v="27"/>
    <n v="76903000"/>
    <n v="19200"/>
    <n v="307600"/>
    <n v="230700"/>
    <n v="3700000"/>
    <n v="100000"/>
    <n v="2012"/>
    <s v="Jul"/>
    <s v="30"/>
    <n v="51.3"/>
    <n v="212559417"/>
    <n v="12.08"/>
    <n v="183241641"/>
    <n v="-14.235004"/>
    <n v="-51.925280000000001"/>
    <n v="8.0138888888888893"/>
    <n v="11979443.540727902"/>
    <n v="16464.471403812826"/>
  </r>
  <r>
    <n v="438"/>
    <s v="Calvin Harris"/>
    <n v="19000000"/>
    <n v="16014044618"/>
    <x v="0"/>
    <s v="Calvin Harris"/>
    <n v="79"/>
    <s v="United Kingdom"/>
    <s v="GB"/>
    <s v="Music"/>
    <n v="191"/>
    <n v="18"/>
    <n v="99"/>
    <n v="102410000"/>
    <n v="25600"/>
    <n v="409600"/>
    <n v="307200"/>
    <n v="4900000"/>
    <n v="100000"/>
    <n v="2007"/>
    <s v="Feb"/>
    <s v="11"/>
    <n v="60"/>
    <n v="66834405"/>
    <n v="3.85"/>
    <n v="55908316"/>
    <n v="55.378050999999999"/>
    <n v="-3.4359730000000002"/>
    <n v="0.38725490196078433"/>
    <n v="202709425.5443038"/>
    <n v="240506.32911392406"/>
  </r>
  <r>
    <n v="439"/>
    <s v="KBS WORLD TV"/>
    <n v="19000000"/>
    <n v="15126092508"/>
    <x v="2"/>
    <s v="KBS WORLD TV"/>
    <n v="64496"/>
    <s v="South Korea"/>
    <s v="KR"/>
    <s v="Entertainment"/>
    <n v="217"/>
    <n v="8"/>
    <n v="111"/>
    <n v="107989000"/>
    <n v="27000"/>
    <n v="432000"/>
    <n v="324000"/>
    <n v="5200000"/>
    <n v="0"/>
    <n v="2007"/>
    <s v="Jan"/>
    <s v="6"/>
    <n v="94.3"/>
    <n v="51709098"/>
    <n v="4.1500000000000004"/>
    <n v="42106719"/>
    <n v="35.907756999999997"/>
    <n v="127.76692199999999"/>
    <n v="316.15686274509807"/>
    <n v="234527.60648722402"/>
    <n v="294.59191267675516"/>
  </r>
  <r>
    <n v="440"/>
    <s v="HiMan"/>
    <n v="18900000"/>
    <n v="2855519150"/>
    <x v="5"/>
    <s v="HiMan"/>
    <n v="375"/>
    <s v="Russia"/>
    <s v="RU"/>
    <s v="Entertainment"/>
    <n v="3094"/>
    <n v="4"/>
    <n v="112"/>
    <n v="24563000"/>
    <n v="6100"/>
    <n v="98300"/>
    <n v="73700"/>
    <n v="1200000"/>
    <n v="0"/>
    <n v="2014"/>
    <s v="Oct"/>
    <s v="16"/>
    <n v="81.900000000000006"/>
    <n v="144373535"/>
    <n v="4.59"/>
    <n v="107683889"/>
    <n v="61.524009999999997"/>
    <n v="105.31875599999999"/>
    <n v="3.125"/>
    <n v="7614717.7333333334"/>
    <n v="50400"/>
  </r>
  <r>
    <n v="442"/>
    <s v="Little Angel Espaï¿½ï¿½ï¿½ï¿½ï¿½ï¿½ï¿½ï¿½ï¿½"/>
    <n v="18900000"/>
    <n v="9813245108"/>
    <x v="3"/>
    <s v="Little Angel Espaï¿½ï¿½ï¿½ï¿½ï¿½ï¿½ï¿½ï¿½ï¿½"/>
    <n v="719"/>
    <s v="Mexico"/>
    <s v="MX"/>
    <s v="Education"/>
    <n v="459"/>
    <n v="16"/>
    <n v="24"/>
    <n v="140398000"/>
    <n v="35100"/>
    <n v="561600"/>
    <n v="421200"/>
    <n v="6700000"/>
    <n v="0"/>
    <n v="2018"/>
    <s v="Jan"/>
    <s v="26"/>
    <n v="40.200000000000003"/>
    <n v="126014024"/>
    <n v="3.42"/>
    <n v="102626859"/>
    <n v="23.634501"/>
    <n v="-102.552784"/>
    <n v="9.9861111111111107"/>
    <n v="13648463.293463143"/>
    <n v="26286.509040333796"/>
  </r>
  <r>
    <n v="443"/>
    <s v="TED-Ed"/>
    <n v="18800000"/>
    <n v="3654621568"/>
    <x v="3"/>
    <s v="TED-Ed"/>
    <n v="2072"/>
    <s v="United States"/>
    <s v="US"/>
    <s v="Education"/>
    <n v="2163"/>
    <n v="117"/>
    <n v="25"/>
    <n v="29874000"/>
    <n v="7500"/>
    <n v="119500"/>
    <n v="89600"/>
    <n v="1400000"/>
    <n v="100000"/>
    <n v="2011"/>
    <s v="Mar"/>
    <s v="1"/>
    <n v="88.2"/>
    <n v="328239523"/>
    <n v="14.7"/>
    <n v="270663028"/>
    <n v="37.090240000000001"/>
    <n v="-95.712890999999999"/>
    <n v="13.282051282051283"/>
    <n v="1763813.498069498"/>
    <n v="9073.3590733590736"/>
  </r>
  <r>
    <n v="444"/>
    <s v="Sidemen"/>
    <n v="18800000"/>
    <n v="5257834105"/>
    <x v="2"/>
    <s v="Sidemen"/>
    <n v="312"/>
    <s v="United Kingdom"/>
    <s v="GB"/>
    <s v="Entertainment"/>
    <n v="1263"/>
    <n v="19"/>
    <n v="113"/>
    <n v="78158000"/>
    <n v="19500"/>
    <n v="312600"/>
    <n v="234500"/>
    <n v="3800000"/>
    <n v="100000"/>
    <n v="2015"/>
    <s v="Jun"/>
    <s v="14"/>
    <n v="60"/>
    <n v="66834405"/>
    <n v="3.85"/>
    <n v="55908316"/>
    <n v="55.378050999999999"/>
    <n v="-3.4359730000000002"/>
    <n v="2.8888888888888888"/>
    <n v="16852032.387820512"/>
    <n v="60256.410256410258"/>
  </r>
  <r>
    <n v="447"/>
    <s v="Farruko"/>
    <n v="18800000"/>
    <n v="9573641299"/>
    <x v="0"/>
    <s v="Farruko"/>
    <n v="217"/>
    <s v="United States"/>
    <s v="US"/>
    <s v="Music"/>
    <n v="485"/>
    <n v="117"/>
    <n v="100"/>
    <n v="97758000"/>
    <n v="24400"/>
    <n v="391000"/>
    <n v="293300"/>
    <n v="4700000"/>
    <n v="100000"/>
    <n v="2009"/>
    <s v="Oct"/>
    <s v="30"/>
    <n v="88.2"/>
    <n v="328239523"/>
    <n v="14.7"/>
    <n v="270663028"/>
    <n v="37.090240000000001"/>
    <n v="-95.712890999999999"/>
    <n v="1.2055555555555555"/>
    <n v="44118162.668202765"/>
    <n v="86635.944700460823"/>
  </r>
  <r>
    <n v="448"/>
    <s v="ýýýýýýýýýýýýýýýýýýýýýý"/>
    <n v="18800000"/>
    <n v="9594188708"/>
    <x v="2"/>
    <s v="ýýýýýýýýýýýýýýýýýýýýýý"/>
    <n v="530"/>
    <s v="Ukraine"/>
    <s v="UA"/>
    <s v="Entertainment"/>
    <n v="483"/>
    <n v="2"/>
    <n v="113"/>
    <n v="68006000"/>
    <n v="17000"/>
    <n v="272000"/>
    <n v="204000"/>
    <n v="3300000"/>
    <n v="100000"/>
    <n v="2014"/>
    <s v="Oct"/>
    <s v="20"/>
    <n v="82.7"/>
    <n v="44385155"/>
    <n v="8.8800000000000008"/>
    <n v="30835699"/>
    <n v="48.379432999999999"/>
    <n v="31.165579999999999"/>
    <n v="4.416666666666667"/>
    <n v="18102242.84528302"/>
    <n v="35471.698113207545"/>
  </r>
  <r>
    <n v="449"/>
    <s v="Triggered Insaan"/>
    <n v="18800000"/>
    <n v="3276891538"/>
    <x v="10"/>
    <s v="Triggered Insaan"/>
    <n v="304"/>
    <s v="India"/>
    <s v="IN"/>
    <s v="People"/>
    <n v="2508"/>
    <n v="79"/>
    <n v="24"/>
    <n v="109026000"/>
    <n v="27300"/>
    <n v="436100"/>
    <n v="327100"/>
    <n v="5200000"/>
    <n v="700000"/>
    <n v="2014"/>
    <s v="Jul"/>
    <s v="17"/>
    <n v="28.1"/>
    <n v="1366417754"/>
    <n v="5.36"/>
    <n v="471031528"/>
    <n v="20.593684"/>
    <n v="78.962879999999998"/>
    <n v="2.5333333333333332"/>
    <n v="10779248.480263159"/>
    <n v="61842.105263157893"/>
  </r>
  <r>
    <n v="450"/>
    <s v="CKN"/>
    <n v="18700000"/>
    <n v="12295637162"/>
    <x v="2"/>
    <s v="cKn"/>
    <n v="16"/>
    <s v="Spain"/>
    <s v="ES"/>
    <s v="Music"/>
    <n v="3188353"/>
    <n v="4093"/>
    <n v="5631"/>
    <n v="102"/>
    <n v="0"/>
    <n v="0"/>
    <n v="0"/>
    <n v="5"/>
    <n v="1"/>
    <n v="2005"/>
    <s v="Sep"/>
    <s v="26"/>
    <n v="88.9"/>
    <n v="47076781"/>
    <n v="13.96"/>
    <n v="37927409"/>
    <n v="40.463667000000001"/>
    <n v="-3.7492200000000002"/>
    <n v="7.0175438596491224E-2"/>
    <n v="768477322.625"/>
    <n v="1168750"/>
  </r>
  <r>
    <n v="452"/>
    <s v="Shemaroo Comedy"/>
    <n v="18600000"/>
    <n v="6047584292"/>
    <x v="2"/>
    <s v="Shemaroo Comedy"/>
    <n v="4487"/>
    <s v="India"/>
    <s v="IN"/>
    <s v="Comedy"/>
    <n v="1033"/>
    <n v="81"/>
    <n v="24"/>
    <n v="102431000"/>
    <n v="25600"/>
    <n v="409700"/>
    <n v="307300"/>
    <n v="4900000"/>
    <n v="200000"/>
    <n v="2007"/>
    <s v="Jan"/>
    <s v="31"/>
    <n v="28.1"/>
    <n v="1366417754"/>
    <n v="5.36"/>
    <n v="471031528"/>
    <n v="20.593684"/>
    <n v="78.962879999999998"/>
    <n v="21.995098039215687"/>
    <n v="1347801.2685535992"/>
    <n v="4145.3086694896365"/>
  </r>
  <r>
    <n v="453"/>
    <s v="Smile Family Spanish"/>
    <n v="18600000"/>
    <n v="7008250496"/>
    <x v="2"/>
    <s v="Smile Family Spanish"/>
    <n v="457"/>
    <s v="United States"/>
    <s v="US"/>
    <s v="Entertainment"/>
    <n v="830"/>
    <n v="118"/>
    <n v="115"/>
    <n v="43396000"/>
    <n v="10800"/>
    <n v="173600"/>
    <n v="130200"/>
    <n v="2100000"/>
    <n v="200000"/>
    <n v="2019"/>
    <s v="Jun"/>
    <s v="19"/>
    <n v="88.2"/>
    <n v="328239523"/>
    <n v="14.7"/>
    <n v="270663028"/>
    <n v="37.090240000000001"/>
    <n v="-95.712890999999999"/>
    <n v="7.6166666666666663"/>
    <n v="15335340.253829321"/>
    <n v="40700.218818380745"/>
  </r>
  <r>
    <n v="454"/>
    <s v="GRAMMY GOLD OFFICIAL"/>
    <n v="18600000"/>
    <n v="20196704276"/>
    <x v="0"/>
    <s v="GRAMMY GOLD OFFICIAL"/>
    <n v="6287"/>
    <s v="Thailand"/>
    <s v="TH"/>
    <s v="Music"/>
    <n v="121"/>
    <n v="5"/>
    <n v="101"/>
    <n v="168597000"/>
    <n v="42100"/>
    <n v="674400"/>
    <n v="505800"/>
    <n v="8100000"/>
    <n v="100000"/>
    <n v="2014"/>
    <s v="Jan"/>
    <s v="15"/>
    <n v="49.3"/>
    <n v="69625582"/>
    <n v="0.75"/>
    <n v="35294600"/>
    <n v="15.870032"/>
    <n v="100.992541"/>
    <n v="52.391666666666666"/>
    <n v="3212454.9508509622"/>
    <n v="2958.4857642754891"/>
  </r>
  <r>
    <n v="455"/>
    <s v="ýýýýýýýý ýýýýýýýýýý ýýýýýýýýýý | Arab Games Network"/>
    <n v="18600000"/>
    <n v="8761255550"/>
    <x v="6"/>
    <s v="ýýýýýýýý ýýýýýýýýýý ýýýýýýýýýý | Arab Games ýýý"/>
    <n v="6289"/>
    <s v="Saudi Arabia"/>
    <s v="SA"/>
    <s v="Games"/>
    <n v="566"/>
    <n v="3"/>
    <n v="31"/>
    <n v="43007000"/>
    <n v="10800"/>
    <n v="172000"/>
    <n v="129000"/>
    <n v="2100000"/>
    <n v="500000"/>
    <n v="2013"/>
    <s v="Nov"/>
    <s v="29"/>
    <n v="68"/>
    <n v="34268528"/>
    <n v="5.93"/>
    <n v="28807838"/>
    <n v="23.885942"/>
    <n v="45.079161999999997"/>
    <n v="47.643939393939391"/>
    <n v="1393107.894736842"/>
    <n v="2957.5449197010653"/>
  </r>
  <r>
    <n v="456"/>
    <s v="Dan-Sa / Daniel Saboya"/>
    <n v="18500000"/>
    <n v="2908120896"/>
    <x v="0"/>
    <s v="Dan-Sa / Daniel Saboya"/>
    <n v="1329"/>
    <s v="Brazil"/>
    <s v="BR"/>
    <s v="Music"/>
    <n v="45213"/>
    <n v="24"/>
    <n v="102"/>
    <n v="6148000000"/>
    <n v="0"/>
    <n v="0"/>
    <n v="0"/>
    <n v="0"/>
    <n v="100000"/>
    <n v="2007"/>
    <s v="Sep"/>
    <s v="22"/>
    <n v="51.3"/>
    <n v="212559417"/>
    <n v="12.08"/>
    <n v="183241641"/>
    <n v="-14.235004"/>
    <n v="-51.925280000000001"/>
    <n v="6.5147058823529411"/>
    <n v="2188202.329571106"/>
    <n v="13920.240782543266"/>
  </r>
  <r>
    <n v="457"/>
    <s v="Marmok"/>
    <n v="18500000"/>
    <n v="3457618361"/>
    <x v="6"/>
    <s v="Marmok"/>
    <n v="374"/>
    <s v="Russia"/>
    <s v="RU"/>
    <s v="Games"/>
    <n v="2356"/>
    <n v="5"/>
    <n v="32"/>
    <n v="38282000"/>
    <n v="9600"/>
    <n v="153100"/>
    <n v="114800"/>
    <n v="1800000"/>
    <n v="100000"/>
    <n v="2008"/>
    <s v="Apr"/>
    <s v="27"/>
    <n v="81.900000000000006"/>
    <n v="144373535"/>
    <n v="4.59"/>
    <n v="107683889"/>
    <n v="61.524009999999997"/>
    <n v="105.31875599999999"/>
    <n v="1.9479166666666667"/>
    <n v="9244968.8796791453"/>
    <n v="49465.240641711229"/>
  </r>
  <r>
    <n v="459"/>
    <s v="Like Nastya Vlog"/>
    <n v="18500000"/>
    <n v="8147575884"/>
    <x v="5"/>
    <s v="Like Nastya Vlog"/>
    <n v="493"/>
    <s v="Russia"/>
    <s v="RU"/>
    <s v="People"/>
    <n v="630"/>
    <n v="5"/>
    <n v="25"/>
    <n v="48947000"/>
    <n v="12200"/>
    <n v="195800"/>
    <n v="146800"/>
    <n v="2300000"/>
    <n v="100000"/>
    <n v="2016"/>
    <s v="Jan"/>
    <s v="14"/>
    <n v="81.900000000000006"/>
    <n v="144373535"/>
    <n v="4.59"/>
    <n v="107683889"/>
    <n v="61.524009999999997"/>
    <n v="105.31875599999999"/>
    <n v="5.135416666666667"/>
    <n v="16526523.09127789"/>
    <n v="37525.354969574037"/>
  </r>
  <r>
    <n v="460"/>
    <s v="Willie Salim"/>
    <n v="18500000"/>
    <n v="4051072188"/>
    <x v="5"/>
    <s v="Willie Salim"/>
    <n v="679"/>
    <s v="Indonesia"/>
    <s v="ID"/>
    <s v="People"/>
    <n v="1868"/>
    <n v="13"/>
    <n v="25"/>
    <n v="197369000"/>
    <n v="49300"/>
    <n v="789500"/>
    <n v="592100"/>
    <n v="9500000"/>
    <n v="1600000"/>
    <n v="2014"/>
    <s v="Jan"/>
    <s v="6"/>
    <n v="36.299999999999997"/>
    <n v="270203917"/>
    <n v="4.6900000000000004"/>
    <n v="151509724"/>
    <n v="-0.78927499999999995"/>
    <n v="113.92132700000001"/>
    <n v="5.6583333333333332"/>
    <n v="5966232.9720176728"/>
    <n v="27245.949926362297"/>
  </r>
  <r>
    <n v="461"/>
    <s v="PDK Films"/>
    <n v="18400000"/>
    <n v="4120324310"/>
    <x v="2"/>
    <s v="PDK Films"/>
    <n v="111"/>
    <s v="United States"/>
    <s v="US"/>
    <s v="Entertainment"/>
    <n v="1825"/>
    <n v="120"/>
    <n v="116"/>
    <n v="14430000"/>
    <n v="3600"/>
    <n v="57700"/>
    <n v="43300"/>
    <n v="692600"/>
    <n v="0"/>
    <n v="2009"/>
    <s v="Jul"/>
    <s v="21"/>
    <n v="88.2"/>
    <n v="328239523"/>
    <n v="14.7"/>
    <n v="270663028"/>
    <n v="37.090240000000001"/>
    <n v="-95.712890999999999"/>
    <n v="0.6166666666666667"/>
    <n v="37120038.828828827"/>
    <n v="165765.76576576577"/>
  </r>
  <r>
    <n v="462"/>
    <s v="TheWillyrex"/>
    <n v="18400000"/>
    <n v="7038827526"/>
    <x v="10"/>
    <s v="TheWillyrex"/>
    <n v="6943"/>
    <s v="Spain"/>
    <s v="ES"/>
    <s v="Games"/>
    <n v="825"/>
    <n v="7"/>
    <n v="33"/>
    <n v="11004000"/>
    <n v="2800"/>
    <n v="44000"/>
    <n v="33000"/>
    <n v="528200"/>
    <n v="0"/>
    <n v="2011"/>
    <s v="Jan"/>
    <s v="26"/>
    <n v="88.9"/>
    <n v="47076781"/>
    <n v="13.96"/>
    <n v="37927409"/>
    <n v="40.463667000000001"/>
    <n v="-3.7492200000000002"/>
    <n v="44.506410256410255"/>
    <n v="1013802.03456719"/>
    <n v="2650.1512314561428"/>
  </r>
  <r>
    <n v="463"/>
    <s v="RsiamMusic : ï¿½ï¿½ï¿½ï¿½ï¿½ï¿½ï¿½ï¿½"/>
    <n v="18400000"/>
    <n v="11544297793"/>
    <x v="0"/>
    <s v="RsiamMusic : ï¿½ï¿½ï¿½ï¿½ï¿½ï¿½ï¿½ï¿½"/>
    <n v="3159"/>
    <s v="Thailand"/>
    <s v="TH"/>
    <s v="Music"/>
    <n v="346"/>
    <n v="6"/>
    <n v="103"/>
    <n v="54133000"/>
    <n v="13500"/>
    <n v="216500"/>
    <n v="162400"/>
    <n v="2600000"/>
    <n v="100000"/>
    <n v="2011"/>
    <s v="Mar"/>
    <s v="8"/>
    <n v="49.3"/>
    <n v="69625582"/>
    <n v="0.75"/>
    <n v="35294600"/>
    <n v="15.870032"/>
    <n v="100.992541"/>
    <n v="20.25"/>
    <n v="3654415.2557771448"/>
    <n v="5824.6280468502691"/>
  </r>
  <r>
    <n v="465"/>
    <s v="shakiraVEVO"/>
    <n v="18400000"/>
    <n v="25367126292"/>
    <x v="0"/>
    <s v="shakiraVEVO"/>
    <n v="197"/>
    <s v="United States"/>
    <s v="US"/>
    <s v="Music"/>
    <n v="72"/>
    <n v="120"/>
    <n v="103"/>
    <n v="267126000"/>
    <n v="66800"/>
    <n v="1100000"/>
    <n v="801400"/>
    <n v="12800000"/>
    <n v="0"/>
    <n v="2009"/>
    <s v="Sep"/>
    <s v="2"/>
    <n v="88.2"/>
    <n v="328239523"/>
    <n v="14.7"/>
    <n v="270663028"/>
    <n v="37.090240000000001"/>
    <n v="-95.712890999999999"/>
    <n v="1.0944444444444446"/>
    <n v="128767138.53807107"/>
    <n v="93401.01522842639"/>
  </r>
  <r>
    <n v="466"/>
    <s v="Naisa Alifia Yuriza (N.A.Y)"/>
    <n v="18300000"/>
    <n v="1606834186"/>
    <x v="5"/>
    <s v="Naisa Alifia Yuriza (N.A.Y)"/>
    <n v="786"/>
    <s v="Indonesia"/>
    <s v="ID"/>
    <s v="Entertainment"/>
    <n v="6502"/>
    <n v="14"/>
    <n v="117"/>
    <n v="17063000"/>
    <n v="4300"/>
    <n v="68300"/>
    <n v="51200"/>
    <n v="819000"/>
    <n v="0"/>
    <n v="2017"/>
    <s v="Jul"/>
    <s v="8"/>
    <n v="36.299999999999997"/>
    <n v="270203917"/>
    <n v="4.6900000000000004"/>
    <n v="151509724"/>
    <n v="-0.78927499999999995"/>
    <n v="113.92132700000001"/>
    <n v="9.3571428571428577"/>
    <n v="2044318.3027989822"/>
    <n v="23282.442748091602"/>
  </r>
  <r>
    <n v="467"/>
    <s v="Miley Cyrus"/>
    <n v="18300000"/>
    <n v="7760819588"/>
    <x v="2"/>
    <s v="Miley Cyrus"/>
    <n v="142"/>
    <s v="United States"/>
    <s v="US"/>
    <s v="Entertainment"/>
    <n v="696"/>
    <n v="121"/>
    <n v="117"/>
    <n v="127982000"/>
    <n v="32000"/>
    <n v="511900"/>
    <n v="383900"/>
    <n v="6100000"/>
    <n v="100000"/>
    <n v="2009"/>
    <s v="Sep"/>
    <s v="15"/>
    <n v="88.2"/>
    <n v="328239523"/>
    <n v="14.7"/>
    <n v="270663028"/>
    <n v="37.090240000000001"/>
    <n v="-95.712890999999999"/>
    <n v="0.78888888888888886"/>
    <n v="54653659.070422538"/>
    <n v="128873.23943661971"/>
  </r>
  <r>
    <n v="468"/>
    <s v="IShowSpeed"/>
    <n v="18300000"/>
    <n v="1556003039"/>
    <x v="6"/>
    <s v="IShowSpeed"/>
    <n v="1324"/>
    <s v="United States"/>
    <s v="US"/>
    <s v="Games"/>
    <n v="6734"/>
    <n v="120"/>
    <n v="33"/>
    <n v="140261000"/>
    <n v="35100"/>
    <n v="561000"/>
    <n v="420800"/>
    <n v="6700000"/>
    <n v="800000"/>
    <n v="2016"/>
    <s v="Mar"/>
    <s v="21"/>
    <n v="88.2"/>
    <n v="328239523"/>
    <n v="14.7"/>
    <n v="270663028"/>
    <n v="37.090240000000001"/>
    <n v="-95.712890999999999"/>
    <n v="13.791666666666666"/>
    <n v="1175228.8814199397"/>
    <n v="13821.752265861027"/>
  </r>
  <r>
    <n v="471"/>
    <s v="INCRï¿½ï¿"/>
    <n v="18200000"/>
    <n v="3213324455"/>
    <x v="5"/>
    <s v="INCRï¿½ï¿"/>
    <n v="6903"/>
    <s v="Brazil"/>
    <s v="BR"/>
    <s v="Howto"/>
    <n v="2610"/>
    <n v="25"/>
    <n v="15"/>
    <n v="18045000"/>
    <n v="4500"/>
    <n v="72200"/>
    <n v="54100"/>
    <n v="866200"/>
    <n v="0"/>
    <n v="2017"/>
    <s v="Jun"/>
    <s v="20"/>
    <n v="51.3"/>
    <n v="212559417"/>
    <n v="12.08"/>
    <n v="183241641"/>
    <n v="-14.235004"/>
    <n v="-51.925280000000001"/>
    <n v="82.178571428571431"/>
    <n v="465496.80646095902"/>
    <n v="2636.5348399246705"/>
  </r>
  <r>
    <n v="472"/>
    <s v="Jake Fellman"/>
    <n v="18100000"/>
    <n v="13378360425"/>
    <x v="2"/>
    <s v="Jake Fellman"/>
    <n v="420"/>
    <s v="United States"/>
    <s v="US"/>
    <s v="Entertainment"/>
    <n v="274"/>
    <n v="122"/>
    <n v="118"/>
    <n v="497044000"/>
    <n v="124300"/>
    <n v="2000000"/>
    <n v="1500000"/>
    <n v="23900000"/>
    <n v="700000"/>
    <n v="2012"/>
    <s v="Oct"/>
    <s v="13"/>
    <n v="88.2"/>
    <n v="328239523"/>
    <n v="14.7"/>
    <n v="270663028"/>
    <n v="37.090240000000001"/>
    <n v="-95.712890999999999"/>
    <n v="2.9166666666666665"/>
    <n v="31853239.107142858"/>
    <n v="43095.238095238092"/>
  </r>
  <r>
    <n v="473"/>
    <s v="GEN HALILINTAR"/>
    <n v="18100000"/>
    <n v="3306242674"/>
    <x v="2"/>
    <s v="GEN HALILINTAR"/>
    <n v="1037"/>
    <s v="Indonesia"/>
    <s v="ID"/>
    <s v="Entertainment"/>
    <n v="2498"/>
    <n v="15"/>
    <n v="119"/>
    <n v="27312000"/>
    <n v="6800"/>
    <n v="109200"/>
    <n v="81900"/>
    <n v="1300000"/>
    <n v="0"/>
    <n v="2015"/>
    <s v="Mar"/>
    <s v="4"/>
    <n v="36.299999999999997"/>
    <n v="270203917"/>
    <n v="4.6900000000000004"/>
    <n v="151509724"/>
    <n v="-0.78927499999999995"/>
    <n v="113.92132700000001"/>
    <n v="9.6018518518518512"/>
    <n v="3188276.4455159111"/>
    <n v="17454.194792671165"/>
  </r>
  <r>
    <n v="474"/>
    <s v="SQUEEZIE"/>
    <n v="18100000"/>
    <n v="9983065083"/>
    <x v="6"/>
    <s v="SQUEEZIE"/>
    <n v="1521"/>
    <s v="France"/>
    <s v="FR"/>
    <s v="Entertainment"/>
    <n v="443"/>
    <n v="1"/>
    <n v="119"/>
    <n v="48099000"/>
    <n v="12000"/>
    <n v="192400"/>
    <n v="144300"/>
    <n v="2300000"/>
    <n v="100000"/>
    <n v="2011"/>
    <s v="Jan"/>
    <s v="9"/>
    <n v="65.599999999999994"/>
    <n v="67059887"/>
    <n v="8.43"/>
    <n v="54123364"/>
    <n v="46.227637999999999"/>
    <n v="2.213749"/>
    <n v="9.75"/>
    <n v="6563487.8915187381"/>
    <n v="11900.065746219592"/>
  </r>
  <r>
    <n v="475"/>
    <s v="Blippi - Educational Videos for Kids"/>
    <n v="18100000"/>
    <n v="14857290259"/>
    <x v="3"/>
    <s v="Blippi - Educational Videos for Kids"/>
    <n v="707"/>
    <s v="United States"/>
    <s v="US"/>
    <s v="Education"/>
    <n v="224"/>
    <n v="123"/>
    <n v="26"/>
    <n v="180412000"/>
    <n v="45100"/>
    <n v="721600"/>
    <n v="541200"/>
    <n v="8700000"/>
    <n v="300000"/>
    <n v="2014"/>
    <s v="Jan"/>
    <s v="27"/>
    <n v="88.2"/>
    <n v="328239523"/>
    <n v="14.7"/>
    <n v="270663028"/>
    <n v="37.090240000000001"/>
    <n v="-95.712890999999999"/>
    <n v="5.8916666666666666"/>
    <n v="21014554.821782179"/>
    <n v="25601.131541725601"/>
  </r>
  <r>
    <n v="476"/>
    <s v="officialpsy"/>
    <n v="18100000"/>
    <n v="10703830496"/>
    <x v="0"/>
    <s v="officialpsy"/>
    <n v="131"/>
    <s v="South Korea"/>
    <s v="KR"/>
    <s v="Music"/>
    <n v="393"/>
    <n v="10"/>
    <n v="104"/>
    <n v="64989000"/>
    <n v="16200"/>
    <n v="260000"/>
    <n v="195000"/>
    <n v="3100000"/>
    <n v="0"/>
    <n v="2010"/>
    <s v="Oct"/>
    <s v="4"/>
    <n v="94.3"/>
    <n v="51709098"/>
    <n v="4.1500000000000004"/>
    <n v="42106719"/>
    <n v="35.907756999999997"/>
    <n v="127.76692199999999"/>
    <n v="0.77976190476190477"/>
    <n v="81708629.740458012"/>
    <n v="138167.93893129771"/>
  </r>
  <r>
    <n v="478"/>
    <s v="Manual do Mundo"/>
    <n v="18000000"/>
    <n v="3980991248"/>
    <x v="8"/>
    <s v="Manual do Mundo"/>
    <n v="2470"/>
    <s v="Brazil"/>
    <s v="BR"/>
    <s v="Tech"/>
    <n v="1922"/>
    <n v="26"/>
    <n v="8"/>
    <n v="54766000"/>
    <n v="13700"/>
    <n v="219100"/>
    <n v="164300"/>
    <n v="2600000"/>
    <n v="100000"/>
    <n v="2006"/>
    <s v="Jul"/>
    <s v="24"/>
    <n v="51.3"/>
    <n v="212559417"/>
    <n v="12.08"/>
    <n v="183241641"/>
    <n v="-14.235004"/>
    <n v="-51.925280000000001"/>
    <n v="11.435185185185185"/>
    <n v="1611737.347368421"/>
    <n v="7287.4493927125504"/>
  </r>
  <r>
    <n v="479"/>
    <s v="How Ridiculous"/>
    <n v="18000000"/>
    <n v="9601137077"/>
    <x v="7"/>
    <s v="How Ridiculous"/>
    <n v="650"/>
    <s v="Australia"/>
    <s v="AU"/>
    <s v="Sports"/>
    <n v="478"/>
    <n v="5"/>
    <n v="6"/>
    <n v="391298000"/>
    <n v="97800"/>
    <n v="1600000"/>
    <n v="1200000"/>
    <n v="18800000"/>
    <n v="600000"/>
    <n v="2009"/>
    <s v="Sep"/>
    <s v="9"/>
    <n v="113.1"/>
    <n v="25766605"/>
    <n v="5.27"/>
    <n v="21844756"/>
    <n v="-25.274398000000001"/>
    <n v="133.775136"/>
    <n v="3.6111111111111112"/>
    <n v="14770980.118461538"/>
    <n v="27692.307692307691"/>
  </r>
  <r>
    <n v="480"/>
    <s v="And TV"/>
    <n v="18000000"/>
    <n v="15412333005"/>
    <x v="2"/>
    <s v="ANDtv"/>
    <n v="45"/>
    <s v="United States"/>
    <s v="US"/>
    <s v="Entertainment"/>
    <n v="4012108"/>
    <n v="7627"/>
    <n v="6667"/>
    <n v="4"/>
    <n v="0"/>
    <n v="0"/>
    <n v="0"/>
    <n v="0"/>
    <n v="0"/>
    <n v="2006"/>
    <s v="Aug"/>
    <s v="4"/>
    <n v="88.2"/>
    <n v="328239523"/>
    <n v="14.7"/>
    <n v="270663028"/>
    <n v="37.090240000000001"/>
    <n v="-95.712890999999999"/>
    <n v="0.20833333333333334"/>
    <n v="342496289"/>
    <n v="400000"/>
  </r>
  <r>
    <n v="481"/>
    <s v="Sebastiï¿½ï¿½ï¿½"/>
    <n v="18000000"/>
    <n v="10463166404"/>
    <x v="9"/>
    <s v="Sebastiï¿½ï¿½ï¿½"/>
    <n v="237"/>
    <s v="United States"/>
    <s v="US"/>
    <s v="Music"/>
    <n v="406"/>
    <n v="124"/>
    <n v="105"/>
    <n v="110776000"/>
    <n v="27700"/>
    <n v="443100"/>
    <n v="332300"/>
    <n v="5300000"/>
    <n v="0"/>
    <n v="2013"/>
    <s v="Mar"/>
    <s v="30"/>
    <n v="88.2"/>
    <n v="328239523"/>
    <n v="14.7"/>
    <n v="270663028"/>
    <n v="37.090240000000001"/>
    <n v="-95.712890999999999"/>
    <n v="1.7954545454545454"/>
    <n v="44148381.45147679"/>
    <n v="75949.3670886076"/>
  </r>
  <r>
    <n v="482"/>
    <s v="SonyMusicSouthVEVO"/>
    <n v="18000000"/>
    <n v="17921124985"/>
    <x v="0"/>
    <s v="SonyMusicSouthVEVO"/>
    <n v="5692"/>
    <s v="United States"/>
    <s v="US"/>
    <s v="Music"/>
    <n v="148"/>
    <n v="123"/>
    <n v="104"/>
    <n v="257597000"/>
    <n v="64400"/>
    <n v="1000000"/>
    <n v="772800"/>
    <n v="12400000"/>
    <n v="100000"/>
    <n v="2014"/>
    <s v="Jul"/>
    <s v="14"/>
    <n v="88.2"/>
    <n v="328239523"/>
    <n v="14.7"/>
    <n v="270663028"/>
    <n v="37.090240000000001"/>
    <n v="-95.712890999999999"/>
    <n v="47.43333333333333"/>
    <n v="3148475.9284961349"/>
    <n v="3162.333099086437"/>
  </r>
  <r>
    <n v="483"/>
    <s v="TheGrefg"/>
    <n v="18000000"/>
    <n v="6404852037"/>
    <x v="6"/>
    <s v="TheGrefg"/>
    <n v="3566"/>
    <s v="Spain"/>
    <s v="ES"/>
    <s v="Games"/>
    <n v="950"/>
    <n v="8"/>
    <n v="34"/>
    <n v="43830000"/>
    <n v="11000"/>
    <n v="175300"/>
    <n v="131500"/>
    <n v="2100000"/>
    <n v="0"/>
    <n v="2012"/>
    <s v="Jan"/>
    <s v="30"/>
    <n v="88.9"/>
    <n v="47076781"/>
    <n v="13.96"/>
    <n v="37927409"/>
    <n v="40.463667000000001"/>
    <n v="-3.7492200000000002"/>
    <n v="24.763888888888889"/>
    <n v="1796088.6250701065"/>
    <n v="5047.6724621424564"/>
  </r>
  <r>
    <n v="485"/>
    <s v="David Dobrik"/>
    <n v="17900000"/>
    <n v="7176572299"/>
    <x v="5"/>
    <s v="David Dobrik"/>
    <n v="536"/>
    <s v="United States"/>
    <s v="US"/>
    <s v="People"/>
    <n v="801"/>
    <n v="125"/>
    <n v="28"/>
    <n v="8650000"/>
    <n v="2200"/>
    <n v="34600"/>
    <n v="26000"/>
    <n v="415200"/>
    <n v="100000"/>
    <n v="2014"/>
    <s v="Dec"/>
    <s v="19"/>
    <n v="88.2"/>
    <n v="328239523"/>
    <n v="14.7"/>
    <n v="270663028"/>
    <n v="37.090240000000001"/>
    <n v="-95.712890999999999"/>
    <n v="4.4666666666666668"/>
    <n v="13389127.423507463"/>
    <n v="33395.522388059704"/>
  </r>
  <r>
    <n v="486"/>
    <s v="KatieAngel"/>
    <n v="17900000"/>
    <n v="3841205465"/>
    <x v="5"/>
    <s v="KatieAngel"/>
    <n v="982"/>
    <s v="United States"/>
    <s v="US"/>
    <s v="Music"/>
    <n v="2014"/>
    <n v="125"/>
    <n v="106"/>
    <n v="51687000"/>
    <n v="12900"/>
    <n v="206700"/>
    <n v="155100"/>
    <n v="2500000"/>
    <n v="100000"/>
    <n v="2015"/>
    <s v="May"/>
    <s v="19"/>
    <n v="88.2"/>
    <n v="328239523"/>
    <n v="14.7"/>
    <n v="270663028"/>
    <n v="37.090240000000001"/>
    <n v="-95.712890999999999"/>
    <n v="9.0925925925925934"/>
    <n v="3911614.5264765783"/>
    <n v="18228.105906313645"/>
  </r>
  <r>
    <n v="487"/>
    <s v="RobleisIUTU"/>
    <n v="17900000"/>
    <n v="5168721499"/>
    <x v="2"/>
    <s v="RobleisIUTU"/>
    <n v="1344"/>
    <s v="Argentina"/>
    <s v="AR"/>
    <s v="Games"/>
    <n v="1294"/>
    <n v="9"/>
    <n v="35"/>
    <n v="27545000"/>
    <n v="6900"/>
    <n v="110200"/>
    <n v="82600"/>
    <n v="1300000"/>
    <n v="100000"/>
    <n v="2013"/>
    <s v="Apr"/>
    <s v="15"/>
    <n v="90"/>
    <n v="44938712"/>
    <n v="9.7899999999999991"/>
    <n v="41339571"/>
    <n v="-38.416097000000001"/>
    <n v="-63.616672000000001"/>
    <n v="10.181818181818182"/>
    <n v="3845774.9248511903"/>
    <n v="13318.452380952382"/>
  </r>
  <r>
    <n v="488"/>
    <s v="Lele Pons"/>
    <n v="17900000"/>
    <n v="5244917119"/>
    <x v="10"/>
    <s v="Lele Pons"/>
    <n v="185"/>
    <s v="United States"/>
    <s v="US"/>
    <s v="Entertainment"/>
    <n v="1264"/>
    <n v="125"/>
    <n v="121"/>
    <n v="18548000"/>
    <n v="4600"/>
    <n v="74200"/>
    <n v="55600"/>
    <n v="890300"/>
    <n v="0"/>
    <n v="2015"/>
    <s v="Sep"/>
    <s v="19"/>
    <n v="88.2"/>
    <n v="328239523"/>
    <n v="14.7"/>
    <n v="270663028"/>
    <n v="37.090240000000001"/>
    <n v="-95.712890999999999"/>
    <n v="1.712962962962963"/>
    <n v="28350903.345945947"/>
    <n v="96756.75675675676"/>
  </r>
  <r>
    <n v="489"/>
    <s v="Demi Lovato"/>
    <n v="17900000"/>
    <n v="6888074944"/>
    <x v="0"/>
    <s v="Demi Lovato"/>
    <n v="314"/>
    <s v="United States"/>
    <s v="US"/>
    <s v="Music"/>
    <n v="858"/>
    <n v="125"/>
    <n v="106"/>
    <n v="29182000"/>
    <n v="7300"/>
    <n v="116700"/>
    <n v="87500"/>
    <n v="1400000"/>
    <n v="0"/>
    <n v="2008"/>
    <s v="Jan"/>
    <s v="30"/>
    <n v="88.2"/>
    <n v="328239523"/>
    <n v="14.7"/>
    <n v="270663028"/>
    <n v="37.090240000000001"/>
    <n v="-95.712890999999999"/>
    <n v="1.6354166666666667"/>
    <n v="21936544.407643311"/>
    <n v="57006.369426751589"/>
  </r>
  <r>
    <n v="490"/>
    <s v="Like Nastya VNM"/>
    <n v="17900000"/>
    <n v="9867515979"/>
    <x v="2"/>
    <s v="Like Nastya VNM"/>
    <n v="602"/>
    <s v="Vietnam"/>
    <s v="VN"/>
    <s v="Entertainment"/>
    <n v="455"/>
    <n v="1"/>
    <n v="121"/>
    <n v="84467000"/>
    <n v="21100"/>
    <n v="337900"/>
    <n v="253400"/>
    <n v="4100000"/>
    <n v="100000"/>
    <n v="2019"/>
    <s v="Nov"/>
    <s v="22"/>
    <n v="28.5"/>
    <n v="96462106"/>
    <n v="2.0099999999999998"/>
    <n v="35332140"/>
    <n v="14.058324000000001"/>
    <n v="108.277199"/>
    <n v="10.033333333333333"/>
    <n v="16391222.556478405"/>
    <n v="29734.219269102989"/>
  </r>
  <r>
    <n v="491"/>
    <s v="Jason Derulo"/>
    <n v="17900000"/>
    <n v="9887116267"/>
    <x v="0"/>
    <s v="Jason Derulo"/>
    <n v="830"/>
    <s v="United States"/>
    <s v="US"/>
    <s v="Music"/>
    <n v="446"/>
    <n v="124"/>
    <n v="105"/>
    <n v="447891000"/>
    <n v="112000"/>
    <n v="1800000"/>
    <n v="1300000"/>
    <n v="21500000"/>
    <n v="400000"/>
    <n v="2008"/>
    <s v="Jul"/>
    <s v="21"/>
    <n v="88.2"/>
    <n v="328239523"/>
    <n v="14.7"/>
    <n v="270663028"/>
    <n v="37.090240000000001"/>
    <n v="-95.712890999999999"/>
    <n v="4.322916666666667"/>
    <n v="11912188.273493975"/>
    <n v="21566.265060240963"/>
  </r>
  <r>
    <n v="492"/>
    <s v="MGC Playhouse"/>
    <n v="17900000"/>
    <n v="16174530046"/>
    <x v="4"/>
    <s v="MGC Playhouse"/>
    <n v="1426"/>
    <s v="United States"/>
    <s v="US"/>
    <s v="Education"/>
    <n v="187"/>
    <n v="125"/>
    <n v="27"/>
    <n v="102621000"/>
    <n v="25700"/>
    <n v="410500"/>
    <n v="307900"/>
    <n v="4900000"/>
    <n v="100000"/>
    <n v="2009"/>
    <s v="Feb"/>
    <s v="3"/>
    <n v="88.2"/>
    <n v="328239523"/>
    <n v="14.7"/>
    <n v="270663028"/>
    <n v="37.090240000000001"/>
    <n v="-95.712890999999999"/>
    <n v="7.9222222222222225"/>
    <n v="11342587.690042077"/>
    <n v="12552.594670406732"/>
  </r>
  <r>
    <n v="494"/>
    <s v="Priyal Kukreja"/>
    <n v="17800000"/>
    <n v="11057945183"/>
    <x v="5"/>
    <s v="Priyal Kukreja"/>
    <n v="772"/>
    <s v="India"/>
    <s v="IN"/>
    <s v="People"/>
    <n v="378"/>
    <n v="83"/>
    <n v="29"/>
    <n v="431390000"/>
    <n v="107800"/>
    <n v="1700000"/>
    <n v="1300000"/>
    <n v="20700000"/>
    <n v="900000"/>
    <n v="2021"/>
    <s v="Apr"/>
    <s v="23"/>
    <n v="28.1"/>
    <n v="1366417754"/>
    <n v="5.36"/>
    <n v="471031528"/>
    <n v="20.593684"/>
    <n v="78.962879999999998"/>
    <n v="21.444444444444443"/>
    <n v="14323763.190414507"/>
    <n v="23056.994818652849"/>
  </r>
  <r>
    <n v="495"/>
    <s v="MSA previously My Story Animated"/>
    <n v="17800000"/>
    <n v="8588704539"/>
    <x v="1"/>
    <s v="MSA Previously My Story Animated"/>
    <n v="26"/>
    <s v="United States"/>
    <s v="US"/>
    <s v="People"/>
    <n v="3976090"/>
    <n v="5208"/>
    <n v="4978"/>
    <n v="20708"/>
    <n v="5"/>
    <n v="83"/>
    <n v="62"/>
    <n v="994"/>
    <n v="2960"/>
    <n v="2021"/>
    <s v="Nov"/>
    <s v="9"/>
    <n v="88.2"/>
    <n v="328239523"/>
    <n v="14.7"/>
    <n v="270663028"/>
    <n v="37.090240000000001"/>
    <n v="-95.712890999999999"/>
    <n v="0.72222222222222221"/>
    <n v="330334789.96153843"/>
    <n v="684615.38461538462"/>
  </r>
  <r>
    <n v="496"/>
    <s v="ýýýýýýýýý KIMPRO"/>
    <n v="17700000"/>
    <n v="19206701832"/>
    <x v="16"/>
    <s v="ýýýýýýýýý KIMPRO"/>
    <n v="1646"/>
    <s v="South Korea"/>
    <s v="KR"/>
    <s v="People"/>
    <n v="125"/>
    <n v="9"/>
    <n v="26"/>
    <n v="3404000000"/>
    <n v="850900"/>
    <n v="13600000"/>
    <n v="10200000"/>
    <n v="163400000"/>
    <n v="3200000"/>
    <n v="2017"/>
    <s v="Nov"/>
    <s v="11"/>
    <n v="94.3"/>
    <n v="51709098"/>
    <n v="4.1500000000000004"/>
    <n v="42106719"/>
    <n v="35.907756999999997"/>
    <n v="127.76692199999999"/>
    <n v="19.595238095238095"/>
    <n v="11668713.142162818"/>
    <n v="10753.341433778858"/>
  </r>
  <r>
    <n v="497"/>
    <s v="Jane ASMR ï¿½ï¿½"/>
    <n v="17700000"/>
    <n v="7387621644"/>
    <x v="16"/>
    <s v="Jane ASMR ï¿½ï¿½"/>
    <n v="1888"/>
    <s v="South Korea"/>
    <s v="KR"/>
    <s v="People"/>
    <n v="762"/>
    <n v="11"/>
    <n v="30"/>
    <n v="102803000"/>
    <n v="0"/>
    <n v="0"/>
    <n v="0"/>
    <n v="0"/>
    <n v="0"/>
    <n v="2012"/>
    <s v="Nov"/>
    <s v="17"/>
    <n v="94.3"/>
    <n v="51709098"/>
    <n v="4.1500000000000004"/>
    <n v="42106719"/>
    <n v="35.907756999999997"/>
    <n v="127.76692199999999"/>
    <n v="13.111111111111111"/>
    <n v="3912935.1927966103"/>
    <n v="9375"/>
  </r>
  <r>
    <n v="498"/>
    <s v="ArianaGrandeVevo"/>
    <n v="17700000"/>
    <n v="20115544708"/>
    <x v="0"/>
    <s v="ArianaGrandeVevo"/>
    <n v="178"/>
    <s v="United States"/>
    <s v="US"/>
    <s v="Music"/>
    <n v="122"/>
    <n v="127"/>
    <n v="108"/>
    <n v="97422000"/>
    <n v="24400"/>
    <n v="389700"/>
    <n v="292300"/>
    <n v="4700000"/>
    <n v="0"/>
    <n v="2010"/>
    <s v="Oct"/>
    <s v="21"/>
    <n v="88.2"/>
    <n v="328239523"/>
    <n v="14.7"/>
    <n v="270663028"/>
    <n v="37.090240000000001"/>
    <n v="-95.712890999999999"/>
    <n v="1.0595238095238095"/>
    <n v="113008678.13483146"/>
    <n v="99438.202247191017"/>
  </r>
  <r>
    <n v="499"/>
    <s v="jaanvi patel"/>
    <n v="17700000"/>
    <n v="7912733203"/>
    <x v="5"/>
    <s v="jaanvi patel"/>
    <n v="512"/>
    <s v="India"/>
    <s v="IN"/>
    <s v="People"/>
    <n v="671"/>
    <n v="84"/>
    <n v="30"/>
    <n v="346753000"/>
    <n v="86700"/>
    <n v="1400000"/>
    <n v="1000000"/>
    <n v="16600000"/>
    <n v="900000"/>
    <n v="2018"/>
    <s v="Jul"/>
    <s v="18"/>
    <n v="28.1"/>
    <n v="1366417754"/>
    <n v="5.36"/>
    <n v="471031528"/>
    <n v="20.593684"/>
    <n v="78.962879999999998"/>
    <n v="7.1111111111111107"/>
    <n v="15454557.037109375"/>
    <n v="34570.3125"/>
  </r>
  <r>
    <n v="500"/>
    <s v="tanboy kun"/>
    <n v="17700000"/>
    <n v="3647267655"/>
    <x v="5"/>
    <s v="tanboy kun"/>
    <n v="739"/>
    <s v="Indonesia"/>
    <s v="ID"/>
    <s v="Entertainment"/>
    <n v="2169"/>
    <n v="17"/>
    <n v="122"/>
    <n v="48174000"/>
    <n v="12000"/>
    <n v="192700"/>
    <n v="144500"/>
    <n v="2300000"/>
    <n v="100000"/>
    <n v="2016"/>
    <s v="Oct"/>
    <s v="27"/>
    <n v="36.299999999999997"/>
    <n v="270203917"/>
    <n v="4.6900000000000004"/>
    <n v="151509724"/>
    <n v="-0.78927499999999995"/>
    <n v="113.92132700000001"/>
    <n v="7.697916666666667"/>
    <n v="4935409.5466847094"/>
    <n v="23951.285520974288"/>
  </r>
  <r>
    <n v="502"/>
    <s v="Porta dos Fundos"/>
    <n v="17700000"/>
    <n v="7739048000"/>
    <x v="2"/>
    <s v="Porta dos Fundos"/>
    <n v="2240"/>
    <s v="Brazil"/>
    <s v="BR"/>
    <s v="Entertainment"/>
    <n v="705"/>
    <n v="27"/>
    <n v="123"/>
    <n v="35337000"/>
    <n v="8800"/>
    <n v="141300"/>
    <n v="106000"/>
    <n v="1700000"/>
    <n v="0"/>
    <n v="2012"/>
    <s v="Mar"/>
    <s v="12"/>
    <n v="51.3"/>
    <n v="212559417"/>
    <n v="12.08"/>
    <n v="183241641"/>
    <n v="-14.235004"/>
    <n v="-51.925280000000001"/>
    <n v="15.555555555555555"/>
    <n v="3454932.1428571427"/>
    <n v="7901.7857142857147"/>
  </r>
  <r>
    <n v="503"/>
    <s v="News 24"/>
    <n v="17700000"/>
    <n v="8396875537"/>
    <x v="9"/>
    <s v="24 ï¿½ï¿½ï¿½ï"/>
    <n v="211620"/>
    <s v="Ukraine"/>
    <s v="UA"/>
    <s v="News"/>
    <n v="880"/>
    <n v="24"/>
    <n v="112"/>
    <n v="370779000"/>
    <n v="92700"/>
    <n v="1500000"/>
    <n v="1100000"/>
    <n v="17800000"/>
    <n v="230000"/>
    <n v="2006"/>
    <s v="Feb"/>
    <s v="5"/>
    <n v="82.7"/>
    <n v="44385155"/>
    <n v="8.8800000000000008"/>
    <n v="30835699"/>
    <n v="48.379432999999999"/>
    <n v="31.165579999999999"/>
    <n v="979.72222222222217"/>
    <n v="39679.026259332764"/>
    <n v="83.640487666572156"/>
  </r>
  <r>
    <n v="504"/>
    <s v="Les' Copaque Production"/>
    <n v="17700000"/>
    <n v="9059696049"/>
    <x v="1"/>
    <s v="Les' Copaque Production"/>
    <n v="1716"/>
    <s v="Malaysia"/>
    <s v="MY"/>
    <s v="Entertainment"/>
    <n v="531"/>
    <n v="1"/>
    <n v="123"/>
    <n v="117727000"/>
    <n v="29400"/>
    <n v="470900"/>
    <n v="353200"/>
    <n v="5700000"/>
    <n v="200000"/>
    <n v="2009"/>
    <s v="Nov"/>
    <s v="9"/>
    <n v="45.1"/>
    <n v="32447385"/>
    <n v="3.32"/>
    <n v="24475766"/>
    <n v="4.2104840000000001"/>
    <n v="101.97576599999999"/>
    <n v="9.5333333333333332"/>
    <n v="5279543.1520979023"/>
    <n v="10314.685314685315"/>
  </r>
  <r>
    <n v="505"/>
    <s v="El Payaso Plim Plim"/>
    <n v="17700000"/>
    <n v="17247584185"/>
    <x v="1"/>
    <s v="El Payaso Plim Plim"/>
    <n v="1316"/>
    <s v="Argentina"/>
    <s v="AR"/>
    <s v="Music"/>
    <n v="162"/>
    <n v="10"/>
    <n v="107"/>
    <n v="640030000"/>
    <n v="160000"/>
    <n v="2600000"/>
    <n v="1900000"/>
    <n v="30700000"/>
    <n v="600000"/>
    <n v="2013"/>
    <s v="Oct"/>
    <s v="18"/>
    <n v="90"/>
    <n v="44938712"/>
    <n v="9.7899999999999991"/>
    <n v="41339571"/>
    <n v="-38.416097000000001"/>
    <n v="-63.616672000000001"/>
    <n v="9.9696969696969688"/>
    <n v="13106067.009878419"/>
    <n v="13449.84802431611"/>
  </r>
  <r>
    <n v="506"/>
    <s v="zbing z."/>
    <n v="17600000"/>
    <n v="9269174070"/>
    <x v="6"/>
    <s v="zbing z."/>
    <n v="3151"/>
    <s v="Thailand"/>
    <s v="TH"/>
    <s v="Games"/>
    <n v="511"/>
    <n v="7"/>
    <n v="36"/>
    <n v="55127000"/>
    <n v="13800"/>
    <n v="220500"/>
    <n v="165400"/>
    <n v="2600000"/>
    <n v="0"/>
    <n v="2014"/>
    <s v="Mar"/>
    <s v="12"/>
    <n v="49.3"/>
    <n v="69625582"/>
    <n v="0.75"/>
    <n v="35294600"/>
    <n v="15.870032"/>
    <n v="100.992541"/>
    <n v="26.258333333333333"/>
    <n v="2941661.0821961281"/>
    <n v="5585.5284036813709"/>
  </r>
  <r>
    <n v="507"/>
    <s v="MissaSinfonia"/>
    <n v="17600000"/>
    <n v="2274007523"/>
    <x v="10"/>
    <s v="MissaSinfonia"/>
    <n v="233"/>
    <s v="Mexico"/>
    <s v="MX"/>
    <s v="Comedy"/>
    <n v="4139"/>
    <n v="17"/>
    <n v="25"/>
    <n v="27445000"/>
    <n v="6900"/>
    <n v="109800"/>
    <n v="82300"/>
    <n v="1300000"/>
    <n v="100000"/>
    <n v="2011"/>
    <s v="Jan"/>
    <s v="5"/>
    <n v="40.200000000000003"/>
    <n v="126014024"/>
    <n v="3.42"/>
    <n v="102626859"/>
    <n v="23.634501"/>
    <n v="-102.552784"/>
    <n v="1.4935897435897436"/>
    <n v="9759688.9399141632"/>
    <n v="75536.480686695286"/>
  </r>
  <r>
    <n v="508"/>
    <s v="ýýýýýýýýý Liziqi"/>
    <n v="17600000"/>
    <n v="2977741577"/>
    <x v="8"/>
    <s v="ýýýýýýýýý Liziqi"/>
    <n v="128"/>
    <s v="China"/>
    <s v="CN"/>
    <s v="Howto"/>
    <n v="2917"/>
    <n v="1"/>
    <n v="16"/>
    <n v="22354000"/>
    <n v="5600"/>
    <n v="89400"/>
    <n v="67100"/>
    <n v="1100000"/>
    <n v="100000"/>
    <n v="2017"/>
    <s v="Aug"/>
    <s v="22"/>
    <n v="50.6"/>
    <n v="1397715000"/>
    <n v="4.32"/>
    <n v="842933962"/>
    <n v="35.861660000000001"/>
    <n v="104.195397"/>
    <n v="1.5238095238095237"/>
    <n v="23263606.0703125"/>
    <n v="137500"/>
  </r>
  <r>
    <n v="510"/>
    <s v="DeGoBooM"/>
    <n v="17600000"/>
    <n v="6306204566"/>
    <x v="6"/>
    <s v="DeGoBooM"/>
    <n v="4702"/>
    <s v="Chile"/>
    <s v="CL"/>
    <s v="Games"/>
    <n v="973"/>
    <n v="3"/>
    <n v="36"/>
    <n v="100215000"/>
    <n v="25100"/>
    <n v="400900"/>
    <n v="300600"/>
    <n v="4800000"/>
    <n v="500000"/>
    <n v="2014"/>
    <s v="Feb"/>
    <s v="1"/>
    <n v="88.5"/>
    <n v="18952038"/>
    <n v="7.09"/>
    <n v="16610135"/>
    <n v="-35.675147000000003"/>
    <n v="-71.542968999999999"/>
    <n v="39.18333333333333"/>
    <n v="1341174.9396001701"/>
    <n v="3743.0880476393022"/>
  </r>
  <r>
    <n v="511"/>
    <s v="JFlaMusic"/>
    <n v="17600000"/>
    <n v="3802280098"/>
    <x v="0"/>
    <s v="JFlaMusic"/>
    <n v="326"/>
    <s v="South Korea"/>
    <s v="KR"/>
    <s v="Music"/>
    <n v="2056"/>
    <n v="12"/>
    <n v="109"/>
    <n v="11099000"/>
    <n v="2800"/>
    <n v="44400"/>
    <n v="33300"/>
    <n v="532700"/>
    <n v="0"/>
    <n v="2011"/>
    <s v="Aug"/>
    <s v="22"/>
    <n v="94.3"/>
    <n v="51709098"/>
    <n v="4.1500000000000004"/>
    <n v="42106719"/>
    <n v="35.907756999999997"/>
    <n v="127.76692199999999"/>
    <n v="2.0897435897435899"/>
    <n v="11663435.883435583"/>
    <n v="53987.730061349692"/>
  </r>
  <r>
    <n v="512"/>
    <s v="FactTechz"/>
    <n v="17500000"/>
    <n v="2238134438"/>
    <x v="2"/>
    <s v="FactTechz"/>
    <n v="709"/>
    <s v="India"/>
    <s v="IN"/>
    <s v="Entertainment"/>
    <n v="4243"/>
    <n v="86"/>
    <n v="124"/>
    <n v="21056000"/>
    <n v="5300"/>
    <n v="84200"/>
    <n v="63200"/>
    <n v="1000000"/>
    <n v="0"/>
    <n v="2016"/>
    <s v="Jul"/>
    <s v="24"/>
    <n v="28.1"/>
    <n v="1366417754"/>
    <n v="5.36"/>
    <n v="471031528"/>
    <n v="20.593684"/>
    <n v="78.962879999999998"/>
    <n v="7.385416666666667"/>
    <n v="3156748.1495063468"/>
    <n v="24682.651622002821"/>
  </r>
  <r>
    <n v="513"/>
    <s v="News18 India"/>
    <n v="17500000"/>
    <n v="7263619576"/>
    <x v="9"/>
    <s v="News18 India"/>
    <n v="182742"/>
    <s v="India"/>
    <s v="IN"/>
    <s v="News"/>
    <n v="770"/>
    <n v="85"/>
    <n v="10"/>
    <n v="394106000"/>
    <n v="98500"/>
    <n v="1600000"/>
    <n v="1200000"/>
    <n v="18900000"/>
    <n v="700000"/>
    <n v="2007"/>
    <s v="Oct"/>
    <s v="25"/>
    <n v="28.1"/>
    <n v="1366417754"/>
    <n v="5.36"/>
    <n v="471031528"/>
    <n v="20.593684"/>
    <n v="78.962879999999998"/>
    <n v="895.79411764705878"/>
    <n v="39747.9483424719"/>
    <n v="95.763426032329733"/>
  </r>
  <r>
    <n v="514"/>
    <s v="Fun For Kids TV - Hindi Rhymes"/>
    <n v="17500000"/>
    <n v="7612385622"/>
    <x v="2"/>
    <s v="Fun For Kids TV - Hindi Rhymes"/>
    <n v="149"/>
    <s v="India"/>
    <s v="IN"/>
    <s v="Entertainment"/>
    <n v="723"/>
    <n v="86"/>
    <n v="124"/>
    <n v="109847000"/>
    <n v="27500"/>
    <n v="439400"/>
    <n v="329500"/>
    <n v="5300000"/>
    <n v="300000"/>
    <n v="2017"/>
    <s v="Sep"/>
    <s v="27"/>
    <n v="28.1"/>
    <n v="1366417754"/>
    <n v="5.36"/>
    <n v="471031528"/>
    <n v="20.593684"/>
    <n v="78.962879999999998"/>
    <n v="1.7738095238095237"/>
    <n v="51089836.389261745"/>
    <n v="117449.6644295302"/>
  </r>
  <r>
    <n v="515"/>
    <s v="IGN"/>
    <n v="17500000"/>
    <n v="16107116549"/>
    <x v="6"/>
    <s v="IGN"/>
    <n v="156215"/>
    <s v="United States"/>
    <s v="US"/>
    <s v="Games"/>
    <n v="189"/>
    <n v="129"/>
    <n v="37"/>
    <n v="98342000"/>
    <n v="24600"/>
    <n v="393400"/>
    <n v="295000"/>
    <n v="4700000"/>
    <n v="0"/>
    <n v="2006"/>
    <s v="Sep"/>
    <s v="19"/>
    <n v="88.2"/>
    <n v="328239523"/>
    <n v="14.7"/>
    <n v="270663028"/>
    <n v="37.090240000000001"/>
    <n v="-95.712890999999999"/>
    <n v="723.21759259259261"/>
    <n v="103108.64224946388"/>
    <n v="112.02509362097109"/>
  </r>
  <r>
    <n v="516"/>
    <s v="Aphmau"/>
    <n v="17400000"/>
    <n v="17763586483"/>
    <x v="6"/>
    <s v="Aphmau"/>
    <n v="4411"/>
    <s v="United States"/>
    <s v="US"/>
    <s v="Games"/>
    <n v="152"/>
    <n v="129"/>
    <n v="37"/>
    <n v="439870000"/>
    <n v="110000"/>
    <n v="1800000"/>
    <n v="1300000"/>
    <n v="21100000"/>
    <n v="400000"/>
    <n v="2012"/>
    <s v="Aug"/>
    <s v="13"/>
    <n v="88.2"/>
    <n v="328239523"/>
    <n v="14.7"/>
    <n v="270663028"/>
    <n v="37.090240000000001"/>
    <n v="-95.712890999999999"/>
    <n v="30.631944444444443"/>
    <n v="4027110.9687145771"/>
    <n v="3944.6837451824981"/>
  </r>
  <r>
    <n v="517"/>
    <s v="AMARINTV : ï¿½ï¿½ï¿½ï¿½ï¿½ï¿½ï¿½ï¿½ï¿½ï¿½ï¿½ï¿½"/>
    <n v="17400000"/>
    <n v="13043561912"/>
    <x v="2"/>
    <s v="AMARINTV : ï¿½ï¿½ï¿½ï¿½ï¿½ï¿½ï¿½ï¿½ï¿½ï¿½ï¿½ï¿½"/>
    <n v="118448"/>
    <s v="Thailand"/>
    <s v="TH"/>
    <s v="News"/>
    <n v="286"/>
    <n v="8"/>
    <n v="11"/>
    <n v="235993000"/>
    <n v="59000"/>
    <n v="944000"/>
    <n v="708000"/>
    <n v="11300000"/>
    <n v="200000"/>
    <n v="2014"/>
    <s v="Feb"/>
    <s v="5"/>
    <n v="49.3"/>
    <n v="69625582"/>
    <n v="0.75"/>
    <n v="35294600"/>
    <n v="15.870032"/>
    <n v="100.992541"/>
    <n v="987.06666666666672"/>
    <n v="110120.57537484803"/>
    <n v="146.89990544373902"/>
  </r>
  <r>
    <n v="518"/>
    <s v="ýýýýýýýýýýýýýýýý - Al-Remas"/>
    <n v="17400000"/>
    <n v="11144195464"/>
    <x v="0"/>
    <s v="ýýýýýýýýýýýýýýýý - Al-Remas"/>
    <n v="2133"/>
    <s v="Iraq"/>
    <s v="IQ"/>
    <s v="Music"/>
    <n v="371"/>
    <n v="1"/>
    <n v="110"/>
    <n v="113003000"/>
    <n v="28300"/>
    <n v="452000"/>
    <n v="339000"/>
    <n v="5400000"/>
    <n v="0"/>
    <n v="2013"/>
    <s v="Sep"/>
    <s v="27"/>
    <n v="16.2"/>
    <n v="39309783"/>
    <n v="12.82"/>
    <n v="27783368"/>
    <n v="33.223191"/>
    <n v="43.679290999999999"/>
    <n v="16.15909090909091"/>
    <n v="5224657.9765588371"/>
    <n v="8157.5246132208158"/>
  </r>
  <r>
    <n v="520"/>
    <s v="Apple"/>
    <n v="17300000"/>
    <n v="1026425106"/>
    <x v="14"/>
    <s v="Apple"/>
    <n v="180"/>
    <s v="United States"/>
    <s v="US"/>
    <s v="Tech"/>
    <n v="11274"/>
    <n v="130"/>
    <n v="9"/>
    <n v="46484000"/>
    <n v="11600"/>
    <n v="185900"/>
    <n v="139500"/>
    <n v="2200000"/>
    <n v="100000"/>
    <n v="2005"/>
    <s v="Jun"/>
    <s v="22"/>
    <n v="88.2"/>
    <n v="328239523"/>
    <n v="14.7"/>
    <n v="270663028"/>
    <n v="37.090240000000001"/>
    <n v="-95.712890999999999"/>
    <n v="0.78947368421052633"/>
    <n v="5702361.7000000002"/>
    <n v="96111.111111111109"/>
  </r>
  <r>
    <n v="521"/>
    <s v="Stubborn Facts"/>
    <n v="17300000"/>
    <n v="902225615"/>
    <x v="1"/>
    <s v="Stubborn Facts"/>
    <n v="287"/>
    <s v="India"/>
    <s v="IN"/>
    <s v="Entertainment"/>
    <n v="13315"/>
    <n v="87"/>
    <n v="125"/>
    <n v="837850"/>
    <n v="209"/>
    <n v="3400"/>
    <n v="2500"/>
    <n v="40200"/>
    <n v="0"/>
    <n v="2016"/>
    <s v="Sep"/>
    <s v="5"/>
    <n v="28.1"/>
    <n v="1366417754"/>
    <n v="5.36"/>
    <n v="471031528"/>
    <n v="20.593684"/>
    <n v="78.962879999999998"/>
    <n v="2.9895833333333335"/>
    <n v="3143643.2578397212"/>
    <n v="60278.745644599301"/>
  </r>
  <r>
    <n v="522"/>
    <s v="Taarak Mehta Ka Ooltah Chashmah"/>
    <n v="17300000"/>
    <n v="11371738047"/>
    <x v="2"/>
    <s v="Taarak Mehta Ka Ooltah Chashmah"/>
    <n v="4778"/>
    <s v="India"/>
    <s v="IN"/>
    <s v="Entertainment"/>
    <n v="356"/>
    <n v="87"/>
    <n v="125"/>
    <n v="331944000"/>
    <n v="83000"/>
    <n v="1300000"/>
    <n v="995800"/>
    <n v="15900000"/>
    <n v="300000"/>
    <n v="2014"/>
    <s v="Aug"/>
    <s v="4"/>
    <n v="28.1"/>
    <n v="1366417754"/>
    <n v="5.36"/>
    <n v="471031528"/>
    <n v="20.593684"/>
    <n v="78.962879999999998"/>
    <n v="39.81666666666667"/>
    <n v="2380020.520510674"/>
    <n v="3620.761825031394"/>
  </r>
  <r>
    <n v="523"/>
    <s v="HowToBasic"/>
    <n v="17300000"/>
    <n v="3684816159"/>
    <x v="8"/>
    <s v="HowToBasic"/>
    <n v="582"/>
    <s v="Australia"/>
    <s v="AU"/>
    <s v="Howto"/>
    <n v="2146"/>
    <n v="6"/>
    <n v="17"/>
    <n v="15525000"/>
    <n v="3900"/>
    <n v="62100"/>
    <n v="46600"/>
    <n v="745200"/>
    <n v="0"/>
    <n v="2011"/>
    <s v="Dec"/>
    <s v="8"/>
    <n v="113.1"/>
    <n v="25766605"/>
    <n v="5.27"/>
    <n v="21844756"/>
    <n v="-25.274398000000001"/>
    <n v="133.775136"/>
    <n v="3.7307692307692308"/>
    <n v="6331299.2422680408"/>
    <n v="29725.085910652921"/>
  </r>
  <r>
    <n v="525"/>
    <s v="Marques Brownlee"/>
    <n v="17200000"/>
    <n v="3606912471"/>
    <x v="14"/>
    <s v="Marques Brownlee"/>
    <n v="1567"/>
    <s v="United States"/>
    <s v="US"/>
    <s v="Tech"/>
    <n v="2196"/>
    <n v="131"/>
    <n v="10"/>
    <n v="52325000"/>
    <n v="13100"/>
    <n v="209300"/>
    <n v="157000"/>
    <n v="2500000"/>
    <n v="100000"/>
    <n v="2008"/>
    <s v="Mar"/>
    <s v="21"/>
    <n v="88.2"/>
    <n v="328239523"/>
    <n v="14.7"/>
    <n v="270663028"/>
    <n v="37.090240000000001"/>
    <n v="-95.712890999999999"/>
    <n v="8.1614583333333339"/>
    <n v="2301794.8123803446"/>
    <n v="10976.388002552649"/>
  </r>
  <r>
    <n v="526"/>
    <s v="Anitta"/>
    <n v="17200000"/>
    <n v="7337212581"/>
    <x v="0"/>
    <s v="Anitta"/>
    <n v="138"/>
    <s v="Brazil"/>
    <s v="BR"/>
    <s v="Music"/>
    <n v="769"/>
    <n v="28"/>
    <n v="111"/>
    <n v="72684000"/>
    <n v="18200"/>
    <n v="290700"/>
    <n v="218100"/>
    <n v="3500000"/>
    <n v="0"/>
    <n v="2011"/>
    <s v="Nov"/>
    <s v="2"/>
    <n v="51.3"/>
    <n v="212559417"/>
    <n v="12.08"/>
    <n v="183241641"/>
    <n v="-14.235004"/>
    <n v="-51.925280000000001"/>
    <n v="0.88461538461538458"/>
    <n v="53168207.108695649"/>
    <n v="124637.68115942029"/>
  </r>
  <r>
    <n v="527"/>
    <s v="Jason Vlogs"/>
    <n v="17200000"/>
    <n v="8903647480"/>
    <x v="3"/>
    <s v="Jason Oo"/>
    <n v="83"/>
    <s v="Australia"/>
    <s v="AU"/>
    <s v="People"/>
    <n v="4031958"/>
    <n v="3450"/>
    <n v="7408"/>
    <n v="25"/>
    <n v="0"/>
    <n v="0"/>
    <n v="0"/>
    <n v="1"/>
    <n v="0"/>
    <n v="2014"/>
    <s v="Sep"/>
    <s v="11"/>
    <n v="113.1"/>
    <n v="25766605"/>
    <n v="5.27"/>
    <n v="21844756"/>
    <n v="-25.274398000000001"/>
    <n v="133.775136"/>
    <n v="0.69166666666666665"/>
    <n v="107272861.20481928"/>
    <n v="207228.9156626506"/>
  </r>
  <r>
    <n v="528"/>
    <s v="El Reino a Jugar"/>
    <n v="17200000"/>
    <n v="11445492404"/>
    <x v="3"/>
    <s v="El Reino a Jugar"/>
    <n v="1007"/>
    <s v="Argentina"/>
    <s v="AR"/>
    <s v="Education"/>
    <n v="353"/>
    <n v="11"/>
    <n v="28"/>
    <n v="83709000"/>
    <n v="20900"/>
    <n v="334800"/>
    <n v="251100"/>
    <n v="4000000"/>
    <n v="100000"/>
    <n v="2015"/>
    <s v="Mar"/>
    <s v="3"/>
    <n v="90"/>
    <n v="44938712"/>
    <n v="9.7899999999999991"/>
    <n v="41339571"/>
    <n v="-38.416097000000001"/>
    <n v="-63.616672000000001"/>
    <n v="9.3240740740740744"/>
    <n v="11365930.887785502"/>
    <n v="17080.436941410127"/>
  </r>
  <r>
    <n v="529"/>
    <s v="Willyrex"/>
    <n v="17200000"/>
    <n v="5024088947"/>
    <x v="6"/>
    <s v="Willyrex"/>
    <n v="7550"/>
    <s v="Spain"/>
    <s v="ES"/>
    <s v="Games"/>
    <n v="1359"/>
    <n v="9"/>
    <n v="38"/>
    <n v="15405000"/>
    <n v="3900"/>
    <n v="61600"/>
    <n v="46200"/>
    <n v="739500"/>
    <n v="0"/>
    <n v="2009"/>
    <s v="Aug"/>
    <s v="9"/>
    <n v="88.9"/>
    <n v="47076781"/>
    <n v="13.96"/>
    <n v="37927409"/>
    <n v="40.463667000000001"/>
    <n v="-3.7492200000000002"/>
    <n v="41.944444444444443"/>
    <n v="665442.2446357616"/>
    <n v="2278.1456953642382"/>
  </r>
  <r>
    <n v="530"/>
    <s v="TheBrianMaps"/>
    <n v="17100000"/>
    <n v="4448334716"/>
    <x v="10"/>
    <s v="TheBrianMaps"/>
    <n v="498"/>
    <s v="Russia"/>
    <s v="RU"/>
    <s v="Entertainment"/>
    <n v="1624"/>
    <n v="6"/>
    <n v="126"/>
    <n v="37164000"/>
    <n v="9300"/>
    <n v="148700"/>
    <n v="111500"/>
    <n v="1800000"/>
    <n v="100000"/>
    <n v="2012"/>
    <s v="Jun"/>
    <s v="4"/>
    <n v="81.900000000000006"/>
    <n v="144373535"/>
    <n v="4.59"/>
    <n v="107683889"/>
    <n v="61.524009999999997"/>
    <n v="105.31875599999999"/>
    <n v="3.4583333333333335"/>
    <n v="8932399.0281124506"/>
    <n v="34337.349397590362"/>
  </r>
  <r>
    <n v="531"/>
    <s v="TRANS TV Official"/>
    <n v="17100000"/>
    <n v="9710962528"/>
    <x v="2"/>
    <s v="TRANS TV Official"/>
    <n v="148225"/>
    <s v="Indonesia"/>
    <s v="ID"/>
    <s v="Entertainment"/>
    <n v="472"/>
    <n v="18"/>
    <n v="127"/>
    <n v="45811000"/>
    <n v="11500"/>
    <n v="183200"/>
    <n v="137400"/>
    <n v="2200000"/>
    <n v="100000"/>
    <n v="2014"/>
    <s v="Sep"/>
    <s v="2"/>
    <n v="36.299999999999997"/>
    <n v="270203917"/>
    <n v="4.6900000000000004"/>
    <n v="151509724"/>
    <n v="-0.78927499999999995"/>
    <n v="113.92132700000001"/>
    <n v="1235.2083333333333"/>
    <n v="65515.011151964922"/>
    <n v="115.36515432619329"/>
  </r>
  <r>
    <n v="532"/>
    <s v="Liza Koshy"/>
    <n v="17100000"/>
    <n v="2173106162"/>
    <x v="10"/>
    <s v="Liza Koshy"/>
    <n v="142"/>
    <s v="United States"/>
    <s v="US"/>
    <s v="Entertainment"/>
    <n v="4443"/>
    <n v="132"/>
    <n v="127"/>
    <n v="1761000"/>
    <n v="440"/>
    <n v="7000"/>
    <n v="5300"/>
    <n v="84500"/>
    <n v="0"/>
    <n v="2013"/>
    <s v="Sep"/>
    <s v="2"/>
    <n v="88.2"/>
    <n v="328239523"/>
    <n v="14.7"/>
    <n v="270663028"/>
    <n v="37.090240000000001"/>
    <n v="-95.712890999999999"/>
    <n v="1.0757575757575757"/>
    <n v="15303564.52112676"/>
    <n v="120422.5352112676"/>
  </r>
  <r>
    <n v="533"/>
    <s v="Queen Official"/>
    <n v="17000000"/>
    <n v="10847948832"/>
    <x v="0"/>
    <s v="Queen Official"/>
    <n v="1015"/>
    <s v="United Kingdom"/>
    <s v="GB"/>
    <s v="Music"/>
    <n v="385"/>
    <n v="21"/>
    <n v="112"/>
    <n v="93768000"/>
    <n v="23400"/>
    <n v="375100"/>
    <n v="281300"/>
    <n v="4500000"/>
    <n v="100000"/>
    <n v="2008"/>
    <s v="Jul"/>
    <s v="7"/>
    <n v="60"/>
    <n v="66834405"/>
    <n v="3.85"/>
    <n v="55908316"/>
    <n v="55.378050999999999"/>
    <n v="-3.4359730000000002"/>
    <n v="5.286458333333333"/>
    <n v="10687634.31724138"/>
    <n v="16748.768472906402"/>
  </r>
  <r>
    <n v="534"/>
    <s v="Prajapati News"/>
    <n v="17000000"/>
    <n v="1001465469"/>
    <x v="10"/>
    <s v="Prajapati News"/>
    <n v="1407"/>
    <s v="India"/>
    <s v="IN"/>
    <s v="Entertainment"/>
    <n v="11662"/>
    <n v="89"/>
    <n v="128"/>
    <n v="7626000"/>
    <n v="1900"/>
    <n v="30500"/>
    <n v="22900"/>
    <n v="366100"/>
    <n v="100000"/>
    <n v="2013"/>
    <s v="Mar"/>
    <s v="14"/>
    <n v="28.1"/>
    <n v="1366417754"/>
    <n v="5.36"/>
    <n v="471031528"/>
    <n v="20.593684"/>
    <n v="78.962879999999998"/>
    <n v="10.659090909090908"/>
    <n v="711773.60980810237"/>
    <n v="12082.444918265814"/>
  </r>
  <r>
    <n v="536"/>
    <s v="LuisFonsiVEVO"/>
    <n v="17000000"/>
    <n v="14543594822"/>
    <x v="0"/>
    <s v="LuisFonsiVEVO"/>
    <n v="97"/>
    <s v="United States"/>
    <s v="US"/>
    <s v="Music"/>
    <n v="241"/>
    <n v="133"/>
    <n v="112"/>
    <n v="49817000"/>
    <n v="12500"/>
    <n v="199300"/>
    <n v="149500"/>
    <n v="2400000"/>
    <n v="0"/>
    <n v="2009"/>
    <s v="May"/>
    <s v="12"/>
    <n v="88.2"/>
    <n v="328239523"/>
    <n v="14.7"/>
    <n v="270663028"/>
    <n v="37.090240000000001"/>
    <n v="-95.712890999999999"/>
    <n v="0.53888888888888886"/>
    <n v="149933967.23711342"/>
    <n v="175257.73195876289"/>
  </r>
  <r>
    <n v="537"/>
    <s v="Pop Chartbusters"/>
    <n v="16900000"/>
    <n v="8684010451"/>
    <x v="0"/>
    <s v="Pop Chartbusters"/>
    <n v="2235"/>
    <s v="India"/>
    <s v="IN"/>
    <s v="Music"/>
    <n v="574"/>
    <n v="90"/>
    <n v="113"/>
    <n v="72911000"/>
    <n v="18200"/>
    <n v="291600"/>
    <n v="218700"/>
    <n v="3500000"/>
    <n v="200000"/>
    <n v="2011"/>
    <s v="Aug"/>
    <s v="26"/>
    <n v="28.1"/>
    <n v="1366417754"/>
    <n v="5.36"/>
    <n v="471031528"/>
    <n v="20.593684"/>
    <n v="78.962879999999998"/>
    <n v="14.326923076923077"/>
    <n v="3885463.2890380314"/>
    <n v="7561.5212527964204"/>
  </r>
  <r>
    <n v="538"/>
    <s v="Guava Juice"/>
    <n v="16900000"/>
    <n v="9111000228"/>
    <x v="6"/>
    <s v="Guava Juice"/>
    <n v="1910"/>
    <s v="United States"/>
    <s v="US"/>
    <s v="Entertainment"/>
    <n v="527"/>
    <n v="134"/>
    <n v="129"/>
    <n v="10889000"/>
    <n v="2700"/>
    <n v="43600"/>
    <n v="32700"/>
    <n v="522600"/>
    <n v="0"/>
    <n v="2006"/>
    <s v="Jul"/>
    <s v="18"/>
    <n v="88.2"/>
    <n v="328239523"/>
    <n v="14.7"/>
    <n v="270663028"/>
    <n v="37.090240000000001"/>
    <n v="-95.712890999999999"/>
    <n v="8.8425925925925934"/>
    <n v="4770157.187434555"/>
    <n v="8848.1675392670149"/>
  </r>
  <r>
    <n v="539"/>
    <s v="EeOneGuy"/>
    <n v="16900000"/>
    <n v="3827906874"/>
    <x v="2"/>
    <s v="EeOneGuy"/>
    <n v="366"/>
    <s v="United States"/>
    <s v="US"/>
    <s v="Entertainment"/>
    <n v="2039"/>
    <n v="134"/>
    <n v="129"/>
    <n v="1635000"/>
    <n v="409"/>
    <n v="6500"/>
    <n v="4900"/>
    <n v="78500"/>
    <n v="0"/>
    <n v="2013"/>
    <s v="Mar"/>
    <s v="19"/>
    <n v="88.2"/>
    <n v="328239523"/>
    <n v="14.7"/>
    <n v="270663028"/>
    <n v="37.090240000000001"/>
    <n v="-95.712890999999999"/>
    <n v="2.7727272727272729"/>
    <n v="10458761.950819673"/>
    <n v="46174.863387978141"/>
  </r>
  <r>
    <n v="540"/>
    <s v="VICE"/>
    <n v="16900000"/>
    <n v="4609753237"/>
    <x v="2"/>
    <s v="VICE"/>
    <n v="3900"/>
    <s v="United States"/>
    <s v="US"/>
    <s v="Entertainment"/>
    <n v="1543"/>
    <n v="134"/>
    <n v="129"/>
    <n v="36357000"/>
    <n v="9100"/>
    <n v="145400"/>
    <n v="109100"/>
    <n v="1700000"/>
    <n v="100000"/>
    <n v="2005"/>
    <s v="Dec"/>
    <s v="16"/>
    <n v="88.2"/>
    <n v="328239523"/>
    <n v="14.7"/>
    <n v="270663028"/>
    <n v="37.090240000000001"/>
    <n v="-95.712890999999999"/>
    <n v="17.105263157894736"/>
    <n v="1181988.0094871796"/>
    <n v="4333.333333333333"/>
  </r>
  <r>
    <n v="541"/>
    <s v="Aayu and Pihu Show"/>
    <n v="16900000"/>
    <n v="9270331567"/>
    <x v="10"/>
    <s v="Aayu and Pihu Show"/>
    <n v="441"/>
    <s v="India"/>
    <s v="IN"/>
    <s v="People"/>
    <n v="510"/>
    <n v="90"/>
    <n v="34"/>
    <n v="89782000"/>
    <n v="22400"/>
    <n v="359100"/>
    <n v="269300"/>
    <n v="4300000"/>
    <n v="0"/>
    <n v="2017"/>
    <s v="May"/>
    <s v="8"/>
    <n v="28.1"/>
    <n v="1366417754"/>
    <n v="5.36"/>
    <n v="471031528"/>
    <n v="20.593684"/>
    <n v="78.962879999999998"/>
    <n v="5.25"/>
    <n v="21021160.015873015"/>
    <n v="38321.995464852611"/>
  </r>
  <r>
    <n v="542"/>
    <s v="Danny Fitt"/>
    <n v="16900000"/>
    <n v="9544277833"/>
    <x v="5"/>
    <s v="Danny Fitt"/>
    <n v="2337"/>
    <s v="United States"/>
    <s v="US"/>
    <s v="Entertainment"/>
    <n v="488"/>
    <n v="134"/>
    <n v="129"/>
    <n v="275264000"/>
    <n v="68800"/>
    <n v="1100000"/>
    <n v="825800"/>
    <n v="13200000"/>
    <n v="700000"/>
    <n v="2016"/>
    <s v="Dec"/>
    <s v="31"/>
    <n v="88.2"/>
    <n v="328239523"/>
    <n v="14.7"/>
    <n v="270663028"/>
    <n v="37.090240000000001"/>
    <n v="-95.712890999999999"/>
    <n v="24.34375"/>
    <n v="4083987.0915703895"/>
    <n v="7231.4933675652546"/>
  </r>
  <r>
    <n v="543"/>
    <s v="Bispo Bruno Leonardo"/>
    <n v="16900000"/>
    <n v="3523578665"/>
    <x v="12"/>
    <s v="Bispo Bruno Leonardo"/>
    <n v="4891"/>
    <s v="Brazil"/>
    <s v="BR"/>
    <s v="Nonprofit"/>
    <n v="2307"/>
    <n v="29"/>
    <n v="2"/>
    <n v="149543000"/>
    <n v="37400"/>
    <n v="598200"/>
    <n v="448600"/>
    <n v="7200000"/>
    <n v="400000"/>
    <n v="2016"/>
    <s v="Apr"/>
    <s v="10"/>
    <n v="51.3"/>
    <n v="212559417"/>
    <n v="12.08"/>
    <n v="183241641"/>
    <n v="-14.235004"/>
    <n v="-51.925280000000001"/>
    <n v="50.947916666666664"/>
    <n v="720420.90881210391"/>
    <n v="3455.3261091801269"/>
  </r>
  <r>
    <n v="547"/>
    <s v="Like Nastya IDN"/>
    <n v="16800000"/>
    <n v="7195314800"/>
    <x v="2"/>
    <s v="Like Nastya IDN"/>
    <n v="502"/>
    <s v="Indonesia"/>
    <s v="ID"/>
    <s v="Entertainment"/>
    <n v="795"/>
    <n v="19"/>
    <n v="130"/>
    <n v="42836000"/>
    <n v="10700"/>
    <n v="171300"/>
    <n v="128500"/>
    <n v="2100000"/>
    <n v="100000"/>
    <n v="2019"/>
    <s v="Nov"/>
    <s v="22"/>
    <n v="36.299999999999997"/>
    <n v="270203917"/>
    <n v="4.6900000000000004"/>
    <n v="151509724"/>
    <n v="-0.78927499999999995"/>
    <n v="113.92132700000001"/>
    <n v="8.3666666666666671"/>
    <n v="14333296.414342629"/>
    <n v="33466.135458167329"/>
  </r>
  <r>
    <n v="548"/>
    <s v="Gato Galactico | GALï¿½ï¿"/>
    <n v="16800000"/>
    <n v="3693798804"/>
    <x v="1"/>
    <s v="Gato Galactico | GALï¿½ï¿"/>
    <n v="1491"/>
    <s v="Brazil"/>
    <s v="BR"/>
    <s v="Entertainment"/>
    <n v="2129"/>
    <n v="30"/>
    <n v="130"/>
    <n v="44121000"/>
    <n v="11000"/>
    <n v="176500"/>
    <n v="132400"/>
    <n v="2100000"/>
    <n v="100000"/>
    <n v="2013"/>
    <s v="Apr"/>
    <s v="2"/>
    <n v="51.3"/>
    <n v="212559417"/>
    <n v="12.08"/>
    <n v="183241641"/>
    <n v="-14.235004"/>
    <n v="-51.925280000000001"/>
    <n v="11.295454545454545"/>
    <n v="2477396.9175050301"/>
    <n v="11267.605633802817"/>
  </r>
  <r>
    <n v="550"/>
    <s v="CoryxKenshin"/>
    <n v="16700000"/>
    <n v="7102965621"/>
    <x v="6"/>
    <s v="CoryxKenshin"/>
    <n v="1693"/>
    <s v="United States"/>
    <s v="US"/>
    <s v="Games"/>
    <n v="814"/>
    <n v="135"/>
    <n v="39"/>
    <n v="105114000"/>
    <n v="26300"/>
    <n v="420500"/>
    <n v="315300"/>
    <n v="5000000"/>
    <n v="200000"/>
    <n v="2009"/>
    <s v="Apr"/>
    <s v="27"/>
    <n v="88.2"/>
    <n v="328239523"/>
    <n v="14.7"/>
    <n v="270663028"/>
    <n v="37.090240000000001"/>
    <n v="-95.712890999999999"/>
    <n v="9.405555555555555"/>
    <n v="4195490.6207914948"/>
    <n v="9864.1464855286467"/>
  </r>
  <r>
    <n v="551"/>
    <s v="With Kids[ï¿½ï¿½ï¿½ï¿½ï"/>
    <n v="16700000"/>
    <n v="8826138204"/>
    <x v="2"/>
    <s v="With Kids[ï¿½ï¿½ï¿½ï¿½ï"/>
    <n v="920"/>
    <s v="United States"/>
    <s v="US"/>
    <s v="Entertainment"/>
    <n v="559"/>
    <n v="135"/>
    <n v="130"/>
    <n v="45698000"/>
    <n v="11400"/>
    <n v="182800"/>
    <n v="137100"/>
    <n v="2200000"/>
    <n v="100000"/>
    <n v="2012"/>
    <s v="Jul"/>
    <s v="6"/>
    <n v="88.2"/>
    <n v="328239523"/>
    <n v="14.7"/>
    <n v="270663028"/>
    <n v="37.090240000000001"/>
    <n v="-95.712890999999999"/>
    <n v="6.3888888888888893"/>
    <n v="9593628.4826086964"/>
    <n v="18152.17391304348"/>
  </r>
  <r>
    <n v="552"/>
    <s v="Travis Scott"/>
    <n v="16700000"/>
    <n v="7979736581"/>
    <x v="0"/>
    <s v="Travis Scott"/>
    <n v="13"/>
    <s v="United States"/>
    <s v="US"/>
    <s v="Music"/>
    <n v="564542"/>
    <n v="1920"/>
    <n v="1751"/>
    <n v="37623"/>
    <n v="9"/>
    <n v="150"/>
    <n v="113"/>
    <n v="1800"/>
    <n v="0"/>
    <n v="2010"/>
    <s v="Sep"/>
    <s v="1"/>
    <n v="88.2"/>
    <n v="328239523"/>
    <n v="14.7"/>
    <n v="270663028"/>
    <n v="37.090240000000001"/>
    <n v="-95.712890999999999"/>
    <n v="7.7380952380952384E-2"/>
    <n v="613825890.84615386"/>
    <n v="1284615.3846153845"/>
  </r>
  <r>
    <n v="553"/>
    <s v="Tu COSMOPOLIS"/>
    <n v="16700000"/>
    <n v="5089284369"/>
    <x v="5"/>
    <s v="Tu COSMOPOLIS"/>
    <n v="8741"/>
    <s v="Mexico"/>
    <s v="MX"/>
    <s v="People"/>
    <n v="1337"/>
    <n v="19"/>
    <n v="35"/>
    <n v="16139000"/>
    <n v="4000"/>
    <n v="64600"/>
    <n v="48400"/>
    <n v="774700"/>
    <n v="0"/>
    <n v="2014"/>
    <s v="Aug"/>
    <s v="28"/>
    <n v="40.200000000000003"/>
    <n v="126014024"/>
    <n v="3.42"/>
    <n v="102626859"/>
    <n v="23.634501"/>
    <n v="-102.552784"/>
    <n v="72.841666666666669"/>
    <n v="582231.36586202949"/>
    <n v="1910.5365518819358"/>
  </r>
  <r>
    <n v="554"/>
    <s v="Ivana Alawi"/>
    <n v="16600000"/>
    <n v="1318442641"/>
    <x v="16"/>
    <s v="Ivana Alawi"/>
    <n v="180"/>
    <s v="Philippines"/>
    <s v="PH"/>
    <s v="People"/>
    <n v="8338"/>
    <n v="5"/>
    <n v="36"/>
    <n v="15079000"/>
    <n v="3800"/>
    <n v="60300"/>
    <n v="45200"/>
    <n v="723800"/>
    <n v="100000"/>
    <n v="2018"/>
    <s v="Jun"/>
    <s v="1"/>
    <n v="35.5"/>
    <n v="108116615"/>
    <n v="2.15"/>
    <n v="50975903"/>
    <n v="12.879721"/>
    <n v="121.774017"/>
    <n v="2.5"/>
    <n v="7324681.3388888892"/>
    <n v="92222.222222222219"/>
  </r>
  <r>
    <n v="555"/>
    <s v="Werever2morro"/>
    <n v="16600000"/>
    <n v="2798273962"/>
    <x v="2"/>
    <s v="werever2morro"/>
    <n v="0"/>
    <s v="Mexico"/>
    <s v="MX"/>
    <s v="Games"/>
    <n v="4057944"/>
    <n v="4248"/>
    <n v="7462"/>
    <m/>
    <n v="0"/>
    <n v="0"/>
    <n v="0"/>
    <n v="0"/>
    <n v="0"/>
    <n v="2010"/>
    <s v="Dec"/>
    <s v="7"/>
    <n v="40.200000000000003"/>
    <n v="126014024"/>
    <n v="3.42"/>
    <n v="102626859"/>
    <n v="23.634501"/>
    <n v="-102.552784"/>
    <n v="0"/>
    <n v="0"/>
    <n v="0"/>
  </r>
  <r>
    <n v="556"/>
    <s v="IDEAS EN 5 MINUTOS"/>
    <n v="16600000"/>
    <n v="3696973456"/>
    <x v="8"/>
    <s v="Ideas En 5 Minutos"/>
    <n v="216"/>
    <s v="Spain"/>
    <s v="ES"/>
    <s v="nan"/>
    <n v="3108857"/>
    <n v="2753"/>
    <m/>
    <n v="65470"/>
    <n v="16"/>
    <n v="262"/>
    <n v="196"/>
    <n v="3100"/>
    <n v="0"/>
    <n v="2017"/>
    <s v="Apr"/>
    <s v="2"/>
    <n v="88.9"/>
    <n v="47076781"/>
    <n v="13.96"/>
    <n v="37927409"/>
    <n v="40.463667000000001"/>
    <n v="-3.7492200000000002"/>
    <n v="2.5714285714285716"/>
    <n v="17115617.851851851"/>
    <n v="76851.851851851854"/>
  </r>
  <r>
    <n v="557"/>
    <s v="NMF News"/>
    <n v="16600000"/>
    <n v="7435180827"/>
    <x v="9"/>
    <s v="NMF News"/>
    <n v="112261"/>
    <s v="India"/>
    <s v="IN"/>
    <s v="News"/>
    <n v="749"/>
    <n v="91"/>
    <n v="12"/>
    <n v="59201000"/>
    <n v="14800"/>
    <n v="236800"/>
    <n v="177600"/>
    <n v="2800000"/>
    <n v="100000"/>
    <n v="2013"/>
    <s v="Oct"/>
    <s v="22"/>
    <n v="28.1"/>
    <n v="1366417754"/>
    <n v="5.36"/>
    <n v="471031528"/>
    <n v="20.593684"/>
    <n v="78.962879999999998"/>
    <n v="850.46212121212125"/>
    <n v="66231.200746474729"/>
    <n v="147.86969651080963"/>
  </r>
  <r>
    <n v="558"/>
    <s v="SriBalajiMovies"/>
    <n v="16600000"/>
    <n v="9439857193"/>
    <x v="2"/>
    <s v="SriBalajiMovies"/>
    <n v="20102"/>
    <s v="India"/>
    <s v="IN"/>
    <s v="Entertainment"/>
    <n v="497"/>
    <n v="91"/>
    <n v="132"/>
    <n v="154049000"/>
    <n v="38500"/>
    <n v="616200"/>
    <n v="462100"/>
    <n v="7400000"/>
    <n v="200000"/>
    <n v="2011"/>
    <s v="Sep"/>
    <s v="29"/>
    <n v="28.1"/>
    <n v="1366417754"/>
    <n v="5.36"/>
    <n v="471031528"/>
    <n v="20.593684"/>
    <n v="78.962879999999998"/>
    <n v="128.85897435897436"/>
    <n v="469597.91030743212"/>
    <n v="825.78847875833253"/>
  </r>
  <r>
    <n v="559"/>
    <s v="Lahari Music - TSeries"/>
    <n v="16600000"/>
    <n v="11946217860"/>
    <x v="0"/>
    <s v="Lahari Music - TSeries"/>
    <n v="8976"/>
    <s v="India"/>
    <s v="IN"/>
    <s v="Music"/>
    <n v="326"/>
    <n v="91"/>
    <n v="115"/>
    <n v="89012000"/>
    <n v="22300"/>
    <n v="356000"/>
    <n v="267000"/>
    <n v="4300000"/>
    <n v="100000"/>
    <n v="2011"/>
    <s v="Nov"/>
    <s v="21"/>
    <n v="28.1"/>
    <n v="1366417754"/>
    <n v="5.36"/>
    <n v="471031528"/>
    <n v="20.593684"/>
    <n v="78.962879999999998"/>
    <n v="57.53846153846154"/>
    <n v="1330906.6243315509"/>
    <n v="1849.3761140819965"/>
  </r>
  <r>
    <n v="560"/>
    <s v="Younes Zarou"/>
    <n v="16600000"/>
    <n v="15278668857"/>
    <x v="2"/>
    <s v="Younes Zarou"/>
    <n v="2200"/>
    <s v="Germany"/>
    <s v="DE"/>
    <s v="Entertainment"/>
    <n v="213"/>
    <n v="4"/>
    <n v="131"/>
    <n v="617257000"/>
    <n v="154300"/>
    <n v="2500000"/>
    <n v="1900000"/>
    <n v="29600000"/>
    <n v="900000"/>
    <n v="2021"/>
    <s v="May"/>
    <s v="6"/>
    <n v="70.2"/>
    <n v="83132799"/>
    <n v="3.04"/>
    <n v="64324835"/>
    <n v="51.165691000000002"/>
    <n v="10.451525999999999"/>
    <n v="61.111111111111114"/>
    <n v="6944849.4804545455"/>
    <n v="7545.454545454545"/>
  </r>
  <r>
    <n v="561"/>
    <s v="Jordan Matter"/>
    <n v="16600000"/>
    <n v="5819508534"/>
    <x v="2"/>
    <s v="Jordan Matter"/>
    <n v="413"/>
    <s v="United States"/>
    <s v="US"/>
    <s v="Entertainment"/>
    <n v="1088"/>
    <n v="136"/>
    <n v="132"/>
    <n v="199033000"/>
    <n v="49800"/>
    <n v="796100"/>
    <n v="597100"/>
    <n v="9600000"/>
    <n v="300000"/>
    <n v="2006"/>
    <s v="Dec"/>
    <s v="21"/>
    <n v="88.2"/>
    <n v="328239523"/>
    <n v="14.7"/>
    <n v="270663028"/>
    <n v="37.090240000000001"/>
    <n v="-95.712890999999999"/>
    <n v="1.912037037037037"/>
    <n v="14090819.694915254"/>
    <n v="40193.704600484263"/>
  </r>
  <r>
    <n v="562"/>
    <s v="ýýýýýýýý ýýýýýýýýýýýýýýýýýýýýýý"/>
    <n v="16500000"/>
    <n v="2440934034"/>
    <x v="2"/>
    <s v="ýýýýýýýý ýýýýýýýýýýýýýýýýýýýýýý"/>
    <n v="421"/>
    <s v="United States"/>
    <s v="US"/>
    <s v="Entertainment"/>
    <n v="3778"/>
    <n v="137"/>
    <n v="133"/>
    <n v="21953000"/>
    <n v="5500"/>
    <n v="87800"/>
    <n v="65900"/>
    <n v="1100000"/>
    <n v="200000"/>
    <n v="2014"/>
    <s v="Mar"/>
    <s v="9"/>
    <n v="88.2"/>
    <n v="328239523"/>
    <n v="14.7"/>
    <n v="270663028"/>
    <n v="37.090240000000001"/>
    <n v="-95.712890999999999"/>
    <n v="3.5083333333333333"/>
    <n v="5797943.0736342045"/>
    <n v="39192.399049881235"/>
  </r>
  <r>
    <n v="563"/>
    <s v="FailArmy"/>
    <n v="16500000"/>
    <n v="3037260680"/>
    <x v="10"/>
    <s v="FailArmy"/>
    <n v="438"/>
    <s v="United States"/>
    <s v="US"/>
    <s v="Entertainment"/>
    <n v="2766"/>
    <n v="137"/>
    <n v="133"/>
    <n v="112986000"/>
    <n v="28200"/>
    <n v="451900"/>
    <n v="339000"/>
    <n v="5400000"/>
    <n v="100000"/>
    <n v="2011"/>
    <s v="Jul"/>
    <s v="5"/>
    <n v="88.2"/>
    <n v="328239523"/>
    <n v="14.7"/>
    <n v="270663028"/>
    <n v="37.090240000000001"/>
    <n v="-95.712890999999999"/>
    <n v="2.8076923076923075"/>
    <n v="6934385.1141552515"/>
    <n v="37671.232876712325"/>
  </r>
  <r>
    <n v="564"/>
    <s v="BBC News Hindi"/>
    <n v="16500000"/>
    <n v="7043235131"/>
    <x v="9"/>
    <s v="BBC News Hindi"/>
    <n v="21243"/>
    <s v="India"/>
    <s v="IN"/>
    <s v="News"/>
    <n v="821"/>
    <n v="92"/>
    <n v="13"/>
    <n v="131202000"/>
    <n v="32800"/>
    <n v="524800"/>
    <n v="393600"/>
    <n v="6300000"/>
    <n v="300000"/>
    <n v="2009"/>
    <s v="Sep"/>
    <s v="22"/>
    <n v="28.1"/>
    <n v="1366417754"/>
    <n v="5.36"/>
    <n v="471031528"/>
    <n v="20.593684"/>
    <n v="78.962879999999998"/>
    <n v="118.01666666666667"/>
    <n v="331555.57741373632"/>
    <n v="776.72645106623361"/>
  </r>
  <r>
    <n v="565"/>
    <s v="FunFun Toy Doll TV"/>
    <n v="16500000"/>
    <n v="7406207930"/>
    <x v="2"/>
    <s v="FunFun Toy Doll TV"/>
    <n v="735"/>
    <s v="United States"/>
    <s v="US"/>
    <s v="Entertainment"/>
    <n v="757"/>
    <n v="137"/>
    <n v="133"/>
    <n v="24378000"/>
    <n v="6100"/>
    <n v="97500"/>
    <n v="73100"/>
    <n v="1200000"/>
    <n v="0"/>
    <n v="2016"/>
    <s v="May"/>
    <s v="31"/>
    <n v="88.2"/>
    <n v="328239523"/>
    <n v="14.7"/>
    <n v="270663028"/>
    <n v="37.090240000000001"/>
    <n v="-95.712890999999999"/>
    <n v="7.65625"/>
    <n v="10076473.37414966"/>
    <n v="22448.979591836734"/>
  </r>
  <r>
    <n v="566"/>
    <s v="Sandra Cires Art"/>
    <n v="16400000"/>
    <n v="3955426159"/>
    <x v="8"/>
    <s v="Sandra Cires Art"/>
    <n v="1091"/>
    <s v="United States"/>
    <s v="US"/>
    <s v="Entertainment"/>
    <n v="1938"/>
    <n v="138"/>
    <n v="134"/>
    <n v="18028000"/>
    <n v="4500"/>
    <n v="72100"/>
    <n v="54100"/>
    <n v="865300"/>
    <n v="0"/>
    <n v="2011"/>
    <s v="Sep"/>
    <s v="27"/>
    <n v="88.2"/>
    <n v="328239523"/>
    <n v="14.7"/>
    <n v="270663028"/>
    <n v="37.090240000000001"/>
    <n v="-95.712890999999999"/>
    <n v="6.9935897435897436"/>
    <n v="3625505.186984418"/>
    <n v="15032.080659945004"/>
  </r>
  <r>
    <n v="567"/>
    <s v="Kaykai Salaider"/>
    <n v="16400000"/>
    <n v="4434679706"/>
    <x v="10"/>
    <s v="Kaykai Salaider"/>
    <n v="428"/>
    <s v="Thailand"/>
    <s v="TH"/>
    <s v="Entertainment"/>
    <n v="1636"/>
    <n v="9"/>
    <n v="134"/>
    <n v="9341000"/>
    <n v="2300"/>
    <n v="37400"/>
    <n v="28000"/>
    <n v="448400"/>
    <n v="0"/>
    <n v="2011"/>
    <s v="Jan"/>
    <s v="24"/>
    <n v="49.3"/>
    <n v="69625582"/>
    <n v="0.75"/>
    <n v="35294600"/>
    <n v="15.870032"/>
    <n v="100.992541"/>
    <n v="2.7435897435897436"/>
    <n v="10361401.182242991"/>
    <n v="38317.757009345798"/>
  </r>
  <r>
    <n v="568"/>
    <s v="UFC - Ultimate Fighting Championship"/>
    <n v="16400000"/>
    <n v="7135820721"/>
    <x v="7"/>
    <s v="UFC - Ultimate Fighting Championship"/>
    <n v="14662"/>
    <s v="United States"/>
    <s v="US"/>
    <s v="Sports"/>
    <n v="806"/>
    <n v="138"/>
    <n v="7"/>
    <n v="133208000"/>
    <n v="33300"/>
    <n v="532800"/>
    <n v="399600"/>
    <n v="6400000"/>
    <n v="100000"/>
    <n v="2006"/>
    <s v="Mar"/>
    <s v="4"/>
    <n v="88.2"/>
    <n v="328239523"/>
    <n v="14.7"/>
    <n v="270663028"/>
    <n v="37.090240000000001"/>
    <n v="-95.712890999999999"/>
    <n v="67.879629629629633"/>
    <n v="486688.08627745189"/>
    <n v="1118.5377165461737"/>
  </r>
  <r>
    <n v="569"/>
    <s v="Ch7HD"/>
    <n v="16400000"/>
    <n v="9463244435"/>
    <x v="2"/>
    <s v="Ch7HD"/>
    <n v="56203"/>
    <s v="Thailand"/>
    <s v="TH"/>
    <s v="Entertainment"/>
    <n v="496"/>
    <n v="9"/>
    <n v="134"/>
    <n v="87757000"/>
    <n v="21900"/>
    <n v="351000"/>
    <n v="263300"/>
    <n v="4200000"/>
    <n v="100000"/>
    <n v="2010"/>
    <s v="May"/>
    <s v="17"/>
    <n v="49.3"/>
    <n v="69625582"/>
    <n v="0.75"/>
    <n v="35294600"/>
    <n v="15.870032"/>
    <n v="100.992541"/>
    <n v="334.54166666666669"/>
    <n v="168376.14424496912"/>
    <n v="291.79937014038399"/>
  </r>
  <r>
    <n v="572"/>
    <s v="GMMTV OFFICIALï¿½ï¿½"/>
    <n v="16400000"/>
    <n v="12844432341"/>
    <x v="2"/>
    <s v="GMMTV OFFICIALï¿½ï¿½"/>
    <n v="23952"/>
    <s v="Thailand"/>
    <s v="TH"/>
    <s v="Entertainment"/>
    <n v="294"/>
    <n v="9"/>
    <n v="134"/>
    <n v="181382000"/>
    <n v="45300"/>
    <n v="725500"/>
    <n v="544100"/>
    <n v="8700000"/>
    <n v="200000"/>
    <n v="2010"/>
    <s v="Sep"/>
    <s v="13"/>
    <n v="49.3"/>
    <n v="69625582"/>
    <n v="0.75"/>
    <n v="35294600"/>
    <n v="15.870032"/>
    <n v="100.992541"/>
    <n v="142.57142857142858"/>
    <n v="536257.19526553107"/>
    <n v="684.70273881095522"/>
  </r>
  <r>
    <n v="573"/>
    <s v="Matt Stonie"/>
    <n v="16300000"/>
    <n v="3527627264"/>
    <x v="2"/>
    <s v="MattStonie"/>
    <n v="54"/>
    <s v="United States"/>
    <s v="US"/>
    <s v="Entertainment"/>
    <n v="283499"/>
    <n v="1874"/>
    <n v="1836"/>
    <n v="29735"/>
    <n v="7"/>
    <n v="119"/>
    <n v="89"/>
    <n v="1400"/>
    <n v="0"/>
    <n v="2010"/>
    <s v="Jun"/>
    <s v="19"/>
    <n v="88.2"/>
    <n v="328239523"/>
    <n v="14.7"/>
    <n v="270663028"/>
    <n v="37.090240000000001"/>
    <n v="-95.712890999999999"/>
    <n v="0.32142857142857145"/>
    <n v="65326430.814814813"/>
    <n v="301851.85185185185"/>
  </r>
  <r>
    <n v="574"/>
    <s v="Boyce Avenue"/>
    <n v="16300000"/>
    <n v="6578828147"/>
    <x v="0"/>
    <s v="Boyce Avenue"/>
    <n v="490"/>
    <s v="United States"/>
    <s v="US"/>
    <s v="Music"/>
    <n v="913"/>
    <n v="139"/>
    <n v="117"/>
    <n v="28787000"/>
    <n v="7200"/>
    <n v="115100"/>
    <n v="86400"/>
    <n v="1400000"/>
    <n v="0"/>
    <n v="2007"/>
    <s v="Sep"/>
    <s v="2"/>
    <n v="88.2"/>
    <n v="328239523"/>
    <n v="14.7"/>
    <n v="270663028"/>
    <n v="37.090240000000001"/>
    <n v="-95.712890999999999"/>
    <n v="2.4019607843137254"/>
    <n v="13426179.891836734"/>
    <n v="33265.306122448979"/>
  </r>
  <r>
    <n v="575"/>
    <s v="Camila Cabello"/>
    <n v="16300000"/>
    <n v="6613422635"/>
    <x v="0"/>
    <s v="Camila Cabello"/>
    <n v="80"/>
    <s v="United States"/>
    <s v="US"/>
    <s v="Music"/>
    <n v="906"/>
    <n v="139"/>
    <n v="117"/>
    <n v="42704000"/>
    <n v="10700"/>
    <n v="170800"/>
    <n v="128100"/>
    <n v="2000000"/>
    <n v="100000"/>
    <n v="2015"/>
    <s v="Aug"/>
    <s v="11"/>
    <n v="88.2"/>
    <n v="328239523"/>
    <n v="14.7"/>
    <n v="270663028"/>
    <n v="37.090240000000001"/>
    <n v="-95.712890999999999"/>
    <n v="0.7407407407407407"/>
    <n v="82667782.9375"/>
    <n v="203750"/>
  </r>
  <r>
    <n v="576"/>
    <s v="Little Mix"/>
    <n v="16300000"/>
    <n v="7520242626"/>
    <x v="0"/>
    <s v="Little Mix"/>
    <n v="278"/>
    <s v="United Kingdom"/>
    <s v="GB"/>
    <s v="Music"/>
    <n v="740"/>
    <n v="22"/>
    <n v="117"/>
    <n v="38604000"/>
    <n v="9700"/>
    <n v="154400"/>
    <n v="115800"/>
    <n v="1900000"/>
    <n v="0"/>
    <n v="2011"/>
    <s v="Nov"/>
    <s v="30"/>
    <n v="60"/>
    <n v="66834405"/>
    <n v="3.85"/>
    <n v="55908316"/>
    <n v="55.378050999999999"/>
    <n v="-3.4359730000000002"/>
    <n v="1.7820512820512822"/>
    <n v="27051232.467625901"/>
    <n v="58633.093525179858"/>
  </r>
  <r>
    <n v="577"/>
    <s v="SAM SMITH"/>
    <n v="16300000"/>
    <n v="10170264839"/>
    <x v="0"/>
    <s v="SAM SMITH"/>
    <n v="230"/>
    <s v="United Kingdom"/>
    <s v="GB"/>
    <s v="Entertainment"/>
    <n v="428"/>
    <n v="22"/>
    <n v="135"/>
    <n v="85778000"/>
    <n v="21400"/>
    <n v="343100"/>
    <n v="257300"/>
    <n v="4100000"/>
    <n v="0"/>
    <n v="2012"/>
    <s v="Sep"/>
    <s v="14"/>
    <n v="60"/>
    <n v="66834405"/>
    <n v="3.85"/>
    <n v="55908316"/>
    <n v="55.378050999999999"/>
    <n v="-3.4359730000000002"/>
    <n v="1.5972222222222223"/>
    <n v="44218542.778260872"/>
    <n v="70869.565217391311"/>
  </r>
  <r>
    <n v="578"/>
    <s v="Pitbull"/>
    <n v="16300000"/>
    <n v="12475714382"/>
    <x v="0"/>
    <s v="Pitbull"/>
    <n v="352"/>
    <s v="United States"/>
    <s v="US"/>
    <s v="Music"/>
    <n v="308"/>
    <n v="139"/>
    <n v="117"/>
    <n v="88004000"/>
    <n v="22000"/>
    <n v="352000"/>
    <n v="264000"/>
    <n v="4200000"/>
    <n v="0"/>
    <n v="2006"/>
    <s v="Jul"/>
    <s v="5"/>
    <n v="88.2"/>
    <n v="328239523"/>
    <n v="14.7"/>
    <n v="270663028"/>
    <n v="37.090240000000001"/>
    <n v="-95.712890999999999"/>
    <n v="1.6296296296296295"/>
    <n v="35442370.403409094"/>
    <n v="46306.818181818184"/>
  </r>
  <r>
    <n v="579"/>
    <s v="Bollywood Classics"/>
    <n v="16300000"/>
    <n v="7141825267"/>
    <x v="2"/>
    <s v="Bollywood Classics"/>
    <n v="1444"/>
    <s v="India"/>
    <s v="IN"/>
    <s v="Music"/>
    <n v="804"/>
    <n v="93"/>
    <n v="116"/>
    <n v="151477000"/>
    <n v="37900"/>
    <n v="605900"/>
    <n v="454400"/>
    <n v="7300000"/>
    <n v="300000"/>
    <n v="2011"/>
    <s v="Oct"/>
    <s v="13"/>
    <n v="28.1"/>
    <n v="1366417754"/>
    <n v="5.36"/>
    <n v="471031528"/>
    <n v="20.593684"/>
    <n v="78.962879999999998"/>
    <n v="9.2564102564102573"/>
    <n v="4945862.3732686983"/>
    <n v="11288.088642659281"/>
  </r>
  <r>
    <n v="580"/>
    <s v="Technoblade"/>
    <n v="16300000"/>
    <n v="1656452554"/>
    <x v="6"/>
    <s v="Technoblade"/>
    <n v="989"/>
    <s v="United States"/>
    <s v="US"/>
    <s v="Games"/>
    <n v="6274"/>
    <n v="138"/>
    <n v="40"/>
    <n v="17944000"/>
    <n v="4500"/>
    <n v="71800"/>
    <n v="53800"/>
    <n v="861300"/>
    <n v="200000"/>
    <n v="2013"/>
    <s v="Oct"/>
    <s v="28"/>
    <n v="88.2"/>
    <n v="328239523"/>
    <n v="14.7"/>
    <n v="270663028"/>
    <n v="37.090240000000001"/>
    <n v="-95.712890999999999"/>
    <n v="7.4924242424242422"/>
    <n v="1674876.1921132456"/>
    <n v="16481.294236602629"/>
  </r>
  <r>
    <n v="581"/>
    <s v="W2S"/>
    <n v="16300000"/>
    <n v="4768370464"/>
    <x v="6"/>
    <s v="W2S"/>
    <n v="652"/>
    <s v="United Kingdom"/>
    <s v="GB"/>
    <s v="Entertainment"/>
    <n v="1455"/>
    <n v="22"/>
    <n v="135"/>
    <n v="3079000"/>
    <n v="770"/>
    <n v="12300"/>
    <n v="9200"/>
    <n v="147800"/>
    <n v="0"/>
    <n v="2012"/>
    <s v="Jul"/>
    <s v="26"/>
    <n v="60"/>
    <n v="66834405"/>
    <n v="3.85"/>
    <n v="55908316"/>
    <n v="55.378050999999999"/>
    <n v="-3.4359730000000002"/>
    <n v="4.5277777777777777"/>
    <n v="7313451.6319018407"/>
    <n v="25000"/>
  </r>
  <r>
    <n v="582"/>
    <s v="Jennifer Lopez"/>
    <n v="16200000"/>
    <n v="10227242833"/>
    <x v="0"/>
    <s v="Jennifer Lopez"/>
    <n v="258"/>
    <s v="United States"/>
    <s v="US"/>
    <s v="Music"/>
    <n v="426"/>
    <n v="140"/>
    <n v="118"/>
    <n v="63441000"/>
    <n v="15900"/>
    <n v="253800"/>
    <n v="190300"/>
    <n v="3000000"/>
    <n v="0"/>
    <n v="2005"/>
    <s v="Nov"/>
    <s v="18"/>
    <n v="88.2"/>
    <n v="328239523"/>
    <n v="14.7"/>
    <n v="270663028"/>
    <n v="37.090240000000001"/>
    <n v="-95.712890999999999"/>
    <n v="1.131578947368421"/>
    <n v="39640476.096899226"/>
    <n v="62790.697674418603"/>
  </r>
  <r>
    <n v="583"/>
    <s v="Kids Play"/>
    <n v="16200000"/>
    <n v="8091706232"/>
    <x v="2"/>
    <s v="Kids Play"/>
    <n v="593"/>
    <s v="United States"/>
    <s v="US"/>
    <s v="Entertainment"/>
    <n v="636"/>
    <n v="140"/>
    <n v="136"/>
    <n v="25912000"/>
    <n v="6500"/>
    <n v="103600"/>
    <n v="77700"/>
    <n v="1200000"/>
    <n v="0"/>
    <n v="2018"/>
    <s v="May"/>
    <s v="14"/>
    <n v="88.2"/>
    <n v="328239523"/>
    <n v="14.7"/>
    <n v="270663028"/>
    <n v="37.090240000000001"/>
    <n v="-95.712890999999999"/>
    <n v="8.2361111111111107"/>
    <n v="13645373.072512647"/>
    <n v="27318.718381112983"/>
  </r>
  <r>
    <n v="584"/>
    <s v="T3ddy"/>
    <n v="16200000"/>
    <n v="2990185467"/>
    <x v="10"/>
    <s v="T3ddy"/>
    <n v="1930"/>
    <s v="Brazil"/>
    <s v="BR"/>
    <s v="People"/>
    <n v="2898"/>
    <n v="31"/>
    <n v="38"/>
    <n v="33015000"/>
    <n v="8300"/>
    <n v="132100"/>
    <n v="99000"/>
    <n v="1600000"/>
    <n v="100000"/>
    <n v="2012"/>
    <s v="Jan"/>
    <s v="16"/>
    <n v="51.3"/>
    <n v="212559417"/>
    <n v="12.08"/>
    <n v="183241641"/>
    <n v="-14.235004"/>
    <n v="-51.925280000000001"/>
    <n v="13.402777777777779"/>
    <n v="1549318.8948186529"/>
    <n v="8393.7823834196897"/>
  </r>
  <r>
    <n v="585"/>
    <s v="JJ Olatunji"/>
    <n v="16200000"/>
    <n v="4076692623"/>
    <x v="6"/>
    <s v="JJ Olatunji"/>
    <n v="1294"/>
    <s v="United Kingdom"/>
    <s v="GB"/>
    <s v="Entertainment"/>
    <n v="1856"/>
    <n v="23"/>
    <n v="136"/>
    <n v="27808000"/>
    <n v="7000"/>
    <n v="111200"/>
    <n v="83400"/>
    <n v="1300000"/>
    <n v="100000"/>
    <n v="2011"/>
    <s v="Jan"/>
    <s v="26"/>
    <n v="60"/>
    <n v="66834405"/>
    <n v="3.85"/>
    <n v="55908316"/>
    <n v="55.378050999999999"/>
    <n v="-3.4359730000000002"/>
    <n v="8.2948717948717956"/>
    <n v="3150457.9775888715"/>
    <n v="12519.319938176197"/>
  </r>
  <r>
    <n v="586"/>
    <s v="POPS Kids"/>
    <n v="16200000"/>
    <n v="9763592867"/>
    <x v="0"/>
    <s v="POPS Kids"/>
    <n v="3943"/>
    <s v="Vietnam"/>
    <s v="VN"/>
    <s v="Film"/>
    <n v="462"/>
    <n v="2"/>
    <n v="30"/>
    <n v="256733000"/>
    <n v="64200"/>
    <n v="1000000"/>
    <n v="770200"/>
    <n v="12300000"/>
    <n v="200000"/>
    <n v="2014"/>
    <s v="Jan"/>
    <s v="14"/>
    <n v="28.5"/>
    <n v="96462106"/>
    <n v="2.0099999999999998"/>
    <n v="35332140"/>
    <n v="14.058324000000001"/>
    <n v="108.277199"/>
    <n v="32.858333333333334"/>
    <n v="2476183.8364189705"/>
    <n v="4108.5467917829064"/>
  </r>
  <r>
    <n v="587"/>
    <s v="Thairath Online"/>
    <n v="16200000"/>
    <n v="14563841315"/>
    <x v="9"/>
    <s v="Thairath Online"/>
    <n v="244899"/>
    <s v="Thailand"/>
    <s v="TH"/>
    <s v="News"/>
    <n v="238"/>
    <n v="10"/>
    <n v="14"/>
    <n v="224756000"/>
    <n v="56200"/>
    <n v="899000"/>
    <n v="674300"/>
    <n v="10800000"/>
    <n v="100000"/>
    <n v="2010"/>
    <s v="Sep"/>
    <s v="27"/>
    <n v="49.3"/>
    <n v="69625582"/>
    <n v="0.75"/>
    <n v="35294600"/>
    <n v="15.870032"/>
    <n v="100.992541"/>
    <n v="1457.7321428571429"/>
    <n v="59468.765960661331"/>
    <n v="66.149718863694829"/>
  </r>
  <r>
    <n v="588"/>
    <s v="LEGO"/>
    <n v="16200000"/>
    <n v="20522339099"/>
    <x v="2"/>
    <s v="LEGO"/>
    <n v="31889"/>
    <s v="Singapore"/>
    <s v="SG"/>
    <s v="Entertainment"/>
    <n v="116"/>
    <n v="1"/>
    <n v="136"/>
    <n v="117209000"/>
    <n v="29300"/>
    <n v="468800"/>
    <n v="351600"/>
    <n v="5600000"/>
    <n v="200000"/>
    <n v="2005"/>
    <s v="Oct"/>
    <s v="22"/>
    <n v="84.8"/>
    <n v="5703569"/>
    <n v="4.1100000000000003"/>
    <n v="5703569"/>
    <n v="1.3520829999999999"/>
    <n v="103.819836"/>
    <n v="139.86403508771929"/>
    <n v="643555.42974066292"/>
    <n v="508.01216720499229"/>
  </r>
  <r>
    <n v="589"/>
    <s v="XO TEAM"/>
    <n v="16200000"/>
    <n v="14784781923"/>
    <x v="5"/>
    <s v="XO TEAM Family"/>
    <n v="189"/>
    <s v="United States"/>
    <s v="US"/>
    <s v="People"/>
    <n v="153622"/>
    <n v="1776"/>
    <n v="1495"/>
    <n v="37911"/>
    <n v="9"/>
    <n v="152"/>
    <n v="114"/>
    <n v="1800"/>
    <n v="1000"/>
    <n v="2020"/>
    <s v="Sep"/>
    <s v="12"/>
    <n v="88.2"/>
    <n v="328239523"/>
    <n v="14.7"/>
    <n v="270663028"/>
    <n v="37.090240000000001"/>
    <n v="-95.712890999999999"/>
    <n v="3.9375"/>
    <n v="78226359.380952388"/>
    <n v="85714.28571428571"/>
  </r>
  <r>
    <n v="590"/>
    <s v="AdMe"/>
    <n v="16200000"/>
    <n v="4488680903"/>
    <x v="2"/>
    <s v="Aday Cï¿½ï¿½ï¿½ï¿½ï"/>
    <n v="10"/>
    <s v="Spain"/>
    <s v="ES"/>
    <s v="Music"/>
    <n v="4048675"/>
    <n v="4228"/>
    <n v="5766"/>
    <n v="4"/>
    <n v="0"/>
    <n v="0"/>
    <n v="0"/>
    <n v="0"/>
    <n v="0"/>
    <n v="2006"/>
    <s v="May"/>
    <s v="2"/>
    <n v="88.9"/>
    <n v="47076781"/>
    <n v="13.96"/>
    <n v="37927409"/>
    <n v="40.463667000000001"/>
    <n v="-3.7492200000000002"/>
    <n v="4.6296296296296294E-2"/>
    <n v="448868090.30000001"/>
    <n v="1620000"/>
  </r>
  <r>
    <n v="592"/>
    <s v="Dyland PROS"/>
    <n v="16100000"/>
    <n v="1517638132"/>
    <x v="2"/>
    <s v="Dyland PROS"/>
    <n v="2805"/>
    <s v="Indonesia"/>
    <s v="ID"/>
    <s v="Games"/>
    <n v="6986"/>
    <n v="21"/>
    <n v="41"/>
    <n v="9619000"/>
    <n v="2400"/>
    <n v="38500"/>
    <n v="28900"/>
    <n v="461700"/>
    <n v="0"/>
    <n v="2015"/>
    <s v="Jan"/>
    <s v="28"/>
    <n v="36.299999999999997"/>
    <n v="270203917"/>
    <n v="4.6900000000000004"/>
    <n v="151509724"/>
    <n v="-0.78927499999999995"/>
    <n v="113.92132700000001"/>
    <n v="25.972222222222221"/>
    <n v="541047.46238859184"/>
    <n v="5739.7504456327988"/>
  </r>
  <r>
    <n v="594"/>
    <s v="Vlad and Niki ARA"/>
    <n v="16100000"/>
    <n v="7399296005"/>
    <x v="2"/>
    <s v="Vlad and Niki ARA"/>
    <n v="510"/>
    <s v="United States"/>
    <s v="US"/>
    <s v="Entertainment"/>
    <n v="759"/>
    <n v="141"/>
    <n v="137"/>
    <n v="32011000"/>
    <n v="8000"/>
    <n v="128000"/>
    <n v="96000"/>
    <n v="1500000"/>
    <n v="100000"/>
    <n v="2019"/>
    <s v="May"/>
    <s v="24"/>
    <n v="88.2"/>
    <n v="328239523"/>
    <n v="14.7"/>
    <n v="270663028"/>
    <n v="37.090240000000001"/>
    <n v="-95.712890999999999"/>
    <n v="8.5"/>
    <n v="14508423.539215686"/>
    <n v="31568.627450980392"/>
  </r>
  <r>
    <n v="595"/>
    <s v="Canal IN"/>
    <n v="16100000"/>
    <n v="2687443643"/>
    <x v="5"/>
    <s v="Canal IN"/>
    <n v="723"/>
    <s v="Brazil"/>
    <s v="BR"/>
    <s v="Entertainment"/>
    <n v="3338"/>
    <n v="32"/>
    <n v="137"/>
    <n v="13802000"/>
    <n v="3500"/>
    <n v="55200"/>
    <n v="41400"/>
    <n v="662500"/>
    <n v="0"/>
    <n v="2017"/>
    <s v="Jul"/>
    <s v="21"/>
    <n v="51.3"/>
    <n v="212559417"/>
    <n v="12.08"/>
    <n v="183241641"/>
    <n v="-14.235004"/>
    <n v="-51.925280000000001"/>
    <n v="8.6071428571428577"/>
    <n v="3717072.8118948825"/>
    <n v="22268.326417704011"/>
  </r>
  <r>
    <n v="597"/>
    <s v="Daily Dose Of Internet"/>
    <n v="16100000"/>
    <n v="6872702790"/>
    <x v="2"/>
    <s v="Daily Dose Of Internet"/>
    <n v="671"/>
    <s v="United States"/>
    <s v="US"/>
    <s v="Entertainment"/>
    <n v="851"/>
    <n v="140"/>
    <n v="136"/>
    <n v="399807000"/>
    <n v="100000"/>
    <n v="1600000"/>
    <n v="1200000"/>
    <n v="19200000"/>
    <n v="300000"/>
    <n v="2015"/>
    <s v="Jul"/>
    <s v="15"/>
    <n v="88.2"/>
    <n v="328239523"/>
    <n v="14.7"/>
    <n v="270663028"/>
    <n v="37.090240000000001"/>
    <n v="-95.712890999999999"/>
    <n v="6.2129629629629628"/>
    <n v="10242478.077496273"/>
    <n v="23994.038748137107"/>
  </r>
  <r>
    <n v="598"/>
    <s v="FitDance"/>
    <n v="16100000"/>
    <n v="7126210721"/>
    <x v="0"/>
    <s v="Fitdance Academy"/>
    <n v="41"/>
    <s v="France"/>
    <s v="FR"/>
    <s v="Entertainment"/>
    <n v="4006012"/>
    <n v="3726"/>
    <n v="6335"/>
    <n v="780"/>
    <n v="0"/>
    <n v="3"/>
    <n v="2"/>
    <n v="37"/>
    <n v="4"/>
    <n v="2006"/>
    <s v="Nov"/>
    <s v="20"/>
    <n v="65.599999999999994"/>
    <n v="67059887"/>
    <n v="8.43"/>
    <n v="54123364"/>
    <n v="46.227637999999999"/>
    <n v="2.213749"/>
    <n v="0.18981481481481483"/>
    <n v="173810017.58536586"/>
    <n v="392682.92682926828"/>
  </r>
  <r>
    <n v="599"/>
    <s v="Panda Shorts"/>
    <n v="16100000"/>
    <n v="7155736006"/>
    <x v="7"/>
    <s v="Panda Shorts"/>
    <n v="667"/>
    <s v="Sweden"/>
    <s v="SE"/>
    <s v="Sports"/>
    <n v="792"/>
    <n v="2"/>
    <n v="8"/>
    <n v="478528000"/>
    <n v="119600"/>
    <n v="1900000"/>
    <n v="1400000"/>
    <n v="23000000"/>
    <n v="3000000"/>
    <n v="2020"/>
    <s v="Nov"/>
    <s v="21"/>
    <n v="67"/>
    <n v="10285453"/>
    <n v="6.48"/>
    <n v="9021165"/>
    <n v="60.128160999999999"/>
    <n v="18.643501000000001"/>
    <n v="13.895833333333334"/>
    <n v="10728239.889055472"/>
    <n v="24137.931034482757"/>
  </r>
  <r>
    <n v="600"/>
    <s v="Disney Junior"/>
    <n v="16100000"/>
    <n v="15812009296"/>
    <x v="2"/>
    <s v="Disney Junior"/>
    <n v="4045"/>
    <s v="United States"/>
    <s v="US"/>
    <s v="Entertainment"/>
    <n v="196"/>
    <n v="140"/>
    <n v="136"/>
    <n v="267131000"/>
    <n v="66800"/>
    <n v="1100000"/>
    <n v="801400"/>
    <n v="12800000"/>
    <n v="300000"/>
    <n v="2008"/>
    <s v="Apr"/>
    <s v="22"/>
    <n v="88.2"/>
    <n v="328239523"/>
    <n v="14.7"/>
    <n v="270663028"/>
    <n v="37.090240000000001"/>
    <n v="-95.712890999999999"/>
    <n v="21.067708333333332"/>
    <n v="3909025.783930779"/>
    <n v="3980.2224969097651"/>
  </r>
  <r>
    <n v="601"/>
    <s v="La Rosa de Guadalupe"/>
    <n v="16100000"/>
    <n v="9642146451"/>
    <x v="2"/>
    <s v="larosadeguadalupe"/>
    <n v="0"/>
    <s v="Mexico"/>
    <s v="MX"/>
    <s v="Games"/>
    <n v="4057944"/>
    <n v="4258"/>
    <n v="7472"/>
    <m/>
    <n v="0"/>
    <n v="0"/>
    <n v="0"/>
    <n v="0"/>
    <n v="0"/>
    <n v="2008"/>
    <s v="Sep"/>
    <s v="3"/>
    <n v="40.200000000000003"/>
    <n v="126014024"/>
    <n v="3.42"/>
    <n v="102626859"/>
    <n v="23.634501"/>
    <n v="-102.552784"/>
    <n v="0"/>
    <n v="0"/>
    <n v="0"/>
  </r>
  <r>
    <n v="603"/>
    <s v="wifistudy"/>
    <n v="16000000"/>
    <n v="3018032423"/>
    <x v="3"/>
    <s v="wifistudy by Unacademy"/>
    <n v="52144"/>
    <s v="India"/>
    <s v="IN"/>
    <s v="Education"/>
    <n v="2855"/>
    <n v="94"/>
    <n v="30"/>
    <n v="14287000"/>
    <n v="3600"/>
    <n v="57100"/>
    <n v="42900"/>
    <n v="685800"/>
    <n v="0"/>
    <n v="2014"/>
    <s v="Jul"/>
    <s v="26"/>
    <n v="28.1"/>
    <n v="1366417754"/>
    <n v="5.36"/>
    <n v="471031528"/>
    <n v="20.593684"/>
    <n v="78.962879999999998"/>
    <n v="434.53333333333336"/>
    <n v="57878.805289199139"/>
    <n v="306.84258975145752"/>
  </r>
  <r>
    <n v="604"/>
    <s v="Antrax"/>
    <n v="16000000"/>
    <n v="3029872908"/>
    <x v="6"/>
    <s v="Antrax"/>
    <n v="687"/>
    <s v="Mexico"/>
    <s v="MX"/>
    <s v="Games"/>
    <n v="2844"/>
    <n v="23"/>
    <n v="42"/>
    <n v="4698000"/>
    <n v="1200"/>
    <n v="18800"/>
    <n v="14100"/>
    <n v="225500"/>
    <n v="0"/>
    <n v="2015"/>
    <s v="May"/>
    <s v="25"/>
    <n v="40.200000000000003"/>
    <n v="126014024"/>
    <n v="3.42"/>
    <n v="102626859"/>
    <n v="23.634501"/>
    <n v="-102.552784"/>
    <n v="6.3611111111111107"/>
    <n v="4410295.3537117904"/>
    <n v="23289.665211062591"/>
  </r>
  <r>
    <n v="606"/>
    <s v="Totoy kids - Espaï¿½ï"/>
    <n v="16000000"/>
    <n v="5997599089"/>
    <x v="1"/>
    <s v="Totoy kids - Espaï¿½ï"/>
    <n v="344"/>
    <s v="Mexico"/>
    <s v="MX"/>
    <s v="Film"/>
    <n v="1048"/>
    <n v="23"/>
    <n v="31"/>
    <n v="112393000"/>
    <n v="28100"/>
    <n v="449600"/>
    <n v="337200"/>
    <n v="5400000"/>
    <n v="200000"/>
    <n v="2017"/>
    <s v="Sep"/>
    <s v="7"/>
    <n v="40.200000000000003"/>
    <n v="126014024"/>
    <n v="3.42"/>
    <n v="102626859"/>
    <n v="23.634501"/>
    <n v="-102.552784"/>
    <n v="4.0952380952380949"/>
    <n v="17434881.07267442"/>
    <n v="46511.627906976741"/>
  </r>
  <r>
    <n v="607"/>
    <s v="ýýýýýýýýýý"/>
    <n v="15900000"/>
    <n v="1845329502"/>
    <x v="5"/>
    <s v="Kung Fu Padla"/>
    <n v="0"/>
    <s v="Russia"/>
    <s v="RU"/>
    <s v="Games"/>
    <n v="4057944"/>
    <n v="3309"/>
    <n v="5665"/>
    <m/>
    <n v="0"/>
    <n v="0"/>
    <n v="0"/>
    <n v="0"/>
    <n v="10"/>
    <n v="2017"/>
    <s v="May"/>
    <s v="27"/>
    <n v="81.900000000000006"/>
    <n v="144373535"/>
    <n v="4.59"/>
    <n v="107683889"/>
    <n v="61.524009999999997"/>
    <n v="105.31875599999999"/>
    <n v="0"/>
    <n v="0"/>
    <n v="0"/>
  </r>
  <r>
    <n v="608"/>
    <s v="DopeLyrics"/>
    <n v="15900000"/>
    <n v="9962188084"/>
    <x v="0"/>
    <s v="DopeLyrics"/>
    <n v="2035"/>
    <s v="United States"/>
    <s v="US"/>
    <s v="Music"/>
    <n v="444"/>
    <n v="142"/>
    <n v="120"/>
    <n v="9915000"/>
    <n v="2500"/>
    <n v="39700"/>
    <n v="29700"/>
    <n v="475900"/>
    <n v="0"/>
    <n v="2016"/>
    <s v="Jun"/>
    <s v="9"/>
    <n v="88.2"/>
    <n v="328239523"/>
    <n v="14.7"/>
    <n v="270663028"/>
    <n v="37.090240000000001"/>
    <n v="-95.712890999999999"/>
    <n v="21.197916666666668"/>
    <n v="4895424.1199017195"/>
    <n v="7813.2678132678129"/>
  </r>
  <r>
    <n v="609"/>
    <s v="jeffreestar"/>
    <n v="15900000"/>
    <n v="2609358468"/>
    <x v="8"/>
    <s v="jeffreestar"/>
    <n v="433"/>
    <s v="United States"/>
    <s v="US"/>
    <s v="Howto"/>
    <n v="3474"/>
    <n v="142"/>
    <n v="20"/>
    <n v="2006000"/>
    <n v="502"/>
    <n v="8000"/>
    <n v="6000"/>
    <n v="96300"/>
    <n v="0"/>
    <n v="2006"/>
    <s v="Feb"/>
    <s v="14"/>
    <n v="88.2"/>
    <n v="328239523"/>
    <n v="14.7"/>
    <n v="270663028"/>
    <n v="37.090240000000001"/>
    <n v="-95.712890999999999"/>
    <n v="2.0046296296296298"/>
    <n v="6026232.0277136257"/>
    <n v="36720.554272517322"/>
  </r>
  <r>
    <n v="610"/>
    <s v="Lyna"/>
    <n v="15900000"/>
    <n v="6534326412"/>
    <x v="6"/>
    <s v="Lyna"/>
    <n v="4906"/>
    <s v="Argentina"/>
    <s v="AR"/>
    <s v="Games"/>
    <n v="919"/>
    <n v="12"/>
    <n v="43"/>
    <n v="64085000"/>
    <n v="16000"/>
    <n v="256300"/>
    <n v="192300"/>
    <n v="3100000"/>
    <n v="200000"/>
    <n v="2014"/>
    <s v="Sep"/>
    <s v="8"/>
    <n v="90"/>
    <n v="44938712"/>
    <n v="9.7899999999999991"/>
    <n v="41339571"/>
    <n v="-38.416097000000001"/>
    <n v="-63.616672000000001"/>
    <n v="40.883333333333333"/>
    <n v="1331905.0982470445"/>
    <n v="3240.9294741133308"/>
  </r>
  <r>
    <n v="611"/>
    <s v="MK MUSIC"/>
    <n v="15900000"/>
    <n v="9198986881"/>
    <x v="0"/>
    <s v="MK MUSIC"/>
    <n v="5105"/>
    <s v="Brazil"/>
    <s v="BR"/>
    <s v="Music"/>
    <n v="516"/>
    <n v="33"/>
    <n v="120"/>
    <n v="136388000"/>
    <n v="34100"/>
    <n v="545600"/>
    <n v="409200"/>
    <n v="6500000"/>
    <n v="100000"/>
    <n v="2010"/>
    <s v="Jan"/>
    <s v="18"/>
    <n v="51.3"/>
    <n v="212559417"/>
    <n v="12.08"/>
    <n v="183241641"/>
    <n v="-14.235004"/>
    <n v="-51.925280000000001"/>
    <n v="30.386904761904763"/>
    <n v="1801956.2940254651"/>
    <n v="3114.5935357492654"/>
  </r>
  <r>
    <n v="612"/>
    <s v="Unspeakable"/>
    <n v="15900000"/>
    <n v="9052367553"/>
    <x v="6"/>
    <s v="Unspeakable"/>
    <n v="796"/>
    <s v="United States"/>
    <s v="US"/>
    <s v="People"/>
    <n v="530"/>
    <n v="142"/>
    <n v="40"/>
    <n v="164895000"/>
    <n v="41200"/>
    <n v="659600"/>
    <n v="494700"/>
    <n v="7900000"/>
    <n v="200000"/>
    <n v="2016"/>
    <s v="May"/>
    <s v="1"/>
    <n v="88.2"/>
    <n v="328239523"/>
    <n v="14.7"/>
    <n v="270663028"/>
    <n v="37.090240000000001"/>
    <n v="-95.712890999999999"/>
    <n v="8.2916666666666661"/>
    <n v="11372321.046482412"/>
    <n v="19974.874371859296"/>
  </r>
  <r>
    <n v="613"/>
    <s v="Camilo"/>
    <n v="15900000"/>
    <n v="6802382479"/>
    <x v="0"/>
    <s v="Camilo"/>
    <n v="132"/>
    <s v="Colombia"/>
    <s v="CO"/>
    <s v="Music"/>
    <n v="871"/>
    <n v="8"/>
    <n v="120"/>
    <n v="59890000"/>
    <n v="15000"/>
    <n v="239600"/>
    <n v="179700"/>
    <n v="2900000"/>
    <n v="100000"/>
    <n v="2010"/>
    <s v="Jul"/>
    <s v="29"/>
    <n v="55.3"/>
    <n v="50339443"/>
    <n v="9.7100000000000009"/>
    <n v="40827302"/>
    <n v="4.5708679999999999"/>
    <n v="-74.297332999999995"/>
    <n v="0.7857142857142857"/>
    <n v="51533200.598484851"/>
    <n v="120454.54545454546"/>
  </r>
  <r>
    <n v="614"/>
    <s v="Dear Sir"/>
    <n v="15800000"/>
    <n v="1349288771"/>
    <x v="3"/>
    <s v="Dear Sir"/>
    <n v="633"/>
    <s v="India"/>
    <s v="IN"/>
    <s v="Education"/>
    <n v="8066"/>
    <n v="95"/>
    <n v="31"/>
    <n v="24056000"/>
    <n v="6000"/>
    <n v="96200"/>
    <n v="72200"/>
    <n v="1200000"/>
    <n v="200000"/>
    <n v="2016"/>
    <s v="Dec"/>
    <s v="13"/>
    <n v="28.1"/>
    <n v="1366417754"/>
    <n v="5.36"/>
    <n v="471031528"/>
    <n v="20.593684"/>
    <n v="78.962879999999998"/>
    <n v="6.59375"/>
    <n v="2131577.8372827806"/>
    <n v="24960.505529225909"/>
  </r>
  <r>
    <n v="615"/>
    <s v="Narendra Modi"/>
    <n v="15800000"/>
    <n v="3392918989"/>
    <x v="9"/>
    <s v="Narendra Modi"/>
    <n v="20679"/>
    <s v="India"/>
    <s v="IN"/>
    <s v="News"/>
    <n v="2406"/>
    <n v="96"/>
    <n v="15"/>
    <n v="185969000"/>
    <n v="46500"/>
    <n v="743900"/>
    <n v="557900"/>
    <n v="8900000"/>
    <n v="700000"/>
    <n v="2007"/>
    <s v="Oct"/>
    <s v="26"/>
    <n v="28.1"/>
    <n v="1366417754"/>
    <n v="5.36"/>
    <n v="471031528"/>
    <n v="20.593684"/>
    <n v="78.962879999999998"/>
    <n v="101.36764705882354"/>
    <n v="164075.58339378113"/>
    <n v="764.06015764785536"/>
  </r>
  <r>
    <n v="616"/>
    <s v="Arif muhammad"/>
    <n v="15800000"/>
    <n v="4122634467"/>
    <x v="5"/>
    <s v="Arif muhammad"/>
    <n v="542"/>
    <s v="Indonesia"/>
    <s v="ID"/>
    <s v="Comedy"/>
    <n v="1816"/>
    <n v="22"/>
    <n v="26"/>
    <n v="71870000"/>
    <n v="18000"/>
    <n v="287500"/>
    <n v="215600"/>
    <n v="3400000"/>
    <n v="100000"/>
    <n v="2017"/>
    <s v="Jan"/>
    <s v="18"/>
    <n v="36.299999999999997"/>
    <n v="270203917"/>
    <n v="4.6900000000000004"/>
    <n v="151509724"/>
    <n v="-0.78927499999999995"/>
    <n v="113.92132700000001"/>
    <n v="6.4523809523809526"/>
    <n v="7606336.6549815498"/>
    <n v="29151.29151291513"/>
  </r>
  <r>
    <n v="617"/>
    <s v="Rotten Tomatoes Trailers"/>
    <n v="15800000"/>
    <n v="13116313599"/>
    <x v="1"/>
    <s v="Rotten Tomatoes Trailers"/>
    <n v="10441"/>
    <s v="United States"/>
    <s v="US"/>
    <s v="Film"/>
    <n v="285"/>
    <n v="143"/>
    <n v="32"/>
    <n v="25738000"/>
    <n v="6400"/>
    <n v="103000"/>
    <n v="77200"/>
    <n v="1200000"/>
    <n v="100000"/>
    <n v="2011"/>
    <s v="Apr"/>
    <s v="1"/>
    <n v="88.2"/>
    <n v="328239523"/>
    <n v="14.7"/>
    <n v="270663028"/>
    <n v="37.090240000000001"/>
    <n v="-95.712890999999999"/>
    <n v="66.929487179487182"/>
    <n v="1256231.5486064553"/>
    <n v="1513.2650129297961"/>
  </r>
  <r>
    <n v="618"/>
    <s v="Volga Video"/>
    <n v="15700000"/>
    <n v="9787697838"/>
    <x v="1"/>
    <s v="Volga Video"/>
    <n v="16874"/>
    <s v="India"/>
    <s v="IN"/>
    <s v="Entertainment"/>
    <n v="463"/>
    <n v="97"/>
    <n v="139"/>
    <n v="51315000"/>
    <n v="12800"/>
    <n v="205300"/>
    <n v="153900"/>
    <n v="2500000"/>
    <n v="0"/>
    <n v="2012"/>
    <s v="Mar"/>
    <s v="23"/>
    <n v="28.1"/>
    <n v="1366417754"/>
    <n v="5.36"/>
    <n v="471031528"/>
    <n v="20.593684"/>
    <n v="78.962879999999998"/>
    <n v="117.18055555555556"/>
    <n v="580046.09683536796"/>
    <n v="930.42550669669311"/>
  </r>
  <r>
    <n v="619"/>
    <s v="DM - Desi Melodies"/>
    <n v="15700000"/>
    <n v="5914071870"/>
    <x v="0"/>
    <s v="DM - Desi Melodies"/>
    <n v="79"/>
    <s v="India"/>
    <s v="IN"/>
    <s v="Music"/>
    <n v="1071"/>
    <n v="97"/>
    <n v="121"/>
    <n v="141842000"/>
    <n v="35500"/>
    <n v="567400"/>
    <n v="425500"/>
    <n v="6800000"/>
    <n v="300000"/>
    <n v="2017"/>
    <s v="Jul"/>
    <s v="8"/>
    <n v="28.1"/>
    <n v="1366417754"/>
    <n v="5.36"/>
    <n v="471031528"/>
    <n v="20.593684"/>
    <n v="78.962879999999998"/>
    <n v="0.94047619047619047"/>
    <n v="74861669.240506336"/>
    <n v="198734.17721518988"/>
  </r>
  <r>
    <n v="620"/>
    <s v="MY FAMILY"/>
    <n v="15700000"/>
    <n v="6153495609"/>
    <x v="16"/>
    <s v="My Family"/>
    <n v="150"/>
    <s v="Singapore"/>
    <s v="SG"/>
    <s v="People"/>
    <n v="731590"/>
    <n v="1203"/>
    <n v="3244"/>
    <n v="939647"/>
    <n v="235"/>
    <n v="3800"/>
    <n v="2800"/>
    <n v="45100"/>
    <n v="800"/>
    <n v="2019"/>
    <s v="Dec"/>
    <s v="3"/>
    <n v="84.8"/>
    <n v="5703569"/>
    <n v="4.1100000000000003"/>
    <n v="5703569"/>
    <n v="1.3520829999999999"/>
    <n v="103.819836"/>
    <n v="2.5"/>
    <n v="41023304.060000002"/>
    <n v="104666.66666666667"/>
  </r>
  <r>
    <n v="621"/>
    <s v="Team Films Bhojpuri"/>
    <n v="15700000"/>
    <n v="6626563508"/>
    <x v="0"/>
    <s v="Team Films Bhojpuri"/>
    <n v="19703"/>
    <s v="India"/>
    <s v="IN"/>
    <s v="Music"/>
    <n v="902"/>
    <n v="97"/>
    <n v="121"/>
    <n v="30744000"/>
    <n v="7700"/>
    <n v="123000"/>
    <n v="92200"/>
    <n v="1500000"/>
    <n v="0"/>
    <n v="2014"/>
    <s v="Jul"/>
    <s v="18"/>
    <n v="28.1"/>
    <n v="1366417754"/>
    <n v="5.36"/>
    <n v="471031528"/>
    <n v="20.593684"/>
    <n v="78.962879999999998"/>
    <n v="164.19166666666666"/>
    <n v="336322.56549763994"/>
    <n v="796.83296959853828"/>
  </r>
  <r>
    <n v="622"/>
    <s v="Zee Music Classic"/>
    <n v="15700000"/>
    <n v="5558051295"/>
    <x v="0"/>
    <s v="Zee Music Classic"/>
    <n v="1640"/>
    <s v="India"/>
    <s v="IN"/>
    <s v="Music"/>
    <n v="1174"/>
    <n v="97"/>
    <n v="121"/>
    <n v="86450000"/>
    <n v="21600"/>
    <n v="345800"/>
    <n v="259300"/>
    <n v="4100000"/>
    <n v="100000"/>
    <n v="2014"/>
    <s v="May"/>
    <s v="20"/>
    <n v="28.1"/>
    <n v="1366417754"/>
    <n v="5.36"/>
    <n v="471031528"/>
    <n v="20.593684"/>
    <n v="78.962879999999998"/>
    <n v="13.666666666666666"/>
    <n v="3389055.6676829266"/>
    <n v="9573.1707317073178"/>
  </r>
  <r>
    <n v="623"/>
    <s v="Prime Video India"/>
    <n v="15700000"/>
    <n v="8696631898"/>
    <x v="2"/>
    <s v="Prime Video India"/>
    <n v="7090"/>
    <s v="United States"/>
    <s v="US"/>
    <s v="Entertainment"/>
    <n v="569"/>
    <n v="144"/>
    <n v="139"/>
    <n v="335111000"/>
    <n v="83800"/>
    <n v="1300000"/>
    <n v="1000000"/>
    <n v="16100000"/>
    <n v="1200000"/>
    <n v="2016"/>
    <s v="Oct"/>
    <s v="3"/>
    <n v="88.2"/>
    <n v="328239523"/>
    <n v="14.7"/>
    <n v="270663028"/>
    <n v="37.090240000000001"/>
    <n v="-95.712890999999999"/>
    <n v="73.854166666666671"/>
    <n v="1226605.3452750354"/>
    <n v="2214.3864598025389"/>
  </r>
  <r>
    <n v="624"/>
    <s v="Caeli YT"/>
    <n v="15600000"/>
    <n v="1511794214"/>
    <x v="2"/>
    <s v="Caeli YT"/>
    <n v="483"/>
    <s v="Mexico"/>
    <s v="MX"/>
    <s v="Entertainment"/>
    <n v="7440"/>
    <n v="24"/>
    <n v="140"/>
    <n v="62551000"/>
    <n v="0"/>
    <n v="0"/>
    <n v="0"/>
    <n v="0"/>
    <n v="0"/>
    <n v="2010"/>
    <s v="Sep"/>
    <s v="22"/>
    <n v="40.200000000000003"/>
    <n v="126014024"/>
    <n v="3.42"/>
    <n v="102626859"/>
    <n v="23.634501"/>
    <n v="-102.552784"/>
    <n v="2.875"/>
    <n v="3130008.7246376812"/>
    <n v="32298.136645962732"/>
  </r>
  <r>
    <n v="626"/>
    <s v="Linus Tech Tips"/>
    <n v="15600000"/>
    <n v="7172386509"/>
    <x v="14"/>
    <s v="Linus Tech Tips"/>
    <n v="6542"/>
    <s v="Canada"/>
    <s v="CA"/>
    <s v="Tech"/>
    <n v="802"/>
    <n v="7"/>
    <n v="11"/>
    <n v="88224000"/>
    <n v="22100"/>
    <n v="352900"/>
    <n v="264700"/>
    <n v="4200000"/>
    <n v="100000"/>
    <n v="2008"/>
    <s v="Nov"/>
    <s v="25"/>
    <n v="68.900000000000006"/>
    <n v="36991981"/>
    <n v="5.56"/>
    <n v="30628482"/>
    <n v="56.130366000000002"/>
    <n v="-106.346771"/>
    <n v="34.072916666666664"/>
    <n v="1096359.9066034851"/>
    <n v="2384.5918679302968"/>
  </r>
  <r>
    <n v="627"/>
    <s v="Juliana Baltar"/>
    <n v="15600000"/>
    <n v="3869457097"/>
    <x v="2"/>
    <s v="Juliana Baltar"/>
    <n v="2019"/>
    <s v="Brazil"/>
    <s v="BR"/>
    <s v="Entertainment"/>
    <n v="2002"/>
    <n v="34"/>
    <n v="140"/>
    <n v="56218000"/>
    <n v="14100"/>
    <n v="224900"/>
    <n v="168700"/>
    <n v="2700000"/>
    <n v="100000"/>
    <n v="2010"/>
    <s v="May"/>
    <s v="9"/>
    <n v="51.3"/>
    <n v="212559417"/>
    <n v="12.08"/>
    <n v="183241641"/>
    <n v="-14.235004"/>
    <n v="-51.925280000000001"/>
    <n v="12.017857142857142"/>
    <n v="1916521.5933630511"/>
    <n v="7726.5973254086184"/>
  </r>
  <r>
    <n v="628"/>
    <s v="5-Minute Crafts FAMILY"/>
    <n v="15600000"/>
    <n v="6165757696"/>
    <x v="5"/>
    <s v="5-Minute Crafts FAMILY"/>
    <n v="4245"/>
    <s v="United States"/>
    <s v="US"/>
    <s v="Howto"/>
    <n v="1005"/>
    <n v="145"/>
    <n v="21"/>
    <n v="27382000"/>
    <n v="6800"/>
    <n v="109500"/>
    <n v="82100"/>
    <n v="1300000"/>
    <n v="0"/>
    <n v="2018"/>
    <s v="Dec"/>
    <s v="13"/>
    <n v="88.2"/>
    <n v="328239523"/>
    <n v="14.7"/>
    <n v="270663028"/>
    <n v="37.090240000000001"/>
    <n v="-95.712890999999999"/>
    <n v="58.958333333333336"/>
    <n v="1452475.311189635"/>
    <n v="3674.9116607773854"/>
  </r>
  <r>
    <n v="629"/>
    <s v="Blippi Espaï¿½ï"/>
    <n v="15500000"/>
    <n v="8984089026"/>
    <x v="5"/>
    <s v="Blippi Espaï¿½ï"/>
    <n v="598"/>
    <s v="Mexico"/>
    <s v="MX"/>
    <s v="Education"/>
    <n v="538"/>
    <n v="24"/>
    <n v="32"/>
    <n v="90012000"/>
    <n v="22500"/>
    <n v="360000"/>
    <n v="270000"/>
    <n v="4300000"/>
    <n v="100000"/>
    <n v="2017"/>
    <s v="Jan"/>
    <s v="13"/>
    <n v="40.200000000000003"/>
    <n v="126014024"/>
    <n v="3.42"/>
    <n v="102626859"/>
    <n v="23.634501"/>
    <n v="-102.552784"/>
    <n v="7.1190476190476186"/>
    <n v="15023560.244147157"/>
    <n v="25919.732441471573"/>
  </r>
  <r>
    <n v="631"/>
    <s v="Katakit Baby TV"/>
    <n v="15500000"/>
    <n v="6386271870"/>
    <x v="0"/>
    <s v="Katakit Baby TV"/>
    <n v="220"/>
    <s v="Saudi Arabia"/>
    <s v="SA"/>
    <s v="Music"/>
    <n v="954"/>
    <n v="4"/>
    <n v="122"/>
    <n v="90914000"/>
    <n v="22700"/>
    <n v="363700"/>
    <n v="272700"/>
    <n v="4400000"/>
    <n v="200000"/>
    <n v="2010"/>
    <s v="Jul"/>
    <s v="26"/>
    <n v="68"/>
    <n v="34268528"/>
    <n v="5.93"/>
    <n v="28807838"/>
    <n v="23.885942"/>
    <n v="45.079161999999997"/>
    <n v="1.3095238095238095"/>
    <n v="29028508.5"/>
    <n v="70454.545454545456"/>
  </r>
  <r>
    <n v="632"/>
    <s v="Infobells Bangla"/>
    <n v="15500000"/>
    <n v="7776706184"/>
    <x v="3"/>
    <s v="Infobells Bangla"/>
    <n v="359"/>
    <s v="India"/>
    <s v="IN"/>
    <s v="Education"/>
    <n v="687"/>
    <n v="98"/>
    <n v="32"/>
    <n v="167888000"/>
    <n v="42000"/>
    <n v="671600"/>
    <n v="503700"/>
    <n v="8100000"/>
    <n v="300000"/>
    <n v="2016"/>
    <s v="Jun"/>
    <s v="13"/>
    <n v="28.1"/>
    <n v="1366417754"/>
    <n v="5.36"/>
    <n v="471031528"/>
    <n v="20.593684"/>
    <n v="78.962879999999998"/>
    <n v="3.7395833333333335"/>
    <n v="21662134.217270195"/>
    <n v="43175.487465181061"/>
  </r>
  <r>
    <n v="633"/>
    <s v="ýýýýýýýý ýý ýýýýýýýý"/>
    <n v="15500000"/>
    <n v="8265129639"/>
    <x v="4"/>
    <s v="ýýýýýýýý ýý ýýýýýýýý"/>
    <n v="1021"/>
    <s v="Saudi Arabia"/>
    <s v="SA"/>
    <s v="Film"/>
    <n v="619"/>
    <n v="4"/>
    <n v="33"/>
    <n v="135036000"/>
    <n v="33800"/>
    <n v="540100"/>
    <n v="405100"/>
    <n v="6500000"/>
    <n v="300000"/>
    <n v="2017"/>
    <s v="May"/>
    <s v="16"/>
    <n v="68"/>
    <n v="34268528"/>
    <n v="5.93"/>
    <n v="28807838"/>
    <n v="23.885942"/>
    <n v="45.079161999999997"/>
    <n v="12.154761904761905"/>
    <n v="8095131.8697355529"/>
    <n v="15181.194906953966"/>
  </r>
  <r>
    <n v="634"/>
    <s v="Henrique e Juliano"/>
    <n v="15500000"/>
    <n v="14619523361"/>
    <x v="0"/>
    <s v="Henrique e Juliano"/>
    <n v="325"/>
    <s v="Brazil"/>
    <s v="BR"/>
    <s v="Music"/>
    <n v="236"/>
    <n v="35"/>
    <n v="123"/>
    <n v="163678000"/>
    <n v="40900"/>
    <n v="654700"/>
    <n v="491000"/>
    <n v="7900000"/>
    <n v="0"/>
    <n v="2009"/>
    <s v="Jun"/>
    <s v="27"/>
    <n v="51.3"/>
    <n v="212559417"/>
    <n v="12.08"/>
    <n v="183241641"/>
    <n v="-14.235004"/>
    <n v="-51.925280000000001"/>
    <n v="1.8055555555555556"/>
    <n v="44983148.803076923"/>
    <n v="47692.307692307695"/>
  </r>
  <r>
    <n v="635"/>
    <s v="Mr DegrEE"/>
    <n v="15500000"/>
    <n v="12880388253"/>
    <x v="14"/>
    <s v="MrDegree"/>
    <n v="0"/>
    <s v="United States"/>
    <s v="US"/>
    <s v="Entertainment"/>
    <n v="4057944"/>
    <n v="5048"/>
    <n v="4453"/>
    <m/>
    <n v="0"/>
    <n v="0"/>
    <n v="0"/>
    <n v="0"/>
    <n v="10"/>
    <n v="2016"/>
    <s v="Mar"/>
    <s v="2"/>
    <n v="88.2"/>
    <n v="328239523"/>
    <n v="14.7"/>
    <n v="270663028"/>
    <n v="37.090240000000001"/>
    <n v="-95.712890999999999"/>
    <n v="0"/>
    <n v="0"/>
    <n v="0"/>
  </r>
  <r>
    <n v="636"/>
    <s v="Kashvi Adlakha"/>
    <n v="15500000"/>
    <n v="12714141740"/>
    <x v="2"/>
    <s v="Kashvi Adlakha"/>
    <n v="1525"/>
    <s v="India"/>
    <s v="IN"/>
    <s v="Entertainment"/>
    <n v="300"/>
    <n v="99"/>
    <n v="141"/>
    <n v="139123000"/>
    <n v="34800"/>
    <n v="556500"/>
    <n v="417400"/>
    <n v="6700000"/>
    <n v="200000"/>
    <n v="2017"/>
    <s v="Apr"/>
    <s v="9"/>
    <n v="28.1"/>
    <n v="1366417754"/>
    <n v="5.36"/>
    <n v="471031528"/>
    <n v="20.593684"/>
    <n v="78.962879999999998"/>
    <n v="18.154761904761905"/>
    <n v="8337142.1245901641"/>
    <n v="10163.934426229509"/>
  </r>
  <r>
    <n v="637"/>
    <s v="Talking Tom &amp; Friends"/>
    <n v="15500000"/>
    <n v="6396049701"/>
    <x v="2"/>
    <s v="Talking Tom &amp; Friends"/>
    <n v="417"/>
    <s v="United States"/>
    <s v="US"/>
    <s v="Film"/>
    <n v="956"/>
    <n v="146"/>
    <n v="34"/>
    <n v="27375000"/>
    <n v="6800"/>
    <n v="109500"/>
    <n v="82100"/>
    <n v="1300000"/>
    <n v="0"/>
    <n v="2010"/>
    <s v="Oct"/>
    <s v="14"/>
    <n v="88.2"/>
    <n v="328239523"/>
    <n v="14.7"/>
    <n v="270663028"/>
    <n v="37.090240000000001"/>
    <n v="-95.712890999999999"/>
    <n v="2.4821428571428572"/>
    <n v="15338248.683453238"/>
    <n v="37170.263788968827"/>
  </r>
  <r>
    <n v="638"/>
    <s v="ýýýýýýýý ýýýýýýýýýýýýýý ýýýý 5 ýýýýýýýýýý"/>
    <n v="15500000"/>
    <n v="4499826716"/>
    <x v="8"/>
    <s v="ýýýýýýýý ýýýýýýýýýýýýýý ýýýý 5 ýýýýýýýýýý"/>
    <n v="5183"/>
    <s v="Egypt"/>
    <s v="EG"/>
    <s v="Howto"/>
    <n v="1597"/>
    <n v="1"/>
    <n v="22"/>
    <n v="32916000"/>
    <n v="8200"/>
    <n v="131700"/>
    <n v="98700"/>
    <n v="1600000"/>
    <n v="100000"/>
    <n v="2017"/>
    <s v="Dec"/>
    <s v="8"/>
    <n v="35.200000000000003"/>
    <n v="100388073"/>
    <n v="10.76"/>
    <n v="42895824"/>
    <n v="26.820553"/>
    <n v="30.802498"/>
    <n v="61.702380952380949"/>
    <n v="868189.60370441829"/>
    <n v="2990.546015820953"/>
  </r>
  <r>
    <n v="639"/>
    <s v="Harsh Beniwal"/>
    <n v="15400000"/>
    <n v="1781226000"/>
    <x v="10"/>
    <s v="Harsh Beniwal"/>
    <n v="165"/>
    <s v="India"/>
    <s v="IN"/>
    <s v="Comedy"/>
    <n v="5724"/>
    <n v="100"/>
    <n v="27"/>
    <n v="27963000"/>
    <n v="7000"/>
    <n v="111900"/>
    <n v="83900"/>
    <n v="1300000"/>
    <n v="100000"/>
    <n v="2015"/>
    <s v="May"/>
    <s v="6"/>
    <n v="28.1"/>
    <n v="1366417754"/>
    <n v="5.36"/>
    <n v="471031528"/>
    <n v="20.593684"/>
    <n v="78.962879999999998"/>
    <n v="1.5277777777777777"/>
    <n v="10795309.090909092"/>
    <n v="93333.333333333328"/>
  </r>
  <r>
    <n v="640"/>
    <s v="FFUNTV"/>
    <n v="15400000"/>
    <n v="11513738907"/>
    <x v="6"/>
    <s v="FFUNTV"/>
    <n v="379"/>
    <s v="United Arab Emirates"/>
    <s v="AE"/>
    <s v="Entertainment"/>
    <n v="349"/>
    <n v="6"/>
    <n v="141"/>
    <n v="80172000"/>
    <n v="20000"/>
    <n v="320700"/>
    <n v="240500"/>
    <n v="3800000"/>
    <n v="200000"/>
    <n v="2018"/>
    <s v="Jul"/>
    <s v="18"/>
    <n v="36.799999999999997"/>
    <n v="9770529"/>
    <n v="2.35"/>
    <n v="8479744"/>
    <n v="23.424075999999999"/>
    <n v="53.847817999999997"/>
    <n v="5.2638888888888893"/>
    <n v="30379258.329815302"/>
    <n v="40633.245382585752"/>
  </r>
  <r>
    <n v="641"/>
    <s v="Mobile Legends: Bang Bang"/>
    <n v="15400000"/>
    <n v="1543608082"/>
    <x v="6"/>
    <s v="Mobile Legends: Bang Bang"/>
    <n v="1647"/>
    <s v="United States"/>
    <s v="US"/>
    <s v="Games"/>
    <n v="6793"/>
    <n v="147"/>
    <n v="45"/>
    <n v="55369000"/>
    <n v="13800"/>
    <n v="221500"/>
    <n v="166100"/>
    <n v="2700000"/>
    <n v="100000"/>
    <n v="2016"/>
    <s v="Jul"/>
    <s v="14"/>
    <n v="88.2"/>
    <n v="328239523"/>
    <n v="14.7"/>
    <n v="270663028"/>
    <n v="37.090240000000001"/>
    <n v="-95.712890999999999"/>
    <n v="17.15625"/>
    <n v="937224.09350333945"/>
    <n v="9350.3339404978742"/>
  </r>
  <r>
    <n v="642"/>
    <s v="Roman Atwood Vlogs"/>
    <n v="15400000"/>
    <n v="5469103954"/>
    <x v="5"/>
    <s v="Roman Atwood Vlogs"/>
    <n v="1756"/>
    <s v="United States"/>
    <s v="US"/>
    <s v="People"/>
    <n v="1201"/>
    <n v="147"/>
    <n v="42"/>
    <n v="1583000"/>
    <n v="396"/>
    <n v="6300"/>
    <n v="4700"/>
    <n v="76000"/>
    <n v="0"/>
    <n v="2013"/>
    <s v="Aug"/>
    <s v="12"/>
    <n v="88.2"/>
    <n v="328239523"/>
    <n v="14.7"/>
    <n v="270663028"/>
    <n v="37.090240000000001"/>
    <n v="-95.712890999999999"/>
    <n v="13.303030303030303"/>
    <n v="3114523.8917995444"/>
    <n v="8769.9316628701599"/>
  </r>
  <r>
    <n v="643"/>
    <s v="Mrwhosetheboss"/>
    <n v="15400000"/>
    <n v="3736069980"/>
    <x v="14"/>
    <s v="Mrwhosetheboss"/>
    <n v="1577"/>
    <s v="United Kingdom"/>
    <s v="GB"/>
    <s v="Tech"/>
    <n v="2083"/>
    <n v="24"/>
    <n v="12"/>
    <n v="167697000"/>
    <n v="41900"/>
    <n v="670800"/>
    <n v="503100"/>
    <n v="8000000"/>
    <n v="400000"/>
    <n v="2011"/>
    <s v="Apr"/>
    <s v="20"/>
    <n v="60"/>
    <n v="66834405"/>
    <n v="3.85"/>
    <n v="55908316"/>
    <n v="55.378050999999999"/>
    <n v="-3.4359730000000002"/>
    <n v="10.108974358974359"/>
    <n v="2369099.5434369054"/>
    <n v="9765.377298668358"/>
  </r>
  <r>
    <n v="644"/>
    <s v="Genierock"/>
    <n v="15400000"/>
    <n v="14564170905"/>
    <x v="0"/>
    <s v="Genierock"/>
    <n v="1725"/>
    <s v="Thailand"/>
    <s v="TH"/>
    <s v="Music"/>
    <n v="239"/>
    <n v="11"/>
    <n v="124"/>
    <n v="82798000"/>
    <n v="20700"/>
    <n v="331200"/>
    <n v="248400"/>
    <n v="4000000"/>
    <n v="100000"/>
    <n v="2008"/>
    <s v="Mar"/>
    <s v="9"/>
    <n v="49.3"/>
    <n v="69625582"/>
    <n v="0.75"/>
    <n v="35294600"/>
    <n v="15.870032"/>
    <n v="100.992541"/>
    <n v="8.984375"/>
    <n v="8442997.6260869559"/>
    <n v="8927.536231884058"/>
  </r>
  <r>
    <n v="645"/>
    <s v="zayn"/>
    <n v="15400000"/>
    <n v="4909687948"/>
    <x v="0"/>
    <s v="zayn"/>
    <n v="21"/>
    <s v="United States"/>
    <s v="US"/>
    <s v="Music"/>
    <n v="1401"/>
    <n v="147"/>
    <n v="124"/>
    <n v="36790000"/>
    <n v="9200"/>
    <n v="147200"/>
    <n v="110400"/>
    <n v="1800000"/>
    <n v="100000"/>
    <n v="2016"/>
    <s v="Jan"/>
    <s v="26"/>
    <n v="88.2"/>
    <n v="328239523"/>
    <n v="14.7"/>
    <n v="270663028"/>
    <n v="37.090240000000001"/>
    <n v="-95.712890999999999"/>
    <n v="0.21875"/>
    <n v="233794664.19047618"/>
    <n v="733333.33333333337"/>
  </r>
  <r>
    <n v="646"/>
    <s v="Kerajinan 5-Menit"/>
    <n v="15400000"/>
    <n v="4750420071"/>
    <x v="5"/>
    <s v="Kerajinan 5-Menit"/>
    <n v="4186"/>
    <s v="Indonesia"/>
    <s v="ID"/>
    <s v="Howto"/>
    <n v="1461"/>
    <n v="23"/>
    <n v="23"/>
    <n v="19740000"/>
    <n v="4900"/>
    <n v="79000"/>
    <n v="59200"/>
    <n v="947500"/>
    <n v="0"/>
    <n v="2018"/>
    <s v="Nov"/>
    <s v="21"/>
    <n v="36.299999999999997"/>
    <n v="270203917"/>
    <n v="4.6900000000000004"/>
    <n v="151509724"/>
    <n v="-0.78927499999999995"/>
    <n v="113.92132700000001"/>
    <n v="58.138888888888886"/>
    <n v="1134835.1817964644"/>
    <n v="3678.9297658862874"/>
  </r>
  <r>
    <n v="647"/>
    <s v="FC Barcelona"/>
    <n v="15300000"/>
    <n v="2656528205"/>
    <x v="7"/>
    <s v="FC Barcelona"/>
    <n v="10988"/>
    <s v="Spain"/>
    <s v="ES"/>
    <s v="Sports"/>
    <n v="3356"/>
    <n v="11"/>
    <n v="9"/>
    <n v="84867000"/>
    <n v="21200"/>
    <n v="339500"/>
    <n v="254600"/>
    <n v="4100000"/>
    <n v="200000"/>
    <n v="2006"/>
    <s v="Feb"/>
    <s v="6"/>
    <n v="88.9"/>
    <n v="47076781"/>
    <n v="13.96"/>
    <n v="37927409"/>
    <n v="40.463667000000001"/>
    <n v="-3.7492200000000002"/>
    <n v="50.870370370370374"/>
    <n v="241766.30915544229"/>
    <n v="1392.4281033855116"/>
  </r>
  <r>
    <n v="648"/>
    <s v="Dave and Ava - Nursery Rhymes and Baby Songs"/>
    <n v="15300000"/>
    <n v="10714145606"/>
    <x v="3"/>
    <s v="Dave and Ava - Nursery Rhymes and Baby Songs"/>
    <n v="851"/>
    <s v="United States"/>
    <s v="US"/>
    <s v="Education"/>
    <n v="390"/>
    <n v="148"/>
    <n v="33"/>
    <n v="77053000"/>
    <n v="19300"/>
    <n v="308200"/>
    <n v="231200"/>
    <n v="3700000"/>
    <n v="0"/>
    <n v="2014"/>
    <s v="Dec"/>
    <s v="4"/>
    <n v="88.2"/>
    <n v="328239523"/>
    <n v="14.7"/>
    <n v="270663028"/>
    <n v="37.090240000000001"/>
    <n v="-95.712890999999999"/>
    <n v="7.0916666666666668"/>
    <n v="12590065.341950646"/>
    <n v="17978.848413631022"/>
  </r>
  <r>
    <n v="649"/>
    <s v="LOKESH GAMER"/>
    <n v="15300000"/>
    <n v="1640078055"/>
    <x v="6"/>
    <s v="LOKESH GAMER"/>
    <n v="1397"/>
    <s v="India"/>
    <s v="IN"/>
    <s v="Games"/>
    <n v="6356"/>
    <n v="101"/>
    <n v="46"/>
    <n v="5920000"/>
    <n v="1500"/>
    <n v="23700"/>
    <n v="17800"/>
    <n v="284200"/>
    <n v="0"/>
    <n v="2017"/>
    <s v="Nov"/>
    <s v="16"/>
    <n v="28.1"/>
    <n v="1366417754"/>
    <n v="5.36"/>
    <n v="471031528"/>
    <n v="20.593684"/>
    <n v="78.962879999999998"/>
    <n v="16.63095238095238"/>
    <n v="1174000.0393700788"/>
    <n v="10952.040085898354"/>
  </r>
  <r>
    <n v="650"/>
    <s v="ILYA BORZOV"/>
    <n v="15300000"/>
    <n v="9938811455"/>
    <x v="5"/>
    <s v="ILYA BORZOV"/>
    <n v="2175"/>
    <s v="Russia"/>
    <s v="RU"/>
    <s v="People"/>
    <n v="441"/>
    <n v="8"/>
    <n v="42"/>
    <n v="475565000"/>
    <n v="118900"/>
    <n v="1900000"/>
    <n v="1400000"/>
    <n v="22800000"/>
    <n v="800000"/>
    <n v="2021"/>
    <s v="Apr"/>
    <s v="1"/>
    <n v="81.900000000000006"/>
    <n v="144373535"/>
    <n v="4.59"/>
    <n v="107683889"/>
    <n v="61.524009999999997"/>
    <n v="105.31875599999999"/>
    <n v="60.416666666666664"/>
    <n v="4569568.4850574713"/>
    <n v="7034.4827586206893"/>
  </r>
  <r>
    <n v="651"/>
    <s v="Mazhavil Manorama"/>
    <n v="15300000"/>
    <n v="16545966132"/>
    <x v="2"/>
    <s v="Mazhavil Manorama"/>
    <n v="87864"/>
    <s v="India"/>
    <s v="IN"/>
    <s v="Entertainment"/>
    <n v="175"/>
    <n v="100"/>
    <n v="142"/>
    <n v="361483000"/>
    <n v="90400"/>
    <n v="1400000"/>
    <n v="1100000"/>
    <n v="17400000"/>
    <n v="300000"/>
    <n v="2011"/>
    <s v="Oct"/>
    <s v="31"/>
    <n v="28.1"/>
    <n v="1366417754"/>
    <n v="5.36"/>
    <n v="471031528"/>
    <n v="20.593684"/>
    <n v="78.962879999999998"/>
    <n v="563.23076923076928"/>
    <n v="188313.37216607484"/>
    <n v="174.13275061458617"/>
  </r>
  <r>
    <n v="652"/>
    <s v="Pokï¿½ï¿½ï¿½ï¿½ï¿½ï¿½ï¿½ï¿½ï¿½"/>
    <n v="15200000"/>
    <n v="857725714"/>
    <x v="5"/>
    <s v="Pokï¿½ï¿½ï¿½ï¿½ï¿½ï¿½ï¿½ï¿½ï¿½"/>
    <n v="194"/>
    <s v="India"/>
    <s v="IN"/>
    <s v="Film"/>
    <n v="13929"/>
    <n v="100"/>
    <n v="35"/>
    <n v="65380000"/>
    <n v="16300"/>
    <n v="261500"/>
    <n v="196100"/>
    <n v="3100000"/>
    <n v="1300000"/>
    <n v="2017"/>
    <s v="Oct"/>
    <s v="15"/>
    <n v="28.1"/>
    <n v="1366417754"/>
    <n v="5.36"/>
    <n v="471031528"/>
    <n v="20.593684"/>
    <n v="78.962879999999998"/>
    <n v="2.3095238095238093"/>
    <n v="4421266.5670103095"/>
    <n v="78350.515463917531"/>
  </r>
  <r>
    <n v="653"/>
    <s v="The MriDul"/>
    <n v="15200000"/>
    <n v="4503880875"/>
    <x v="10"/>
    <s v="The MriDul"/>
    <n v="106"/>
    <s v="India"/>
    <s v="IN"/>
    <s v="Comedy"/>
    <n v="1593"/>
    <n v="102"/>
    <n v="28"/>
    <n v="98329000"/>
    <n v="24600"/>
    <n v="393300"/>
    <n v="295000"/>
    <n v="4700000"/>
    <n v="200000"/>
    <n v="2015"/>
    <s v="Mar"/>
    <s v="14"/>
    <n v="28.1"/>
    <n v="1366417754"/>
    <n v="5.36"/>
    <n v="471031528"/>
    <n v="20.593684"/>
    <n v="78.962879999999998"/>
    <n v="0.98148148148148151"/>
    <n v="42489442.216981135"/>
    <n v="143396.22641509434"/>
  </r>
  <r>
    <n v="654"/>
    <s v="Niana Guerrero"/>
    <n v="15200000"/>
    <n v="1491452935"/>
    <x v="2"/>
    <s v="Niana Guerrero"/>
    <n v="443"/>
    <s v="Philippines"/>
    <s v="PH"/>
    <s v="Entertainment"/>
    <n v="7153"/>
    <n v="6"/>
    <n v="144"/>
    <n v="9980000"/>
    <n v="2500"/>
    <n v="39900"/>
    <n v="29900"/>
    <n v="479000"/>
    <n v="0"/>
    <n v="2013"/>
    <s v="Apr"/>
    <s v="11"/>
    <n v="35.5"/>
    <n v="108116615"/>
    <n v="2.15"/>
    <n v="50975903"/>
    <n v="12.879721"/>
    <n v="121.774017"/>
    <n v="3.356060606060606"/>
    <n v="3366710.9142212188"/>
    <n v="34311.512415349884"/>
  </r>
  <r>
    <n v="655"/>
    <s v="SRK MUSIC"/>
    <n v="15200000"/>
    <n v="6391679636"/>
    <x v="0"/>
    <s v="SRK MUSIC"/>
    <n v="5056"/>
    <s v="India"/>
    <s v="IN"/>
    <s v="Music"/>
    <n v="955"/>
    <n v="102"/>
    <n v="126"/>
    <n v="57809000"/>
    <n v="14500"/>
    <n v="231200"/>
    <n v="173400"/>
    <n v="2800000"/>
    <n v="200000"/>
    <n v="2012"/>
    <s v="Mar"/>
    <s v="16"/>
    <n v="28.1"/>
    <n v="1366417754"/>
    <n v="5.36"/>
    <n v="471031528"/>
    <n v="20.593684"/>
    <n v="78.962879999999998"/>
    <n v="35.111111111111114"/>
    <n v="1264177.1431962026"/>
    <n v="3006.3291139240505"/>
  </r>
  <r>
    <n v="656"/>
    <s v="Sony LIV"/>
    <n v="15200000"/>
    <n v="7151683497"/>
    <x v="2"/>
    <s v="Sony LIV"/>
    <n v="11099"/>
    <s v="India"/>
    <s v="IN"/>
    <s v="Entertainment"/>
    <n v="794"/>
    <n v="102"/>
    <n v="144"/>
    <n v="210909000"/>
    <n v="52700"/>
    <n v="843600"/>
    <n v="632700"/>
    <n v="10100000"/>
    <n v="300000"/>
    <n v="2014"/>
    <s v="May"/>
    <s v="2"/>
    <n v="28.1"/>
    <n v="1366417754"/>
    <n v="5.36"/>
    <n v="471031528"/>
    <n v="20.593684"/>
    <n v="78.962879999999998"/>
    <n v="92.49166666666666"/>
    <n v="644353.86043787724"/>
    <n v="1369.4927470943328"/>
  </r>
  <r>
    <n v="657"/>
    <s v="T-Series Hamaar Bhojpuri"/>
    <n v="15200000"/>
    <n v="7564652648"/>
    <x v="2"/>
    <s v="T-Series Hamaar Bhojpuri"/>
    <n v="9862"/>
    <s v="India"/>
    <s v="IN"/>
    <s v="Music"/>
    <n v="728"/>
    <n v="101"/>
    <n v="125"/>
    <n v="105978000"/>
    <n v="26500"/>
    <n v="423900"/>
    <n v="317900"/>
    <n v="5100000"/>
    <n v="200000"/>
    <n v="2011"/>
    <s v="Nov"/>
    <s v="1"/>
    <n v="28.1"/>
    <n v="1366417754"/>
    <n v="5.36"/>
    <n v="471031528"/>
    <n v="20.593684"/>
    <n v="78.962879999999998"/>
    <n v="63.217948717948715"/>
    <n v="767050.56256337452"/>
    <n v="1541.2695193672682"/>
  </r>
  <r>
    <n v="658"/>
    <s v="Oyuncak Avï¿"/>
    <n v="15200000"/>
    <n v="8333387785"/>
    <x v="2"/>
    <s v="Oyuncak Avï¿"/>
    <n v="654"/>
    <s v="Turkey"/>
    <s v="TR"/>
    <s v="Entertainment"/>
    <n v="615"/>
    <n v="5"/>
    <n v="144"/>
    <n v="4427000"/>
    <n v="1100"/>
    <n v="17700"/>
    <n v="13300"/>
    <n v="212500"/>
    <n v="0"/>
    <n v="2014"/>
    <s v="Dec"/>
    <s v="29"/>
    <n v="23.9"/>
    <n v="83429615"/>
    <n v="13.49"/>
    <n v="63097818"/>
    <n v="38.963745000000003"/>
    <n v="35.243321999999999"/>
    <n v="5.45"/>
    <n v="12742183.157492355"/>
    <n v="23241.590214067277"/>
  </r>
  <r>
    <n v="659"/>
    <s v="CNN"/>
    <n v="15200000"/>
    <n v="14198154095"/>
    <x v="9"/>
    <s v="CNN"/>
    <n v="160405"/>
    <s v="United States"/>
    <s v="US"/>
    <s v="News"/>
    <n v="247"/>
    <n v="148"/>
    <n v="16"/>
    <n v="187006000"/>
    <n v="46800"/>
    <n v="748000"/>
    <n v="561000"/>
    <n v="9000000"/>
    <n v="100000"/>
    <n v="2005"/>
    <s v="Oct"/>
    <s v="2"/>
    <n v="88.2"/>
    <n v="328239523"/>
    <n v="14.7"/>
    <n v="270663028"/>
    <n v="37.090240000000001"/>
    <n v="-95.712890999999999"/>
    <n v="703.53070175438597"/>
    <n v="88514.410990929216"/>
    <n v="94.760138399675824"/>
  </r>
  <r>
    <n v="660"/>
    <s v="NDTV India"/>
    <n v="15200000"/>
    <n v="6624168155"/>
    <x v="9"/>
    <s v="NDTV India"/>
    <n v="91704"/>
    <s v="India"/>
    <s v="IN"/>
    <s v="News"/>
    <n v="900"/>
    <n v="101"/>
    <n v="16"/>
    <n v="49662000"/>
    <n v="12400"/>
    <n v="198600"/>
    <n v="149000"/>
    <n v="2400000"/>
    <n v="100000"/>
    <n v="2008"/>
    <s v="Jan"/>
    <s v="19"/>
    <n v="28.1"/>
    <n v="1366417754"/>
    <n v="5.36"/>
    <n v="471031528"/>
    <n v="20.593684"/>
    <n v="78.962879999999998"/>
    <n v="477.625"/>
    <n v="72234.233566692841"/>
    <n v="165.75067608828405"/>
  </r>
  <r>
    <n v="661"/>
    <s v="It's Mamix"/>
    <n v="15100000"/>
    <n v="1777072487"/>
    <x v="5"/>
    <s v="It's Mamix"/>
    <n v="210"/>
    <s v="United States"/>
    <s v="US"/>
    <s v="People"/>
    <n v="5778"/>
    <n v="150"/>
    <n v="44"/>
    <n v="15984000"/>
    <n v="4000"/>
    <n v="63900"/>
    <n v="48000"/>
    <n v="767200"/>
    <n v="0"/>
    <n v="2017"/>
    <s v="Feb"/>
    <s v="1"/>
    <n v="88.2"/>
    <n v="328239523"/>
    <n v="14.7"/>
    <n v="270663028"/>
    <n v="37.090240000000001"/>
    <n v="-95.712890999999999"/>
    <n v="2.5"/>
    <n v="8462249.9380952381"/>
    <n v="71904.761904761908"/>
  </r>
  <r>
    <n v="663"/>
    <s v="Daftar Populer"/>
    <n v="15100000"/>
    <n v="2143140898"/>
    <x v="3"/>
    <s v="Daftar Populer"/>
    <n v="3810"/>
    <s v="Indonesia"/>
    <s v="ID"/>
    <s v="Entertainment"/>
    <n v="4520"/>
    <n v="24"/>
    <n v="144"/>
    <n v="17231000"/>
    <n v="4300"/>
    <n v="68900"/>
    <n v="51700"/>
    <n v="827100"/>
    <n v="100000"/>
    <n v="2017"/>
    <s v="Jan"/>
    <s v="16"/>
    <n v="36.299999999999997"/>
    <n v="270203917"/>
    <n v="4.6900000000000004"/>
    <n v="151509724"/>
    <n v="-0.78927499999999995"/>
    <n v="113.92132700000001"/>
    <n v="45.357142857142854"/>
    <n v="562504.17270341213"/>
    <n v="3963.2545931758532"/>
  </r>
  <r>
    <n v="664"/>
    <s v="Musas"/>
    <n v="15100000"/>
    <n v="2400037562"/>
    <x v="8"/>
    <s v="Jordi Sala"/>
    <n v="159"/>
    <s v="Andorra"/>
    <s v="AD"/>
    <s v="People"/>
    <n v="3889418"/>
    <n v="504"/>
    <n v="7615"/>
    <n v="86"/>
    <n v="0"/>
    <n v="0"/>
    <n v="0"/>
    <n v="4"/>
    <n v="0"/>
    <n v="2006"/>
    <s v="Mar"/>
    <s v="12"/>
    <n v="0"/>
    <n v="0"/>
    <n v="0"/>
    <n v="0"/>
    <n v="0"/>
    <n v="0"/>
    <n v="0.73611111111111116"/>
    <n v="15094575.861635219"/>
    <n v="94968.553459119503"/>
  </r>
  <r>
    <n v="665"/>
    <s v="Ranz Kyle"/>
    <n v="15100000"/>
    <n v="1760131384"/>
    <x v="5"/>
    <s v="Ranz Kyle"/>
    <n v="533"/>
    <s v="Philippines"/>
    <s v="PH"/>
    <s v="Entertainment"/>
    <n v="5849"/>
    <n v="7"/>
    <n v="145"/>
    <n v="12376000"/>
    <n v="3100"/>
    <n v="49500"/>
    <n v="37100"/>
    <n v="594000"/>
    <n v="0"/>
    <n v="2008"/>
    <s v="Apr"/>
    <s v="27"/>
    <n v="35.5"/>
    <n v="108116615"/>
    <n v="2.15"/>
    <n v="50975903"/>
    <n v="12.879721"/>
    <n v="121.774017"/>
    <n v="2.7760416666666665"/>
    <n v="3302310.2889305814"/>
    <n v="28330.206378986866"/>
  </r>
  <r>
    <n v="666"/>
    <s v="PowerfulJRE"/>
    <n v="15100000"/>
    <n v="3060202847"/>
    <x v="5"/>
    <s v="PowerfulJRE"/>
    <n v="1037"/>
    <s v="United States"/>
    <s v="US"/>
    <s v="People"/>
    <n v="2796"/>
    <n v="149"/>
    <n v="43"/>
    <n v="43409000"/>
    <n v="10900"/>
    <n v="173600"/>
    <n v="130200"/>
    <n v="2100000"/>
    <n v="200000"/>
    <n v="2013"/>
    <s v="Jan"/>
    <s v="12"/>
    <n v="88.2"/>
    <n v="328239523"/>
    <n v="14.7"/>
    <n v="270663028"/>
    <n v="37.090240000000001"/>
    <n v="-95.712890999999999"/>
    <n v="7.8560606060606064"/>
    <n v="2951015.2815814852"/>
    <n v="14561.234329797493"/>
  </r>
  <r>
    <n v="667"/>
    <s v="Mariale"/>
    <n v="15100000"/>
    <n v="2761547758"/>
    <x v="8"/>
    <s v="Mariale"/>
    <n v="2618"/>
    <s v="United States"/>
    <s v="US"/>
    <s v="Entertainment"/>
    <n v="3241"/>
    <n v="150"/>
    <n v="145"/>
    <n v="11956000"/>
    <n v="3000"/>
    <n v="47800"/>
    <n v="35900"/>
    <n v="573900"/>
    <n v="0"/>
    <n v="2010"/>
    <s v="Jan"/>
    <s v="6"/>
    <n v="88.2"/>
    <n v="328239523"/>
    <n v="14.7"/>
    <n v="270663028"/>
    <n v="37.090240000000001"/>
    <n v="-95.712890999999999"/>
    <n v="15.583333333333334"/>
    <n v="1054831.076394194"/>
    <n v="5767.7616501145912"/>
  </r>
  <r>
    <n v="668"/>
    <s v="Makiman131"/>
    <n v="15100000"/>
    <n v="4236036141"/>
    <x v="6"/>
    <s v="Makiman131"/>
    <n v="2997"/>
    <s v="Spain"/>
    <s v="ES"/>
    <s v="Entertainment"/>
    <n v="1760"/>
    <n v="12"/>
    <n v="145"/>
    <n v="5972000"/>
    <n v="1500"/>
    <n v="23900"/>
    <n v="17900"/>
    <n v="286600"/>
    <n v="0"/>
    <n v="2013"/>
    <s v="Feb"/>
    <s v="12"/>
    <n v="88.9"/>
    <n v="47076781"/>
    <n v="13.96"/>
    <n v="37927409"/>
    <n v="40.463667000000001"/>
    <n v="-3.7492200000000002"/>
    <n v="22.704545454545453"/>
    <n v="1413425.4724724726"/>
    <n v="5038.3717050383721"/>
  </r>
  <r>
    <n v="670"/>
    <s v="Mohamed Ramadan I ï¿½ï¿½ï¿½ï¿½ï¿½ï¿½ï"/>
    <n v="15100000"/>
    <n v="5324913850"/>
    <x v="5"/>
    <s v="Mohamed Ramadan I ï¿½ï¿½ï¿½ï¿½ï¿½ï¿½ï"/>
    <n v="753"/>
    <s v="Egypt"/>
    <s v="EG"/>
    <s v="Entertainment"/>
    <n v="1242"/>
    <n v="2"/>
    <n v="145"/>
    <n v="46060000"/>
    <n v="11500"/>
    <n v="184200"/>
    <n v="138200"/>
    <n v="2200000"/>
    <n v="100000"/>
    <n v="2014"/>
    <s v="Oct"/>
    <s v="31"/>
    <n v="35.200000000000003"/>
    <n v="100388073"/>
    <n v="10.76"/>
    <n v="42895824"/>
    <n v="26.820553"/>
    <n v="30.802498"/>
    <n v="6.2750000000000004"/>
    <n v="7071598.7383798137"/>
    <n v="20053.120849933599"/>
  </r>
  <r>
    <n v="671"/>
    <s v="EdisonPts"/>
    <n v="15100000"/>
    <n v="6668507856"/>
    <x v="6"/>
    <s v="EdisonPts"/>
    <n v="3733"/>
    <s v="Russia"/>
    <s v="RU"/>
    <s v="Games"/>
    <n v="894"/>
    <n v="10"/>
    <n v="47"/>
    <n v="95603000"/>
    <n v="23900"/>
    <n v="382400"/>
    <n v="286800"/>
    <n v="4600000"/>
    <n v="100000"/>
    <n v="2013"/>
    <s v="Jun"/>
    <s v="24"/>
    <n v="81.900000000000006"/>
    <n v="144373535"/>
    <n v="4.59"/>
    <n v="107683889"/>
    <n v="61.524009999999997"/>
    <n v="105.31875599999999"/>
    <n v="28.280303030303031"/>
    <n v="1786366.9584784356"/>
    <n v="4045.0040182159123"/>
  </r>
  <r>
    <n v="672"/>
    <s v="BIGBANG"/>
    <n v="15100000"/>
    <n v="7857371770"/>
    <x v="0"/>
    <s v="BIGBANG"/>
    <n v="776"/>
    <s v="South Korea"/>
    <s v="KR"/>
    <s v="Music"/>
    <n v="680"/>
    <n v="13"/>
    <n v="127"/>
    <n v="40806000"/>
    <n v="10200"/>
    <n v="163200"/>
    <n v="122400"/>
    <n v="2000000"/>
    <n v="0"/>
    <n v="2005"/>
    <s v="Oct"/>
    <s v="10"/>
    <n v="94.3"/>
    <n v="51709098"/>
    <n v="4.1500000000000004"/>
    <n v="42106719"/>
    <n v="35.907756999999997"/>
    <n v="127.76692199999999"/>
    <n v="3.4035087719298245"/>
    <n v="10125479.085051546"/>
    <n v="19458.762886597939"/>
  </r>
  <r>
    <n v="673"/>
    <s v="Rubï¿½ï¿½ï¿½ï¿½ï¿½ï¿½"/>
    <n v="15100000"/>
    <n v="9477021288"/>
    <x v="10"/>
    <s v="Rubï¿½ï¿½ï¿½ï¿½ï¿½ï¿½"/>
    <n v="921"/>
    <s v="Argentina"/>
    <s v="AR"/>
    <s v="Comedy"/>
    <n v="491"/>
    <n v="13"/>
    <n v="28"/>
    <n v="512343000"/>
    <n v="128100"/>
    <n v="2000000"/>
    <n v="1500000"/>
    <n v="24600000"/>
    <n v="700000"/>
    <n v="2016"/>
    <s v="Aug"/>
    <s v="2"/>
    <n v="90"/>
    <n v="44938712"/>
    <n v="9.7899999999999991"/>
    <n v="41339571"/>
    <n v="-38.416097000000001"/>
    <n v="-63.616672000000001"/>
    <n v="9.59375"/>
    <n v="10289925.394136807"/>
    <n v="16395.222584147665"/>
  </r>
  <r>
    <n v="674"/>
    <s v="ABS-CBN News"/>
    <n v="15100000"/>
    <n v="10489367372"/>
    <x v="9"/>
    <s v="ABS-CBN News"/>
    <n v="209520"/>
    <s v="Philippines"/>
    <s v="PH"/>
    <s v="News"/>
    <n v="404"/>
    <n v="7"/>
    <n v="17"/>
    <n v="181644000"/>
    <n v="45400"/>
    <n v="726600"/>
    <n v="544900"/>
    <n v="8700000"/>
    <n v="100000"/>
    <n v="2009"/>
    <s v="Oct"/>
    <s v="22"/>
    <n v="35.5"/>
    <n v="108116615"/>
    <n v="2.15"/>
    <n v="50975903"/>
    <n v="12.879721"/>
    <n v="121.774017"/>
    <n v="1164"/>
    <n v="50063.799980908741"/>
    <n v="72.069492172584958"/>
  </r>
  <r>
    <n v="675"/>
    <s v="Chapitosiki"/>
    <n v="15100000"/>
    <n v="13897932103"/>
    <x v="2"/>
    <s v="Chapitosiki"/>
    <n v="2717"/>
    <s v="Russia"/>
    <s v="RU"/>
    <s v="Entertainment"/>
    <n v="256"/>
    <n v="9"/>
    <n v="143"/>
    <n v="713509000"/>
    <n v="178400"/>
    <n v="2900000"/>
    <n v="2100000"/>
    <n v="34200000"/>
    <n v="700000"/>
    <n v="2020"/>
    <s v="Jan"/>
    <s v="24"/>
    <n v="81.900000000000006"/>
    <n v="144373535"/>
    <n v="4.59"/>
    <n v="107683889"/>
    <n v="61.524009999999997"/>
    <n v="105.31875599999999"/>
    <n v="56.604166666666664"/>
    <n v="5115175.5991902836"/>
    <n v="5557.6002944423999"/>
  </r>
  <r>
    <n v="676"/>
    <s v="AdeleVEVO"/>
    <n v="15100000"/>
    <n v="12413869881"/>
    <x v="0"/>
    <s v="AdeleVEVO"/>
    <n v="52"/>
    <s v="United Kingdom"/>
    <s v="GB"/>
    <s v="Music"/>
    <n v="309"/>
    <n v="25"/>
    <n v="127"/>
    <n v="84750000"/>
    <n v="21200"/>
    <n v="339000"/>
    <n v="254300"/>
    <n v="4100000"/>
    <n v="100000"/>
    <n v="2009"/>
    <s v="Oct"/>
    <s v="15"/>
    <n v="60"/>
    <n v="66834405"/>
    <n v="3.85"/>
    <n v="55908316"/>
    <n v="55.378050999999999"/>
    <n v="-3.4359730000000002"/>
    <n v="0.28888888888888886"/>
    <n v="238728266.94230768"/>
    <n v="290384.61538461538"/>
  </r>
  <r>
    <n v="677"/>
    <s v="MoreAliA"/>
    <n v="15000000"/>
    <n v="4352427049"/>
    <x v="6"/>
    <s v="MoreAliA"/>
    <n v="2324"/>
    <s v="United Kingdom"/>
    <s v="GB"/>
    <s v="Games"/>
    <n v="1663"/>
    <n v="25"/>
    <n v="47"/>
    <n v="250995000"/>
    <n v="62700"/>
    <n v="1000000"/>
    <n v="753000"/>
    <n v="12000000"/>
    <n v="600000"/>
    <n v="2013"/>
    <s v="May"/>
    <s v="6"/>
    <n v="60"/>
    <n v="66834405"/>
    <n v="3.85"/>
    <n v="55908316"/>
    <n v="55.378050999999999"/>
    <n v="-3.4359730000000002"/>
    <n v="17.606060606060606"/>
    <n v="1872817.1467297762"/>
    <n v="6454.3889845094664"/>
  </r>
  <r>
    <n v="678"/>
    <s v="Chetan Monga Vlogs"/>
    <n v="15000000"/>
    <n v="9924103188"/>
    <x v="5"/>
    <s v="Chetan Monga Vlogs"/>
    <n v="899"/>
    <s v="India"/>
    <s v="IN"/>
    <s v="People"/>
    <n v="457"/>
    <n v="104"/>
    <n v="45"/>
    <n v="113572000"/>
    <n v="28400"/>
    <n v="454300"/>
    <n v="340700"/>
    <n v="5500000"/>
    <n v="400000"/>
    <n v="2014"/>
    <s v="Aug"/>
    <s v="17"/>
    <n v="28.1"/>
    <n v="1366417754"/>
    <n v="5.36"/>
    <n v="471031528"/>
    <n v="20.593684"/>
    <n v="78.962879999999998"/>
    <n v="7.4916666666666663"/>
    <n v="11039046.927697442"/>
    <n v="16685.205784204671"/>
  </r>
  <r>
    <n v="679"/>
    <s v="Little Angel - Mï¿½ï¿½ï¿½ï¿½ï¿½ï¿½ï¿½ï¿½ï¿½ï¿½"/>
    <n v="15000000"/>
    <n v="8897705695"/>
    <x v="2"/>
    <s v="Little Angel - Mï¿½ï¿½ï¿½ï¿½ï¿½ï¿½ï¿½ï¿½ï¿½ï¿½ï¿½"/>
    <n v="795"/>
    <s v="Brazil"/>
    <s v="BR"/>
    <s v="Education"/>
    <n v="548"/>
    <n v="36"/>
    <n v="34"/>
    <n v="145478000"/>
    <n v="36400"/>
    <n v="581900"/>
    <n v="436400"/>
    <n v="7000000"/>
    <n v="0"/>
    <n v="2018"/>
    <s v="Jan"/>
    <s v="26"/>
    <n v="51.3"/>
    <n v="212559417"/>
    <n v="12.08"/>
    <n v="183241641"/>
    <n v="-14.235004"/>
    <n v="-51.925280000000001"/>
    <n v="11.041666666666666"/>
    <n v="11192082.635220125"/>
    <n v="18867.924528301886"/>
  </r>
  <r>
    <n v="680"/>
    <s v="League of Legends"/>
    <n v="15000000"/>
    <n v="7159750970"/>
    <x v="6"/>
    <s v="League of Legends"/>
    <n v="1362"/>
    <s v="United States"/>
    <s v="US"/>
    <s v="Games"/>
    <n v="805"/>
    <n v="151"/>
    <n v="48"/>
    <n v="43133000"/>
    <n v="10800"/>
    <n v="172500"/>
    <n v="129400"/>
    <n v="2100000"/>
    <n v="0"/>
    <n v="2009"/>
    <s v="Feb"/>
    <s v="9"/>
    <n v="88.2"/>
    <n v="328239523"/>
    <n v="14.7"/>
    <n v="270663028"/>
    <n v="37.090240000000001"/>
    <n v="-95.712890999999999"/>
    <n v="7.5666666666666664"/>
    <n v="5256792.195301028"/>
    <n v="11013.215859030837"/>
  </r>
  <r>
    <n v="681"/>
    <s v="TheRichest"/>
    <n v="15000000"/>
    <n v="2730879024"/>
    <x v="3"/>
    <s v="Therichest"/>
    <n v="0"/>
    <s v="United States"/>
    <s v="US"/>
    <s v="Games"/>
    <n v="4057944"/>
    <n v="7692"/>
    <n v="7445"/>
    <m/>
    <n v="0"/>
    <n v="0"/>
    <n v="0"/>
    <n v="0"/>
    <n v="0"/>
    <n v="2006"/>
    <s v="May"/>
    <s v="25"/>
    <n v="88.2"/>
    <n v="328239523"/>
    <n v="14.7"/>
    <n v="270663028"/>
    <n v="37.090240000000001"/>
    <n v="-95.712890999999999"/>
    <n v="0"/>
    <n v="0"/>
    <n v="0"/>
  </r>
  <r>
    <n v="682"/>
    <s v="XpressTV"/>
    <n v="15000000"/>
    <n v="4008801873"/>
    <x v="2"/>
    <s v="XpressTV"/>
    <n v="724"/>
    <s v="Mexico"/>
    <s v="MX"/>
    <s v="Entertainment"/>
    <n v="1907"/>
    <n v="26"/>
    <n v="146"/>
    <n v="33880000"/>
    <n v="8500"/>
    <n v="135500"/>
    <n v="101600"/>
    <n v="1600000"/>
    <n v="100000"/>
    <n v="2014"/>
    <s v="Nov"/>
    <s v="17"/>
    <n v="40.200000000000003"/>
    <n v="126014024"/>
    <n v="3.42"/>
    <n v="102626859"/>
    <n v="23.634501"/>
    <n v="-102.552784"/>
    <n v="6.0333333333333332"/>
    <n v="5537019.1616022103"/>
    <n v="20718.232044198896"/>
  </r>
  <r>
    <n v="683"/>
    <s v="PlayStation"/>
    <n v="15000000"/>
    <n v="4741434420"/>
    <x v="6"/>
    <s v="PlayStation"/>
    <n v="20292"/>
    <s v="United States"/>
    <s v="US"/>
    <s v="Games"/>
    <n v="1469"/>
    <n v="151"/>
    <n v="48"/>
    <n v="41789000"/>
    <n v="10400"/>
    <n v="167200"/>
    <n v="125400"/>
    <n v="2000000"/>
    <n v="100000"/>
    <n v="2005"/>
    <s v="Dec"/>
    <s v="16"/>
    <n v="88.2"/>
    <n v="328239523"/>
    <n v="14.7"/>
    <n v="270663028"/>
    <n v="37.090240000000001"/>
    <n v="-95.712890999999999"/>
    <n v="89"/>
    <n v="233660.2808988764"/>
    <n v="739.2075694855115"/>
  </r>
  <r>
    <n v="684"/>
    <s v="Kwebbelkop"/>
    <n v="15000000"/>
    <n v="6889304306"/>
    <x v="6"/>
    <s v="Kwebbelkop"/>
    <n v="5198"/>
    <s v="United States"/>
    <s v="US"/>
    <s v="Film"/>
    <n v="857"/>
    <n v="151"/>
    <n v="37"/>
    <n v="29724000"/>
    <n v="7400"/>
    <n v="118900"/>
    <n v="89200"/>
    <n v="1400000"/>
    <n v="100000"/>
    <n v="2008"/>
    <s v="Apr"/>
    <s v="2"/>
    <n v="88.2"/>
    <n v="328239523"/>
    <n v="14.7"/>
    <n v="270663028"/>
    <n v="37.090240000000001"/>
    <n v="-95.712890999999999"/>
    <n v="27.072916666666668"/>
    <n v="1325375.9726818006"/>
    <n v="2885.7252789534436"/>
  </r>
  <r>
    <n v="685"/>
    <s v="Republic Bharat"/>
    <n v="15000000"/>
    <n v="7536093065"/>
    <x v="9"/>
    <s v="Gyani Beast"/>
    <n v="206"/>
    <s v="India"/>
    <s v="IN"/>
    <s v="News"/>
    <n v="1145576"/>
    <n v="2573"/>
    <n v="1992"/>
    <n v="998"/>
    <n v="0"/>
    <n v="4"/>
    <n v="3"/>
    <n v="48"/>
    <n v="0"/>
    <n v="2018"/>
    <s v="Aug"/>
    <s v="16"/>
    <n v="28.1"/>
    <n v="1366417754"/>
    <n v="5.36"/>
    <n v="471031528"/>
    <n v="20.593684"/>
    <n v="78.962879999999998"/>
    <n v="2.8611111111111112"/>
    <n v="36582976.043689318"/>
    <n v="72815.533980582521"/>
  </r>
  <r>
    <n v="686"/>
    <s v="THE BROWN SIBLINGS"/>
    <n v="15000000"/>
    <n v="8658553456"/>
    <x v="2"/>
    <s v="THE BROWN SIBLINGS"/>
    <n v="965"/>
    <s v="India"/>
    <s v="IN"/>
    <s v="Entertainment"/>
    <n v="577"/>
    <n v="103"/>
    <n v="145"/>
    <n v="102357000"/>
    <n v="25600"/>
    <n v="409400"/>
    <n v="307100"/>
    <n v="4900000"/>
    <n v="200000"/>
    <n v="2016"/>
    <s v="Oct"/>
    <s v="9"/>
    <n v="28.1"/>
    <n v="1366417754"/>
    <n v="5.36"/>
    <n v="471031528"/>
    <n v="20.593684"/>
    <n v="78.962879999999998"/>
    <n v="10.052083333333334"/>
    <n v="8972594.2549222801"/>
    <n v="15544.041450777202"/>
  </r>
  <r>
    <n v="687"/>
    <s v="Sony Music South"/>
    <n v="15000000"/>
    <n v="9978734160"/>
    <x v="0"/>
    <s v="Sony Music South"/>
    <n v="2726"/>
    <s v="India"/>
    <s v="IN"/>
    <s v="Music"/>
    <n v="439"/>
    <n v="103"/>
    <n v="127"/>
    <n v="242185000"/>
    <n v="60500"/>
    <n v="968700"/>
    <n v="726600"/>
    <n v="11600000"/>
    <n v="300000"/>
    <n v="2014"/>
    <s v="Aug"/>
    <s v="6"/>
    <n v="28.1"/>
    <n v="1366417754"/>
    <n v="5.36"/>
    <n v="471031528"/>
    <n v="20.593684"/>
    <n v="78.962879999999998"/>
    <n v="22.716666666666665"/>
    <n v="3660577.4614820248"/>
    <n v="5502.567865003668"/>
  </r>
  <r>
    <n v="689"/>
    <s v="Ray William Johnson"/>
    <n v="15000000"/>
    <n v="10239836582"/>
    <x v="2"/>
    <s v="Ray William Johnson"/>
    <n v="1803"/>
    <s v="United States"/>
    <s v="US"/>
    <s v="Comedy"/>
    <n v="423"/>
    <n v="151"/>
    <n v="29"/>
    <n v="312858000"/>
    <n v="78200"/>
    <n v="1300000"/>
    <n v="938600"/>
    <n v="15000000"/>
    <n v="200000"/>
    <n v="2008"/>
    <s v="May"/>
    <s v="26"/>
    <n v="88.2"/>
    <n v="328239523"/>
    <n v="14.7"/>
    <n v="270663028"/>
    <n v="37.090240000000001"/>
    <n v="-95.712890999999999"/>
    <n v="9.390625"/>
    <n v="5679332.546866334"/>
    <n v="8319.4675540765384"/>
  </r>
  <r>
    <n v="690"/>
    <s v="KOMPASTV"/>
    <n v="15000000"/>
    <n v="11827310821"/>
    <x v="9"/>
    <s v="KOMPASTV"/>
    <n v="269050"/>
    <s v="Indonesia"/>
    <s v="ID"/>
    <s v="News"/>
    <n v="331"/>
    <n v="25"/>
    <n v="17"/>
    <n v="113064000"/>
    <n v="28300"/>
    <n v="452300"/>
    <n v="339200"/>
    <n v="5400000"/>
    <n v="100000"/>
    <n v="2013"/>
    <s v="Aug"/>
    <s v="23"/>
    <n v="36.299999999999997"/>
    <n v="270203917"/>
    <n v="4.6900000000000004"/>
    <n v="151509724"/>
    <n v="-0.78927499999999995"/>
    <n v="113.92132700000001"/>
    <n v="2038.2575757575758"/>
    <n v="43959.527303475188"/>
    <n v="55.751719011336185"/>
  </r>
  <r>
    <n v="691"/>
    <s v="ISSEI / ï¿½ï¿½ï¿½ï¿½"/>
    <n v="15000000"/>
    <n v="13562853889"/>
    <x v="10"/>
    <s v="ISSEI / ï¿½ï¿½ï¿½ï¿½"/>
    <n v="1788"/>
    <s v="Japan"/>
    <s v="JP"/>
    <s v="Comedy"/>
    <n v="277"/>
    <n v="5"/>
    <n v="29"/>
    <n v="282372000"/>
    <n v="70600"/>
    <n v="1100000"/>
    <n v="847100"/>
    <n v="13600000"/>
    <n v="900000"/>
    <n v="2014"/>
    <s v="Jul"/>
    <s v="23"/>
    <n v="63.2"/>
    <n v="126226568"/>
    <n v="2.29"/>
    <n v="115782416"/>
    <n v="36.204824000000002"/>
    <n v="138.25292400000001"/>
    <n v="14.9"/>
    <n v="7585488.7522371365"/>
    <n v="8389.2617449664431"/>
  </r>
  <r>
    <n v="692"/>
    <s v="Zï¿½ï¿½ï¿½ï¿½ï¿½ï¿½ï"/>
    <n v="15000000"/>
    <n v="11506702632"/>
    <x v="0"/>
    <s v="Zï¿½ï¿½ï¿½ï¿½ï¿½ï¿½ï"/>
    <n v="340"/>
    <s v="Brazil"/>
    <s v="BR"/>
    <s v="Music"/>
    <n v="347"/>
    <n v="36"/>
    <n v="128"/>
    <n v="182871000"/>
    <n v="45700"/>
    <n v="731500"/>
    <n v="548600"/>
    <n v="8800000"/>
    <n v="0"/>
    <n v="2012"/>
    <s v="Apr"/>
    <s v="3"/>
    <n v="51.3"/>
    <n v="212559417"/>
    <n v="12.08"/>
    <n v="183241641"/>
    <n v="-14.235004"/>
    <n v="-51.925280000000001"/>
    <n v="2.3611111111111112"/>
    <n v="33843243.035294116"/>
    <n v="44117.647058823532"/>
  </r>
  <r>
    <n v="693"/>
    <s v="A2 Motivation by Arvind Arora"/>
    <n v="15000000"/>
    <n v="8932038210"/>
    <x v="2"/>
    <s v="A2 Motivation by Arvind Arora"/>
    <n v="3168"/>
    <s v="India"/>
    <s v="IN"/>
    <s v="Entertainment"/>
    <n v="544"/>
    <n v="104"/>
    <n v="146"/>
    <n v="130731000"/>
    <n v="32700"/>
    <n v="522900"/>
    <n v="392200"/>
    <n v="6300000"/>
    <n v="200000"/>
    <n v="2017"/>
    <s v="Apr"/>
    <s v="7"/>
    <n v="28.1"/>
    <n v="1366417754"/>
    <n v="5.36"/>
    <n v="471031528"/>
    <n v="20.593684"/>
    <n v="78.962879999999998"/>
    <n v="37.714285714285715"/>
    <n v="2819456.5056818184"/>
    <n v="4734.848484848485"/>
  </r>
  <r>
    <n v="694"/>
    <s v="50 Cent"/>
    <n v="14900000"/>
    <n v="10069000444"/>
    <x v="0"/>
    <s v="50 Cent"/>
    <n v="419"/>
    <s v="United States"/>
    <s v="US"/>
    <s v="Music"/>
    <n v="435"/>
    <n v="152"/>
    <n v="129"/>
    <n v="119812000"/>
    <n v="30000"/>
    <n v="479200"/>
    <n v="359400"/>
    <n v="5800000"/>
    <n v="100000"/>
    <n v="2007"/>
    <s v="Feb"/>
    <s v="8"/>
    <n v="88.2"/>
    <n v="328239523"/>
    <n v="14.7"/>
    <n v="270663028"/>
    <n v="37.090240000000001"/>
    <n v="-95.712890999999999"/>
    <n v="2.0539215686274508"/>
    <n v="24031027.312649164"/>
    <n v="35560.859188544149"/>
  </r>
  <r>
    <n v="695"/>
    <s v="MNCTV OFFICIAL"/>
    <n v="14900000"/>
    <n v="8074260978"/>
    <x v="2"/>
    <s v="MNCTV OFFICIAL"/>
    <n v="66362"/>
    <s v="Indonesia"/>
    <s v="ID"/>
    <s v="Entertainment"/>
    <n v="639"/>
    <n v="26"/>
    <n v="146"/>
    <n v="43581000"/>
    <n v="10900"/>
    <n v="174300"/>
    <n v="130700"/>
    <n v="2100000"/>
    <n v="100000"/>
    <n v="2012"/>
    <s v="Nov"/>
    <s v="29"/>
    <n v="36.299999999999997"/>
    <n v="270203917"/>
    <n v="4.6900000000000004"/>
    <n v="151509724"/>
    <n v="-0.78927499999999995"/>
    <n v="113.92132700000001"/>
    <n v="460.84722222222223"/>
    <n v="121669.94632470389"/>
    <n v="224.52608420481602"/>
  </r>
  <r>
    <n v="696"/>
    <s v="ERB"/>
    <n v="14900000"/>
    <n v="4033400167"/>
    <x v="2"/>
    <s v="ERB"/>
    <n v="86"/>
    <s v="United States"/>
    <s v="US"/>
    <s v="Entertainment"/>
    <n v="1886"/>
    <n v="152"/>
    <n v="147"/>
    <n v="11043000"/>
    <n v="2800"/>
    <n v="44200"/>
    <n v="33100"/>
    <n v="530100"/>
    <n v="0"/>
    <n v="2006"/>
    <s v="Feb"/>
    <s v="8"/>
    <n v="88.2"/>
    <n v="328239523"/>
    <n v="14.7"/>
    <n v="270663028"/>
    <n v="37.090240000000001"/>
    <n v="-95.712890999999999"/>
    <n v="0.39814814814814814"/>
    <n v="46900001.941860467"/>
    <n v="173255.81395348837"/>
  </r>
  <r>
    <n v="697"/>
    <s v="melanie martinez"/>
    <n v="14900000"/>
    <n v="4395184343"/>
    <x v="0"/>
    <s v="melanie martinez"/>
    <n v="127"/>
    <s v="United States"/>
    <s v="US"/>
    <s v="Music"/>
    <n v="1656"/>
    <n v="152"/>
    <n v="129"/>
    <n v="56358000"/>
    <n v="14100"/>
    <n v="225400"/>
    <n v="169100"/>
    <n v="2700000"/>
    <n v="100000"/>
    <n v="2007"/>
    <s v="Nov"/>
    <s v="3"/>
    <n v="88.2"/>
    <n v="328239523"/>
    <n v="14.7"/>
    <n v="270663028"/>
    <n v="37.090240000000001"/>
    <n v="-95.712890999999999"/>
    <n v="0.62254901960784315"/>
    <n v="34607750.732283466"/>
    <n v="117322.8346456693"/>
  </r>
  <r>
    <n v="698"/>
    <s v="iTownGamePlay *Terror&amp;Diversiï¿½ï"/>
    <n v="14900000"/>
    <n v="4977284539"/>
    <x v="2"/>
    <s v="iTownGamePlay *Terror&amp;Diversiï¿½ï"/>
    <n v="8420"/>
    <s v="Spain"/>
    <s v="ES"/>
    <s v="Games"/>
    <n v="1377"/>
    <n v="13"/>
    <n v="49"/>
    <n v="13857000"/>
    <n v="3500"/>
    <n v="55400"/>
    <n v="41600"/>
    <n v="665200"/>
    <n v="100000"/>
    <n v="2012"/>
    <s v="Feb"/>
    <s v="15"/>
    <n v="88.9"/>
    <n v="47076781"/>
    <n v="13.96"/>
    <n v="37927409"/>
    <n v="40.463667000000001"/>
    <n v="-3.7492200000000002"/>
    <n v="58.472222222222221"/>
    <n v="591126.42980997625"/>
    <n v="1769.5961995249406"/>
  </r>
  <r>
    <n v="699"/>
    <s v="ýýýýýýýýýýýý8 : Thai Ch8"/>
    <n v="14900000"/>
    <n v="5549770244"/>
    <x v="2"/>
    <s v="ýýýýýýýýýýýý8 : Thai Ch8"/>
    <n v="27944"/>
    <s v="Thailand"/>
    <s v="TH"/>
    <s v="Entertainment"/>
    <n v="1181"/>
    <n v="12"/>
    <n v="147"/>
    <n v="49556000"/>
    <n v="12400"/>
    <n v="198200"/>
    <n v="148700"/>
    <n v="2400000"/>
    <n v="100000"/>
    <n v="2011"/>
    <s v="Oct"/>
    <s v="17"/>
    <n v="49.3"/>
    <n v="69625582"/>
    <n v="0.75"/>
    <n v="35294600"/>
    <n v="15.870032"/>
    <n v="100.992541"/>
    <n v="179.12820512820514"/>
    <n v="198603.28671628973"/>
    <n v="533.20927569424566"/>
  </r>
  <r>
    <n v="701"/>
    <s v="ýýýýýý"/>
    <n v="14900000"/>
    <n v="439098"/>
    <x v="5"/>
    <s v="ýýýýýý"/>
    <n v="1"/>
    <s v="Russia"/>
    <s v="RU"/>
    <s v="News"/>
    <n v="3609784"/>
    <n v="10"/>
    <n v="19"/>
    <n v="7697"/>
    <n v="2"/>
    <n v="31"/>
    <n v="23"/>
    <n v="369"/>
    <n v="0"/>
    <n v="2008"/>
    <s v="Aug"/>
    <s v="11"/>
    <n v="81.900000000000006"/>
    <n v="144373535"/>
    <n v="4.59"/>
    <n v="107683889"/>
    <n v="61.524009999999997"/>
    <n v="105.31875599999999"/>
    <n v="5.208333333333333E-3"/>
    <n v="439098"/>
    <n v="14900000"/>
  </r>
  <r>
    <n v="702"/>
    <s v="TazerCraft"/>
    <n v="14900000"/>
    <n v="5956193599"/>
    <x v="6"/>
    <s v="TazerCraft"/>
    <n v="4175"/>
    <s v="Brazil"/>
    <s v="BR"/>
    <s v="Games"/>
    <n v="1066"/>
    <n v="37"/>
    <n v="49"/>
    <n v="39775000"/>
    <n v="9900"/>
    <n v="159100"/>
    <n v="119300"/>
    <n v="1900000"/>
    <n v="100000"/>
    <n v="2011"/>
    <s v="Jul"/>
    <s v="13"/>
    <n v="51.3"/>
    <n v="212559417"/>
    <n v="12.08"/>
    <n v="183241641"/>
    <n v="-14.235004"/>
    <n v="-51.925280000000001"/>
    <n v="26.762820512820515"/>
    <n v="1426633.1973652695"/>
    <n v="3568.8622754491016"/>
  </r>
  <r>
    <n v="703"/>
    <s v="Bayashi TV"/>
    <n v="14900000"/>
    <n v="8615618825"/>
    <x v="2"/>
    <s v="ýýýýýýýýýýýýýýýýýýBAYASHITV"/>
    <n v="93"/>
    <s v="Japan"/>
    <s v="JP"/>
    <s v="Autos"/>
    <n v="3468229"/>
    <n v="3508"/>
    <n v="3271"/>
    <n v="2477"/>
    <n v="1"/>
    <n v="10"/>
    <n v="7"/>
    <n v="119"/>
    <n v="9"/>
    <n v="2012"/>
    <s v="Nov"/>
    <s v="19"/>
    <n v="63.2"/>
    <n v="126226568"/>
    <n v="2.29"/>
    <n v="115782416"/>
    <n v="36.204824000000002"/>
    <n v="138.25292400000001"/>
    <n v="0.64583333333333337"/>
    <n v="92641062.634408608"/>
    <n v="160215.05376344087"/>
  </r>
  <r>
    <n v="704"/>
    <s v="Fueled By Ramen"/>
    <n v="14800000"/>
    <n v="13356517783"/>
    <x v="0"/>
    <s v="Fueled By Ramen"/>
    <n v="1210"/>
    <s v="United States"/>
    <s v="US"/>
    <s v="Entertainment"/>
    <n v="276"/>
    <n v="153"/>
    <n v="148"/>
    <n v="61205000"/>
    <n v="15300"/>
    <n v="244800"/>
    <n v="183600"/>
    <n v="2900000"/>
    <n v="0"/>
    <n v="2006"/>
    <s v="Jun"/>
    <s v="9"/>
    <n v="88.2"/>
    <n v="328239523"/>
    <n v="14.7"/>
    <n v="270663028"/>
    <n v="37.090240000000001"/>
    <n v="-95.712890999999999"/>
    <n v="5.6018518518518521"/>
    <n v="11038444.448760331"/>
    <n v="12231.404958677685"/>
  </r>
  <r>
    <n v="705"/>
    <s v="CrashCourse"/>
    <n v="14800000"/>
    <n v="1833519700"/>
    <x v="3"/>
    <s v="CrashCourse"/>
    <n v="1481"/>
    <s v="United States"/>
    <s v="US"/>
    <s v="Education"/>
    <n v="5533"/>
    <n v="153"/>
    <n v="35"/>
    <n v="7177000"/>
    <n v="1800"/>
    <n v="28700"/>
    <n v="21500"/>
    <n v="344500"/>
    <n v="0"/>
    <n v="2006"/>
    <s v="May"/>
    <s v="20"/>
    <n v="88.2"/>
    <n v="328239523"/>
    <n v="14.7"/>
    <n v="270663028"/>
    <n v="37.090240000000001"/>
    <n v="-95.712890999999999"/>
    <n v="6.8564814814814818"/>
    <n v="1238028.1566509116"/>
    <n v="9993.2478055367992"/>
  </r>
  <r>
    <n v="706"/>
    <s v="MattyBRaps"/>
    <n v="14800000"/>
    <n v="3587576784"/>
    <x v="0"/>
    <s v="MattyBRaps"/>
    <n v="195"/>
    <s v="United States"/>
    <s v="US"/>
    <s v="Music"/>
    <n v="2226"/>
    <n v="153"/>
    <n v="130"/>
    <n v="22980000"/>
    <n v="5700"/>
    <n v="91900"/>
    <n v="68900"/>
    <n v="1100000"/>
    <n v="0"/>
    <n v="2010"/>
    <s v="May"/>
    <s v="31"/>
    <n v="88.2"/>
    <n v="328239523"/>
    <n v="14.7"/>
    <n v="270663028"/>
    <n v="37.090240000000001"/>
    <n v="-95.712890999999999"/>
    <n v="1.1607142857142858"/>
    <n v="18397829.661538463"/>
    <n v="75897.435897435891"/>
  </r>
  <r>
    <n v="707"/>
    <s v="Lachlan"/>
    <n v="14800000"/>
    <n v="5269059435"/>
    <x v="6"/>
    <s v="Lachlan"/>
    <n v="3834"/>
    <s v="Australia"/>
    <s v="AU"/>
    <s v="Games"/>
    <n v="1253"/>
    <n v="7"/>
    <n v="50"/>
    <n v="21072000"/>
    <n v="5300"/>
    <n v="84300"/>
    <n v="63200"/>
    <n v="1000000"/>
    <n v="0"/>
    <n v="2013"/>
    <s v="Mar"/>
    <s v="19"/>
    <n v="113.1"/>
    <n v="25766605"/>
    <n v="5.27"/>
    <n v="21844756"/>
    <n v="-25.274398000000001"/>
    <n v="133.775136"/>
    <n v="29.045454545454547"/>
    <n v="1374298.2355242567"/>
    <n v="3860.1982263954096"/>
  </r>
  <r>
    <n v="708"/>
    <s v="ýýýýýýýý ýýýýýýýý"/>
    <n v="14800000"/>
    <n v="7018015062"/>
    <x v="8"/>
    <s v="ýýýýýýýý ýýýýýýýý"/>
    <n v="2387"/>
    <s v="Ukraine"/>
    <s v="UA"/>
    <s v="Howto"/>
    <n v="828"/>
    <n v="3"/>
    <n v="25"/>
    <n v="47117000"/>
    <n v="11800"/>
    <n v="188500"/>
    <n v="141400"/>
    <n v="2300000"/>
    <n v="0"/>
    <n v="2015"/>
    <s v="Oct"/>
    <s v="12"/>
    <n v="82.7"/>
    <n v="44385155"/>
    <n v="8.8800000000000008"/>
    <n v="30835699"/>
    <n v="48.379432999999999"/>
    <n v="31.165579999999999"/>
    <n v="22.101851851851851"/>
    <n v="2940098.4759111856"/>
    <n v="6200.2513615416838"/>
  </r>
  <r>
    <n v="709"/>
    <s v="Meghan Trainor"/>
    <n v="14800000"/>
    <n v="8649303688"/>
    <x v="5"/>
    <s v="Meghan Trainor"/>
    <n v="233"/>
    <s v="United States"/>
    <s v="US"/>
    <s v="Music"/>
    <n v="580"/>
    <n v="153"/>
    <n v="130"/>
    <n v="51645000"/>
    <n v="12900"/>
    <n v="206600"/>
    <n v="154900"/>
    <n v="2500000"/>
    <n v="0"/>
    <n v="2008"/>
    <s v="Jun"/>
    <s v="4"/>
    <n v="88.2"/>
    <n v="328239523"/>
    <n v="14.7"/>
    <n v="270663028"/>
    <n v="37.090240000000001"/>
    <n v="-95.712890999999999"/>
    <n v="1.2135416666666667"/>
    <n v="37121475.055793993"/>
    <n v="63519.313304721029"/>
  </r>
  <r>
    <n v="710"/>
    <s v="Jorge &amp; Mateus Oficial"/>
    <n v="14800000"/>
    <n v="9076642765"/>
    <x v="0"/>
    <s v="Jorge &amp; Mateus Oficial"/>
    <n v="318"/>
    <s v="Brazil"/>
    <s v="BR"/>
    <s v="Music"/>
    <n v="529"/>
    <n v="38"/>
    <n v="130"/>
    <n v="88120000"/>
    <n v="22000"/>
    <n v="352500"/>
    <n v="264400"/>
    <n v="4200000"/>
    <n v="0"/>
    <n v="2008"/>
    <s v="Jul"/>
    <s v="29"/>
    <n v="51.3"/>
    <n v="212559417"/>
    <n v="12.08"/>
    <n v="183241641"/>
    <n v="-14.235004"/>
    <n v="-51.925280000000001"/>
    <n v="1.65625"/>
    <n v="28542901.776729561"/>
    <n v="46540.880503144654"/>
  </r>
  <r>
    <n v="712"/>
    <s v="Beast Philanthropy"/>
    <n v="14800000"/>
    <n v="272678287"/>
    <x v="5"/>
    <s v="Beast Philanthropy"/>
    <n v="34"/>
    <s v="Germany"/>
    <s v="DE"/>
    <s v="Games"/>
    <n v="3968552"/>
    <n v="2600"/>
    <n v="4443"/>
    <n v="37883"/>
    <n v="9"/>
    <n v="152"/>
    <n v="114"/>
    <n v="1800"/>
    <n v="3580"/>
    <n v="2015"/>
    <s v="Jan"/>
    <s v="31"/>
    <n v="70.2"/>
    <n v="83132799"/>
    <n v="3.04"/>
    <n v="64324835"/>
    <n v="51.165691000000002"/>
    <n v="10.451525999999999"/>
    <n v="0.31481481481481483"/>
    <n v="8019949.6176470593"/>
    <n v="435294.1176470588"/>
  </r>
  <r>
    <n v="713"/>
    <s v="Filaretiki"/>
    <n v="14800000"/>
    <n v="15788208522"/>
    <x v="16"/>
    <s v="Filaretiki"/>
    <n v="2222"/>
    <s v="United States"/>
    <s v="US"/>
    <s v="People"/>
    <n v="195"/>
    <n v="152"/>
    <n v="46"/>
    <n v="1203000000"/>
    <n v="300800"/>
    <n v="4800000"/>
    <n v="3600000"/>
    <n v="57800000"/>
    <n v="1700000"/>
    <n v="2021"/>
    <s v="Mar"/>
    <s v="24"/>
    <n v="88.2"/>
    <n v="328239523"/>
    <n v="14.7"/>
    <n v="270663028"/>
    <n v="37.090240000000001"/>
    <n v="-95.712890999999999"/>
    <n v="61.722222222222221"/>
    <n v="7105404.3753375337"/>
    <n v="6660.6660666066609"/>
  </r>
  <r>
    <n v="714"/>
    <s v="5-Minute Crafts Recycle"/>
    <n v="14800000"/>
    <n v="8866012877"/>
    <x v="5"/>
    <s v="5-Minute Crafts Recycle"/>
    <n v="3867"/>
    <s v="United States"/>
    <s v="US"/>
    <s v="Howto"/>
    <n v="554"/>
    <n v="153"/>
    <n v="25"/>
    <n v="53181000"/>
    <n v="13300"/>
    <n v="212700"/>
    <n v="159500"/>
    <n v="2600000"/>
    <n v="0"/>
    <n v="2019"/>
    <s v="Jun"/>
    <s v="7"/>
    <n v="88.2"/>
    <n v="328239523"/>
    <n v="14.7"/>
    <n v="270663028"/>
    <n v="37.090240000000001"/>
    <n v="-95.712890999999999"/>
    <n v="64.45"/>
    <n v="2292736.7150245667"/>
    <n v="3827.2562710111197"/>
  </r>
  <r>
    <n v="715"/>
    <s v="ýýýýýýýýýý ýýýýýýýýýýýý"/>
    <n v="14700000"/>
    <n v="2230986039"/>
    <x v="2"/>
    <s v="ýýýýýýýýýý ýýýýýýýýýýýý"/>
    <n v="1385"/>
    <s v="Saudi Arabia"/>
    <s v="SA"/>
    <s v="Entertainment"/>
    <n v="4276"/>
    <n v="5"/>
    <n v="149"/>
    <n v="2694000"/>
    <n v="673"/>
    <n v="10800"/>
    <n v="8100"/>
    <n v="129300"/>
    <n v="0"/>
    <n v="2016"/>
    <s v="May"/>
    <s v="27"/>
    <n v="68"/>
    <n v="34268528"/>
    <n v="5.93"/>
    <n v="28807838"/>
    <n v="23.885942"/>
    <n v="45.079161999999997"/>
    <n v="14.427083333333334"/>
    <n v="1610820.2447653429"/>
    <n v="10613.718411552347"/>
  </r>
  <r>
    <n v="716"/>
    <s v="Maha Fun Tv"/>
    <n v="14700000"/>
    <n v="1321380490"/>
    <x v="2"/>
    <s v="Maha Fun Tv"/>
    <n v="85"/>
    <s v="United States"/>
    <s v="US"/>
    <s v="Entertainment"/>
    <n v="8317"/>
    <n v="154"/>
    <n v="149"/>
    <n v="4781000"/>
    <n v="1200"/>
    <n v="19100"/>
    <n v="14300"/>
    <n v="229500"/>
    <n v="0"/>
    <n v="2017"/>
    <s v="Sep"/>
    <s v="5"/>
    <n v="88.2"/>
    <n v="328239523"/>
    <n v="14.7"/>
    <n v="270663028"/>
    <n v="37.090240000000001"/>
    <n v="-95.712890999999999"/>
    <n v="1.0119047619047619"/>
    <n v="15545652.823529411"/>
    <n v="172941.17647058822"/>
  </r>
  <r>
    <n v="717"/>
    <s v="Canal Nostalgia"/>
    <n v="14700000"/>
    <n v="1506796393"/>
    <x v="2"/>
    <s v="Canal Nostalgia TV"/>
    <n v="554"/>
    <s v="Spain"/>
    <s v="ES"/>
    <s v="Entertainment"/>
    <n v="325721"/>
    <n v="1549"/>
    <n v="2275"/>
    <n v="226420"/>
    <n v="57"/>
    <n v="906"/>
    <n v="679"/>
    <n v="10900"/>
    <n v="600"/>
    <n v="2010"/>
    <s v="Feb"/>
    <s v="19"/>
    <n v="88.9"/>
    <n v="47076781"/>
    <n v="13.96"/>
    <n v="37927409"/>
    <n v="40.463667000000001"/>
    <n v="-3.7492200000000002"/>
    <n v="3.2976190476190474"/>
    <n v="2719849.0848375452"/>
    <n v="26534.296028880868"/>
  </r>
  <r>
    <n v="718"/>
    <s v="The Slow Mo Guys"/>
    <n v="14700000"/>
    <n v="2465473772"/>
    <x v="2"/>
    <s v="The Slow Mo Guys"/>
    <n v="317"/>
    <s v="United States"/>
    <s v="US"/>
    <s v="Education"/>
    <n v="3746"/>
    <n v="154"/>
    <n v="36"/>
    <n v="18978000"/>
    <n v="4700"/>
    <n v="75900"/>
    <n v="56900"/>
    <n v="911000"/>
    <n v="0"/>
    <n v="2010"/>
    <s v="Aug"/>
    <s v="15"/>
    <n v="88.2"/>
    <n v="328239523"/>
    <n v="14.7"/>
    <n v="270663028"/>
    <n v="37.090240000000001"/>
    <n v="-95.712890999999999"/>
    <n v="1.8869047619047619"/>
    <n v="7777519.7854889594"/>
    <n v="46372.23974763407"/>
  </r>
  <r>
    <n v="719"/>
    <s v="StudyIQ IAS"/>
    <n v="14700000"/>
    <n v="4029253667"/>
    <x v="3"/>
    <s v="StudyIQ IAS"/>
    <n v="43564"/>
    <s v="India"/>
    <s v="IN"/>
    <s v="Education"/>
    <n v="1879"/>
    <n v="106"/>
    <n v="36"/>
    <n v="74483000"/>
    <n v="18600"/>
    <n v="297900"/>
    <n v="223400"/>
    <n v="3600000"/>
    <n v="200000"/>
    <n v="2015"/>
    <s v="Jun"/>
    <s v="22"/>
    <n v="28.1"/>
    <n v="1366417754"/>
    <n v="5.36"/>
    <n v="471031528"/>
    <n v="20.593684"/>
    <n v="78.962879999999998"/>
    <n v="403.37037037037038"/>
    <n v="92490.443187035169"/>
    <n v="337.4345790101919"/>
  </r>
  <r>
    <n v="720"/>
    <s v="Chad Wild Clay"/>
    <n v="14700000"/>
    <n v="6751985988"/>
    <x v="10"/>
    <s v="Chad Wild Clay"/>
    <n v="698"/>
    <s v="United States"/>
    <s v="US"/>
    <s v="Entertainment"/>
    <n v="885"/>
    <n v="154"/>
    <n v="149"/>
    <n v="36338000"/>
    <n v="9100"/>
    <n v="145400"/>
    <n v="109000"/>
    <n v="1700000"/>
    <n v="100000"/>
    <n v="2006"/>
    <s v="Mar"/>
    <s v="26"/>
    <n v="88.2"/>
    <n v="328239523"/>
    <n v="14.7"/>
    <n v="270663028"/>
    <n v="37.090240000000001"/>
    <n v="-95.712890999999999"/>
    <n v="3.2314814814814814"/>
    <n v="9673332.3610315192"/>
    <n v="21060.171919770775"/>
  </r>
  <r>
    <n v="721"/>
    <s v="CollegeHumor"/>
    <n v="14700000"/>
    <n v="7255848125"/>
    <x v="10"/>
    <s v="CollegeHumor"/>
    <n v="4340"/>
    <s v="United States"/>
    <s v="US"/>
    <s v="Comedy"/>
    <n v="798"/>
    <n v="154"/>
    <n v="30"/>
    <n v="55583000"/>
    <n v="0"/>
    <n v="0"/>
    <n v="0"/>
    <n v="0"/>
    <n v="0"/>
    <n v="2006"/>
    <s v="Oct"/>
    <s v="9"/>
    <n v="88.2"/>
    <n v="328239523"/>
    <n v="14.7"/>
    <n v="270663028"/>
    <n v="37.090240000000001"/>
    <n v="-95.712890999999999"/>
    <n v="20.092592592592592"/>
    <n v="1671854.4066820277"/>
    <n v="3387.0967741935483"/>
  </r>
  <r>
    <n v="722"/>
    <s v="Netflix Jr."/>
    <n v="14700000"/>
    <n v="8882319696"/>
    <x v="3"/>
    <s v="Netflix Jr."/>
    <n v="1996"/>
    <s v="United States"/>
    <s v="US"/>
    <s v="Education"/>
    <n v="552"/>
    <n v="154"/>
    <n v="36"/>
    <n v="79402000"/>
    <n v="19900"/>
    <n v="317600"/>
    <n v="238200"/>
    <n v="3800000"/>
    <n v="100000"/>
    <n v="2012"/>
    <s v="Jan"/>
    <s v="28"/>
    <n v="88.2"/>
    <n v="328239523"/>
    <n v="14.7"/>
    <n v="270663028"/>
    <n v="37.090240000000001"/>
    <n v="-95.712890999999999"/>
    <n v="13.861111111111111"/>
    <n v="4450059.9679358713"/>
    <n v="7364.7294589178355"/>
  </r>
  <r>
    <n v="723"/>
    <s v="Colors Rishtey"/>
    <n v="14700000"/>
    <n v="12362331529"/>
    <x v="2"/>
    <s v="Colors Rishtey"/>
    <n v="23490"/>
    <s v="India"/>
    <s v="IN"/>
    <s v="Entertainment"/>
    <n v="310"/>
    <n v="105"/>
    <n v="148"/>
    <n v="347603000"/>
    <n v="86900"/>
    <n v="1400000"/>
    <n v="1000000"/>
    <n v="16700000"/>
    <n v="400000"/>
    <n v="2013"/>
    <s v="Nov"/>
    <s v="28"/>
    <n v="28.1"/>
    <n v="1366417754"/>
    <n v="5.36"/>
    <n v="471031528"/>
    <n v="20.593684"/>
    <n v="78.962879999999998"/>
    <n v="177.95454545454547"/>
    <n v="526280.61000425718"/>
    <n v="625.79821200510855"/>
  </r>
  <r>
    <n v="724"/>
    <s v="ABC News"/>
    <n v="14700000"/>
    <n v="12961669452"/>
    <x v="9"/>
    <s v="ABC News"/>
    <n v="80830"/>
    <s v="United States"/>
    <s v="US"/>
    <s v="News"/>
    <n v="289"/>
    <n v="154"/>
    <n v="18"/>
    <n v="185709000"/>
    <n v="46400"/>
    <n v="742800"/>
    <n v="557100"/>
    <n v="8900000"/>
    <n v="100000"/>
    <n v="2006"/>
    <s v="Aug"/>
    <s v="7"/>
    <n v="88.2"/>
    <n v="328239523"/>
    <n v="14.7"/>
    <n v="270663028"/>
    <n v="37.090240000000001"/>
    <n v="-95.712890999999999"/>
    <n v="374.21296296296299"/>
    <n v="160357.16258814797"/>
    <n v="181.86316961524187"/>
  </r>
  <r>
    <n v="725"/>
    <s v="Camila Loures"/>
    <n v="14700000"/>
    <n v="4684983333"/>
    <x v="0"/>
    <s v="Camila Loures"/>
    <n v="3978"/>
    <s v="Brazil"/>
    <s v="BR"/>
    <s v="Entertainment"/>
    <n v="1501"/>
    <n v="39"/>
    <n v="149"/>
    <n v="40975000"/>
    <n v="10200"/>
    <n v="163900"/>
    <n v="122900"/>
    <n v="2000000"/>
    <n v="100000"/>
    <n v="2014"/>
    <s v="May"/>
    <s v="27"/>
    <n v="51.3"/>
    <n v="212559417"/>
    <n v="12.08"/>
    <n v="183241641"/>
    <n v="-14.235004"/>
    <n v="-51.925280000000001"/>
    <n v="33.15"/>
    <n v="1177723.3114630468"/>
    <n v="3695.3242835595775"/>
  </r>
  <r>
    <n v="726"/>
    <s v="Doc Tops"/>
    <n v="14600000"/>
    <n v="2613197447"/>
    <x v="2"/>
    <s v="Doc Tops"/>
    <n v="490"/>
    <s v="Ecuador"/>
    <s v="EC"/>
    <s v="Entertainment"/>
    <n v="3458"/>
    <n v="1"/>
    <n v="150"/>
    <n v="16409000"/>
    <n v="4100"/>
    <n v="65600"/>
    <n v="49200"/>
    <n v="787600"/>
    <n v="100000"/>
    <n v="2014"/>
    <s v="Dec"/>
    <s v="29"/>
    <n v="44.9"/>
    <n v="17373662"/>
    <n v="3.97"/>
    <n v="11116711"/>
    <n v="-1.8312390000000001"/>
    <n v="-78.183406000000005"/>
    <n v="4.083333333333333"/>
    <n v="5333056.0142857144"/>
    <n v="29795.918367346938"/>
  </r>
  <r>
    <n v="727"/>
    <s v="Auron"/>
    <n v="14600000"/>
    <n v="3337074920"/>
    <x v="5"/>
    <s v="Auron"/>
    <n v="961"/>
    <s v="Spain"/>
    <s v="ES"/>
    <s v="Games"/>
    <n v="2455"/>
    <n v="14"/>
    <n v="51"/>
    <n v="60568000"/>
    <n v="15100"/>
    <n v="242300"/>
    <n v="181700"/>
    <n v="2900000"/>
    <n v="0"/>
    <n v="2013"/>
    <s v="Dec"/>
    <s v="12"/>
    <n v="88.9"/>
    <n v="47076781"/>
    <n v="13.96"/>
    <n v="37927409"/>
    <n v="40.463667000000001"/>
    <n v="-3.7492200000000002"/>
    <n v="7.2803030303030303"/>
    <n v="3472502.5182101978"/>
    <n v="15192.507804370447"/>
  </r>
  <r>
    <n v="728"/>
    <s v="Jesser"/>
    <n v="14600000"/>
    <n v="3603556207"/>
    <x v="6"/>
    <s v="Jesser"/>
    <n v="1244"/>
    <s v="United States"/>
    <s v="US"/>
    <s v="Entertainment"/>
    <n v="2223"/>
    <n v="155"/>
    <n v="150"/>
    <n v="92594000"/>
    <n v="23100"/>
    <n v="370400"/>
    <n v="277800"/>
    <n v="4400000"/>
    <n v="400000"/>
    <n v="2012"/>
    <s v="Jul"/>
    <s v="9"/>
    <n v="88.2"/>
    <n v="328239523"/>
    <n v="14.7"/>
    <n v="270663028"/>
    <n v="37.090240000000001"/>
    <n v="-95.712890999999999"/>
    <n v="8.6388888888888893"/>
    <n v="2896749.3625401929"/>
    <n v="11736.334405144695"/>
  </r>
  <r>
    <n v="729"/>
    <s v="Planeta das Gï¿½ï¿½"/>
    <n v="14600000"/>
    <n v="4622581344"/>
    <x v="5"/>
    <s v="Planeta das Gï¿½ï¿½"/>
    <n v="951"/>
    <s v="Brazil"/>
    <s v="BR"/>
    <s v="Entertainment"/>
    <n v="1534"/>
    <n v="40"/>
    <n v="150"/>
    <n v="10547000"/>
    <n v="2600"/>
    <n v="42200"/>
    <n v="31600"/>
    <n v="506300"/>
    <n v="0"/>
    <n v="2015"/>
    <s v="Nov"/>
    <s v="21"/>
    <n v="51.3"/>
    <n v="212559417"/>
    <n v="12.08"/>
    <n v="183241641"/>
    <n v="-14.235004"/>
    <n v="-51.925280000000001"/>
    <n v="8.8055555555555554"/>
    <n v="4860758.5110410098"/>
    <n v="15352.260778128286"/>
  </r>
  <r>
    <n v="730"/>
    <s v="PrestonPlayz"/>
    <n v="14600000"/>
    <n v="5766647017"/>
    <x v="6"/>
    <s v="Preston"/>
    <n v="4009"/>
    <s v="United States"/>
    <s v="US"/>
    <s v="Entertainment"/>
    <n v="621"/>
    <n v="78"/>
    <n v="72"/>
    <n v="151697000"/>
    <n v="37900"/>
    <n v="606800"/>
    <n v="455100"/>
    <n v="7300000"/>
    <n v="200000"/>
    <n v="2012"/>
    <s v="Jul"/>
    <s v="4"/>
    <n v="88.2"/>
    <n v="328239523"/>
    <n v="14.7"/>
    <n v="270663028"/>
    <n v="37.090240000000001"/>
    <n v="-95.712890999999999"/>
    <n v="27.840277777777779"/>
    <n v="1438425.2973310053"/>
    <n v="3641.8059366425541"/>
  </r>
  <r>
    <n v="731"/>
    <s v="Martin Garrix"/>
    <n v="14600000"/>
    <n v="6017932195"/>
    <x v="0"/>
    <s v="Martin Garrix"/>
    <n v="365"/>
    <s v="United States"/>
    <s v="US"/>
    <s v="Music"/>
    <n v="1044"/>
    <n v="155"/>
    <n v="131"/>
    <n v="35528000"/>
    <n v="8900"/>
    <n v="142100"/>
    <n v="106600"/>
    <n v="1700000"/>
    <n v="0"/>
    <n v="2011"/>
    <s v="Jan"/>
    <s v="15"/>
    <n v="88.2"/>
    <n v="328239523"/>
    <n v="14.7"/>
    <n v="270663028"/>
    <n v="37.090240000000001"/>
    <n v="-95.712890999999999"/>
    <n v="2.3397435897435899"/>
    <n v="16487485.465753425"/>
    <n v="40000"/>
  </r>
  <r>
    <n v="732"/>
    <s v="O Reino Infantil"/>
    <n v="14600000"/>
    <n v="11182302317"/>
    <x v="0"/>
    <s v="O Reino Infantil"/>
    <n v="1206"/>
    <s v="Brazil"/>
    <s v="BR"/>
    <s v="Music"/>
    <n v="369"/>
    <n v="40"/>
    <n v="131"/>
    <n v="109865000"/>
    <n v="27500"/>
    <n v="439500"/>
    <n v="329600"/>
    <n v="5300000"/>
    <n v="100000"/>
    <n v="2014"/>
    <s v="Aug"/>
    <s v="19"/>
    <n v="51.3"/>
    <n v="212559417"/>
    <n v="12.08"/>
    <n v="183241641"/>
    <n v="-14.235004"/>
    <n v="-51.925280000000001"/>
    <n v="10.050000000000001"/>
    <n v="9272224.1434494201"/>
    <n v="12106.135986733001"/>
  </r>
  <r>
    <n v="733"/>
    <s v="Fifth Harmony"/>
    <n v="14600000"/>
    <n v="7952268926"/>
    <x v="0"/>
    <s v="Fifth Harmony"/>
    <n v="67"/>
    <s v="United States"/>
    <s v="US"/>
    <s v="Music"/>
    <n v="659"/>
    <n v="155"/>
    <n v="131"/>
    <n v="37632000"/>
    <n v="9400"/>
    <n v="150500"/>
    <n v="112900"/>
    <n v="1800000"/>
    <n v="0"/>
    <n v="2013"/>
    <s v="Feb"/>
    <s v="21"/>
    <n v="88.2"/>
    <n v="328239523"/>
    <n v="14.7"/>
    <n v="270663028"/>
    <n v="37.090240000000001"/>
    <n v="-95.712890999999999"/>
    <n v="0.50757575757575757"/>
    <n v="118690580.98507462"/>
    <n v="217910.44776119402"/>
  </r>
  <r>
    <n v="734"/>
    <s v="Mis Pastelitos"/>
    <n v="14600000"/>
    <n v="2750902766"/>
    <x v="8"/>
    <s v="Mis Pastelitos"/>
    <n v="603"/>
    <s v="Mexico"/>
    <s v="MX"/>
    <s v="Music"/>
    <n v="3248"/>
    <n v="27"/>
    <n v="131"/>
    <n v="50677000"/>
    <n v="12700"/>
    <n v="202700"/>
    <n v="152000"/>
    <n v="2400000"/>
    <n v="100000"/>
    <n v="2014"/>
    <s v="Jun"/>
    <s v="24"/>
    <n v="40.200000000000003"/>
    <n v="126014024"/>
    <n v="3.42"/>
    <n v="102626859"/>
    <n v="23.634501"/>
    <n v="-102.552784"/>
    <n v="5.0250000000000004"/>
    <n v="4562027.8043117747"/>
    <n v="24212.271973466002"/>
  </r>
  <r>
    <n v="735"/>
    <s v="Noman Official"/>
    <n v="14600000"/>
    <n v="5525773746"/>
    <x v="10"/>
    <s v="Noman Official"/>
    <n v="560"/>
    <s v="India"/>
    <s v="IN"/>
    <s v="Film"/>
    <n v="1185"/>
    <n v="106"/>
    <n v="38"/>
    <n v="139116000"/>
    <n v="34800"/>
    <n v="556500"/>
    <n v="417300"/>
    <n v="6700000"/>
    <n v="500000"/>
    <n v="2019"/>
    <s v="Oct"/>
    <s v="28"/>
    <n v="28.1"/>
    <n v="1366417754"/>
    <n v="5.36"/>
    <n v="471031528"/>
    <n v="20.593684"/>
    <n v="78.962879999999998"/>
    <n v="9.3333333333333339"/>
    <n v="9867453.1178571433"/>
    <n v="26071.428571428572"/>
  </r>
  <r>
    <n v="737"/>
    <s v="Like Nastya Stories"/>
    <n v="14500000"/>
    <n v="6944967581"/>
    <x v="2"/>
    <s v="Like Nastya Stories"/>
    <n v="479"/>
    <s v="United States"/>
    <s v="US"/>
    <s v="Entertainment"/>
    <n v="848"/>
    <n v="156"/>
    <n v="151"/>
    <n v="29941000"/>
    <n v="7500"/>
    <n v="119800"/>
    <n v="89800"/>
    <n v="1400000"/>
    <n v="0"/>
    <n v="2019"/>
    <s v="Sep"/>
    <s v="9"/>
    <n v="88.2"/>
    <n v="328239523"/>
    <n v="14.7"/>
    <n v="270663028"/>
    <n v="37.090240000000001"/>
    <n v="-95.712890999999999"/>
    <n v="7.9833333333333334"/>
    <n v="14498888.478079332"/>
    <n v="30271.398747390398"/>
  </r>
  <r>
    <n v="738"/>
    <s v="les boys tv2"/>
    <n v="14500000"/>
    <n v="4577292740"/>
    <x v="2"/>
    <s v="les boys tv2"/>
    <n v="453"/>
    <s v="United States"/>
    <s v="US"/>
    <s v="Film"/>
    <n v="1565"/>
    <n v="156"/>
    <n v="39"/>
    <n v="449576"/>
    <n v="112"/>
    <n v="1800"/>
    <n v="1300"/>
    <n v="21600"/>
    <n v="0"/>
    <n v="2017"/>
    <s v="Feb"/>
    <s v="7"/>
    <n v="88.2"/>
    <n v="328239523"/>
    <n v="14.7"/>
    <n v="270663028"/>
    <n v="37.090240000000001"/>
    <n v="-95.712890999999999"/>
    <n v="5.3928571428571432"/>
    <n v="10104398.98454746"/>
    <n v="32008.830022075053"/>
  </r>
  <r>
    <n v="739"/>
    <s v="Lotus Music"/>
    <n v="14500000"/>
    <n v="1739129375"/>
    <x v="20"/>
    <s v="Lotus Music"/>
    <n v="514"/>
    <s v="India"/>
    <s v="IN"/>
    <s v="Tech"/>
    <n v="5926"/>
    <n v="107"/>
    <n v="13"/>
    <n v="23034000"/>
    <n v="5800"/>
    <n v="92100"/>
    <n v="69100"/>
    <n v="1100000"/>
    <n v="100000"/>
    <n v="2021"/>
    <s v="Jun"/>
    <s v="1"/>
    <n v="28.1"/>
    <n v="1366417754"/>
    <n v="5.36"/>
    <n v="471031528"/>
    <n v="20.593684"/>
    <n v="78.962879999999998"/>
    <n v="14.277777777777779"/>
    <n v="3383520.1848249026"/>
    <n v="28210.116731517508"/>
  </r>
  <r>
    <n v="740"/>
    <s v="IDEIAS INCRï¿½ï¿½"/>
    <n v="14500000"/>
    <n v="3551889957"/>
    <x v="8"/>
    <s v="IDEIAS INCRï¿½ï¿½"/>
    <n v="5430"/>
    <s v="Brazil"/>
    <s v="BR"/>
    <s v="Howto"/>
    <n v="2269"/>
    <n v="41"/>
    <n v="26"/>
    <n v="2838000"/>
    <n v="709"/>
    <n v="11400"/>
    <n v="8500"/>
    <n v="136200"/>
    <n v="0"/>
    <n v="2017"/>
    <s v="Oct"/>
    <s v="30"/>
    <n v="51.3"/>
    <n v="212559417"/>
    <n v="12.08"/>
    <n v="183241641"/>
    <n v="-14.235004"/>
    <n v="-51.925280000000001"/>
    <n v="64.642857142857139"/>
    <n v="654123.3806629834"/>
    <n v="2670.3499079189687"/>
  </r>
  <r>
    <n v="741"/>
    <s v="Reaction Time"/>
    <n v="14500000"/>
    <n v="4260187928"/>
    <x v="2"/>
    <s v="Reaction Time"/>
    <n v="1717"/>
    <s v="United States"/>
    <s v="US"/>
    <s v="Entertainment"/>
    <n v="1747"/>
    <n v="156"/>
    <n v="151"/>
    <n v="9910000"/>
    <n v="2500"/>
    <n v="39600"/>
    <n v="29700"/>
    <n v="475700"/>
    <n v="0"/>
    <n v="2015"/>
    <s v="Apr"/>
    <s v="25"/>
    <n v="88.2"/>
    <n v="328239523"/>
    <n v="14.7"/>
    <n v="270663028"/>
    <n v="37.090240000000001"/>
    <n v="-95.712890999999999"/>
    <n v="15.898148148148149"/>
    <n v="2481181.0879440885"/>
    <n v="8444.962143273151"/>
  </r>
  <r>
    <n v="742"/>
    <s v="BBC News"/>
    <n v="14500000"/>
    <n v="4598387043"/>
    <x v="9"/>
    <s v="BBC News"/>
    <n v="18972"/>
    <s v="United Kingdom"/>
    <s v="GB"/>
    <s v="News"/>
    <n v="1548"/>
    <n v="26"/>
    <n v="19"/>
    <n v="66273000"/>
    <n v="16600"/>
    <n v="265100"/>
    <n v="198800"/>
    <n v="3200000"/>
    <n v="100000"/>
    <n v="2006"/>
    <s v="Apr"/>
    <s v="8"/>
    <n v="60"/>
    <n v="66834405"/>
    <n v="3.85"/>
    <n v="55908316"/>
    <n v="55.378050999999999"/>
    <n v="-3.4359730000000002"/>
    <n v="87.833333333333329"/>
    <n v="242377.55866540165"/>
    <n v="764.28420830697871"/>
  </r>
  <r>
    <n v="743"/>
    <s v="Eli Kids - Cartoons &amp; Songs"/>
    <n v="14500000"/>
    <n v="4821183481"/>
    <x v="0"/>
    <s v="Eli Kids - Cartoons &amp; Songs"/>
    <n v="605"/>
    <s v="United States"/>
    <s v="US"/>
    <s v="Music"/>
    <n v="1423"/>
    <n v="156"/>
    <n v="132"/>
    <n v="149241000"/>
    <n v="37300"/>
    <n v="597000"/>
    <n v="447700"/>
    <n v="7200000"/>
    <n v="400000"/>
    <n v="2018"/>
    <s v="Jan"/>
    <s v="16"/>
    <n v="88.2"/>
    <n v="328239523"/>
    <n v="14.7"/>
    <n v="270663028"/>
    <n v="37.090240000000001"/>
    <n v="-95.712890999999999"/>
    <n v="8.4027777777777786"/>
    <n v="7968898.3157024793"/>
    <n v="23966.942148760332"/>
  </r>
  <r>
    <n v="744"/>
    <s v="Boram Tube ToysReview [ï¿½ï¿½ï¿½ï¿½ï¿½ï¿½ï¿½ï¿½ï¿"/>
    <n v="14500000"/>
    <n v="5014888374"/>
    <x v="5"/>
    <s v="Boram Tube ToysReview [ï¿½ï¿½ï¿½ï¿½ï¿½ï¿½ï¿½ï¿½ï"/>
    <n v="618"/>
    <s v="South Korea"/>
    <s v="KR"/>
    <s v="People"/>
    <n v="1364"/>
    <n v="14"/>
    <n v="47"/>
    <n v="4960000"/>
    <n v="1200"/>
    <n v="19800"/>
    <n v="14900"/>
    <n v="238100"/>
    <n v="0"/>
    <n v="2016"/>
    <s v="May"/>
    <s v="18"/>
    <n v="94.3"/>
    <n v="51709098"/>
    <n v="4.1500000000000004"/>
    <n v="42106719"/>
    <n v="35.907756999999997"/>
    <n v="127.76692199999999"/>
    <n v="6.4375"/>
    <n v="8114706.1067961166"/>
    <n v="23462.783171521034"/>
  </r>
  <r>
    <n v="745"/>
    <s v="Aadishakti Films"/>
    <n v="14500000"/>
    <n v="6290721701"/>
    <x v="0"/>
    <s v="Aadishakti Films"/>
    <n v="4790"/>
    <s v="India"/>
    <s v="IN"/>
    <s v="Music"/>
    <n v="981"/>
    <n v="107"/>
    <n v="132"/>
    <n v="48447000"/>
    <n v="12100"/>
    <n v="193800"/>
    <n v="145300"/>
    <n v="2300000"/>
    <n v="200000"/>
    <n v="2016"/>
    <s v="Oct"/>
    <s v="28"/>
    <n v="28.1"/>
    <n v="1366417754"/>
    <n v="5.36"/>
    <n v="471031528"/>
    <n v="20.593684"/>
    <n v="78.962879999999998"/>
    <n v="49.895833333333336"/>
    <n v="1313303.0691022964"/>
    <n v="3027.1398747390394"/>
  </r>
  <r>
    <n v="746"/>
    <s v="Telemundo"/>
    <n v="14500000"/>
    <n v="8582696157"/>
    <x v="2"/>
    <s v="Telemundo"/>
    <n v="19201"/>
    <s v="United States"/>
    <s v="US"/>
    <s v="Entertainment"/>
    <n v="592"/>
    <n v="156"/>
    <n v="151"/>
    <n v="48285000"/>
    <n v="12100"/>
    <n v="193100"/>
    <n v="144900"/>
    <n v="2300000"/>
    <n v="0"/>
    <n v="2007"/>
    <s v="Jan"/>
    <s v="3"/>
    <n v="88.2"/>
    <n v="328239523"/>
    <n v="14.7"/>
    <n v="270663028"/>
    <n v="37.090240000000001"/>
    <n v="-95.712890999999999"/>
    <n v="94.122549019607845"/>
    <n v="446992.14400291652"/>
    <n v="755.16900161449928"/>
  </r>
  <r>
    <n v="747"/>
    <s v="GMM25Thailand"/>
    <n v="14500000"/>
    <n v="9383692066"/>
    <x v="2"/>
    <s v="GMM25Thailand"/>
    <n v="68606"/>
    <s v="Thailand"/>
    <s v="TH"/>
    <s v="Entertainment"/>
    <n v="502"/>
    <n v="13"/>
    <n v="151"/>
    <n v="45622000"/>
    <n v="11400"/>
    <n v="182500"/>
    <n v="136900"/>
    <n v="2200000"/>
    <n v="100000"/>
    <n v="2011"/>
    <s v="Jun"/>
    <s v="8"/>
    <n v="49.3"/>
    <n v="69625582"/>
    <n v="0.75"/>
    <n v="35294600"/>
    <n v="15.870032"/>
    <n v="100.992541"/>
    <n v="439.78205128205127"/>
    <n v="136776.55111797803"/>
    <n v="211.3517768125237"/>
  </r>
  <r>
    <n v="748"/>
    <s v="TV9 Bharatvarsh"/>
    <n v="14500000"/>
    <n v="10303519926"/>
    <x v="5"/>
    <s v="TV9 Bharatvarsh"/>
    <n v="293516"/>
    <s v="India"/>
    <s v="IN"/>
    <s v="News"/>
    <n v="414"/>
    <n v="106"/>
    <n v="18"/>
    <n v="418474000"/>
    <n v="104600"/>
    <n v="1700000"/>
    <n v="1300000"/>
    <n v="20100000"/>
    <n v="700000"/>
    <n v="2018"/>
    <s v="Nov"/>
    <s v="19"/>
    <n v="28.1"/>
    <n v="1366417754"/>
    <n v="5.36"/>
    <n v="471031528"/>
    <n v="20.593684"/>
    <n v="78.962879999999998"/>
    <n v="4076.6111111111113"/>
    <n v="35103.776032652393"/>
    <n v="49.401054797694165"/>
  </r>
  <r>
    <n v="749"/>
    <s v="Maroon5VEVO"/>
    <n v="14500000"/>
    <n v="20042571499"/>
    <x v="0"/>
    <s v="Maroon5VEVO"/>
    <n v="147"/>
    <s v="United States"/>
    <s v="US"/>
    <s v="Music"/>
    <n v="123"/>
    <n v="156"/>
    <n v="132"/>
    <n v="98185000"/>
    <n v="24500"/>
    <n v="392700"/>
    <n v="294600"/>
    <n v="4700000"/>
    <n v="0"/>
    <n v="2009"/>
    <s v="May"/>
    <s v="12"/>
    <n v="88.2"/>
    <n v="328239523"/>
    <n v="14.7"/>
    <n v="270663028"/>
    <n v="37.090240000000001"/>
    <n v="-95.712890999999999"/>
    <n v="0.81666666666666665"/>
    <n v="136344023.80272108"/>
    <n v="98639.455782312929"/>
  </r>
  <r>
    <n v="750"/>
    <s v="Saad Lamjarred | ï¿½ï¿½ï¿½ï¿½ï¿½ï¿"/>
    <n v="14500000"/>
    <n v="4315486422"/>
    <x v="0"/>
    <s v="Saad Lamjarred | ï¿½ï¿½ï¿½ï¿½ï¿½ï¿"/>
    <n v="176"/>
    <s v="Morocco"/>
    <s v="MA"/>
    <s v="Music"/>
    <n v="1710"/>
    <n v="1"/>
    <n v="132"/>
    <n v="37577000"/>
    <n v="9400"/>
    <n v="150300"/>
    <n v="112700"/>
    <n v="1800000"/>
    <n v="0"/>
    <n v="2012"/>
    <s v="Dec"/>
    <s v="22"/>
    <n v="35.9"/>
    <n v="36910560"/>
    <n v="9.02"/>
    <n v="22975026"/>
    <n v="31.791702000000001"/>
    <n v="-7.0926200000000001"/>
    <n v="1.2222222222222223"/>
    <n v="24519809.21590909"/>
    <n v="82386.363636363632"/>
  </r>
  <r>
    <n v="752"/>
    <s v="Lilly Singh"/>
    <n v="14500000"/>
    <n v="3517662420"/>
    <x v="10"/>
    <s v="Lilly Singh"/>
    <n v="1064"/>
    <s v="Canada"/>
    <s v="CA"/>
    <s v="Comedy"/>
    <n v="2297"/>
    <n v="8"/>
    <n v="31"/>
    <n v="5329000"/>
    <n v="1300"/>
    <n v="21300"/>
    <n v="16000"/>
    <n v="255800"/>
    <n v="0"/>
    <n v="2010"/>
    <s v="Oct"/>
    <s v="29"/>
    <n v="68.900000000000006"/>
    <n v="36991981"/>
    <n v="5.56"/>
    <n v="30628482"/>
    <n v="56.130366000000002"/>
    <n v="-106.346771"/>
    <n v="6.333333333333333"/>
    <n v="3306073.7030075188"/>
    <n v="13627.819548872181"/>
  </r>
  <r>
    <n v="753"/>
    <s v="ýýýýýýýýýýýýýýýýýýýýý"/>
    <n v="14400000"/>
    <n v="600154268"/>
    <x v="2"/>
    <s v="ýýýýýýýýýýýýýýýýýýýýý"/>
    <n v="364"/>
    <s v="South Korea"/>
    <s v="KR"/>
    <s v="Entertainment"/>
    <n v="21132"/>
    <n v="14"/>
    <n v="151"/>
    <n v="1370000"/>
    <n v="342"/>
    <n v="5500"/>
    <n v="4100"/>
    <n v="65700"/>
    <n v="300000"/>
    <n v="2017"/>
    <s v="Mar"/>
    <s v="8"/>
    <n v="94.3"/>
    <n v="51709098"/>
    <n v="4.1500000000000004"/>
    <n v="42106719"/>
    <n v="35.907756999999997"/>
    <n v="127.76692199999999"/>
    <n v="4.333333333333333"/>
    <n v="1648775.4615384615"/>
    <n v="39560.439560439561"/>
  </r>
  <r>
    <n v="754"/>
    <s v="Gyan Gamingï¿½"/>
    <n v="14400000"/>
    <n v="2224121890"/>
    <x v="6"/>
    <s v="Gyan Gamingï¿½"/>
    <n v="3086"/>
    <s v="India"/>
    <s v="IN"/>
    <s v="Games"/>
    <n v="4292"/>
    <n v="107"/>
    <n v="52"/>
    <n v="13891000"/>
    <n v="3500"/>
    <n v="55600"/>
    <n v="41700"/>
    <n v="666800"/>
    <n v="100000"/>
    <n v="2017"/>
    <s v="Sep"/>
    <s v="1"/>
    <n v="28.1"/>
    <n v="1366417754"/>
    <n v="5.36"/>
    <n v="471031528"/>
    <n v="20.593684"/>
    <n v="78.962879999999998"/>
    <n v="36.738095238095241"/>
    <n v="720713.50939727807"/>
    <n v="4666.2346079066756"/>
  </r>
  <r>
    <n v="755"/>
    <s v="Drawblogs"/>
    <n v="14400000"/>
    <n v="1629801448"/>
    <x v="2"/>
    <s v="Drawblogs"/>
    <n v="399"/>
    <s v="Peru"/>
    <s v="PE"/>
    <s v="Entertainment"/>
    <n v="6402"/>
    <n v="1"/>
    <n v="152"/>
    <n v="1002000"/>
    <n v="251"/>
    <n v="4000"/>
    <n v="3000"/>
    <n v="48100"/>
    <n v="0"/>
    <n v="2014"/>
    <s v="May"/>
    <s v="20"/>
    <n v="70.7"/>
    <n v="32510453"/>
    <n v="3.31"/>
    <n v="25390339"/>
    <n v="-9.1899669999999993"/>
    <n v="-75.015152"/>
    <n v="3.3250000000000002"/>
    <n v="4084715.4085213034"/>
    <n v="36090.225563909771"/>
  </r>
  <r>
    <n v="757"/>
    <s v="ýýýýýýýýýýýý ýýýýýýýýýýýý I ýýýýýý ýý ýýýýýýýýýý"/>
    <n v="14400000"/>
    <n v="2972474215"/>
    <x v="2"/>
    <s v="ýýýýýýýýýýýý ýýýýýýýýýýýý I ýýýýýý ýý ýýýýýýýýý"/>
    <n v="381"/>
    <s v="Saudi Arabia"/>
    <s v="SA"/>
    <s v="Entertainment"/>
    <n v="2934"/>
    <n v="6"/>
    <n v="152"/>
    <n v="4673000"/>
    <n v="1200"/>
    <n v="18700"/>
    <n v="14000"/>
    <n v="224300"/>
    <n v="0"/>
    <n v="2017"/>
    <s v="Dec"/>
    <s v="1"/>
    <n v="68"/>
    <n v="34268528"/>
    <n v="5.93"/>
    <n v="28807838"/>
    <n v="23.885942"/>
    <n v="45.079161999999997"/>
    <n v="4.5357142857142856"/>
    <n v="7801769.5931758527"/>
    <n v="37795.27559055118"/>
  </r>
  <r>
    <n v="758"/>
    <s v="Cyprien"/>
    <n v="14400000"/>
    <n v="3086254545"/>
    <x v="10"/>
    <s v="Cyprien"/>
    <n v="222"/>
    <s v="France"/>
    <s v="FR"/>
    <s v="Comedy"/>
    <n v="2767"/>
    <n v="2"/>
    <n v="32"/>
    <n v="11417000"/>
    <n v="2900"/>
    <n v="45700"/>
    <n v="34300"/>
    <n v="548000"/>
    <n v="0"/>
    <n v="2007"/>
    <s v="Feb"/>
    <s v="25"/>
    <n v="65.599999999999994"/>
    <n v="67059887"/>
    <n v="8.43"/>
    <n v="54123364"/>
    <n v="46.227637999999999"/>
    <n v="2.213749"/>
    <n v="1.088235294117647"/>
    <n v="13902047.5"/>
    <n v="64864.864864864867"/>
  </r>
  <r>
    <n v="759"/>
    <s v="Rclbeauty101"/>
    <n v="14400000"/>
    <n v="3900312631"/>
    <x v="10"/>
    <s v="Rclbeauty101"/>
    <n v="463"/>
    <s v="United States"/>
    <s v="US"/>
    <s v="Entertainment"/>
    <n v="1986"/>
    <n v="157"/>
    <n v="152"/>
    <n v="8636000"/>
    <n v="2200"/>
    <n v="34500"/>
    <n v="25900"/>
    <n v="414500"/>
    <n v="0"/>
    <n v="2010"/>
    <s v="Dec"/>
    <s v="14"/>
    <n v="88.2"/>
    <n v="328239523"/>
    <n v="14.7"/>
    <n v="270663028"/>
    <n v="37.090240000000001"/>
    <n v="-95.712890999999999"/>
    <n v="2.7559523809523809"/>
    <n v="8424001.3628509715"/>
    <n v="31101.511879049674"/>
  </r>
  <r>
    <n v="760"/>
    <s v="Coke Studio"/>
    <n v="14400000"/>
    <n v="4035738731"/>
    <x v="0"/>
    <s v="Rohail Hyatt"/>
    <n v="450"/>
    <s v="United States"/>
    <s v="US"/>
    <s v="Music"/>
    <n v="23796"/>
    <n v="962"/>
    <n v="836"/>
    <n v="3557000"/>
    <n v="889"/>
    <n v="14200"/>
    <n v="10700"/>
    <n v="170700"/>
    <n v="10000"/>
    <n v="2008"/>
    <s v="Jun"/>
    <s v="4"/>
    <n v="88.2"/>
    <n v="328239523"/>
    <n v="14.7"/>
    <n v="270663028"/>
    <n v="37.090240000000001"/>
    <n v="-95.712890999999999"/>
    <n v="2.34375"/>
    <n v="8968308.2911111116"/>
    <n v="32000"/>
  </r>
  <r>
    <n v="761"/>
    <s v="Indore Physical Academy"/>
    <n v="14400000"/>
    <n v="4156427797"/>
    <x v="5"/>
    <s v="Indore Physical Academy"/>
    <n v="1838"/>
    <s v="India"/>
    <s v="IN"/>
    <s v="People"/>
    <n v="1793"/>
    <n v="107"/>
    <n v="47"/>
    <n v="70409000"/>
    <n v="17600"/>
    <n v="281600"/>
    <n v="211200"/>
    <n v="3400000"/>
    <n v="200000"/>
    <n v="2014"/>
    <s v="Apr"/>
    <s v="19"/>
    <n v="28.1"/>
    <n v="1366417754"/>
    <n v="5.36"/>
    <n v="471031528"/>
    <n v="20.593684"/>
    <n v="78.962879999999998"/>
    <n v="15.316666666666666"/>
    <n v="2261386.1789989118"/>
    <n v="7834.6028291621324"/>
  </r>
  <r>
    <n v="762"/>
    <s v="Rosanna Pansino"/>
    <n v="14400000"/>
    <n v="4597228794"/>
    <x v="8"/>
    <s v="Rosanna Pansino"/>
    <n v="1248"/>
    <s v="United States"/>
    <s v="US"/>
    <s v="Howto"/>
    <n v="1552"/>
    <n v="157"/>
    <n v="27"/>
    <n v="26683000"/>
    <n v="6700"/>
    <n v="106700"/>
    <n v="80000"/>
    <n v="1300000"/>
    <n v="0"/>
    <n v="2010"/>
    <s v="Apr"/>
    <s v="8"/>
    <n v="88.2"/>
    <n v="328239523"/>
    <n v="14.7"/>
    <n v="270663028"/>
    <n v="37.090240000000001"/>
    <n v="-95.712890999999999"/>
    <n v="7.4285714285714288"/>
    <n v="3683676.918269231"/>
    <n v="11538.461538461539"/>
  </r>
  <r>
    <n v="764"/>
    <s v="Vlad and Niki PRT"/>
    <n v="14400000"/>
    <n v="6543282459"/>
    <x v="2"/>
    <s v="Vlad and Niki PRT"/>
    <n v="516"/>
    <s v="United States"/>
    <s v="US"/>
    <s v="Entertainment"/>
    <n v="918"/>
    <n v="157"/>
    <n v="152"/>
    <n v="40089000"/>
    <n v="10000"/>
    <n v="160400"/>
    <n v="120300"/>
    <n v="1900000"/>
    <n v="0"/>
    <n v="2018"/>
    <s v="Nov"/>
    <s v="3"/>
    <n v="88.2"/>
    <n v="328239523"/>
    <n v="14.7"/>
    <n v="270663028"/>
    <n v="37.090240000000001"/>
    <n v="-95.712890999999999"/>
    <n v="7.166666666666667"/>
    <n v="12680779.959302325"/>
    <n v="27906.976744186046"/>
  </r>
  <r>
    <n v="765"/>
    <s v="RS 1313 SHORTS"/>
    <n v="14400000"/>
    <n v="8011977288"/>
    <x v="2"/>
    <s v="RS 1313 SHORTS"/>
    <n v="5628"/>
    <s v="India"/>
    <s v="IN"/>
    <s v="Entertainment"/>
    <n v="647"/>
    <n v="108"/>
    <n v="152"/>
    <n v="212639000"/>
    <n v="53200"/>
    <n v="850600"/>
    <n v="637900"/>
    <n v="10200000"/>
    <n v="200000"/>
    <n v="2020"/>
    <s v="Oct"/>
    <s v="24"/>
    <n v="28.1"/>
    <n v="1366417754"/>
    <n v="5.36"/>
    <n v="471031528"/>
    <n v="20.593684"/>
    <n v="78.962879999999998"/>
    <n v="117.25"/>
    <n v="1423592.2686567164"/>
    <n v="2558.6353944562898"/>
  </r>
  <r>
    <n v="767"/>
    <s v="SelenaGomezVEVO"/>
    <n v="14400000"/>
    <n v="11423792969"/>
    <x v="0"/>
    <s v="SelenaGomezVEVO"/>
    <n v="186"/>
    <s v="United States"/>
    <s v="US"/>
    <s v="Music"/>
    <n v="354"/>
    <n v="157"/>
    <n v="133"/>
    <n v="88657000"/>
    <n v="22200"/>
    <n v="354600"/>
    <n v="266000"/>
    <n v="4300000"/>
    <n v="0"/>
    <n v="2009"/>
    <s v="Nov"/>
    <s v="24"/>
    <n v="88.2"/>
    <n v="328239523"/>
    <n v="14.7"/>
    <n v="270663028"/>
    <n v="37.090240000000001"/>
    <n v="-95.712890999999999"/>
    <n v="1.0333333333333334"/>
    <n v="61418241.768817201"/>
    <n v="77419.354838709682"/>
  </r>
  <r>
    <n v="768"/>
    <s v="ZEE5"/>
    <n v="14400000"/>
    <n v="18515587421"/>
    <x v="2"/>
    <s v="ZEE5"/>
    <n v="101401"/>
    <s v="India"/>
    <s v="IN"/>
    <s v="Entertainment"/>
    <n v="142"/>
    <n v="108"/>
    <n v="152"/>
    <n v="149799000"/>
    <n v="37400"/>
    <n v="599200"/>
    <n v="449400"/>
    <n v="7200000"/>
    <n v="100000"/>
    <n v="2018"/>
    <s v="Feb"/>
    <s v="13"/>
    <n v="28.1"/>
    <n v="1366417754"/>
    <n v="5.36"/>
    <n v="471031528"/>
    <n v="20.593684"/>
    <n v="78.962879999999998"/>
    <n v="1408.3472222222222"/>
    <n v="182597.68070334612"/>
    <n v="142.01043382215167"/>
  </r>
  <r>
    <n v="769"/>
    <s v="Super Polina"/>
    <n v="14300000"/>
    <n v="4776507159"/>
    <x v="5"/>
    <s v="Super Polina"/>
    <n v="576"/>
    <s v="United States"/>
    <s v="US"/>
    <s v="Entertainment"/>
    <n v="1452"/>
    <n v="158"/>
    <n v="153"/>
    <n v="413774"/>
    <n v="103"/>
    <n v="1700"/>
    <n v="1200"/>
    <n v="19900"/>
    <n v="100000"/>
    <n v="2014"/>
    <s v="Jul"/>
    <s v="8"/>
    <n v="88.2"/>
    <n v="328239523"/>
    <n v="14.7"/>
    <n v="270663028"/>
    <n v="37.090240000000001"/>
    <n v="-95.712890999999999"/>
    <n v="4.8"/>
    <n v="8292547.151041667"/>
    <n v="24826.388888888891"/>
  </r>
  <r>
    <n v="770"/>
    <s v="Rebecca Zamolo"/>
    <n v="14300000"/>
    <n v="6388439235"/>
    <x v="10"/>
    <s v="RebeccaZamolo"/>
    <n v="1"/>
    <s v="United States"/>
    <s v="US"/>
    <s v="Entertainment"/>
    <n v="4054606"/>
    <n v="6342"/>
    <n v="5464"/>
    <m/>
    <n v="0"/>
    <n v="0"/>
    <n v="0"/>
    <n v="0"/>
    <n v="0"/>
    <n v="2011"/>
    <s v="Aug"/>
    <s v="4"/>
    <n v="88.2"/>
    <n v="328239523"/>
    <n v="14.7"/>
    <n v="270663028"/>
    <n v="37.090240000000001"/>
    <n v="-95.712890999999999"/>
    <n v="6.41025641025641E-3"/>
    <n v="6388439235"/>
    <n v="14300000"/>
  </r>
  <r>
    <n v="771"/>
    <s v="Wish 107.5"/>
    <n v="14200000"/>
    <n v="6048517979"/>
    <x v="0"/>
    <s v="Wish 107.5"/>
    <n v="1823"/>
    <s v="Philippines"/>
    <s v="PH"/>
    <s v="Music"/>
    <n v="1036"/>
    <n v="8"/>
    <n v="134"/>
    <n v="62658000"/>
    <n v="15700"/>
    <n v="250600"/>
    <n v="188000"/>
    <n v="3000000"/>
    <n v="0"/>
    <n v="2014"/>
    <s v="Jul"/>
    <s v="13"/>
    <n v="35.5"/>
    <n v="108116615"/>
    <n v="2.15"/>
    <n v="50975903"/>
    <n v="12.879721"/>
    <n v="121.774017"/>
    <n v="15.191666666666666"/>
    <n v="3317892.4733955017"/>
    <n v="7789.3582007679652"/>
  </r>
  <r>
    <n v="772"/>
    <s v="Invento na Hora"/>
    <n v="14200000"/>
    <n v="4040297006"/>
    <x v="1"/>
    <s v="Invento na Hora"/>
    <n v="1281"/>
    <s v="Brazil"/>
    <s v="BR"/>
    <s v="Entertainment"/>
    <n v="1877"/>
    <n v="43"/>
    <n v="154"/>
    <n v="19029000"/>
    <n v="4800"/>
    <n v="76100"/>
    <n v="57100"/>
    <n v="913400"/>
    <n v="0"/>
    <n v="2014"/>
    <s v="Oct"/>
    <s v="18"/>
    <n v="51.3"/>
    <n v="212559417"/>
    <n v="12.08"/>
    <n v="183241641"/>
    <n v="-14.235004"/>
    <n v="-51.925280000000001"/>
    <n v="10.675000000000001"/>
    <n v="3154017.9594067135"/>
    <n v="11085.089773614363"/>
  </r>
  <r>
    <n v="773"/>
    <s v="SIS vs BRO"/>
    <n v="14200000"/>
    <n v="6973932553"/>
    <x v="2"/>
    <s v="SiS"/>
    <n v="60"/>
    <s v="Ukraine"/>
    <s v="UA"/>
    <s v="Entertainment"/>
    <n v="3739171"/>
    <n v="2460"/>
    <n v="4686"/>
    <n v="105"/>
    <n v="0"/>
    <n v="0"/>
    <n v="0"/>
    <n v="5"/>
    <n v="10"/>
    <n v="2016"/>
    <s v="Aug"/>
    <s v="3"/>
    <n v="82.7"/>
    <n v="44385155"/>
    <n v="8.8800000000000008"/>
    <n v="30835699"/>
    <n v="48.379432999999999"/>
    <n v="31.165579999999999"/>
    <n v="0.625"/>
    <n v="116232209.21666667"/>
    <n v="236666.66666666666"/>
  </r>
  <r>
    <n v="774"/>
    <s v="NikkieTutorials"/>
    <n v="14200000"/>
    <n v="1778318927"/>
    <x v="8"/>
    <s v="NikkieTutorials"/>
    <n v="876"/>
    <s v="Netherlands"/>
    <s v="NL"/>
    <s v="Entertainment"/>
    <n v="5764"/>
    <n v="2"/>
    <n v="154"/>
    <n v="35934000"/>
    <n v="9000"/>
    <n v="143700"/>
    <n v="107800"/>
    <n v="1700000"/>
    <n v="0"/>
    <n v="2008"/>
    <s v="Jun"/>
    <s v="23"/>
    <n v="85"/>
    <n v="17332850"/>
    <n v="3.2"/>
    <n v="15924729"/>
    <n v="52.132632999999998"/>
    <n v="5.2912660000000002"/>
    <n v="4.5625"/>
    <n v="2030044.4372146118"/>
    <n v="16210.045662100456"/>
  </r>
  <r>
    <n v="775"/>
    <s v="TommyInnit"/>
    <n v="14200000"/>
    <n v="2084791147"/>
    <x v="6"/>
    <s v="TommyInnit"/>
    <n v="342"/>
    <s v="United Kingdom"/>
    <s v="GB"/>
    <s v="Games"/>
    <n v="4696"/>
    <n v="27"/>
    <n v="55"/>
    <n v="54291000"/>
    <n v="13600"/>
    <n v="217200"/>
    <n v="162900"/>
    <n v="2600000"/>
    <n v="200000"/>
    <n v="2015"/>
    <s v="Dec"/>
    <s v="24"/>
    <n v="60"/>
    <n v="66834405"/>
    <n v="3.85"/>
    <n v="55908316"/>
    <n v="55.378050999999999"/>
    <n v="-3.4359730000000002"/>
    <n v="3.1666666666666665"/>
    <n v="6095880.5467836261"/>
    <n v="41520.46783625731"/>
  </r>
  <r>
    <n v="776"/>
    <s v="E-MasterSensei"/>
    <n v="14200000"/>
    <n v="3920559552"/>
    <x v="6"/>
    <s v="E-MasterSensei"/>
    <n v="1300"/>
    <s v="Mexico"/>
    <s v="MX"/>
    <s v="Games"/>
    <n v="1971"/>
    <n v="28"/>
    <n v="54"/>
    <n v="44575000"/>
    <n v="11100"/>
    <n v="178300"/>
    <n v="133700"/>
    <n v="2100000"/>
    <n v="200000"/>
    <n v="2016"/>
    <s v="Jan"/>
    <s v="13"/>
    <n v="40.200000000000003"/>
    <n v="126014024"/>
    <n v="3.42"/>
    <n v="102626859"/>
    <n v="23.634501"/>
    <n v="-102.552784"/>
    <n v="13.541666666666666"/>
    <n v="3015815.04"/>
    <n v="10923.076923076924"/>
  </r>
  <r>
    <n v="777"/>
    <s v="infobells - Kannada"/>
    <n v="14200000"/>
    <n v="6554000320"/>
    <x v="3"/>
    <s v="infobells - Kannada"/>
    <n v="433"/>
    <s v="India"/>
    <s v="IN"/>
    <s v="Education"/>
    <n v="912"/>
    <n v="110"/>
    <n v="37"/>
    <n v="141688000"/>
    <n v="35400"/>
    <n v="566800"/>
    <n v="425100"/>
    <n v="6800000"/>
    <n v="300000"/>
    <n v="2014"/>
    <s v="Mar"/>
    <s v="13"/>
    <n v="28.1"/>
    <n v="1366417754"/>
    <n v="5.36"/>
    <n v="471031528"/>
    <n v="20.593684"/>
    <n v="78.962879999999998"/>
    <n v="3.6083333333333334"/>
    <n v="15136259.399538105"/>
    <n v="32794.457274826789"/>
  </r>
  <r>
    <n v="780"/>
    <s v="SEVENGERS"/>
    <n v="14200000"/>
    <n v="10238593147"/>
    <x v="10"/>
    <s v="SEVENGERS"/>
    <n v="872"/>
    <s v="India"/>
    <s v="IN"/>
    <s v="Comedy"/>
    <n v="422"/>
    <n v="110"/>
    <n v="33"/>
    <n v="367898000"/>
    <n v="92000"/>
    <n v="1500000"/>
    <n v="1100000"/>
    <n v="17700000"/>
    <n v="400000"/>
    <n v="2018"/>
    <s v="Jun"/>
    <s v="4"/>
    <n v="28.1"/>
    <n v="1366417754"/>
    <n v="5.36"/>
    <n v="471031528"/>
    <n v="20.593684"/>
    <n v="78.962879999999998"/>
    <n v="12.111111111111111"/>
    <n v="11741505.902522936"/>
    <n v="16284.40366972477"/>
  </r>
  <r>
    <n v="781"/>
    <s v="Zee Bangla"/>
    <n v="14200000"/>
    <n v="11428794827"/>
    <x v="2"/>
    <s v="Zee Bangla"/>
    <n v="132398"/>
    <s v="India"/>
    <s v="IN"/>
    <s v="Entertainment"/>
    <n v="352"/>
    <n v="109"/>
    <n v="153"/>
    <n v="59927000"/>
    <n v="15000"/>
    <n v="239700"/>
    <n v="179800"/>
    <n v="2900000"/>
    <n v="200000"/>
    <n v="2008"/>
    <s v="Feb"/>
    <s v="26"/>
    <n v="28.1"/>
    <n v="1366417754"/>
    <n v="5.36"/>
    <n v="471031528"/>
    <n v="20.593684"/>
    <n v="78.962879999999998"/>
    <n v="689.57291666666663"/>
    <n v="86321.506571096237"/>
    <n v="107.25237541352588"/>
  </r>
  <r>
    <n v="782"/>
    <s v="DangMattSmith"/>
    <n v="14200000"/>
    <n v="3317805543"/>
    <x v="2"/>
    <s v="DangMattSmith"/>
    <n v="1724"/>
    <s v="United States"/>
    <s v="US"/>
    <s v="Entertainment"/>
    <n v="2485"/>
    <n v="159"/>
    <n v="154"/>
    <n v="12902000"/>
    <n v="3200"/>
    <n v="51600"/>
    <n v="38700"/>
    <n v="619300"/>
    <n v="0"/>
    <n v="2011"/>
    <s v="Aug"/>
    <s v="18"/>
    <n v="88.2"/>
    <n v="328239523"/>
    <n v="14.7"/>
    <n v="270663028"/>
    <n v="37.090240000000001"/>
    <n v="-95.712890999999999"/>
    <n v="11.051282051282051"/>
    <n v="1924481.1734338747"/>
    <n v="8236.6589327146175"/>
  </r>
  <r>
    <n v="783"/>
    <s v="Neha Kakkar"/>
    <n v="14100000"/>
    <n v="2131548711"/>
    <x v="0"/>
    <s v="Neha Kakkar"/>
    <n v="149"/>
    <s v="India"/>
    <s v="IN"/>
    <s v="Music"/>
    <n v="4624"/>
    <n v="110"/>
    <n v="134"/>
    <n v="25605000"/>
    <n v="6400"/>
    <n v="102400"/>
    <n v="76800"/>
    <n v="1200000"/>
    <n v="100000"/>
    <n v="2012"/>
    <s v="Oct"/>
    <s v="22"/>
    <n v="28.1"/>
    <n v="1366417754"/>
    <n v="5.36"/>
    <n v="471031528"/>
    <n v="20.593684"/>
    <n v="78.962879999999998"/>
    <n v="1.0347222222222223"/>
    <n v="14305696.046979865"/>
    <n v="94630.872483221479"/>
  </r>
  <r>
    <n v="786"/>
    <s v="Trap City"/>
    <n v="14100000"/>
    <n v="5129529846"/>
    <x v="0"/>
    <s v="TrapCity"/>
    <n v="3"/>
    <s v="Australia"/>
    <s v="AU"/>
    <s v="People"/>
    <n v="4032620"/>
    <n v="3671"/>
    <n v="7629"/>
    <n v="147"/>
    <n v="0"/>
    <n v="1"/>
    <n v="0"/>
    <n v="7"/>
    <n v="1"/>
    <n v="2015"/>
    <s v="Nov"/>
    <s v="4"/>
    <n v="113.1"/>
    <n v="25766605"/>
    <n v="5.27"/>
    <n v="21844756"/>
    <n v="-25.274398000000001"/>
    <n v="133.775136"/>
    <n v="2.7777777777777776E-2"/>
    <n v="1709843282"/>
    <n v="4700000"/>
  </r>
  <r>
    <n v="787"/>
    <s v="Supercar Blondie"/>
    <n v="14100000"/>
    <n v="5405563355"/>
    <x v="18"/>
    <s v="Supercar Blondie"/>
    <n v="855"/>
    <s v="United Arab Emirates"/>
    <s v="AE"/>
    <s v="Autos"/>
    <n v="1202"/>
    <n v="7"/>
    <n v="1"/>
    <n v="353259000"/>
    <n v="88300"/>
    <n v="1400000"/>
    <n v="1100000"/>
    <n v="17000000"/>
    <n v="500000"/>
    <n v="2007"/>
    <s v="Sep"/>
    <s v="12"/>
    <n v="36.799999999999997"/>
    <n v="9770529"/>
    <n v="2.35"/>
    <n v="8479744"/>
    <n v="23.424075999999999"/>
    <n v="53.847817999999997"/>
    <n v="4.1911764705882355"/>
    <n v="6322296.3216374265"/>
    <n v="16491.228070175439"/>
  </r>
  <r>
    <n v="788"/>
    <s v="Yudist Ardhana"/>
    <n v="14100000"/>
    <n v="6036496916"/>
    <x v="2"/>
    <s v="Yudist Ardhana"/>
    <n v="2854"/>
    <s v="Indonesia"/>
    <s v="ID"/>
    <s v="Entertainment"/>
    <n v="1029"/>
    <n v="27"/>
    <n v="154"/>
    <n v="176062000"/>
    <n v="44000"/>
    <n v="704200"/>
    <n v="528200"/>
    <n v="8500000"/>
    <n v="400000"/>
    <n v="2016"/>
    <s v="Jan"/>
    <s v="6"/>
    <n v="36.299999999999997"/>
    <n v="270203917"/>
    <n v="4.6900000000000004"/>
    <n v="151509724"/>
    <n v="-0.78927499999999995"/>
    <n v="113.92132700000001"/>
    <n v="29.729166666666668"/>
    <n v="2115100.5311843026"/>
    <n v="4940.4344779257181"/>
  </r>
  <r>
    <n v="789"/>
    <s v="Lana Del Rey"/>
    <n v="14100000"/>
    <n v="6884215292"/>
    <x v="0"/>
    <s v="Lana Del Rey"/>
    <n v="43"/>
    <s v="United States"/>
    <s v="US"/>
    <s v="Music"/>
    <n v="856"/>
    <n v="160"/>
    <n v="135"/>
    <n v="135563000"/>
    <n v="33900"/>
    <n v="542300"/>
    <n v="406700"/>
    <n v="6500000"/>
    <n v="200000"/>
    <n v="2011"/>
    <s v="May"/>
    <s v="5"/>
    <n v="88.2"/>
    <n v="328239523"/>
    <n v="14.7"/>
    <n v="270663028"/>
    <n v="37.090240000000001"/>
    <n v="-95.712890999999999"/>
    <n v="0.27564102564102566"/>
    <n v="160098030.04651162"/>
    <n v="327906.97674418607"/>
  </r>
  <r>
    <n v="790"/>
    <s v="MalumaVEVO"/>
    <n v="14100000"/>
    <n v="19013942981"/>
    <x v="0"/>
    <s v="MalumaVEVO"/>
    <n v="182"/>
    <s v="United States"/>
    <s v="US"/>
    <s v="Music"/>
    <n v="138"/>
    <n v="160"/>
    <n v="135"/>
    <n v="98834000"/>
    <n v="24700"/>
    <n v="395300"/>
    <n v="296500"/>
    <n v="4700000"/>
    <n v="0"/>
    <n v="2011"/>
    <s v="Jun"/>
    <s v="15"/>
    <n v="88.2"/>
    <n v="328239523"/>
    <n v="14.7"/>
    <n v="270663028"/>
    <n v="37.090240000000001"/>
    <n v="-95.712890999999999"/>
    <n v="1.1666666666666667"/>
    <n v="104472214.18131869"/>
    <n v="77472.527472527479"/>
  </r>
  <r>
    <n v="791"/>
    <s v="F2Freestylers - Ultimate Soccer Skills Channel"/>
    <n v="14100000"/>
    <n v="3280481927"/>
    <x v="7"/>
    <s v="F2Freestylers - Ultimate Soccer Skills Channï¿½"/>
    <n v="777"/>
    <s v="United Kingdom"/>
    <s v="GB"/>
    <s v="Sports"/>
    <n v="2530"/>
    <n v="28"/>
    <n v="10"/>
    <n v="10222000"/>
    <n v="2600"/>
    <n v="40900"/>
    <n v="30700"/>
    <n v="490600"/>
    <n v="0"/>
    <n v="2011"/>
    <s v="Apr"/>
    <s v="9"/>
    <n v="60"/>
    <n v="66834405"/>
    <n v="3.85"/>
    <n v="55908316"/>
    <n v="55.378050999999999"/>
    <n v="-3.4359730000000002"/>
    <n v="4.9807692307692308"/>
    <n v="4221984.4620334618"/>
    <n v="18146.718146718147"/>
  </r>
  <r>
    <n v="792"/>
    <s v="Bie The Ska"/>
    <n v="14100000"/>
    <n v="4627069704"/>
    <x v="2"/>
    <s v="Bie The Ska"/>
    <n v="1540"/>
    <s v="Thailand"/>
    <s v="TH"/>
    <s v="Entertainment"/>
    <n v="1531"/>
    <n v="14"/>
    <n v="155"/>
    <n v="12502000"/>
    <n v="3100"/>
    <n v="50000"/>
    <n v="37500"/>
    <n v="600100"/>
    <n v="100000"/>
    <n v="2006"/>
    <s v="Oct"/>
    <s v="3"/>
    <n v="49.3"/>
    <n v="69625582"/>
    <n v="0.75"/>
    <n v="35294600"/>
    <n v="15.870032"/>
    <n v="100.992541"/>
    <n v="7.1296296296296298"/>
    <n v="3004590.7168831169"/>
    <n v="9155.8441558441555"/>
  </r>
  <r>
    <n v="793"/>
    <s v="AM3NlC"/>
    <n v="14000000"/>
    <n v="4959982720"/>
    <x v="6"/>
    <s v="AM3NlC"/>
    <n v="5757"/>
    <s v="Brazil"/>
    <s v="BR"/>
    <s v="People"/>
    <n v="1392"/>
    <n v="45"/>
    <n v="49"/>
    <n v="10210000"/>
    <n v="2600"/>
    <n v="40800"/>
    <n v="30600"/>
    <n v="490100"/>
    <n v="0"/>
    <n v="2012"/>
    <s v="Dec"/>
    <s v="15"/>
    <n v="51.3"/>
    <n v="212559417"/>
    <n v="12.08"/>
    <n v="183241641"/>
    <n v="-14.235004"/>
    <n v="-51.925280000000001"/>
    <n v="39.979166666666664"/>
    <n v="861556.83863123157"/>
    <n v="2431.8221295813792"/>
  </r>
  <r>
    <n v="794"/>
    <s v="Narins Beauty"/>
    <n v="14000000"/>
    <n v="2214167846"/>
    <x v="8"/>
    <s v="Narins Beauty"/>
    <n v="431"/>
    <s v="Sweden"/>
    <s v="SE"/>
    <s v="Entertainment"/>
    <n v="4325"/>
    <n v="3"/>
    <n v="156"/>
    <n v="13709000"/>
    <n v="3400"/>
    <n v="54800"/>
    <n v="41100"/>
    <n v="658000"/>
    <n v="0"/>
    <n v="2014"/>
    <s v="Sep"/>
    <s v="24"/>
    <n v="67"/>
    <n v="10285453"/>
    <n v="6.48"/>
    <n v="9021165"/>
    <n v="60.128160999999999"/>
    <n v="18.643501000000001"/>
    <n v="3.5916666666666668"/>
    <n v="5137280.3851508116"/>
    <n v="32482.598607888631"/>
  </r>
  <r>
    <n v="795"/>
    <s v="TV Ana Emilia"/>
    <n v="14000000"/>
    <n v="4674164601"/>
    <x v="5"/>
    <s v="TV Ana Emilia"/>
    <n v="651"/>
    <s v="Mexico"/>
    <s v="MX"/>
    <s v="Entertainment"/>
    <n v="1504"/>
    <n v="29"/>
    <n v="156"/>
    <n v="26783000"/>
    <n v="6700"/>
    <n v="107100"/>
    <n v="80300"/>
    <n v="1300000"/>
    <n v="100000"/>
    <n v="2014"/>
    <s v="Dec"/>
    <s v="30"/>
    <n v="40.200000000000003"/>
    <n v="126014024"/>
    <n v="3.42"/>
    <n v="102626859"/>
    <n v="23.634501"/>
    <n v="-102.552784"/>
    <n v="5.4249999999999998"/>
    <n v="7179976.3456221195"/>
    <n v="21505.37634408602"/>
  </r>
  <r>
    <n v="796"/>
    <s v="ýýýýýýýýýýýý"/>
    <n v="14000000"/>
    <n v="7719743112"/>
    <x v="6"/>
    <s v="ýýýýýýýýýýýý"/>
    <n v="2210"/>
    <s v="Russia"/>
    <s v="RU"/>
    <s v="Games"/>
    <n v="703"/>
    <n v="12"/>
    <n v="56"/>
    <n v="150570000"/>
    <n v="37600"/>
    <n v="602300"/>
    <n v="451700"/>
    <n v="7200000"/>
    <n v="200000"/>
    <n v="2013"/>
    <s v="Oct"/>
    <s v="26"/>
    <n v="81.900000000000006"/>
    <n v="144373535"/>
    <n v="4.59"/>
    <n v="107683889"/>
    <n v="61.524009999999997"/>
    <n v="105.31875599999999"/>
    <n v="16.742424242424242"/>
    <n v="3493096.4307692307"/>
    <n v="6334.841628959276"/>
  </r>
  <r>
    <n v="797"/>
    <s v="Luli Pampï¿½"/>
    <n v="14000000"/>
    <n v="8623705301"/>
    <x v="0"/>
    <s v="Luli Pampï¿½"/>
    <n v="294"/>
    <s v="Spain"/>
    <s v="ES"/>
    <s v="Music"/>
    <n v="579"/>
    <n v="15"/>
    <n v="136"/>
    <n v="201659000"/>
    <n v="50400"/>
    <n v="806600"/>
    <n v="605000"/>
    <n v="9700000"/>
    <n v="100000"/>
    <n v="2012"/>
    <s v="Dec"/>
    <s v="22"/>
    <n v="88.9"/>
    <n v="47076781"/>
    <n v="13.96"/>
    <n v="37927409"/>
    <n v="40.463667000000001"/>
    <n v="-3.7492200000000002"/>
    <n v="2.0416666666666665"/>
    <n v="29332330.955782313"/>
    <n v="47619.047619047618"/>
  </r>
  <r>
    <n v="798"/>
    <s v="Gallina Pintadita"/>
    <n v="14000000"/>
    <n v="9660950823"/>
    <x v="0"/>
    <s v="Gallina Pintadita"/>
    <n v="62"/>
    <s v="Mexico"/>
    <s v="MX"/>
    <s v="Film"/>
    <n v="477"/>
    <n v="29"/>
    <n v="40"/>
    <n v="70626000"/>
    <n v="17700"/>
    <n v="282500"/>
    <n v="211900"/>
    <n v="3400000"/>
    <n v="0"/>
    <n v="2011"/>
    <s v="Aug"/>
    <s v="2"/>
    <n v="40.200000000000003"/>
    <n v="126014024"/>
    <n v="3.42"/>
    <n v="102626859"/>
    <n v="23.634501"/>
    <n v="-102.552784"/>
    <n v="0.39743589743589741"/>
    <n v="155821787.46774194"/>
    <n v="225806.45161290321"/>
  </r>
  <r>
    <n v="799"/>
    <s v="ViralHog"/>
    <n v="14000000"/>
    <n v="18917687143"/>
    <x v="5"/>
    <s v="ViralHog"/>
    <n v="41117"/>
    <s v="United States"/>
    <s v="US"/>
    <s v="Animals"/>
    <n v="136"/>
    <n v="159"/>
    <n v="3"/>
    <n v="1364000000"/>
    <n v="340900"/>
    <n v="5500000"/>
    <n v="4100000"/>
    <n v="65500000"/>
    <n v="1100000"/>
    <n v="2014"/>
    <s v="Aug"/>
    <s v="22"/>
    <n v="88.2"/>
    <n v="328239523"/>
    <n v="14.7"/>
    <n v="270663028"/>
    <n v="37.090240000000001"/>
    <n v="-95.712890999999999"/>
    <n v="342.64166666666665"/>
    <n v="460094.05216820294"/>
    <n v="340.49176739548119"/>
  </r>
  <r>
    <n v="800"/>
    <s v="ETV Jabardasth"/>
    <n v="14000000"/>
    <n v="13542939513"/>
    <x v="5"/>
    <s v="ETV Jabardasth"/>
    <n v="9652"/>
    <s v="India"/>
    <s v="IN"/>
    <s v="Comedy"/>
    <n v="268"/>
    <n v="111"/>
    <n v="34"/>
    <n v="133584000"/>
    <n v="33400"/>
    <n v="534300"/>
    <n v="400800"/>
    <n v="6400000"/>
    <n v="100000"/>
    <n v="2015"/>
    <s v="Jul"/>
    <s v="14"/>
    <n v="28.1"/>
    <n v="1366417754"/>
    <n v="5.36"/>
    <n v="471031528"/>
    <n v="20.593684"/>
    <n v="78.962879999999998"/>
    <n v="89.370370370370367"/>
    <n v="1403122.6184210526"/>
    <n v="1450.4765851636967"/>
  </r>
  <r>
    <n v="801"/>
    <s v="Zee Telugu"/>
    <n v="14000000"/>
    <n v="12597067132"/>
    <x v="2"/>
    <s v="zeetelugu"/>
    <n v="3"/>
    <s v="India"/>
    <s v="IN"/>
    <s v="Music"/>
    <n v="4039216"/>
    <n v="4651"/>
    <n v="4603"/>
    <n v="7"/>
    <n v="0"/>
    <n v="0"/>
    <n v="0"/>
    <n v="0"/>
    <n v="0"/>
    <n v="2007"/>
    <s v="Jan"/>
    <s v="31"/>
    <n v="28.1"/>
    <n v="1366417754"/>
    <n v="5.36"/>
    <n v="471031528"/>
    <n v="20.593684"/>
    <n v="78.962879999999998"/>
    <n v="1.4705882352941176E-2"/>
    <n v="4199022377.3333335"/>
    <n v="4666666.666666667"/>
  </r>
  <r>
    <n v="802"/>
    <s v="Crescendo com Luluca"/>
    <n v="14000000"/>
    <n v="5094050461"/>
    <x v="2"/>
    <s v="Crescendo com Luluca"/>
    <n v="1307"/>
    <s v="Brazil"/>
    <s v="BR"/>
    <s v="People"/>
    <n v="1327"/>
    <n v="44"/>
    <n v="48"/>
    <n v="68058000"/>
    <n v="17000"/>
    <n v="272200"/>
    <n v="204200"/>
    <n v="3300000"/>
    <n v="100000"/>
    <n v="2015"/>
    <s v="Aug"/>
    <s v="30"/>
    <n v="51.3"/>
    <n v="212559417"/>
    <n v="12.08"/>
    <n v="183241641"/>
    <n v="-14.235004"/>
    <n v="-51.925280000000001"/>
    <n v="12.101851851851851"/>
    <n v="3897513.7421576129"/>
    <n v="10711.553175210405"/>
  </r>
  <r>
    <n v="803"/>
    <s v="Jazzghost"/>
    <n v="13900000"/>
    <n v="5673347763"/>
    <x v="6"/>
    <s v="Jazzghost"/>
    <n v="5494"/>
    <s v="Brazil"/>
    <s v="BR"/>
    <s v="Games"/>
    <n v="1140"/>
    <n v="46"/>
    <n v="57"/>
    <n v="106718000"/>
    <n v="26700"/>
    <n v="426900"/>
    <n v="320200"/>
    <n v="5100000"/>
    <n v="100000"/>
    <n v="2012"/>
    <s v="Aug"/>
    <s v="30"/>
    <n v="51.3"/>
    <n v="212559417"/>
    <n v="12.08"/>
    <n v="183241641"/>
    <n v="-14.235004"/>
    <n v="-51.925280000000001"/>
    <n v="38.152777777777779"/>
    <n v="1032644.2961412449"/>
    <n v="2530.0327630141974"/>
  </r>
  <r>
    <n v="804"/>
    <s v="karameeshchannel"/>
    <n v="13900000"/>
    <n v="9106781518"/>
    <x v="2"/>
    <s v="karameeshchannel"/>
    <n v="2254"/>
    <s v="Jordan"/>
    <s v="JO"/>
    <s v="Music"/>
    <n v="526"/>
    <n v="3"/>
    <n v="137"/>
    <n v="87639000"/>
    <n v="21900"/>
    <n v="350600"/>
    <n v="262900"/>
    <n v="4200000"/>
    <n v="100000"/>
    <n v="2012"/>
    <s v="Jan"/>
    <s v="18"/>
    <n v="34.4"/>
    <n v="10101694"/>
    <n v="14.72"/>
    <n v="9213048"/>
    <n v="30.585163999999999"/>
    <n v="36.238413999999999"/>
    <n v="15.652777777777779"/>
    <n v="4040275.7400177461"/>
    <n v="6166.8145519077198"/>
  </r>
  <r>
    <n v="805"/>
    <s v="Darkar Company Studios"/>
    <n v="13900000"/>
    <n v="2244318380"/>
    <x v="1"/>
    <s v="Darkar Company Studios"/>
    <n v="183"/>
    <s v="United States"/>
    <s v="US"/>
    <s v="Comedy"/>
    <n v="4234"/>
    <n v="161"/>
    <n v="35"/>
    <n v="4598000"/>
    <n v="1100"/>
    <n v="18400"/>
    <n v="13800"/>
    <n v="220700"/>
    <n v="0"/>
    <n v="2009"/>
    <s v="Feb"/>
    <s v="15"/>
    <n v="88.2"/>
    <n v="328239523"/>
    <n v="14.7"/>
    <n v="270663028"/>
    <n v="37.090240000000001"/>
    <n v="-95.712890999999999"/>
    <n v="1.0166666666666666"/>
    <n v="12264034.863387978"/>
    <n v="75956.284153005457"/>
  </r>
  <r>
    <n v="807"/>
    <s v="T-Series Regional"/>
    <n v="13900000"/>
    <n v="5217553897"/>
    <x v="2"/>
    <s v="T-Series Regional"/>
    <n v="15075"/>
    <s v="India"/>
    <s v="IN"/>
    <s v="Music"/>
    <n v="1275"/>
    <n v="111"/>
    <n v="136"/>
    <n v="33484000"/>
    <n v="8400"/>
    <n v="133900"/>
    <n v="100500"/>
    <n v="1600000"/>
    <n v="100000"/>
    <n v="2011"/>
    <s v="Feb"/>
    <s v="14"/>
    <n v="28.1"/>
    <n v="1366417754"/>
    <n v="5.36"/>
    <n v="471031528"/>
    <n v="20.593684"/>
    <n v="78.962879999999998"/>
    <n v="96.634615384615387"/>
    <n v="346106.3944941957"/>
    <n v="922.05638474295188"/>
  </r>
  <r>
    <n v="808"/>
    <s v="ADEL et SAMI"/>
    <n v="13900000"/>
    <n v="5465532801"/>
    <x v="2"/>
    <s v="ADEL et SAMI"/>
    <n v="503"/>
    <s v="United States"/>
    <s v="US"/>
    <s v="Entertainment"/>
    <n v="1200"/>
    <n v="161"/>
    <n v="157"/>
    <n v="26883000"/>
    <n v="6700"/>
    <n v="107500"/>
    <n v="80600"/>
    <n v="1300000"/>
    <n v="0"/>
    <n v="2018"/>
    <s v="Mar"/>
    <s v="12"/>
    <n v="88.2"/>
    <n v="328239523"/>
    <n v="14.7"/>
    <n v="270663028"/>
    <n v="37.090240000000001"/>
    <n v="-95.712890999999999"/>
    <n v="6.9861111111111107"/>
    <n v="10865870.379721669"/>
    <n v="27634.194831013916"/>
  </r>
  <r>
    <n v="809"/>
    <s v="Jamuna TV"/>
    <n v="13900000"/>
    <n v="12129583055"/>
    <x v="9"/>
    <s v="jamuna tv24"/>
    <n v="6"/>
    <s v="Bangladesh"/>
    <s v="BD"/>
    <s v="Entertainment"/>
    <n v="4056658"/>
    <n v="3776"/>
    <n v="6756"/>
    <n v="1"/>
    <n v="0"/>
    <n v="0"/>
    <n v="0"/>
    <n v="0"/>
    <n v="0"/>
    <n v="2021"/>
    <s v="Feb"/>
    <s v="10"/>
    <n v="20.6"/>
    <n v="167310838"/>
    <n v="4.1900000000000004"/>
    <n v="60987417"/>
    <n v="23.684994"/>
    <n v="90.356330999999997"/>
    <n v="0.16666666666666666"/>
    <n v="2021597175.8333333"/>
    <n v="2316666.6666666665"/>
  </r>
  <r>
    <n v="810"/>
    <s v="Atlantic Records"/>
    <n v="13900000"/>
    <n v="12513842343"/>
    <x v="0"/>
    <s v="Atlantic Records"/>
    <n v="1660"/>
    <s v="United States"/>
    <s v="US"/>
    <s v="Music"/>
    <n v="307"/>
    <n v="161"/>
    <n v="137"/>
    <n v="97284000"/>
    <n v="24300"/>
    <n v="389100"/>
    <n v="291900"/>
    <n v="4700000"/>
    <n v="100000"/>
    <n v="2006"/>
    <s v="Dec"/>
    <s v="15"/>
    <n v="88.2"/>
    <n v="328239523"/>
    <n v="14.7"/>
    <n v="270663028"/>
    <n v="37.090240000000001"/>
    <n v="-95.712890999999999"/>
    <n v="7.6851851851851851"/>
    <n v="7538459.2427710844"/>
    <n v="8373.4939759036151"/>
  </r>
  <r>
    <n v="811"/>
    <s v="ýýýýýýýý ýý ýýýýýýýýýýýý"/>
    <n v="13900000"/>
    <n v="8451754769"/>
    <x v="16"/>
    <s v="ýýýýýýýý ýý ýýýýýýýýýýýý"/>
    <n v="504"/>
    <s v="United States"/>
    <s v="US"/>
    <s v="People"/>
    <n v="600"/>
    <n v="161"/>
    <n v="50"/>
    <n v="114261000"/>
    <n v="28600"/>
    <n v="457000"/>
    <n v="342800"/>
    <n v="5500000"/>
    <n v="200000"/>
    <n v="2018"/>
    <s v="Oct"/>
    <s v="12"/>
    <n v="88.2"/>
    <n v="328239523"/>
    <n v="14.7"/>
    <n v="270663028"/>
    <n v="37.090240000000001"/>
    <n v="-95.712890999999999"/>
    <n v="7"/>
    <n v="16769354.700396825"/>
    <n v="27579.365079365078"/>
  </r>
  <r>
    <n v="812"/>
    <s v="Veritasium"/>
    <n v="13900000"/>
    <n v="2165885634"/>
    <x v="3"/>
    <s v="Veritasium"/>
    <n v="369"/>
    <s v="United States"/>
    <s v="US"/>
    <s v="Education"/>
    <n v="4466"/>
    <n v="161"/>
    <n v="38"/>
    <n v="44149000"/>
    <n v="11000"/>
    <n v="176600"/>
    <n v="132400"/>
    <n v="2100000"/>
    <n v="200000"/>
    <n v="2010"/>
    <s v="Jul"/>
    <s v="21"/>
    <n v="88.2"/>
    <n v="328239523"/>
    <n v="14.7"/>
    <n v="270663028"/>
    <n v="37.090240000000001"/>
    <n v="-95.712890999999999"/>
    <n v="2.1964285714285716"/>
    <n v="5869608.7642276427"/>
    <n v="37669.376693766935"/>
  </r>
  <r>
    <n v="814"/>
    <s v="Airrack"/>
    <n v="13800000"/>
    <n v="2224911030"/>
    <x v="2"/>
    <s v="Airrack"/>
    <n v="173"/>
    <s v="United States"/>
    <s v="US"/>
    <s v="Entertainment"/>
    <n v="4285"/>
    <n v="161"/>
    <n v="157"/>
    <n v="99654000"/>
    <n v="24900"/>
    <n v="398600"/>
    <n v="299000"/>
    <n v="4800000"/>
    <n v="300000"/>
    <n v="2015"/>
    <s v="Jan"/>
    <s v="3"/>
    <n v="88.2"/>
    <n v="328239523"/>
    <n v="14.7"/>
    <n v="270663028"/>
    <n v="37.090240000000001"/>
    <n v="-95.712890999999999"/>
    <n v="1.6018518518518519"/>
    <n v="12860757.398843931"/>
    <n v="79768.786127167623"/>
  </r>
  <r>
    <n v="815"/>
    <s v="Hacksmith Industries"/>
    <n v="13800000"/>
    <n v="1820559912"/>
    <x v="14"/>
    <s v="Hacksmith Industries"/>
    <n v="887"/>
    <s v="Canada"/>
    <s v="CA"/>
    <s v="Tech"/>
    <n v="5524"/>
    <n v="10"/>
    <n v="14"/>
    <n v="83943000"/>
    <n v="21000"/>
    <n v="335800"/>
    <n v="251800"/>
    <n v="4000000"/>
    <n v="100000"/>
    <n v="2006"/>
    <s v="Apr"/>
    <s v="20"/>
    <n v="68.900000000000006"/>
    <n v="36991981"/>
    <n v="5.56"/>
    <n v="30628482"/>
    <n v="56.130366000000002"/>
    <n v="-106.346771"/>
    <n v="4.1064814814814818"/>
    <n v="2052491.4453213078"/>
    <n v="15558.060879368659"/>
  </r>
  <r>
    <n v="817"/>
    <s v="ýýýýýýýý/Atro"/>
    <n v="13800000"/>
    <n v="2480957682"/>
    <x v="6"/>
    <s v="ýýýýýýýý/Atro"/>
    <n v="1952"/>
    <s v="Netherlands"/>
    <s v="NL"/>
    <s v="Games"/>
    <n v="3690"/>
    <n v="4"/>
    <n v="58"/>
    <n v="55122000"/>
    <n v="13800"/>
    <n v="220500"/>
    <n v="165400"/>
    <n v="2600000"/>
    <n v="200000"/>
    <n v="2017"/>
    <s v="Jul"/>
    <s v="2"/>
    <n v="85"/>
    <n v="17332850"/>
    <n v="3.2"/>
    <n v="15924729"/>
    <n v="52.132632999999998"/>
    <n v="5.2912660000000002"/>
    <n v="23.238095238095237"/>
    <n v="1270982.4190573771"/>
    <n v="7069.6721311475412"/>
  </r>
  <r>
    <n v="818"/>
    <s v="123 GO! Spanish"/>
    <n v="13800000"/>
    <n v="5019136690"/>
    <x v="5"/>
    <s v="123 GO! Spanish"/>
    <n v="520"/>
    <s v="Mexico"/>
    <s v="MX"/>
    <s v="Howto"/>
    <n v="1361"/>
    <n v="30"/>
    <n v="28"/>
    <n v="26519000"/>
    <n v="6600"/>
    <n v="106100"/>
    <n v="79600"/>
    <n v="1300000"/>
    <n v="100000"/>
    <n v="2019"/>
    <s v="Mar"/>
    <s v="13"/>
    <n v="40.200000000000003"/>
    <n v="126014024"/>
    <n v="3.42"/>
    <n v="102626859"/>
    <n v="23.634501"/>
    <n v="-102.552784"/>
    <n v="8.6666666666666661"/>
    <n v="9652185.942307692"/>
    <n v="26538.461538461539"/>
  </r>
  <r>
    <n v="819"/>
    <s v="Geo News"/>
    <n v="13800000"/>
    <n v="5727888539"/>
    <x v="9"/>
    <s v="Geo News"/>
    <n v="190093"/>
    <s v="Pakistan"/>
    <s v="PK"/>
    <s v="News"/>
    <n v="1127"/>
    <n v="6"/>
    <n v="21"/>
    <n v="100053000"/>
    <n v="25000"/>
    <n v="400200"/>
    <n v="300200"/>
    <n v="4800000"/>
    <n v="100000"/>
    <n v="2007"/>
    <s v="Jan"/>
    <s v="10"/>
    <n v="9"/>
    <n v="216565318"/>
    <n v="4.45"/>
    <n v="79927762"/>
    <n v="30.375321"/>
    <n v="69.345116000000004"/>
    <n v="931.82843137254906"/>
    <n v="30132.032947031192"/>
    <n v="72.596045093717279"/>
  </r>
  <r>
    <n v="820"/>
    <s v="Kids TV India Hindi Nursery Rhymes"/>
    <n v="13800000"/>
    <n v="6646953396"/>
    <x v="4"/>
    <s v="Kids TV India Hindi Nursery Rhymes"/>
    <n v="1505"/>
    <s v="India"/>
    <s v="IN"/>
    <s v="Education"/>
    <n v="898"/>
    <n v="112"/>
    <n v="38"/>
    <n v="78651000"/>
    <n v="19700"/>
    <n v="314600"/>
    <n v="236000"/>
    <n v="3800000"/>
    <n v="100000"/>
    <n v="2014"/>
    <s v="Nov"/>
    <s v="17"/>
    <n v="28.1"/>
    <n v="1366417754"/>
    <n v="5.36"/>
    <n v="471031528"/>
    <n v="20.593684"/>
    <n v="78.962879999999998"/>
    <n v="12.541666666666666"/>
    <n v="4416580.3295681067"/>
    <n v="9169.4352159468435"/>
  </r>
  <r>
    <n v="821"/>
    <s v="Think Music India"/>
    <n v="13800000"/>
    <n v="11039343563"/>
    <x v="0"/>
    <s v="Think Music India"/>
    <n v="4978"/>
    <s v="India"/>
    <s v="IN"/>
    <s v="Music"/>
    <n v="374"/>
    <n v="112"/>
    <n v="137"/>
    <n v="217106000"/>
    <n v="54300"/>
    <n v="868400"/>
    <n v="651300"/>
    <n v="10400000"/>
    <n v="200000"/>
    <n v="2009"/>
    <s v="Aug"/>
    <s v="15"/>
    <n v="28.1"/>
    <n v="1366417754"/>
    <n v="5.36"/>
    <n v="471031528"/>
    <n v="20.593684"/>
    <n v="78.962879999999998"/>
    <n v="27.655555555555555"/>
    <n v="2217626.2681799917"/>
    <n v="2772.1976697468863"/>
  </r>
  <r>
    <n v="822"/>
    <s v="O Que Nï¿½ï¿½ï¿½ï¿½ï¿½ï¿"/>
    <n v="13700000"/>
    <n v="1967930734"/>
    <x v="10"/>
    <s v="O Que Nï¿½ï¿½ï¿½ï¿½ï¿½ï¿"/>
    <n v="696"/>
    <s v="Brazil"/>
    <s v="BR"/>
    <s v="Entertainment"/>
    <n v="5035"/>
    <n v="47"/>
    <n v="159"/>
    <n v="87804000"/>
    <n v="22000"/>
    <n v="351200"/>
    <n v="263400"/>
    <n v="4200000"/>
    <n v="200000"/>
    <n v="2015"/>
    <s v="Feb"/>
    <s v="6"/>
    <n v="51.3"/>
    <n v="212559417"/>
    <n v="12.08"/>
    <n v="183241641"/>
    <n v="-14.235004"/>
    <n v="-51.925280000000001"/>
    <n v="6.4444444444444446"/>
    <n v="2827486.686781609"/>
    <n v="19683.908045977012"/>
  </r>
  <r>
    <n v="823"/>
    <s v="Goldmines Premiere"/>
    <n v="13700000"/>
    <n v="1973638757"/>
    <x v="2"/>
    <s v="Goldmines Premiere"/>
    <n v="975"/>
    <s v="India"/>
    <s v="IN"/>
    <s v="Film"/>
    <n v="5047"/>
    <n v="113"/>
    <n v="41"/>
    <n v="37648000"/>
    <n v="9400"/>
    <n v="150600"/>
    <n v="112900"/>
    <n v="1800000"/>
    <n v="100000"/>
    <n v="2013"/>
    <s v="Oct"/>
    <s v="12"/>
    <n v="28.1"/>
    <n v="1366417754"/>
    <n v="5.36"/>
    <n v="471031528"/>
    <n v="20.593684"/>
    <n v="78.962879999999998"/>
    <n v="7.3863636363636367"/>
    <n v="2024244.878974359"/>
    <n v="14051.282051282051"/>
  </r>
  <r>
    <n v="824"/>
    <s v="MAIKI021"/>
    <n v="13700000"/>
    <n v="1950178163"/>
    <x v="2"/>
    <s v="MAIKI021"/>
    <n v="3298"/>
    <s v="Brazil"/>
    <s v="BR"/>
    <s v="Entertainment"/>
    <n v="5135"/>
    <n v="47"/>
    <n v="159"/>
    <n v="7438000"/>
    <n v="1900"/>
    <n v="29800"/>
    <n v="22300"/>
    <n v="357000"/>
    <n v="0"/>
    <n v="2008"/>
    <s v="Jan"/>
    <s v="22"/>
    <n v="51.3"/>
    <n v="212559417"/>
    <n v="12.08"/>
    <n v="183241641"/>
    <n v="-14.235004"/>
    <n v="-51.925280000000001"/>
    <n v="17.177083333333332"/>
    <n v="591321.45633717405"/>
    <n v="4154.032747119466"/>
  </r>
  <r>
    <n v="825"/>
    <s v="The Vishal bhatt"/>
    <n v="13700000"/>
    <n v="9596430464"/>
    <x v="10"/>
    <s v="The Vishal bhatt"/>
    <n v="1040"/>
    <s v="India"/>
    <s v="IN"/>
    <s v="Comedy"/>
    <n v="487"/>
    <n v="113"/>
    <n v="36"/>
    <n v="379240000"/>
    <n v="94800"/>
    <n v="1500000"/>
    <n v="1100000"/>
    <n v="18200000"/>
    <n v="600000"/>
    <n v="2021"/>
    <s v="Aug"/>
    <s v="15"/>
    <n v="28.1"/>
    <n v="1366417754"/>
    <n v="5.36"/>
    <n v="471031528"/>
    <n v="20.593684"/>
    <n v="78.962879999999998"/>
    <n v="28.888888888888889"/>
    <n v="9227336.9846153855"/>
    <n v="13173.076923076924"/>
  </r>
  <r>
    <n v="826"/>
    <s v="NishaMadhulika"/>
    <n v="13700000"/>
    <n v="2939201386"/>
    <x v="8"/>
    <s v="NishaMadhulika"/>
    <n v="2158"/>
    <s v="India"/>
    <s v="IN"/>
    <s v="Howto"/>
    <n v="2972"/>
    <n v="113"/>
    <n v="29"/>
    <n v="22235000"/>
    <n v="5600"/>
    <n v="88900"/>
    <n v="66700"/>
    <n v="1100000"/>
    <n v="100000"/>
    <n v="2009"/>
    <s v="Aug"/>
    <s v="2"/>
    <n v="28.1"/>
    <n v="1366417754"/>
    <n v="5.36"/>
    <n v="471031528"/>
    <n v="20.593684"/>
    <n v="78.962879999999998"/>
    <n v="11.988888888888889"/>
    <n v="1362002.4958294716"/>
    <n v="6348.4708063021317"/>
  </r>
  <r>
    <n v="827"/>
    <s v="MyMissAnand"/>
    <n v="13700000"/>
    <n v="4963275018"/>
    <x v="5"/>
    <s v="MyMissAnand"/>
    <n v="340"/>
    <s v="India"/>
    <s v="IN"/>
    <s v="Entertainment"/>
    <n v="1387"/>
    <n v="113"/>
    <n v="159"/>
    <n v="27882000"/>
    <n v="7000"/>
    <n v="111500"/>
    <n v="83600"/>
    <n v="1300000"/>
    <n v="0"/>
    <n v="2014"/>
    <s v="Jul"/>
    <s v="22"/>
    <n v="28.1"/>
    <n v="1366417754"/>
    <n v="5.36"/>
    <n v="471031528"/>
    <n v="20.593684"/>
    <n v="78.962879999999998"/>
    <n v="2.8333333333333335"/>
    <n v="14597867.699999999"/>
    <n v="40294.117647058825"/>
  </r>
  <r>
    <n v="828"/>
    <s v="FAPTV"/>
    <n v="13700000"/>
    <n v="5457203710"/>
    <x v="10"/>
    <s v="FAPTV"/>
    <n v="863"/>
    <s v="Vietnam"/>
    <s v="VN"/>
    <s v="Comedy"/>
    <n v="1205"/>
    <n v="3"/>
    <n v="36"/>
    <n v="35124000"/>
    <n v="8800"/>
    <n v="140500"/>
    <n v="105400"/>
    <n v="1700000"/>
    <n v="0"/>
    <n v="2014"/>
    <s v="Feb"/>
    <s v="26"/>
    <n v="28.5"/>
    <n v="96462106"/>
    <n v="2.0099999999999998"/>
    <n v="35332140"/>
    <n v="14.058324000000001"/>
    <n v="108.277199"/>
    <n v="7.1916666666666664"/>
    <n v="6323526.8945538821"/>
    <n v="15874.855156431055"/>
  </r>
  <r>
    <n v="829"/>
    <s v="Wesley Safadï¿½"/>
    <n v="13700000"/>
    <n v="8134379376"/>
    <x v="0"/>
    <s v="Wesley Safadï¿½"/>
    <n v="438"/>
    <s v="Brazil"/>
    <s v="BR"/>
    <s v="Music"/>
    <n v="631"/>
    <n v="47"/>
    <n v="139"/>
    <n v="64059000"/>
    <n v="16000"/>
    <n v="256200"/>
    <n v="192200"/>
    <n v="3100000"/>
    <n v="0"/>
    <n v="2009"/>
    <s v="Jun"/>
    <s v="21"/>
    <n v="51.3"/>
    <n v="212559417"/>
    <n v="12.08"/>
    <n v="183241641"/>
    <n v="-14.235004"/>
    <n v="-51.925280000000001"/>
    <n v="2.4333333333333331"/>
    <n v="18571642.410958905"/>
    <n v="31278.538812785388"/>
  </r>
  <r>
    <n v="830"/>
    <s v="infobells"/>
    <n v="13700000"/>
    <n v="5178142148"/>
    <x v="3"/>
    <s v="infobells"/>
    <n v="495"/>
    <s v="India"/>
    <s v="IN"/>
    <s v="Education"/>
    <n v="1289"/>
    <n v="113"/>
    <n v="39"/>
    <n v="23893000"/>
    <n v="6000"/>
    <n v="95600"/>
    <n v="71700"/>
    <n v="1100000"/>
    <n v="100000"/>
    <n v="2011"/>
    <s v="Oct"/>
    <s v="20"/>
    <n v="28.1"/>
    <n v="1366417754"/>
    <n v="5.36"/>
    <n v="471031528"/>
    <n v="20.593684"/>
    <n v="78.962879999999998"/>
    <n v="3.1730769230769229"/>
    <n v="10460893.228282828"/>
    <n v="27676.767676767678"/>
  </r>
  <r>
    <n v="832"/>
    <s v="Acenix"/>
    <n v="13600000"/>
    <n v="2122062016"/>
    <x v="6"/>
    <s v="Acenix"/>
    <n v="368"/>
    <s v="Spain"/>
    <s v="ES"/>
    <s v="Games"/>
    <n v="4572"/>
    <n v="16"/>
    <n v="60"/>
    <n v="47436000"/>
    <n v="11900"/>
    <n v="189700"/>
    <n v="142300"/>
    <n v="2300000"/>
    <n v="200000"/>
    <n v="2014"/>
    <s v="Jan"/>
    <s v="2"/>
    <n v="88.9"/>
    <n v="47076781"/>
    <n v="13.96"/>
    <n v="37927409"/>
    <n v="40.463667000000001"/>
    <n v="-3.7492200000000002"/>
    <n v="3.0666666666666669"/>
    <n v="5766472.8695652178"/>
    <n v="36956.521739130432"/>
  </r>
  <r>
    <n v="833"/>
    <s v="Zeinab Harake"/>
    <n v="13600000"/>
    <n v="896891351"/>
    <x v="16"/>
    <s v="Zeinab Harake"/>
    <n v="273"/>
    <s v="Philippines"/>
    <s v="PH"/>
    <s v="People"/>
    <n v="13437"/>
    <n v="9"/>
    <n v="51"/>
    <n v="12088000"/>
    <n v="3000"/>
    <n v="48400"/>
    <n v="36300"/>
    <n v="580200"/>
    <n v="100000"/>
    <n v="2017"/>
    <s v="Oct"/>
    <s v="19"/>
    <n v="35.5"/>
    <n v="108116615"/>
    <n v="2.15"/>
    <n v="50975903"/>
    <n v="12.879721"/>
    <n v="121.774017"/>
    <n v="3.25"/>
    <n v="3285316.3040293041"/>
    <n v="49816.849816849819"/>
  </r>
  <r>
    <n v="834"/>
    <s v="DALLMYD"/>
    <n v="13600000"/>
    <n v="1948925559"/>
    <x v="7"/>
    <s v="DALLMYD"/>
    <n v="412"/>
    <s v="United States"/>
    <s v="US"/>
    <s v="Sports"/>
    <n v="5133"/>
    <n v="164"/>
    <n v="11"/>
    <n v="30677000"/>
    <n v="7700"/>
    <n v="122700"/>
    <n v="92000"/>
    <n v="1500000"/>
    <n v="100000"/>
    <n v="2011"/>
    <s v="Feb"/>
    <s v="1"/>
    <n v="88.2"/>
    <n v="328239523"/>
    <n v="14.7"/>
    <n v="270663028"/>
    <n v="37.090240000000001"/>
    <n v="-95.712890999999999"/>
    <n v="2.641025641025641"/>
    <n v="4730401.8422330096"/>
    <n v="33009.708737864079"/>
  </r>
  <r>
    <n v="835"/>
    <s v="Lindsey Stirling"/>
    <n v="13600000"/>
    <n v="3764608356"/>
    <x v="0"/>
    <s v="Lindsey Stirling"/>
    <n v="199"/>
    <s v="United States"/>
    <s v="US"/>
    <s v="Music"/>
    <n v="2084"/>
    <n v="163"/>
    <n v="139"/>
    <n v="15277000"/>
    <n v="3800"/>
    <n v="61100"/>
    <n v="45800"/>
    <n v="733300"/>
    <n v="100000"/>
    <n v="2007"/>
    <s v="May"/>
    <s v="20"/>
    <n v="88.2"/>
    <n v="328239523"/>
    <n v="14.7"/>
    <n v="270663028"/>
    <n v="37.090240000000001"/>
    <n v="-95.712890999999999"/>
    <n v="0.97549019607843135"/>
    <n v="18917629.929648243"/>
    <n v="68341.708542713561"/>
  </r>
  <r>
    <n v="836"/>
    <s v="JOJO TV - Hindi Stories"/>
    <n v="13600000"/>
    <n v="5141201173"/>
    <x v="3"/>
    <s v="JOJO TV - Hindi Stories"/>
    <n v="1097"/>
    <s v="India"/>
    <s v="IN"/>
    <s v="Film"/>
    <n v="1303"/>
    <n v="114"/>
    <n v="42"/>
    <n v="10764000"/>
    <n v="2700"/>
    <n v="43100"/>
    <n v="32300"/>
    <n v="516700"/>
    <n v="100000"/>
    <n v="2016"/>
    <s v="Dec"/>
    <s v="25"/>
    <n v="28.1"/>
    <n v="1366417754"/>
    <n v="5.36"/>
    <n v="471031528"/>
    <n v="20.593684"/>
    <n v="78.962879999999998"/>
    <n v="11.427083333333334"/>
    <n v="4686600.8869644487"/>
    <n v="12397.447584320875"/>
  </r>
  <r>
    <n v="837"/>
    <s v="BBC"/>
    <n v="13600000"/>
    <n v="9685060624"/>
    <x v="17"/>
    <s v="BBC"/>
    <n v="16047"/>
    <s v="United Kingdom"/>
    <s v="GB"/>
    <s v="Entertainment"/>
    <n v="474"/>
    <n v="29"/>
    <n v="160"/>
    <n v="44414000"/>
    <n v="11100"/>
    <n v="177700"/>
    <n v="133200"/>
    <n v="2100000"/>
    <n v="100000"/>
    <n v="2005"/>
    <s v="Nov"/>
    <s v="12"/>
    <n v="60"/>
    <n v="66834405"/>
    <n v="3.85"/>
    <n v="55908316"/>
    <n v="55.378050999999999"/>
    <n v="-3.4359730000000002"/>
    <n v="70.381578947368425"/>
    <n v="603543.38032030908"/>
    <n v="847.51043808811619"/>
  </r>
  <r>
    <n v="838"/>
    <s v="Saturday Night Live"/>
    <n v="13600000"/>
    <n v="14717282742"/>
    <x v="2"/>
    <s v="Saturday Night Live"/>
    <n v="8335"/>
    <s v="United States"/>
    <s v="US"/>
    <s v="Comedy"/>
    <n v="232"/>
    <n v="164"/>
    <n v="37"/>
    <n v="56626000"/>
    <n v="14200"/>
    <n v="226500"/>
    <n v="169900"/>
    <n v="2700000"/>
    <n v="0"/>
    <n v="2013"/>
    <s v="Jul"/>
    <s v="23"/>
    <n v="88.2"/>
    <n v="328239523"/>
    <n v="14.7"/>
    <n v="270663028"/>
    <n v="37.090240000000001"/>
    <n v="-95.712890999999999"/>
    <n v="63.143939393939391"/>
    <n v="1765720.7848830235"/>
    <n v="1631.6736652669465"/>
  </r>
  <r>
    <n v="839"/>
    <s v="BUDI01 GAMING"/>
    <n v="13500000"/>
    <n v="1181292450"/>
    <x v="6"/>
    <s v="BUDI01 GAMING"/>
    <n v="319"/>
    <s v="Indonesia"/>
    <s v="ID"/>
    <s v="Games"/>
    <n v="9540"/>
    <n v="29"/>
    <n v="61"/>
    <n v="13436000"/>
    <n v="3400"/>
    <n v="53700"/>
    <n v="40300"/>
    <n v="644900"/>
    <n v="0"/>
    <n v="2019"/>
    <s v="Jul"/>
    <s v="19"/>
    <n v="36.299999999999997"/>
    <n v="270203917"/>
    <n v="4.6900000000000004"/>
    <n v="151509724"/>
    <n v="-0.78927499999999995"/>
    <n v="113.92132700000001"/>
    <n v="5.3166666666666664"/>
    <n v="3703111.1285266457"/>
    <n v="42319.749216300937"/>
  </r>
  <r>
    <n v="840"/>
    <s v="Typical Gamer"/>
    <n v="13500000"/>
    <n v="4301581610"/>
    <x v="6"/>
    <s v="Typical Gamer"/>
    <n v="4312"/>
    <s v="Canada"/>
    <s v="CA"/>
    <s v="Games"/>
    <n v="1716"/>
    <n v="11"/>
    <n v="61"/>
    <n v="32557000"/>
    <n v="8100"/>
    <n v="130200"/>
    <n v="97700"/>
    <n v="1600000"/>
    <n v="0"/>
    <n v="2008"/>
    <s v="Aug"/>
    <s v="24"/>
    <n v="68.900000000000006"/>
    <n v="36991981"/>
    <n v="5.56"/>
    <n v="30628482"/>
    <n v="56.130366000000002"/>
    <n v="-106.346771"/>
    <n v="22.458333333333332"/>
    <n v="997583.86131725414"/>
    <n v="3130.7977736549165"/>
  </r>
  <r>
    <n v="841"/>
    <s v="Anaysa"/>
    <n v="13500000"/>
    <n v="3445794123"/>
    <x v="8"/>
    <s v="Anaysa"/>
    <n v="591"/>
    <s v="India"/>
    <s v="IN"/>
    <s v="Howto"/>
    <n v="2364"/>
    <n v="115"/>
    <n v="30"/>
    <n v="29706000"/>
    <n v="7400"/>
    <n v="118800"/>
    <n v="89100"/>
    <n v="1400000"/>
    <n v="0"/>
    <n v="2012"/>
    <s v="Mar"/>
    <s v="10"/>
    <n v="28.1"/>
    <n v="1366417754"/>
    <n v="5.36"/>
    <n v="471031528"/>
    <n v="20.593684"/>
    <n v="78.962879999999998"/>
    <n v="4.104166666666667"/>
    <n v="5830446.9086294416"/>
    <n v="22842.639593908629"/>
  </r>
  <r>
    <n v="842"/>
    <s v="JULIA GISELLA"/>
    <n v="13500000"/>
    <n v="5380132790"/>
    <x v="2"/>
    <s v="Julia Gisella"/>
    <n v="19"/>
    <s v="United Kingdom"/>
    <s v="GB"/>
    <s v="Music"/>
    <n v="3767960"/>
    <n v="2492"/>
    <n v="3189"/>
    <n v="1615"/>
    <n v="0"/>
    <n v="6"/>
    <n v="5"/>
    <n v="78"/>
    <n v="130"/>
    <n v="2015"/>
    <s v="Mar"/>
    <s v="24"/>
    <n v="60"/>
    <n v="66834405"/>
    <n v="3.85"/>
    <n v="55908316"/>
    <n v="55.378050999999999"/>
    <n v="-3.4359730000000002"/>
    <n v="0.17592592592592593"/>
    <n v="283164883.68421054"/>
    <n v="710526.31578947371"/>
  </r>
  <r>
    <n v="843"/>
    <s v="Awakening Music"/>
    <n v="13500000"/>
    <n v="5545936485"/>
    <x v="0"/>
    <s v="Awakening Music"/>
    <n v="814"/>
    <s v="United Kingdom"/>
    <s v="GB"/>
    <s v="Music"/>
    <n v="1183"/>
    <n v="30"/>
    <n v="140"/>
    <n v="35309000"/>
    <n v="8800"/>
    <n v="141200"/>
    <n v="105900"/>
    <n v="1700000"/>
    <n v="100000"/>
    <n v="2006"/>
    <s v="Dec"/>
    <s v="25"/>
    <n v="60"/>
    <n v="66834405"/>
    <n v="3.85"/>
    <n v="55908316"/>
    <n v="55.378050999999999"/>
    <n v="-3.4359730000000002"/>
    <n v="3.7685185185185186"/>
    <n v="6813189.7850122852"/>
    <n v="16584.766584766585"/>
  </r>
  <r>
    <n v="844"/>
    <s v="Lady Diana"/>
    <n v="13500000"/>
    <n v="8265920659"/>
    <x v="2"/>
    <s v="Lady Diana"/>
    <n v="1403"/>
    <s v="Ukraine"/>
    <s v="UA"/>
    <s v="People"/>
    <n v="620"/>
    <n v="4"/>
    <n v="52"/>
    <n v="75162000"/>
    <n v="18800"/>
    <n v="300600"/>
    <n v="225500"/>
    <n v="3600000"/>
    <n v="100000"/>
    <n v="2016"/>
    <s v="Mar"/>
    <s v="21"/>
    <n v="82.7"/>
    <n v="44385155"/>
    <n v="8.8800000000000008"/>
    <n v="30835699"/>
    <n v="48.379432999999999"/>
    <n v="31.165579999999999"/>
    <n v="14.614583333333334"/>
    <n v="5891604.1760513186"/>
    <n v="9622.2380612972211"/>
  </r>
  <r>
    <n v="845"/>
    <s v="Sanjoy Das Official"/>
    <n v="13500000"/>
    <n v="3912334359"/>
    <x v="2"/>
    <s v="Sanjoy Das Official"/>
    <n v="1793"/>
    <s v="India"/>
    <s v="IN"/>
    <s v="Games"/>
    <n v="1954"/>
    <n v="114"/>
    <n v="60"/>
    <n v="179232000"/>
    <n v="44800"/>
    <n v="716900"/>
    <n v="537700"/>
    <n v="8600000"/>
    <n v="400000"/>
    <n v="2015"/>
    <s v="Apr"/>
    <s v="29"/>
    <n v="28.1"/>
    <n v="1366417754"/>
    <n v="5.36"/>
    <n v="471031528"/>
    <n v="20.593684"/>
    <n v="78.962879999999998"/>
    <n v="16.601851851851851"/>
    <n v="2182004.6620189627"/>
    <n v="7529.2805354155043"/>
  </r>
  <r>
    <n v="846"/>
    <s v="Woody &amp; Kleiny"/>
    <n v="13500000"/>
    <n v="11717217293"/>
    <x v="10"/>
    <s v="Woody &amp; Kleiny"/>
    <n v="975"/>
    <s v="United Kingdom"/>
    <s v="GB"/>
    <s v="Entertainment"/>
    <n v="333"/>
    <n v="29"/>
    <n v="160"/>
    <n v="495561000"/>
    <n v="123900"/>
    <n v="2000000"/>
    <n v="1500000"/>
    <n v="23800000"/>
    <n v="400000"/>
    <n v="2013"/>
    <s v="Mar"/>
    <s v="30"/>
    <n v="60"/>
    <n v="66834405"/>
    <n v="3.85"/>
    <n v="55908316"/>
    <n v="55.378050999999999"/>
    <n v="-3.4359730000000002"/>
    <n v="7.3863636363636367"/>
    <n v="12017658.762051282"/>
    <n v="13846.153846153846"/>
  </r>
  <r>
    <n v="847"/>
    <s v="Vijay Kumar Viner Vlogs"/>
    <n v="13500000"/>
    <n v="7958771872"/>
    <x v="2"/>
    <s v="Vijay Kumar Viner Vlogs"/>
    <n v="1357"/>
    <s v="India"/>
    <s v="IN"/>
    <s v="Entertainment"/>
    <n v="663"/>
    <n v="116"/>
    <n v="162"/>
    <n v="109813000"/>
    <n v="27500"/>
    <n v="439300"/>
    <n v="329400"/>
    <n v="5300000"/>
    <n v="300000"/>
    <n v="2019"/>
    <s v="Mar"/>
    <s v="22"/>
    <n v="28.1"/>
    <n v="1366417754"/>
    <n v="5.36"/>
    <n v="471031528"/>
    <n v="20.593684"/>
    <n v="78.962879999999998"/>
    <n v="22.616666666666667"/>
    <n v="5864975.5873249816"/>
    <n v="9948.4156226971263"/>
  </r>
  <r>
    <n v="848"/>
    <s v="Conor Maynard"/>
    <n v="13500000"/>
    <n v="2750993392"/>
    <x v="0"/>
    <s v="Conor Maynard"/>
    <n v="321"/>
    <s v="United States"/>
    <s v="US"/>
    <s v="Music"/>
    <n v="3257"/>
    <n v="165"/>
    <n v="140"/>
    <n v="10787000"/>
    <n v="2700"/>
    <n v="43100"/>
    <n v="32400"/>
    <n v="517800"/>
    <n v="0"/>
    <n v="2006"/>
    <s v="May"/>
    <s v="19"/>
    <n v="88.2"/>
    <n v="328239523"/>
    <n v="14.7"/>
    <n v="270663028"/>
    <n v="37.090240000000001"/>
    <n v="-95.712890999999999"/>
    <n v="1.4861111111111112"/>
    <n v="8570072.8722741436"/>
    <n v="42056.074766355137"/>
  </r>
  <r>
    <n v="849"/>
    <s v="Wengie"/>
    <n v="13500000"/>
    <n v="1900272833"/>
    <x v="8"/>
    <s v="Wengie"/>
    <n v="462"/>
    <s v="United States"/>
    <s v="US"/>
    <s v="Howto"/>
    <n v="5297"/>
    <n v="165"/>
    <n v="30"/>
    <n v="1335000"/>
    <n v="334"/>
    <n v="5300"/>
    <n v="4000"/>
    <n v="64100"/>
    <n v="100000"/>
    <n v="2010"/>
    <s v="Sep"/>
    <s v="9"/>
    <n v="88.2"/>
    <n v="328239523"/>
    <n v="14.7"/>
    <n v="270663028"/>
    <n v="37.090240000000001"/>
    <n v="-95.712890999999999"/>
    <n v="2.75"/>
    <n v="4113144.66017316"/>
    <n v="29220.779220779219"/>
  </r>
  <r>
    <n v="850"/>
    <s v="Vlad y Niki Show"/>
    <n v="13400000"/>
    <n v="4622628957"/>
    <x v="2"/>
    <s v="Vlad y Niki Show"/>
    <n v="477"/>
    <s v="United States"/>
    <s v="US"/>
    <s v="Entertainment"/>
    <n v="1537"/>
    <n v="166"/>
    <n v="162"/>
    <n v="92228000"/>
    <n v="23100"/>
    <n v="368900"/>
    <n v="276700"/>
    <n v="4400000"/>
    <n v="200000"/>
    <n v="2018"/>
    <s v="Nov"/>
    <s v="8"/>
    <n v="88.2"/>
    <n v="328239523"/>
    <n v="14.7"/>
    <n v="270663028"/>
    <n v="37.090240000000001"/>
    <n v="-95.712890999999999"/>
    <n v="6.625"/>
    <n v="9691046.0314465407"/>
    <n v="28092.243186582808"/>
  </r>
  <r>
    <n v="851"/>
    <s v="Codiscos"/>
    <n v="13400000"/>
    <n v="11789678655"/>
    <x v="0"/>
    <s v="Codiscos"/>
    <n v="7356"/>
    <s v="Colombia"/>
    <s v="CO"/>
    <s v="Music"/>
    <n v="330"/>
    <n v="9"/>
    <n v="140"/>
    <n v="228902000"/>
    <n v="57200"/>
    <n v="915600"/>
    <n v="686700"/>
    <n v="11000000"/>
    <n v="100000"/>
    <n v="2007"/>
    <s v="Feb"/>
    <s v="8"/>
    <n v="55.3"/>
    <n v="50339443"/>
    <n v="9.7100000000000009"/>
    <n v="40827302"/>
    <n v="4.5708679999999999"/>
    <n v="-74.297332999999995"/>
    <n v="36.058823529411768"/>
    <n v="1602729.5615823818"/>
    <n v="1821.642196846112"/>
  </r>
  <r>
    <n v="852"/>
    <s v="The World Adventures ï¿½ï¿½ï¿½ï¿½ï¿½ï¿½"/>
    <n v="13400000"/>
    <n v="2139769210"/>
    <x v="5"/>
    <s v="The World Adventures ï¿½ï¿½ï¿½ï¿½ï¿½ï¿½"/>
    <n v="1028"/>
    <s v="India"/>
    <s v="IN"/>
    <s v="People"/>
    <n v="4540"/>
    <n v="116"/>
    <n v="53"/>
    <n v="1043000"/>
    <n v="261"/>
    <n v="4200"/>
    <n v="3100"/>
    <n v="50100"/>
    <n v="0"/>
    <n v="2016"/>
    <s v="Sep"/>
    <s v="9"/>
    <n v="28.1"/>
    <n v="1366417754"/>
    <n v="5.36"/>
    <n v="471031528"/>
    <n v="20.593684"/>
    <n v="78.962879999999998"/>
    <n v="10.708333333333334"/>
    <n v="2081487.5583657587"/>
    <n v="13035.019455252917"/>
  </r>
  <r>
    <n v="853"/>
    <s v="Vibhu 96"/>
    <n v="13400000"/>
    <n v="20563378"/>
    <x v="3"/>
    <s v="Vibhu 96"/>
    <n v="256"/>
    <s v="India"/>
    <s v="IN"/>
    <s v="Education"/>
    <n v="342460"/>
    <n v="114"/>
    <n v="40"/>
    <n v="20264000"/>
    <n v="5100"/>
    <n v="81100"/>
    <n v="60800"/>
    <n v="972700"/>
    <n v="300000"/>
    <n v="2022"/>
    <s v="Jun"/>
    <s v="5"/>
    <n v="28.1"/>
    <n v="1366417754"/>
    <n v="5.36"/>
    <n v="471031528"/>
    <n v="20.593684"/>
    <n v="78.962879999999998"/>
    <n v="10.666666666666666"/>
    <n v="80325.6953125"/>
    <n v="52343.75"/>
  </r>
  <r>
    <n v="854"/>
    <s v="Blockbuster Movies"/>
    <n v="13400000"/>
    <n v="2650061211"/>
    <x v="2"/>
    <s v="Blockbuster Movies"/>
    <n v="0"/>
    <s v="India"/>
    <s v="IN"/>
    <s v="nan"/>
    <n v="4057944"/>
    <n v="5589"/>
    <m/>
    <m/>
    <n v="0"/>
    <n v="0"/>
    <n v="0"/>
    <n v="0"/>
    <n v="0"/>
    <n v="2017"/>
    <s v="Jul"/>
    <s v="4"/>
    <n v="28.1"/>
    <n v="1366417754"/>
    <n v="5.36"/>
    <n v="471031528"/>
    <n v="20.593684"/>
    <n v="78.962879999999998"/>
    <n v="0"/>
    <n v="0"/>
    <n v="0"/>
  </r>
  <r>
    <n v="855"/>
    <s v="ATHLEAN-Xï¿½"/>
    <n v="13400000"/>
    <n v="2319515787"/>
    <x v="8"/>
    <s v="ATHLEAN-Xï¿½"/>
    <n v="1349"/>
    <s v="United States"/>
    <s v="US"/>
    <s v="Howto"/>
    <n v="4039"/>
    <n v="166"/>
    <n v="31"/>
    <n v="14498000"/>
    <n v="3600"/>
    <n v="58000"/>
    <n v="43500"/>
    <n v="695900"/>
    <n v="0"/>
    <n v="2006"/>
    <s v="Dec"/>
    <s v="16"/>
    <n v="88.2"/>
    <n v="328239523"/>
    <n v="14.7"/>
    <n v="270663028"/>
    <n v="37.090240000000001"/>
    <n v="-95.712890999999999"/>
    <n v="6.2453703703703702"/>
    <n v="1719433.4966641958"/>
    <n v="9933.2839140103788"/>
  </r>
  <r>
    <n v="856"/>
    <s v="My Mate Nate"/>
    <n v="13400000"/>
    <n v="3363634923"/>
    <x v="10"/>
    <s v="My Mate Nate"/>
    <n v="1195"/>
    <s v="Thailand"/>
    <s v="TH"/>
    <s v="Entertainment"/>
    <n v="2436"/>
    <n v="15"/>
    <n v="162"/>
    <n v="41672000"/>
    <n v="10400"/>
    <n v="166700"/>
    <n v="125000"/>
    <n v="2000000"/>
    <n v="0"/>
    <n v="2014"/>
    <s v="Dec"/>
    <s v="8"/>
    <n v="49.3"/>
    <n v="69625582"/>
    <n v="0.75"/>
    <n v="35294600"/>
    <n v="15.870032"/>
    <n v="100.992541"/>
    <n v="9.9583333333333339"/>
    <n v="2814757.2577405856"/>
    <n v="11213.389121338912"/>
  </r>
  <r>
    <n v="857"/>
    <s v="H2ODelirious"/>
    <n v="13400000"/>
    <n v="4356686216"/>
    <x v="6"/>
    <s v="H2ODelirious"/>
    <n v="3727"/>
    <s v="United States"/>
    <s v="US"/>
    <s v="Games"/>
    <n v="1683"/>
    <n v="166"/>
    <n v="62"/>
    <n v="16785000"/>
    <n v="4200"/>
    <n v="67100"/>
    <n v="50400"/>
    <n v="805700"/>
    <n v="0"/>
    <n v="2007"/>
    <s v="May"/>
    <s v="24"/>
    <n v="88.2"/>
    <n v="328239523"/>
    <n v="14.7"/>
    <n v="270663028"/>
    <n v="37.090240000000001"/>
    <n v="-95.712890999999999"/>
    <n v="18.269607843137255"/>
    <n v="1168952.5666756104"/>
    <n v="3595.3850281727932"/>
  </r>
  <r>
    <n v="858"/>
    <s v="GMA Integrated News"/>
    <n v="13400000"/>
    <n v="9569814790"/>
    <x v="9"/>
    <s v="GMA Integrated News"/>
    <n v="296272"/>
    <s v="Philippines"/>
    <s v="PH"/>
    <s v="News"/>
    <n v="486"/>
    <n v="10"/>
    <n v="22"/>
    <n v="115459000"/>
    <n v="28900"/>
    <n v="461800"/>
    <n v="346400"/>
    <n v="5500000"/>
    <n v="100000"/>
    <n v="2007"/>
    <s v="Oct"/>
    <s v="29"/>
    <n v="35.5"/>
    <n v="108116615"/>
    <n v="2.15"/>
    <n v="50975903"/>
    <n v="12.879721"/>
    <n v="121.774017"/>
    <n v="1452.313725490196"/>
    <n v="32300.773579683533"/>
    <n v="45.228708754117839"/>
  </r>
  <r>
    <n v="859"/>
    <s v="Peet Montzingo"/>
    <n v="13400000"/>
    <n v="10022557589"/>
    <x v="5"/>
    <s v="Peet Montzingo"/>
    <n v="319"/>
    <s v="United States"/>
    <s v="US"/>
    <s v="People"/>
    <n v="433"/>
    <n v="165"/>
    <n v="52"/>
    <n v="397715000"/>
    <n v="99400"/>
    <n v="1600000"/>
    <n v="1200000"/>
    <n v="19100000"/>
    <n v="500000"/>
    <n v="2014"/>
    <s v="Jun"/>
    <s v="1"/>
    <n v="88.2"/>
    <n v="328239523"/>
    <n v="14.7"/>
    <n v="270663028"/>
    <n v="37.090240000000001"/>
    <n v="-95.712890999999999"/>
    <n v="2.6583333333333332"/>
    <n v="31418675.827586208"/>
    <n v="42006.269592476492"/>
  </r>
  <r>
    <n v="860"/>
    <s v="The Q"/>
    <n v="13400000"/>
    <n v="4306212515"/>
    <x v="5"/>
    <s v="Tom Duggan"/>
    <n v="96"/>
    <s v="United States"/>
    <s v="US"/>
    <s v="Sports"/>
    <n v="3846885"/>
    <n v="7615"/>
    <n v="4466"/>
    <n v="3"/>
    <n v="0"/>
    <n v="0"/>
    <n v="0"/>
    <n v="0"/>
    <n v="1"/>
    <n v="2006"/>
    <s v="Jan"/>
    <s v="17"/>
    <n v="88.2"/>
    <n v="328239523"/>
    <n v="14.7"/>
    <n v="270663028"/>
    <n v="37.090240000000001"/>
    <n v="-95.712890999999999"/>
    <n v="0.44444444444444442"/>
    <n v="44856380.364583336"/>
    <n v="139583.33333333334"/>
  </r>
  <r>
    <n v="861"/>
    <s v="Trakin Tech"/>
    <n v="13300000"/>
    <n v="2262690743"/>
    <x v="14"/>
    <s v="Trakin Tech"/>
    <n v="3640"/>
    <s v="India"/>
    <s v="IN"/>
    <s v="Tech"/>
    <n v="4152"/>
    <n v="116"/>
    <n v="16"/>
    <n v="43669000"/>
    <n v="10900"/>
    <n v="174700"/>
    <n v="131000"/>
    <n v="2100000"/>
    <n v="100000"/>
    <n v="2011"/>
    <s v="Nov"/>
    <s v="2"/>
    <n v="28.1"/>
    <n v="1366417754"/>
    <n v="5.36"/>
    <n v="471031528"/>
    <n v="20.593684"/>
    <n v="78.962879999999998"/>
    <n v="23.333333333333332"/>
    <n v="621618.33598901099"/>
    <n v="3653.8461538461538"/>
  </r>
  <r>
    <n v="862"/>
    <s v="theRadBrad"/>
    <n v="13300000"/>
    <n v="6050102764"/>
    <x v="6"/>
    <s v="theRadBrad"/>
    <n v="8195"/>
    <s v="United States"/>
    <s v="US"/>
    <s v="Games"/>
    <n v="1038"/>
    <n v="167"/>
    <n v="63"/>
    <n v="15694000"/>
    <n v="3900"/>
    <n v="62800"/>
    <n v="47100"/>
    <n v="753300"/>
    <n v="0"/>
    <n v="2006"/>
    <s v="Nov"/>
    <s v="27"/>
    <n v="88.2"/>
    <n v="328239523"/>
    <n v="14.7"/>
    <n v="270663028"/>
    <n v="37.090240000000001"/>
    <n v="-95.712890999999999"/>
    <n v="37.939814814814817"/>
    <n v="738267.57339841372"/>
    <n v="1622.9408175716901"/>
  </r>
  <r>
    <n v="863"/>
    <s v="Matt Steffanina"/>
    <n v="13300000"/>
    <n v="3299216601"/>
    <x v="2"/>
    <s v="Matt Steffanina"/>
    <n v="331"/>
    <s v="United States"/>
    <s v="US"/>
    <s v="Entertainment"/>
    <n v="14275"/>
    <n v="692"/>
    <n v="694"/>
    <n v="1929000"/>
    <n v="482"/>
    <n v="7700"/>
    <n v="5800"/>
    <n v="92600"/>
    <n v="0"/>
    <n v="2007"/>
    <s v="Nov"/>
    <s v="28"/>
    <n v="88.2"/>
    <n v="328239523"/>
    <n v="14.7"/>
    <n v="270663028"/>
    <n v="37.090240000000001"/>
    <n v="-95.712890999999999"/>
    <n v="1.6225490196078431"/>
    <n v="9967421.7552870084"/>
    <n v="40181.268882175224"/>
  </r>
  <r>
    <n v="865"/>
    <s v="Kurt Hugo Schneider"/>
    <n v="13300000"/>
    <n v="3733856870"/>
    <x v="2"/>
    <s v="Kurt Hugo Schneider"/>
    <n v="698"/>
    <s v="United States"/>
    <s v="US"/>
    <s v="Entertainment"/>
    <n v="2110"/>
    <n v="167"/>
    <n v="163"/>
    <n v="4233000"/>
    <n v="1100"/>
    <n v="16900"/>
    <n v="12700"/>
    <n v="203200"/>
    <n v="0"/>
    <n v="2007"/>
    <s v="Oct"/>
    <s v="16"/>
    <n v="88.2"/>
    <n v="328239523"/>
    <n v="14.7"/>
    <n v="270663028"/>
    <n v="37.090240000000001"/>
    <n v="-95.712890999999999"/>
    <n v="3.4215686274509802"/>
    <n v="5349365.1432664758"/>
    <n v="19054.441260744985"/>
  </r>
  <r>
    <n v="866"/>
    <s v="Vogue"/>
    <n v="13300000"/>
    <n v="4177184071"/>
    <x v="2"/>
    <s v="Vogue"/>
    <n v="3166"/>
    <s v="United States"/>
    <s v="US"/>
    <s v="People"/>
    <n v="1789"/>
    <n v="167"/>
    <n v="54"/>
    <n v="45095000"/>
    <n v="11300"/>
    <n v="180400"/>
    <n v="135300"/>
    <n v="2200000"/>
    <n v="100000"/>
    <n v="2008"/>
    <s v="Jun"/>
    <s v="29"/>
    <n v="88.2"/>
    <n v="328239523"/>
    <n v="14.7"/>
    <n v="270663028"/>
    <n v="37.090240000000001"/>
    <n v="-95.712890999999999"/>
    <n v="16.489583333333332"/>
    <n v="1319388.5252684776"/>
    <n v="4200.8843967150979"/>
  </r>
  <r>
    <n v="867"/>
    <s v="ýýýýýýýýýýýýýýýýýý"/>
    <n v="13300000"/>
    <n v="6482687220"/>
    <x v="5"/>
    <s v="ýýýýýýýýýýýýýýýýýý"/>
    <n v="608"/>
    <s v="Russia"/>
    <s v="RU"/>
    <s v="Entertainment"/>
    <n v="927"/>
    <n v="13"/>
    <n v="163"/>
    <n v="90241000"/>
    <n v="22600"/>
    <n v="361000"/>
    <n v="270700"/>
    <n v="4300000"/>
    <n v="100000"/>
    <n v="2015"/>
    <s v="Oct"/>
    <s v="4"/>
    <n v="81.900000000000006"/>
    <n v="144373535"/>
    <n v="4.59"/>
    <n v="107683889"/>
    <n v="61.524009999999997"/>
    <n v="105.31875599999999"/>
    <n v="5.6296296296296298"/>
    <n v="10662314.506578946"/>
    <n v="21875"/>
  </r>
  <r>
    <n v="868"/>
    <s v="Kids Lineï¿½ï¿½ï¿½ï¿½ï¿½ï¿½ï¿½"/>
    <n v="13300000"/>
    <n v="9088562002"/>
    <x v="5"/>
    <s v="Kids Lineï¿½ï¿½ï¿½ï¿½ï¿½ï¿½ï¿½"/>
    <n v="2742"/>
    <s v="United States"/>
    <s v="US"/>
    <s v="Education"/>
    <n v="524"/>
    <n v="166"/>
    <n v="41"/>
    <n v="161889000"/>
    <n v="40500"/>
    <n v="647600"/>
    <n v="485700"/>
    <n v="7800000"/>
    <n v="100000"/>
    <n v="2011"/>
    <s v="Nov"/>
    <s v="26"/>
    <n v="88.2"/>
    <n v="328239523"/>
    <n v="14.7"/>
    <n v="270663028"/>
    <n v="37.090240000000001"/>
    <n v="-95.712890999999999"/>
    <n v="17.576923076923077"/>
    <n v="3314574.0342815462"/>
    <n v="4850.4741064916116"/>
  </r>
  <r>
    <n v="869"/>
    <s v="VexTrex"/>
    <n v="13300000"/>
    <n v="7923901253"/>
    <x v="2"/>
    <s v="VexTrex"/>
    <n v="2411"/>
    <s v="Ukraine"/>
    <s v="UA"/>
    <s v="Entertainment"/>
    <n v="669"/>
    <n v="5"/>
    <n v="163"/>
    <n v="379346000"/>
    <n v="0"/>
    <n v="0"/>
    <n v="0"/>
    <n v="0"/>
    <n v="0"/>
    <n v="2014"/>
    <s v="Sep"/>
    <s v="8"/>
    <n v="82.7"/>
    <n v="44385155"/>
    <n v="8.8800000000000008"/>
    <n v="30835699"/>
    <n v="48.379432999999999"/>
    <n v="31.165579999999999"/>
    <n v="20.091666666666665"/>
    <n v="3286562.1124014934"/>
    <n v="5516.3832434674405"/>
  </r>
  <r>
    <n v="870"/>
    <s v="penguinz0"/>
    <n v="13300000"/>
    <n v="7773543609"/>
    <x v="6"/>
    <s v="penguinz0"/>
    <n v="4613"/>
    <s v="United States"/>
    <s v="US"/>
    <s v="Entertainment"/>
    <n v="689"/>
    <n v="166"/>
    <n v="162"/>
    <n v="188948000"/>
    <n v="47200"/>
    <n v="755800"/>
    <n v="566800"/>
    <n v="9100000"/>
    <n v="200000"/>
    <n v="2007"/>
    <s v="May"/>
    <s v="7"/>
    <n v="88.2"/>
    <n v="328239523"/>
    <n v="14.7"/>
    <n v="270663028"/>
    <n v="37.090240000000001"/>
    <n v="-95.712890999999999"/>
    <n v="22.612745098039216"/>
    <n v="1685138.436809018"/>
    <n v="2883.1562974203339"/>
  </r>
  <r>
    <n v="871"/>
    <s v="Just For Laughs Gags"/>
    <n v="13300000"/>
    <n v="7406628736"/>
    <x v="10"/>
    <s v="Just For Laughs Gags"/>
    <n v="6916"/>
    <s v="United States"/>
    <s v="US"/>
    <s v="Comedy"/>
    <n v="764"/>
    <n v="167"/>
    <n v="38"/>
    <n v="17468000"/>
    <n v="4400"/>
    <n v="69900"/>
    <n v="52400"/>
    <n v="838500"/>
    <n v="100000"/>
    <n v="2007"/>
    <s v="Jan"/>
    <s v="14"/>
    <n v="88.2"/>
    <n v="328239523"/>
    <n v="14.7"/>
    <n v="270663028"/>
    <n v="37.090240000000001"/>
    <n v="-95.712890999999999"/>
    <n v="33.901960784313722"/>
    <n v="1070941.1127819549"/>
    <n v="1923.0769230769231"/>
  </r>
  <r>
    <n v="872"/>
    <s v="Kabita's Kitchen"/>
    <n v="13300000"/>
    <n v="2831275503"/>
    <x v="8"/>
    <s v="Kabita's Kitchen"/>
    <n v="1489"/>
    <s v="India"/>
    <s v="IN"/>
    <s v="Howto"/>
    <n v="3123"/>
    <n v="117"/>
    <n v="32"/>
    <n v="43118000"/>
    <n v="10800"/>
    <n v="172500"/>
    <n v="129400"/>
    <n v="2100000"/>
    <n v="0"/>
    <n v="2014"/>
    <s v="Oct"/>
    <s v="7"/>
    <n v="28.1"/>
    <n v="1366417754"/>
    <n v="5.36"/>
    <n v="471031528"/>
    <n v="20.593684"/>
    <n v="78.962879999999998"/>
    <n v="12.408333333333333"/>
    <n v="1901461.0496977838"/>
    <n v="8932.1692411014101"/>
  </r>
  <r>
    <n v="873"/>
    <s v="BanderitaX"/>
    <n v="13300000"/>
    <n v="4129249415"/>
    <x v="6"/>
    <s v="BanderitaX"/>
    <n v="1640"/>
    <s v="Saudi Arabia"/>
    <s v="SA"/>
    <s v="Games"/>
    <n v="1818"/>
    <n v="7"/>
    <n v="63"/>
    <n v="70712000"/>
    <n v="17700"/>
    <n v="282800"/>
    <n v="212100"/>
    <n v="3400000"/>
    <n v="200000"/>
    <n v="2013"/>
    <s v="Aug"/>
    <s v="20"/>
    <n v="68"/>
    <n v="34268528"/>
    <n v="5.93"/>
    <n v="28807838"/>
    <n v="23.885942"/>
    <n v="45.079161999999997"/>
    <n v="12.424242424242424"/>
    <n v="2517835.0091463416"/>
    <n v="8109.7560975609758"/>
  </r>
  <r>
    <n v="874"/>
    <s v="AzzyLand"/>
    <n v="13300000"/>
    <n v="6412313570"/>
    <x v="6"/>
    <s v="AzzyLand"/>
    <n v="1749"/>
    <s v="Canada"/>
    <s v="CA"/>
    <s v="Entertainment"/>
    <n v="949"/>
    <n v="12"/>
    <n v="163"/>
    <n v="5387000"/>
    <n v="1300"/>
    <n v="21500"/>
    <n v="16200"/>
    <n v="258600"/>
    <n v="100000"/>
    <n v="2015"/>
    <s v="May"/>
    <s v="8"/>
    <n v="68.900000000000006"/>
    <n v="36991981"/>
    <n v="5.56"/>
    <n v="30628482"/>
    <n v="56.130366000000002"/>
    <n v="-106.346771"/>
    <n v="16.194444444444443"/>
    <n v="3666274.1966838194"/>
    <n v="7604.3453401943971"/>
  </r>
  <r>
    <n v="875"/>
    <s v="HUBAï¿½ï¿½"/>
    <n v="13200000"/>
    <n v="9884886099"/>
    <x v="2"/>
    <s v="HUBAï¿½ï¿½"/>
    <n v="538"/>
    <s v="United States"/>
    <s v="US"/>
    <s v="Entertainment"/>
    <n v="454"/>
    <n v="167"/>
    <n v="163"/>
    <n v="319647000"/>
    <n v="79900"/>
    <n v="1300000"/>
    <n v="958900"/>
    <n v="15300000"/>
    <n v="500000"/>
    <n v="2021"/>
    <s v="Feb"/>
    <s v="20"/>
    <n v="88.2"/>
    <n v="328239523"/>
    <n v="14.7"/>
    <n v="270663028"/>
    <n v="37.090240000000001"/>
    <n v="-95.712890999999999"/>
    <n v="14.944444444444445"/>
    <n v="18373394.236059479"/>
    <n v="24535.31598513011"/>
  </r>
  <r>
    <n v="876"/>
    <s v="BIBO ï¿½ï¿½ï¿½ï¿½ï¿½ï¿"/>
    <n v="13200000"/>
    <n v="1148422000"/>
    <x v="2"/>
    <s v="BIBO ï¿½ï¿½ï¿½ï¿½ï¿½ï¿"/>
    <n v="192"/>
    <s v="Russia"/>
    <s v="RU"/>
    <s v="Entertainment"/>
    <n v="9855"/>
    <n v="13"/>
    <n v="163"/>
    <n v="8769000"/>
    <n v="2200"/>
    <n v="35100"/>
    <n v="26300"/>
    <n v="420900"/>
    <n v="200000"/>
    <n v="2019"/>
    <s v="Jan"/>
    <s v="10"/>
    <n v="81.900000000000006"/>
    <n v="144373535"/>
    <n v="4.59"/>
    <n v="107683889"/>
    <n v="61.524009999999997"/>
    <n v="105.31875599999999"/>
    <n v="3.2"/>
    <n v="5981364.583333333"/>
    <n v="68750"/>
  </r>
  <r>
    <n v="877"/>
    <s v="Brawl Stars"/>
    <n v="13200000"/>
    <n v="2036408398"/>
    <x v="6"/>
    <s v="Brawl Stars"/>
    <n v="172"/>
    <s v="Finland"/>
    <s v="FI"/>
    <s v="Games"/>
    <n v="4846"/>
    <n v="1"/>
    <n v="64"/>
    <n v="20369000"/>
    <n v="5100"/>
    <n v="81500"/>
    <n v="61100"/>
    <n v="977700"/>
    <n v="0"/>
    <n v="2017"/>
    <s v="Apr"/>
    <s v="28"/>
    <n v="88.2"/>
    <n v="5520314"/>
    <n v="6.59"/>
    <n v="4716888"/>
    <n v="61.924109999999999"/>
    <n v="25.748151"/>
    <n v="2.0476190476190474"/>
    <n v="11839583.709302325"/>
    <n v="76744.186046511633"/>
  </r>
  <r>
    <n v="879"/>
    <s v="Sonotek Bhakti"/>
    <n v="13200000"/>
    <n v="3789736218"/>
    <x v="2"/>
    <s v="Sonotek Bhakti"/>
    <n v="8019"/>
    <s v="India"/>
    <s v="IN"/>
    <s v="Music"/>
    <n v="2063"/>
    <n v="118"/>
    <n v="142"/>
    <n v="25321000"/>
    <n v="6300"/>
    <n v="101300"/>
    <n v="76000"/>
    <n v="1200000"/>
    <n v="0"/>
    <n v="2010"/>
    <s v="Dec"/>
    <s v="27"/>
    <n v="28.1"/>
    <n v="1366417754"/>
    <n v="5.36"/>
    <n v="471031528"/>
    <n v="20.593684"/>
    <n v="78.962879999999998"/>
    <n v="47.732142857142854"/>
    <n v="472594.61503928172"/>
    <n v="1646.0905349794239"/>
  </r>
  <r>
    <n v="880"/>
    <s v="Vilmei"/>
    <n v="13200000"/>
    <n v="4205664894"/>
    <x v="16"/>
    <s v="Vilmei"/>
    <n v="1324"/>
    <s v="Indonesia"/>
    <s v="ID"/>
    <s v="People"/>
    <n v="1786"/>
    <n v="30"/>
    <n v="55"/>
    <n v="264308000"/>
    <n v="66100"/>
    <n v="1100000"/>
    <n v="792900"/>
    <n v="12700000"/>
    <n v="800000"/>
    <n v="2013"/>
    <s v="Sep"/>
    <s v="25"/>
    <n v="36.299999999999997"/>
    <n v="270203917"/>
    <n v="4.6900000000000004"/>
    <n v="151509724"/>
    <n v="-0.78927499999999995"/>
    <n v="113.92132700000001"/>
    <n v="10.030303030303031"/>
    <n v="3176484.0589123867"/>
    <n v="9969.7885196374627"/>
  </r>
  <r>
    <n v="881"/>
    <s v="MC Divertida"/>
    <n v="13200000"/>
    <n v="5224764969"/>
    <x v="2"/>
    <s v="MC Divertida"/>
    <n v="413"/>
    <s v="Brazil"/>
    <s v="BR"/>
    <s v="Entertainment"/>
    <n v="1269"/>
    <n v="49"/>
    <n v="164"/>
    <n v="64517000"/>
    <n v="16100"/>
    <n v="258100"/>
    <n v="193600"/>
    <n v="3100000"/>
    <n v="100000"/>
    <n v="2018"/>
    <s v="Jan"/>
    <s v="17"/>
    <n v="51.3"/>
    <n v="212559417"/>
    <n v="12.08"/>
    <n v="183241641"/>
    <n v="-14.235004"/>
    <n v="-51.925280000000001"/>
    <n v="5.7361111111111107"/>
    <n v="12650762.636803875"/>
    <n v="31961.259079903146"/>
  </r>
  <r>
    <n v="882"/>
    <s v="The Infographics Show"/>
    <n v="13200000"/>
    <n v="5263540904"/>
    <x v="3"/>
    <s v="The Infographics Show"/>
    <n v="4279"/>
    <s v="United States"/>
    <s v="US"/>
    <s v="Education"/>
    <n v="1252"/>
    <n v="168"/>
    <n v="42"/>
    <n v="51820000"/>
    <n v="13000"/>
    <n v="207300"/>
    <n v="155500"/>
    <n v="2500000"/>
    <n v="100000"/>
    <n v="2011"/>
    <s v="Feb"/>
    <s v="26"/>
    <n v="88.2"/>
    <n v="328239523"/>
    <n v="14.7"/>
    <n v="270663028"/>
    <n v="37.090240000000001"/>
    <n v="-95.712890999999999"/>
    <n v="27.429487179487179"/>
    <n v="1230086.6800654358"/>
    <n v="3084.8329048843189"/>
  </r>
  <r>
    <n v="883"/>
    <s v="jbalvinVEVO"/>
    <n v="13200000"/>
    <n v="20743586601"/>
    <x v="0"/>
    <s v="jbalvinVEVO"/>
    <n v="237"/>
    <s v="Colombia"/>
    <s v="CO"/>
    <s v="Music"/>
    <n v="113"/>
    <n v="10"/>
    <n v="142"/>
    <n v="86270000"/>
    <n v="21600"/>
    <n v="345100"/>
    <n v="258800"/>
    <n v="4100000"/>
    <n v="0"/>
    <n v="2010"/>
    <s v="Sep"/>
    <s v="30"/>
    <n v="55.3"/>
    <n v="50339443"/>
    <n v="9.7100000000000009"/>
    <n v="40827302"/>
    <n v="4.5708679999999999"/>
    <n v="-74.297332999999995"/>
    <n v="1.4107142857142858"/>
    <n v="87525681.860759497"/>
    <n v="55696.202531645569"/>
  </r>
  <r>
    <n v="884"/>
    <s v="ýýýýýýTwinsFromRussia"/>
    <n v="13200000"/>
    <n v="9378175604"/>
    <x v="5"/>
    <s v="ýýýýýýTwinsFromRussia"/>
    <n v="6888"/>
    <s v="United States"/>
    <s v="US"/>
    <s v="People"/>
    <n v="503"/>
    <n v="168"/>
    <n v="55"/>
    <n v="119389000"/>
    <n v="29800"/>
    <n v="477600"/>
    <n v="358200"/>
    <n v="5700000"/>
    <n v="300000"/>
    <n v="2011"/>
    <s v="May"/>
    <s v="16"/>
    <n v="88.2"/>
    <n v="328239523"/>
    <n v="14.7"/>
    <n v="270663028"/>
    <n v="37.090240000000001"/>
    <n v="-95.712890999999999"/>
    <n v="44.153846153846153"/>
    <n v="1361523.7520325202"/>
    <n v="1916.3763066202091"/>
  </r>
  <r>
    <n v="885"/>
    <s v="Technology Gyan"/>
    <n v="13200000"/>
    <n v="1138262456"/>
    <x v="14"/>
    <s v="Technology Gyan"/>
    <n v="1022"/>
    <s v="India"/>
    <s v="IN"/>
    <s v="Tech"/>
    <n v="9955"/>
    <n v="118"/>
    <n v="17"/>
    <n v="18518000"/>
    <n v="4600"/>
    <n v="74100"/>
    <n v="55600"/>
    <n v="888900"/>
    <n v="100000"/>
    <n v="2015"/>
    <s v="Nov"/>
    <s v="17"/>
    <n v="28.1"/>
    <n v="1366417754"/>
    <n v="5.36"/>
    <n v="471031528"/>
    <n v="20.593684"/>
    <n v="78.962879999999998"/>
    <n v="9.4629629629629637"/>
    <n v="1113759.7416829746"/>
    <n v="12915.851272015656"/>
  </r>
  <r>
    <n v="886"/>
    <s v="CookingShooking Hindi"/>
    <n v="13200000"/>
    <n v="1758603195"/>
    <x v="5"/>
    <s v="CookingShooking Hindi"/>
    <n v="393"/>
    <s v="India"/>
    <s v="IN"/>
    <s v="Howto"/>
    <n v="5855"/>
    <n v="118"/>
    <n v="33"/>
    <n v="11490000"/>
    <n v="2900"/>
    <n v="46000"/>
    <n v="34500"/>
    <n v="551500"/>
    <n v="0"/>
    <n v="2017"/>
    <s v="Apr"/>
    <s v="4"/>
    <n v="28.1"/>
    <n v="1366417754"/>
    <n v="5.36"/>
    <n v="471031528"/>
    <n v="20.593684"/>
    <n v="78.962879999999998"/>
    <n v="4.6785714285714288"/>
    <n v="4474817.2900763359"/>
    <n v="33587.786259541987"/>
  </r>
  <r>
    <n v="887"/>
    <s v="Ryan Trahan"/>
    <n v="13100000"/>
    <n v="2182651464"/>
    <x v="2"/>
    <s v="Ryan Trahan"/>
    <n v="33"/>
    <s v="United States"/>
    <s v="US"/>
    <s v="People"/>
    <n v="4051001"/>
    <n v="7683"/>
    <n v="7670"/>
    <n v="248"/>
    <n v="0"/>
    <n v="1"/>
    <n v="1"/>
    <n v="12"/>
    <n v="1"/>
    <n v="2022"/>
    <s v="Jun"/>
    <s v="27"/>
    <n v="88.2"/>
    <n v="328239523"/>
    <n v="14.7"/>
    <n v="270663028"/>
    <n v="37.090240000000001"/>
    <n v="-95.712890999999999"/>
    <n v="1.375"/>
    <n v="66140953.454545453"/>
    <n v="396969.69696969696"/>
  </r>
  <r>
    <n v="888"/>
    <s v="Alex Gonzaga Official"/>
    <n v="13100000"/>
    <n v="1401914513"/>
    <x v="5"/>
    <s v="Alex Gonzaga Official"/>
    <n v="287"/>
    <s v="Philippines"/>
    <s v="PH"/>
    <s v="People"/>
    <n v="7733"/>
    <n v="11"/>
    <n v="56"/>
    <n v="10848000"/>
    <n v="2700"/>
    <n v="43400"/>
    <n v="32500"/>
    <n v="520700"/>
    <n v="0"/>
    <n v="2017"/>
    <s v="Jul"/>
    <s v="18"/>
    <n v="35.5"/>
    <n v="108116615"/>
    <n v="2.15"/>
    <n v="50975903"/>
    <n v="12.879721"/>
    <n v="121.774017"/>
    <n v="3.4166666666666665"/>
    <n v="4884719.5574912895"/>
    <n v="45644.599303135888"/>
  </r>
  <r>
    <n v="889"/>
    <s v="WiederDude"/>
    <n v="13100000"/>
    <n v="2733682792"/>
    <x v="13"/>
    <s v="WiederDude"/>
    <n v="289"/>
    <s v="United States"/>
    <s v="US"/>
    <s v="Games"/>
    <n v="3275"/>
    <n v="169"/>
    <n v="65"/>
    <n v="56894000"/>
    <n v="14200"/>
    <n v="227600"/>
    <n v="170700"/>
    <n v="2700000"/>
    <n v="100000"/>
    <n v="2016"/>
    <s v="Jun"/>
    <s v="12"/>
    <n v="88.2"/>
    <n v="328239523"/>
    <n v="14.7"/>
    <n v="270663028"/>
    <n v="37.090240000000001"/>
    <n v="-95.712890999999999"/>
    <n v="3.0104166666666665"/>
    <n v="9459110.0069204159"/>
    <n v="45328.719723183392"/>
  </r>
  <r>
    <n v="891"/>
    <s v="Lokdhun Punjabi"/>
    <n v="13100000"/>
    <n v="4712624489"/>
    <x v="0"/>
    <s v="Lokdhun Punjabi"/>
    <n v="1262"/>
    <s v="India"/>
    <s v="IN"/>
    <s v="Music"/>
    <n v="1484"/>
    <n v="119"/>
    <n v="143"/>
    <n v="34438000"/>
    <n v="8600"/>
    <n v="137800"/>
    <n v="103300"/>
    <n v="1700000"/>
    <n v="100000"/>
    <n v="2010"/>
    <s v="Dec"/>
    <s v="27"/>
    <n v="28.1"/>
    <n v="1366417754"/>
    <n v="5.36"/>
    <n v="471031528"/>
    <n v="20.593684"/>
    <n v="78.962879999999998"/>
    <n v="7.5119047619047619"/>
    <n v="3734250.7836767035"/>
    <n v="10380.348652931854"/>
  </r>
  <r>
    <n v="893"/>
    <s v="Painzeiro"/>
    <n v="13100000"/>
    <n v="2555801802"/>
    <x v="5"/>
    <s v="Painzeiro"/>
    <n v="1077"/>
    <s v="Brazil"/>
    <s v="BR"/>
    <s v="People"/>
    <n v="3545"/>
    <n v="50"/>
    <n v="56"/>
    <n v="43990000"/>
    <n v="11000"/>
    <n v="176000"/>
    <n v="132000"/>
    <n v="2100000"/>
    <n v="100000"/>
    <n v="2015"/>
    <s v="Nov"/>
    <s v="6"/>
    <n v="51.3"/>
    <n v="212559417"/>
    <n v="12.08"/>
    <n v="183241641"/>
    <n v="-14.235004"/>
    <n v="-51.925280000000001"/>
    <n v="9.9722222222222214"/>
    <n v="2373075.0250696377"/>
    <n v="12163.416898792944"/>
  </r>
  <r>
    <n v="894"/>
    <s v="Peppa Pig em Portuguï¿½ï¿½ï¿½ï¿½ï¿½ï¿½ï¿½ï¿½ï¿"/>
    <n v="13100000"/>
    <n v="4214172991"/>
    <x v="1"/>
    <s v="Peppa Pig em Portuguï¿½ï¿½ï¿½ï¿½ï¿½ï¿½ï¿½ï¿½ï¿½"/>
    <n v="1365"/>
    <s v="Brazil"/>
    <s v="BR"/>
    <s v="Film"/>
    <n v="1770"/>
    <n v="49"/>
    <n v="43"/>
    <n v="27340000"/>
    <n v="6800"/>
    <n v="109400"/>
    <n v="82000"/>
    <n v="1300000"/>
    <n v="100000"/>
    <n v="2014"/>
    <s v="May"/>
    <s v="6"/>
    <n v="51.3"/>
    <n v="212559417"/>
    <n v="12.08"/>
    <n v="183241641"/>
    <n v="-14.235004"/>
    <n v="-51.925280000000001"/>
    <n v="11.375"/>
    <n v="3087306.2205128204"/>
    <n v="9597.0695970695979"/>
  </r>
  <r>
    <n v="895"/>
    <s v="ýýýýýýýýýýýýýýý Ms Yeah"/>
    <n v="13100000"/>
    <n v="4399833602"/>
    <x v="5"/>
    <s v="ýýýýýýýýýýýýýýý Ms Yeah"/>
    <n v="435"/>
    <s v="United States"/>
    <s v="US"/>
    <s v="Howto"/>
    <n v="1650"/>
    <n v="169"/>
    <n v="34"/>
    <n v="60661000"/>
    <n v="15200"/>
    <n v="242600"/>
    <n v="182000"/>
    <n v="2900000"/>
    <n v="100000"/>
    <n v="2017"/>
    <s v="Feb"/>
    <s v="15"/>
    <n v="88.2"/>
    <n v="328239523"/>
    <n v="14.7"/>
    <n v="270663028"/>
    <n v="37.090240000000001"/>
    <n v="-95.712890999999999"/>
    <n v="5.1785714285714288"/>
    <n v="10114560.004597701"/>
    <n v="30114.942528735632"/>
  </r>
  <r>
    <n v="896"/>
    <s v="Hungria Hip Hop"/>
    <n v="13100000"/>
    <n v="4608751851"/>
    <x v="0"/>
    <s v="Hungria Hip Hop"/>
    <n v="73"/>
    <s v="Brazil"/>
    <s v="BR"/>
    <s v="Music"/>
    <n v="1541"/>
    <n v="50"/>
    <n v="143"/>
    <n v="48223000"/>
    <n v="12100"/>
    <n v="192900"/>
    <n v="144700"/>
    <n v="2300000"/>
    <n v="0"/>
    <n v="2013"/>
    <s v="Apr"/>
    <s v="13"/>
    <n v="51.3"/>
    <n v="212559417"/>
    <n v="12.08"/>
    <n v="183241641"/>
    <n v="-14.235004"/>
    <n v="-51.925280000000001"/>
    <n v="0.55303030303030298"/>
    <n v="63133587"/>
    <n v="179452.05479452055"/>
  </r>
  <r>
    <n v="897"/>
    <s v="RaptorGamer"/>
    <n v="13100000"/>
    <n v="2879263916"/>
    <x v="5"/>
    <s v="RaptorGamer"/>
    <n v="1444"/>
    <s v="Ecuador"/>
    <s v="EC"/>
    <s v="Games"/>
    <n v="3044"/>
    <n v="2"/>
    <n v="65"/>
    <n v="62909000"/>
    <n v="15700"/>
    <n v="251600"/>
    <n v="188700"/>
    <n v="3000000"/>
    <n v="300000"/>
    <n v="2016"/>
    <s v="Jul"/>
    <s v="16"/>
    <n v="44.9"/>
    <n v="17373662"/>
    <n v="3.97"/>
    <n v="11116711"/>
    <n v="-1.8312390000000001"/>
    <n v="-78.183406000000005"/>
    <n v="15.041666666666666"/>
    <n v="1993950.0803324101"/>
    <n v="9072.0221606648192"/>
  </r>
  <r>
    <n v="898"/>
    <s v="RedeTV"/>
    <n v="13100000"/>
    <n v="5333569294"/>
    <x v="2"/>
    <s v="RedeTV"/>
    <n v="36760"/>
    <s v="Brazil"/>
    <s v="BR"/>
    <s v="Entertainment"/>
    <n v="1240"/>
    <n v="50"/>
    <n v="165"/>
    <n v="17588000"/>
    <n v="4400"/>
    <n v="70400"/>
    <n v="52800"/>
    <n v="844200"/>
    <n v="0"/>
    <n v="2011"/>
    <s v="Oct"/>
    <s v="18"/>
    <n v="51.3"/>
    <n v="212559417"/>
    <n v="12.08"/>
    <n v="183241641"/>
    <n v="-14.235004"/>
    <n v="-51.925280000000001"/>
    <n v="235.64102564102564"/>
    <n v="145091.65652883568"/>
    <n v="356.36561479869425"/>
  </r>
  <r>
    <n v="899"/>
    <s v="twenty one pilots"/>
    <n v="13100000"/>
    <n v="5264039679"/>
    <x v="0"/>
    <s v="twenty one pilots"/>
    <n v="194"/>
    <s v="United States"/>
    <s v="US"/>
    <s v="Music"/>
    <n v="1255"/>
    <n v="169"/>
    <n v="143"/>
    <n v="50922000"/>
    <n v="12700"/>
    <n v="203700"/>
    <n v="152800"/>
    <n v="2400000"/>
    <n v="0"/>
    <n v="2009"/>
    <s v="Sep"/>
    <s v="5"/>
    <n v="88.2"/>
    <n v="328239523"/>
    <n v="14.7"/>
    <n v="270663028"/>
    <n v="37.090240000000001"/>
    <n v="-95.712890999999999"/>
    <n v="1.0777777777777777"/>
    <n v="27134225.149484538"/>
    <n v="67525.773195876289"/>
  </r>
  <r>
    <n v="900"/>
    <s v="DJ Khaled"/>
    <n v="13100000"/>
    <n v="6637820731"/>
    <x v="0"/>
    <s v="DjKhaled"/>
    <n v="12"/>
    <s v="Samoa"/>
    <s v="WS"/>
    <s v="Music"/>
    <n v="3967392"/>
    <n v="81"/>
    <n v="5659"/>
    <n v="379"/>
    <n v="0"/>
    <n v="2"/>
    <n v="1"/>
    <n v="18"/>
    <n v="3"/>
    <n v="2006"/>
    <s v="May"/>
    <s v="27"/>
    <n v="7.6"/>
    <n v="202506"/>
    <n v="8.36"/>
    <n v="35588"/>
    <n v="-13.759029"/>
    <n v="-172.10462899999999"/>
    <n v="5.5555555555555552E-2"/>
    <n v="553151727.58333337"/>
    <n v="1091666.6666666667"/>
  </r>
  <r>
    <n v="901"/>
    <s v="Davie504"/>
    <n v="13000000"/>
    <n v="2683297849"/>
    <x v="2"/>
    <s v="Davie504"/>
    <n v="838"/>
    <s v="Italy"/>
    <s v="IT"/>
    <s v="Entertainment"/>
    <n v="3340"/>
    <n v="2"/>
    <n v="166"/>
    <n v="29870000"/>
    <n v="7500"/>
    <n v="119500"/>
    <n v="89600"/>
    <n v="1400000"/>
    <n v="100000"/>
    <n v="2011"/>
    <s v="May"/>
    <s v="18"/>
    <n v="61.9"/>
    <n v="60297396"/>
    <n v="9.89"/>
    <n v="42651966"/>
    <n v="41.871940000000002"/>
    <n v="12.56738"/>
    <n v="5.3717948717948714"/>
    <n v="3202026.0727923629"/>
    <n v="15513.126491646777"/>
  </r>
  <r>
    <n v="902"/>
    <s v="Everson Zoio"/>
    <n v="13000000"/>
    <n v="1024467771"/>
    <x v="10"/>
    <s v="Everson Zoio"/>
    <n v="625"/>
    <s v="Brazil"/>
    <s v="BR"/>
    <s v="Entertainment"/>
    <n v="11340"/>
    <n v="51"/>
    <n v="166"/>
    <n v="3052000"/>
    <n v="763"/>
    <n v="12200"/>
    <n v="9200"/>
    <n v="146500"/>
    <n v="0"/>
    <n v="2009"/>
    <s v="Mar"/>
    <s v="26"/>
    <n v="51.3"/>
    <n v="212559417"/>
    <n v="12.08"/>
    <n v="183241641"/>
    <n v="-14.235004"/>
    <n v="-51.925280000000001"/>
    <n v="3.4722222222222223"/>
    <n v="1639148.4336000001"/>
    <n v="20800"/>
  </r>
  <r>
    <n v="903"/>
    <s v="Calon Sarjana"/>
    <n v="13000000"/>
    <n v="10664585"/>
    <x v="2"/>
    <s v="Calon Sarjana"/>
    <n v="29"/>
    <s v="Indonesia"/>
    <s v="ID"/>
    <s v="Entertainment"/>
    <n v="772571"/>
    <n v="31"/>
    <n v="166"/>
    <n v="2292000000"/>
    <n v="0"/>
    <n v="0"/>
    <n v="0"/>
    <n v="0"/>
    <n v="300000"/>
    <n v="2016"/>
    <s v="Jan"/>
    <s v="20"/>
    <n v="36.299999999999997"/>
    <n v="270203917"/>
    <n v="4.6900000000000004"/>
    <n v="151509724"/>
    <n v="-0.78927499999999995"/>
    <n v="113.92132700000001"/>
    <n v="0.30208333333333331"/>
    <n v="367744.31034482759"/>
    <n v="448275.86206896551"/>
  </r>
  <r>
    <n v="904"/>
    <s v="Lofi Girl"/>
    <n v="13000000"/>
    <n v="1698279553"/>
    <x v="0"/>
    <s v="Lofi Girl"/>
    <n v="409"/>
    <s v="France"/>
    <s v="FR"/>
    <s v="Music"/>
    <n v="6059"/>
    <n v="3"/>
    <n v="143"/>
    <n v="30471000"/>
    <n v="7600"/>
    <n v="121900"/>
    <n v="91400"/>
    <n v="1500000"/>
    <n v="100000"/>
    <n v="2015"/>
    <s v="Mar"/>
    <s v="18"/>
    <n v="65.599999999999994"/>
    <n v="67059887"/>
    <n v="8.43"/>
    <n v="54123364"/>
    <n v="46.227637999999999"/>
    <n v="2.213749"/>
    <n v="3.7870370370370372"/>
    <n v="4152272.7457212713"/>
    <n v="31784.841075794622"/>
  </r>
  <r>
    <n v="905"/>
    <s v="Jomy Production"/>
    <n v="13000000"/>
    <n v="5057163256"/>
    <x v="2"/>
    <s v="SRK Edie soon"/>
    <n v="8"/>
    <s v="India"/>
    <s v="IN"/>
    <s v="nan"/>
    <n v="3686280"/>
    <n v="5227"/>
    <m/>
    <n v="2"/>
    <n v="0"/>
    <n v="0"/>
    <n v="0"/>
    <n v="0"/>
    <n v="0"/>
    <n v="2021"/>
    <s v="Mar"/>
    <s v="18"/>
    <n v="28.1"/>
    <n v="1366417754"/>
    <n v="5.36"/>
    <n v="471031528"/>
    <n v="20.593684"/>
    <n v="78.962879999999998"/>
    <n v="0.22222222222222221"/>
    <n v="632145407"/>
    <n v="1625000"/>
  </r>
  <r>
    <n v="906"/>
    <s v="GH'S"/>
    <n v="13000000"/>
    <n v="8739174649"/>
    <x v="6"/>
    <s v="GH'S"/>
    <n v="510"/>
    <s v="South Korea"/>
    <s v="KR"/>
    <s v="Games"/>
    <n v="553"/>
    <n v="15"/>
    <n v="65"/>
    <n v="1081000000"/>
    <n v="270300"/>
    <n v="4300000"/>
    <n v="3200000"/>
    <n v="51900000"/>
    <n v="1000000"/>
    <n v="2020"/>
    <s v="Jul"/>
    <s v="7"/>
    <n v="94.3"/>
    <n v="51709098"/>
    <n v="4.1500000000000004"/>
    <n v="42106719"/>
    <n v="35.907756999999997"/>
    <n v="127.76692199999999"/>
    <n v="10.625"/>
    <n v="17135636.566666666"/>
    <n v="25490.196078431374"/>
  </r>
  <r>
    <n v="907"/>
    <s v="JesseAndMike"/>
    <n v="13000000"/>
    <n v="9999238237"/>
    <x v="2"/>
    <s v="JesseAndMike"/>
    <n v="716"/>
    <s v="United States"/>
    <s v="US"/>
    <s v="Entertainment"/>
    <n v="440"/>
    <n v="170"/>
    <n v="166"/>
    <n v="41109000"/>
    <n v="10300"/>
    <n v="164400"/>
    <n v="123300"/>
    <n v="2000000"/>
    <n v="0"/>
    <n v="2007"/>
    <s v="Apr"/>
    <s v="29"/>
    <n v="88.2"/>
    <n v="328239523"/>
    <n v="14.7"/>
    <n v="270663028"/>
    <n v="37.090240000000001"/>
    <n v="-95.712890999999999"/>
    <n v="3.5098039215686274"/>
    <n v="13965416.532122904"/>
    <n v="18156.424581005587"/>
  </r>
  <r>
    <n v="908"/>
    <s v="Wolfoo Channel"/>
    <n v="13000000"/>
    <n v="301547793"/>
    <x v="16"/>
    <s v="Wolfoo Channel"/>
    <n v="22"/>
    <s v="Pakistan"/>
    <s v="PK"/>
    <s v="People"/>
    <n v="4035874"/>
    <n v="3926"/>
    <n v="7638"/>
    <n v="590"/>
    <n v="0"/>
    <n v="2"/>
    <n v="2"/>
    <n v="28"/>
    <n v="8"/>
    <n v="2021"/>
    <s v="Aug"/>
    <s v="11"/>
    <n v="9"/>
    <n v="216565318"/>
    <n v="4.45"/>
    <n v="79927762"/>
    <n v="30.375321"/>
    <n v="69.345116000000004"/>
    <n v="0.61111111111111116"/>
    <n v="13706717.863636363"/>
    <n v="590909.09090909094"/>
  </r>
  <r>
    <n v="909"/>
    <s v="Susy Mouriz"/>
    <n v="13000000"/>
    <n v="6270909026"/>
    <x v="2"/>
    <s v="Susy Mouriz"/>
    <n v="1299"/>
    <s v="Mexico"/>
    <s v="MX"/>
    <s v="Entertainment"/>
    <n v="969"/>
    <n v="31"/>
    <n v="165"/>
    <n v="368437000"/>
    <n v="92100"/>
    <n v="1500000"/>
    <n v="1100000"/>
    <n v="17700000"/>
    <n v="600000"/>
    <n v="2017"/>
    <s v="Mar"/>
    <s v="18"/>
    <n v="40.200000000000003"/>
    <n v="126014024"/>
    <n v="3.42"/>
    <n v="102626859"/>
    <n v="23.634501"/>
    <n v="-102.552784"/>
    <n v="15.464285714285714"/>
    <n v="4827489.6274056965"/>
    <n v="10007.698229407237"/>
  </r>
  <r>
    <n v="910"/>
    <s v="7 Minutoz"/>
    <n v="13000000"/>
    <n v="4349562794"/>
    <x v="0"/>
    <s v="7 Minutoz"/>
    <n v="521"/>
    <s v="Brazil"/>
    <s v="BR"/>
    <s v="Music"/>
    <n v="1692"/>
    <n v="51"/>
    <n v="144"/>
    <n v="29526000"/>
    <n v="7400"/>
    <n v="118100"/>
    <n v="88600"/>
    <n v="1400000"/>
    <n v="0"/>
    <n v="2012"/>
    <s v="Jun"/>
    <s v="4"/>
    <n v="51.3"/>
    <n v="212559417"/>
    <n v="12.08"/>
    <n v="183241641"/>
    <n v="-14.235004"/>
    <n v="-51.925280000000001"/>
    <n v="3.6180555555555554"/>
    <n v="8348489.0479846448"/>
    <n v="24952.015355086372"/>
  </r>
  <r>
    <n v="911"/>
    <s v="The LaBrant Fam"/>
    <n v="13000000"/>
    <n v="4637474071"/>
    <x v="10"/>
    <s v="The LaBrant Fam"/>
    <n v="612"/>
    <s v="United States"/>
    <s v="US"/>
    <s v="People"/>
    <n v="1557"/>
    <n v="170"/>
    <n v="57"/>
    <n v="42412000"/>
    <n v="0"/>
    <n v="0"/>
    <n v="0"/>
    <n v="0"/>
    <n v="0"/>
    <n v="2012"/>
    <s v="Aug"/>
    <s v="24"/>
    <n v="88.2"/>
    <n v="328239523"/>
    <n v="14.7"/>
    <n v="270663028"/>
    <n v="37.090240000000001"/>
    <n v="-95.712890999999999"/>
    <n v="4.25"/>
    <n v="7577572.0114379087"/>
    <n v="21241.830065359478"/>
  </r>
  <r>
    <n v="912"/>
    <s v="Pastor Antï¿½ï¿½ï¿½ï¿½ï"/>
    <n v="12900000"/>
    <n v="2112274210"/>
    <x v="5"/>
    <s v="Pastor Antï¿½ï¿½ï¿½ï¿½ï"/>
    <n v="4712"/>
    <s v="Brazil"/>
    <s v="BR"/>
    <s v="People"/>
    <n v="4602"/>
    <n v="52"/>
    <n v="58"/>
    <n v="31796000"/>
    <n v="7900"/>
    <n v="127200"/>
    <n v="95400"/>
    <n v="1500000"/>
    <n v="100000"/>
    <n v="2013"/>
    <s v="Jan"/>
    <s v="19"/>
    <n v="51.3"/>
    <n v="212559417"/>
    <n v="12.08"/>
    <n v="183241641"/>
    <n v="-14.235004"/>
    <n v="-51.925280000000001"/>
    <n v="35.696969696969695"/>
    <n v="448275.51146010187"/>
    <n v="2737.6910016977927"/>
  </r>
  <r>
    <n v="913"/>
    <s v="Matheus Yurley"/>
    <n v="12900000"/>
    <n v="140022442"/>
    <x v="2"/>
    <s v="Matheus Yurley"/>
    <n v="69"/>
    <s v="Brazil"/>
    <s v="BR"/>
    <s v="Entertainment"/>
    <n v="93531"/>
    <n v="52"/>
    <n v="167"/>
    <n v="147626"/>
    <n v="37"/>
    <n v="591"/>
    <n v="443"/>
    <n v="7100"/>
    <n v="0"/>
    <n v="2015"/>
    <s v="Jan"/>
    <s v="27"/>
    <n v="51.3"/>
    <n v="212559417"/>
    <n v="12.08"/>
    <n v="183241641"/>
    <n v="-14.235004"/>
    <n v="-51.925280000000001"/>
    <n v="0.63888888888888884"/>
    <n v="2029310.7536231885"/>
    <n v="186956.52173913043"/>
  </r>
  <r>
    <n v="914"/>
    <s v="gymvirtual"/>
    <n v="12900000"/>
    <n v="2509752944"/>
    <x v="7"/>
    <s v="gymvirtual"/>
    <n v="1572"/>
    <s v="Spain"/>
    <s v="ES"/>
    <s v="Sports"/>
    <n v="3645"/>
    <n v="17"/>
    <n v="12"/>
    <n v="11993000"/>
    <n v="3000"/>
    <n v="48000"/>
    <n v="36000"/>
    <n v="575700"/>
    <n v="100000"/>
    <n v="2010"/>
    <s v="Nov"/>
    <s v="1"/>
    <n v="88.9"/>
    <n v="47076781"/>
    <n v="13.96"/>
    <n v="37927409"/>
    <n v="40.463667000000001"/>
    <n v="-3.7492200000000002"/>
    <n v="9.3571428571428577"/>
    <n v="1596534.9516539441"/>
    <n v="8206.1068702290067"/>
  </r>
  <r>
    <n v="915"/>
    <s v="BIBOï¿½ï¿½ï¿½ï¿½ï"/>
    <n v="12900000"/>
    <n v="3178222797"/>
    <x v="2"/>
    <s v="BIBOï¿½ï¿½ï¿½ï¿½ï"/>
    <n v="193"/>
    <s v="South Korea"/>
    <s v="KR"/>
    <s v="Entertainment"/>
    <n v="2649"/>
    <n v="16"/>
    <n v="167"/>
    <n v="4001000"/>
    <n v="1000"/>
    <n v="16000"/>
    <n v="12000"/>
    <n v="192100"/>
    <n v="0"/>
    <n v="2016"/>
    <s v="Aug"/>
    <s v="8"/>
    <n v="94.3"/>
    <n v="51709098"/>
    <n v="4.1500000000000004"/>
    <n v="42106719"/>
    <n v="35.907756999999997"/>
    <n v="127.76692199999999"/>
    <n v="2.0104166666666665"/>
    <n v="16467475.632124353"/>
    <n v="66839.378238341975"/>
  </r>
  <r>
    <n v="916"/>
    <s v="Top Viral Talent"/>
    <n v="12900000"/>
    <n v="3643698504"/>
    <x v="2"/>
    <s v="Top Viral Talent"/>
    <n v="1598"/>
    <s v="United States"/>
    <s v="US"/>
    <s v="Entertainment"/>
    <n v="2177"/>
    <n v="171"/>
    <n v="167"/>
    <n v="29379000"/>
    <n v="7300"/>
    <n v="117500"/>
    <n v="88100"/>
    <n v="1400000"/>
    <n v="100000"/>
    <n v="2014"/>
    <s v="Jan"/>
    <s v="2"/>
    <n v="88.2"/>
    <n v="328239523"/>
    <n v="14.7"/>
    <n v="270663028"/>
    <n v="37.090240000000001"/>
    <n v="-95.712890999999999"/>
    <n v="13.316666666666666"/>
    <n v="2280161.7672090111"/>
    <n v="8072.5907384230286"/>
  </r>
  <r>
    <n v="917"/>
    <s v="Akon"/>
    <n v="12900000"/>
    <n v="6300933122"/>
    <x v="0"/>
    <s v="Akon"/>
    <n v="39"/>
    <s v="United States"/>
    <s v="US"/>
    <s v="Music"/>
    <n v="976"/>
    <n v="171"/>
    <n v="145"/>
    <n v="91240000"/>
    <n v="22800"/>
    <n v="365000"/>
    <n v="273700"/>
    <n v="4400000"/>
    <n v="100000"/>
    <n v="2005"/>
    <s v="Nov"/>
    <s v="5"/>
    <n v="88.2"/>
    <n v="328239523"/>
    <n v="14.7"/>
    <n v="270663028"/>
    <n v="37.090240000000001"/>
    <n v="-95.712890999999999"/>
    <n v="0.17105263157894737"/>
    <n v="161562387.74358973"/>
    <n v="330769.23076923075"/>
  </r>
  <r>
    <n v="918"/>
    <s v="AlArabiya ï¿½ï¿½ï¿½ï¿½ï¿"/>
    <n v="12900000"/>
    <n v="7520379951"/>
    <x v="5"/>
    <s v="AlArabiya ï¿½ï¿½ï¿½ï¿½ï¿"/>
    <n v="169304"/>
    <s v="United Arab Emirates"/>
    <s v="AE"/>
    <s v="News"/>
    <n v="737"/>
    <n v="8"/>
    <n v="23"/>
    <n v="80219000"/>
    <n v="20100"/>
    <n v="320900"/>
    <n v="240700"/>
    <n v="3900000"/>
    <n v="100000"/>
    <n v="2006"/>
    <s v="Sep"/>
    <s v="19"/>
    <n v="36.799999999999997"/>
    <n v="9770529"/>
    <n v="2.35"/>
    <n v="8479744"/>
    <n v="23.424075999999999"/>
    <n v="53.847817999999997"/>
    <n v="783.81481481481478"/>
    <n v="44419.387321031987"/>
    <n v="76.194301375041348"/>
  </r>
  <r>
    <n v="920"/>
    <s v="EnriqueIglesiasVEVO"/>
    <n v="12900000"/>
    <n v="15446707595"/>
    <x v="0"/>
    <s v="EnriqueIglesiasVEVO"/>
    <n v="137"/>
    <s v="United States"/>
    <s v="US"/>
    <s v="Music"/>
    <n v="210"/>
    <n v="171"/>
    <n v="145"/>
    <n v="75773000"/>
    <n v="18900"/>
    <n v="303100"/>
    <n v="227300"/>
    <n v="3600000"/>
    <n v="100000"/>
    <n v="2009"/>
    <s v="May"/>
    <s v="12"/>
    <n v="88.2"/>
    <n v="328239523"/>
    <n v="14.7"/>
    <n v="270663028"/>
    <n v="37.090240000000001"/>
    <n v="-95.712890999999999"/>
    <n v="0.76111111111111107"/>
    <n v="112749690.47445256"/>
    <n v="94160.583941605844"/>
  </r>
  <r>
    <n v="921"/>
    <s v="ýýýýýýýý ýýýý ýýýýýýýýýýýýýý"/>
    <n v="12900000"/>
    <n v="5585085130"/>
    <x v="4"/>
    <s v="ýýýýýýýý ýýýý ýýýýýýýýýýýýýý"/>
    <n v="1255"/>
    <s v="Ukraine"/>
    <s v="UA"/>
    <s v="Entertainment"/>
    <n v="1164"/>
    <n v="6"/>
    <n v="166"/>
    <n v="71118000"/>
    <n v="17800"/>
    <n v="284500"/>
    <n v="213400"/>
    <n v="3400000"/>
    <n v="200000"/>
    <n v="2014"/>
    <s v="Jul"/>
    <s v="17"/>
    <n v="82.7"/>
    <n v="44385155"/>
    <n v="8.8800000000000008"/>
    <n v="30835699"/>
    <n v="48.379432999999999"/>
    <n v="31.165579999999999"/>
    <n v="10.458333333333334"/>
    <n v="4450267.0358565738"/>
    <n v="10278.884462151394"/>
  </r>
  <r>
    <n v="922"/>
    <s v="The Shiny Peanut"/>
    <n v="12900000"/>
    <n v="2848466522"/>
    <x v="3"/>
    <s v="The Shiny Peanut"/>
    <n v="2337"/>
    <s v="Indonesia"/>
    <s v="ID"/>
    <s v="Entertainment"/>
    <n v="3109"/>
    <n v="32"/>
    <n v="167"/>
    <n v="837700"/>
    <n v="209"/>
    <n v="3400"/>
    <n v="2500"/>
    <n v="40200"/>
    <n v="0"/>
    <n v="2016"/>
    <s v="Oct"/>
    <s v="26"/>
    <n v="36.299999999999997"/>
    <n v="270203917"/>
    <n v="4.6900000000000004"/>
    <n v="151509724"/>
    <n v="-0.78927499999999995"/>
    <n v="113.92132700000001"/>
    <n v="24.34375"/>
    <n v="1218856.0213949508"/>
    <n v="5519.8973042362004"/>
  </r>
  <r>
    <n v="923"/>
    <s v="Talking Angela"/>
    <n v="12800000"/>
    <n v="3632438963"/>
    <x v="2"/>
    <s v="Talking Angela"/>
    <n v="233"/>
    <s v="United Kingdom"/>
    <s v="GB"/>
    <s v="Film"/>
    <n v="2184"/>
    <n v="31"/>
    <n v="45"/>
    <n v="27957000"/>
    <n v="7000"/>
    <n v="111800"/>
    <n v="83900"/>
    <n v="1300000"/>
    <n v="0"/>
    <n v="2014"/>
    <s v="Sep"/>
    <s v="2"/>
    <n v="60"/>
    <n v="66834405"/>
    <n v="3.85"/>
    <n v="55908316"/>
    <n v="55.378050999999999"/>
    <n v="-3.4359730000000002"/>
    <n v="1.9416666666666667"/>
    <n v="15589866.793991417"/>
    <n v="54935.622317596564"/>
  </r>
  <r>
    <n v="924"/>
    <s v="Melon City Show - ï¿½ï¿½ï¿½ï¿½ï¿½ï¿½ï¿½ï¿½ï¿½ï¿½ï¿"/>
    <n v="12800000"/>
    <n v="5863456698"/>
    <x v="10"/>
    <s v="Melon City Show - ï¿½ï¿½ï¿½ï¿½ï¿½ï¿½ï¿½ï¿½ï¿½ï¿"/>
    <n v="1727"/>
    <s v="Iraq"/>
    <s v="IQ"/>
    <s v="Comedy"/>
    <n v="1087"/>
    <n v="2"/>
    <n v="40"/>
    <n v="35336000"/>
    <n v="8800"/>
    <n v="141300"/>
    <n v="106000"/>
    <n v="1700000"/>
    <n v="0"/>
    <n v="2016"/>
    <s v="Jan"/>
    <s v="30"/>
    <n v="16.2"/>
    <n v="39309783"/>
    <n v="12.82"/>
    <n v="27783368"/>
    <n v="33.223191"/>
    <n v="43.679290999999999"/>
    <n v="17.989583333333332"/>
    <n v="3395168.9044585987"/>
    <n v="7411.6965836711061"/>
  </r>
  <r>
    <n v="925"/>
    <s v="Duo Tiempo De Sol"/>
    <n v="12800000"/>
    <n v="6662288136"/>
    <x v="0"/>
    <s v="Duo Tiempo De Sol"/>
    <n v="323"/>
    <s v="Spain"/>
    <s v="ES"/>
    <s v="Education"/>
    <n v="896"/>
    <n v="17"/>
    <n v="44"/>
    <n v="53988000"/>
    <n v="13500"/>
    <n v="216000"/>
    <n v="162000"/>
    <n v="2600000"/>
    <n v="100000"/>
    <n v="2013"/>
    <s v="Mar"/>
    <s v="26"/>
    <n v="88.9"/>
    <n v="47076781"/>
    <n v="13.96"/>
    <n v="37927409"/>
    <n v="40.463667000000001"/>
    <n v="-3.7492200000000002"/>
    <n v="2.4469696969696968"/>
    <n v="20626279.05882353"/>
    <n v="39628.482972136226"/>
  </r>
  <r>
    <n v="927"/>
    <s v="MrSuicideSheep"/>
    <n v="12800000"/>
    <n v="6970899521"/>
    <x v="2"/>
    <s v="MrSuicideSheep"/>
    <n v="3483"/>
    <s v="Canada"/>
    <s v="CA"/>
    <s v="Entertainment"/>
    <n v="842"/>
    <n v="13"/>
    <n v="168"/>
    <n v="18118000"/>
    <n v="4500"/>
    <n v="72500"/>
    <n v="54400"/>
    <n v="869600"/>
    <n v="0"/>
    <n v="2010"/>
    <s v="Apr"/>
    <s v="9"/>
    <n v="68.900000000000006"/>
    <n v="36991981"/>
    <n v="5.56"/>
    <n v="30628482"/>
    <n v="56.130366000000002"/>
    <n v="-106.346771"/>
    <n v="20.732142857142858"/>
    <n v="2001406.6956646568"/>
    <n v="3674.9928222796439"/>
  </r>
  <r>
    <n v="928"/>
    <s v="Adam W"/>
    <n v="12800000"/>
    <n v="9502983550"/>
    <x v="10"/>
    <s v="Adam W"/>
    <n v="681"/>
    <s v="United States"/>
    <s v="US"/>
    <s v="Comedy"/>
    <n v="492"/>
    <n v="171"/>
    <n v="39"/>
    <n v="228951000"/>
    <n v="57200"/>
    <n v="915800"/>
    <n v="686900"/>
    <n v="11000000"/>
    <n v="200000"/>
    <n v="2015"/>
    <s v="Oct"/>
    <s v="4"/>
    <n v="88.2"/>
    <n v="328239523"/>
    <n v="14.7"/>
    <n v="270663028"/>
    <n v="37.090240000000001"/>
    <n v="-95.712890999999999"/>
    <n v="6.3055555555555554"/>
    <n v="13954454.552129222"/>
    <n v="18795.88839941263"/>
  </r>
  <r>
    <n v="929"/>
    <s v="Right to Shiksha"/>
    <n v="12800000"/>
    <n v="7876740921"/>
    <x v="3"/>
    <s v="Right to Shiksha"/>
    <n v="2044"/>
    <s v="India"/>
    <s v="IN"/>
    <s v="Education"/>
    <n v="670"/>
    <n v="120"/>
    <n v="45"/>
    <n v="213738000"/>
    <n v="53400"/>
    <n v="855000"/>
    <n v="641200"/>
    <n v="10300000"/>
    <n v="300000"/>
    <n v="2020"/>
    <s v="Apr"/>
    <s v="23"/>
    <n v="28.1"/>
    <n v="1366417754"/>
    <n v="5.36"/>
    <n v="471031528"/>
    <n v="20.593684"/>
    <n v="78.962879999999998"/>
    <n v="42.583333333333336"/>
    <n v="3853591.4486301369"/>
    <n v="6262.2309197651666"/>
  </r>
  <r>
    <n v="930"/>
    <s v="Beyoncï¿½ï¿½"/>
    <n v="12800000"/>
    <n v="14185611472"/>
    <x v="0"/>
    <s v="Beyoncï¿½ï¿½"/>
    <n v="168"/>
    <s v="United States"/>
    <s v="US"/>
    <s v="Music"/>
    <n v="250"/>
    <n v="172"/>
    <n v="146"/>
    <n v="89566000"/>
    <n v="22400"/>
    <n v="358300"/>
    <n v="268700"/>
    <n v="4300000"/>
    <n v="0"/>
    <n v="2009"/>
    <s v="Sep"/>
    <s v="2"/>
    <n v="88.2"/>
    <n v="328239523"/>
    <n v="14.7"/>
    <n v="270663028"/>
    <n v="37.090240000000001"/>
    <n v="-95.712890999999999"/>
    <n v="0.93333333333333335"/>
    <n v="84438163.523809522"/>
    <n v="76190.476190476184"/>
  </r>
  <r>
    <n v="931"/>
    <s v="FACT FIRE KING"/>
    <n v="12700000"/>
    <n v="1159290255"/>
    <x v="13"/>
    <s v="FACT FIRE KING"/>
    <n v="782"/>
    <s v="India"/>
    <s v="IN"/>
    <s v="Games"/>
    <n v="9683"/>
    <n v="120"/>
    <n v="66"/>
    <n v="51291000"/>
    <n v="12800"/>
    <n v="205200"/>
    <n v="153900"/>
    <n v="2500000"/>
    <n v="500000"/>
    <n v="2020"/>
    <s v="Jul"/>
    <s v="29"/>
    <n v="28.1"/>
    <n v="1366417754"/>
    <n v="5.36"/>
    <n v="471031528"/>
    <n v="20.593684"/>
    <n v="78.962879999999998"/>
    <n v="16.291666666666668"/>
    <n v="1482468.3567774936"/>
    <n v="16240.409207161125"/>
  </r>
  <r>
    <n v="933"/>
    <s v="Franco Escamilla"/>
    <n v="12700000"/>
    <n v="4266957149"/>
    <x v="10"/>
    <s v="Franco Escamilla"/>
    <n v="2483"/>
    <s v="Mexico"/>
    <s v="MX"/>
    <s v="Comedy"/>
    <n v="1740"/>
    <n v="32"/>
    <n v="41"/>
    <n v="77482000"/>
    <n v="19400"/>
    <n v="309900"/>
    <n v="232400"/>
    <n v="3700000"/>
    <n v="100000"/>
    <n v="2007"/>
    <s v="Oct"/>
    <s v="19"/>
    <n v="40.200000000000003"/>
    <n v="126014024"/>
    <n v="3.42"/>
    <n v="102626859"/>
    <n v="23.634501"/>
    <n v="-102.552784"/>
    <n v="12.171568627450981"/>
    <n v="1718468.4450261779"/>
    <n v="5114.7805074506641"/>
  </r>
  <r>
    <n v="934"/>
    <s v="Adexe &amp; Nau"/>
    <n v="12700000"/>
    <n v="4579773883"/>
    <x v="0"/>
    <s v="Adexe &amp; Nau"/>
    <n v="594"/>
    <s v="Spain"/>
    <s v="ES"/>
    <s v="Music"/>
    <n v="1563"/>
    <n v="18"/>
    <n v="147"/>
    <n v="10083000"/>
    <n v="2500"/>
    <n v="40300"/>
    <n v="30200"/>
    <n v="484000"/>
    <n v="0"/>
    <n v="2013"/>
    <s v="Dec"/>
    <s v="22"/>
    <n v="88.9"/>
    <n v="47076781"/>
    <n v="13.96"/>
    <n v="37927409"/>
    <n v="40.463667000000001"/>
    <n v="-3.7492200000000002"/>
    <n v="4.5"/>
    <n v="7710057.0420875419"/>
    <n v="21380.471380471379"/>
  </r>
  <r>
    <n v="935"/>
    <s v="Diana and Roma IND"/>
    <n v="12700000"/>
    <n v="5567832210"/>
    <x v="2"/>
    <s v="Diana and Roma IND"/>
    <n v="534"/>
    <s v="United States"/>
    <s v="US"/>
    <s v="Entertainment"/>
    <n v="1173"/>
    <n v="173"/>
    <n v="169"/>
    <n v="46602000"/>
    <n v="11700"/>
    <n v="186400"/>
    <n v="139800"/>
    <n v="2200000"/>
    <n v="100000"/>
    <n v="2019"/>
    <s v="Nov"/>
    <s v="7"/>
    <n v="88.2"/>
    <n v="328239523"/>
    <n v="14.7"/>
    <n v="270663028"/>
    <n v="37.090240000000001"/>
    <n v="-95.712890999999999"/>
    <n v="8.9"/>
    <n v="10426652.078651685"/>
    <n v="23782.771535580523"/>
  </r>
  <r>
    <n v="937"/>
    <s v="Future"/>
    <n v="12700000"/>
    <n v="9927699419"/>
    <x v="0"/>
    <s v="Future AMV's"/>
    <n v="119"/>
    <s v="United States"/>
    <s v="US"/>
    <s v="Film"/>
    <n v="270216"/>
    <n v="1944"/>
    <n v="1473"/>
    <n v="472367"/>
    <n v="118"/>
    <n v="1900"/>
    <n v="1400"/>
    <n v="22700"/>
    <n v="1000"/>
    <n v="2020"/>
    <s v="Nov"/>
    <s v="7"/>
    <n v="88.2"/>
    <n v="328239523"/>
    <n v="14.7"/>
    <n v="270663028"/>
    <n v="37.090240000000001"/>
    <n v="-95.712890999999999"/>
    <n v="2.4791666666666665"/>
    <n v="83426045.537815124"/>
    <n v="106722.68907563025"/>
  </r>
  <r>
    <n v="938"/>
    <s v="YoungBoy Never Broke Again"/>
    <n v="12700000"/>
    <n v="13174393401"/>
    <x v="2"/>
    <s v="YoungBoy Never Broke Again"/>
    <n v="142"/>
    <s v="United States"/>
    <s v="US"/>
    <s v="Music"/>
    <n v="279"/>
    <n v="173"/>
    <n v="147"/>
    <n v="169968000"/>
    <n v="42500"/>
    <n v="679900"/>
    <n v="509900"/>
    <n v="8200000"/>
    <n v="100000"/>
    <n v="2015"/>
    <s v="Jan"/>
    <s v="4"/>
    <n v="88.2"/>
    <n v="328239523"/>
    <n v="14.7"/>
    <n v="270663028"/>
    <n v="37.090240000000001"/>
    <n v="-95.712890999999999"/>
    <n v="1.3148148148148149"/>
    <n v="92777418.316901416"/>
    <n v="89436.619718309856"/>
  </r>
  <r>
    <n v="939"/>
    <s v="Blossom"/>
    <n v="12700000"/>
    <n v="4733873025"/>
    <x v="8"/>
    <s v="Blossom"/>
    <n v="812"/>
    <s v="United States"/>
    <s v="US"/>
    <s v="Howto"/>
    <n v="1472"/>
    <n v="173"/>
    <n v="36"/>
    <n v="43868000"/>
    <n v="11000"/>
    <n v="175500"/>
    <n v="131600"/>
    <n v="2100000"/>
    <n v="100000"/>
    <n v="2017"/>
    <s v="Jun"/>
    <s v="1"/>
    <n v="88.2"/>
    <n v="328239523"/>
    <n v="14.7"/>
    <n v="270663028"/>
    <n v="37.090240000000001"/>
    <n v="-95.712890999999999"/>
    <n v="9.6666666666666661"/>
    <n v="5829892.8879310349"/>
    <n v="15640.394088669951"/>
  </r>
  <r>
    <n v="941"/>
    <s v="Piuzinho"/>
    <n v="12700000"/>
    <n v="1081285962"/>
    <x v="6"/>
    <s v="Piuzinho"/>
    <n v="504"/>
    <s v="Brazil"/>
    <s v="BR"/>
    <s v="Games"/>
    <n v="10642"/>
    <n v="53"/>
    <n v="67"/>
    <n v="3619000"/>
    <n v="905"/>
    <n v="14500"/>
    <n v="10900"/>
    <n v="173700"/>
    <n v="0"/>
    <n v="2015"/>
    <s v="May"/>
    <s v="13"/>
    <n v="51.3"/>
    <n v="212559417"/>
    <n v="12.08"/>
    <n v="183241641"/>
    <n v="-14.235004"/>
    <n v="-51.925280000000001"/>
    <n v="4.666666666666667"/>
    <n v="2145408.6547619049"/>
    <n v="25198.4126984127"/>
  </r>
  <r>
    <n v="942"/>
    <s v="Heidi y Zidane"/>
    <n v="12700000"/>
    <n v="6001189018"/>
    <x v="16"/>
    <s v="Heidi y Zidane"/>
    <n v="600"/>
    <s v="United States"/>
    <s v="US"/>
    <s v="People"/>
    <n v="1052"/>
    <n v="173"/>
    <n v="60"/>
    <n v="16117000"/>
    <n v="4000"/>
    <n v="64500"/>
    <n v="48400"/>
    <n v="773600"/>
    <n v="0"/>
    <n v="2019"/>
    <s v="Dec"/>
    <s v="2"/>
    <n v="88.2"/>
    <n v="328239523"/>
    <n v="14.7"/>
    <n v="270663028"/>
    <n v="37.090240000000001"/>
    <n v="-95.712890999999999"/>
    <n v="10"/>
    <n v="10001981.696666667"/>
    <n v="21166.666666666668"/>
  </r>
  <r>
    <n v="943"/>
    <s v="Go Ami Go!"/>
    <n v="12700000"/>
    <n v="1714955279"/>
    <x v="5"/>
    <s v="Go Ami Go!"/>
    <n v="252"/>
    <s v="Colombia"/>
    <s v="CO"/>
    <s v="People"/>
    <n v="5821"/>
    <n v="11"/>
    <n v="57"/>
    <n v="327600000"/>
    <n v="81900"/>
    <n v="1300000"/>
    <n v="982800"/>
    <n v="15700000"/>
    <n v="1500000"/>
    <n v="2015"/>
    <s v="Dec"/>
    <s v="3"/>
    <n v="55.3"/>
    <n v="50339443"/>
    <n v="9.7100000000000009"/>
    <n v="40827302"/>
    <n v="4.5708679999999999"/>
    <n v="-74.297332999999995"/>
    <n v="2.3333333333333335"/>
    <n v="6805378.0912698414"/>
    <n v="50396.825396825399"/>
  </r>
  <r>
    <n v="944"/>
    <s v="Morgz"/>
    <n v="12600000"/>
    <n v="3303595310"/>
    <x v="6"/>
    <s v="Morgz"/>
    <n v="825"/>
    <s v="United Kingdom"/>
    <s v="GB"/>
    <s v="Entertainment"/>
    <n v="2491"/>
    <n v="32"/>
    <n v="170"/>
    <n v="58838000"/>
    <n v="14700"/>
    <n v="235400"/>
    <n v="176500"/>
    <n v="2800000"/>
    <n v="100000"/>
    <n v="2014"/>
    <s v="Jun"/>
    <s v="10"/>
    <n v="60"/>
    <n v="66834405"/>
    <n v="3.85"/>
    <n v="55908316"/>
    <n v="55.378050999999999"/>
    <n v="-3.4359730000000002"/>
    <n v="6.875"/>
    <n v="4004357.9515151517"/>
    <n v="15272.727272727272"/>
  </r>
  <r>
    <n v="945"/>
    <s v="CaseyNeistat"/>
    <n v="12600000"/>
    <n v="3152402405"/>
    <x v="5"/>
    <s v="CaseyNeistat"/>
    <n v="1101"/>
    <s v="United States"/>
    <s v="US"/>
    <s v="People"/>
    <n v="2681"/>
    <n v="174"/>
    <n v="61"/>
    <n v="5952000"/>
    <n v="1500"/>
    <n v="23800"/>
    <n v="17900"/>
    <n v="285700"/>
    <n v="100000"/>
    <n v="2010"/>
    <s v="Feb"/>
    <s v="15"/>
    <n v="88.2"/>
    <n v="328239523"/>
    <n v="14.7"/>
    <n v="270663028"/>
    <n v="37.090240000000001"/>
    <n v="-95.712890999999999"/>
    <n v="6.5535714285714288"/>
    <n v="2863217.4432334243"/>
    <n v="11444.141689373297"/>
  </r>
  <r>
    <n v="946"/>
    <s v="ýýýýýýýýýSULGI"/>
    <n v="12600000"/>
    <n v="3485373675"/>
    <x v="5"/>
    <s v="ýýýýýýýýýSULGI"/>
    <n v="683"/>
    <s v="South Korea"/>
    <s v="KR"/>
    <s v="People"/>
    <n v="2313"/>
    <n v="17"/>
    <n v="61"/>
    <n v="113132000"/>
    <n v="28300"/>
    <n v="452500"/>
    <n v="339400"/>
    <n v="5400000"/>
    <n v="300000"/>
    <n v="2012"/>
    <s v="Nov"/>
    <s v="5"/>
    <n v="94.3"/>
    <n v="51709098"/>
    <n v="4.1500000000000004"/>
    <n v="42106719"/>
    <n v="35.907756999999997"/>
    <n v="127.76692199999999"/>
    <n v="4.7430555555555554"/>
    <n v="5103036.1273792097"/>
    <n v="18448.023426061493"/>
  </r>
  <r>
    <n v="947"/>
    <s v="NickiMinajAtVEVO"/>
    <n v="12600000"/>
    <n v="8831179714"/>
    <x v="0"/>
    <s v="NickiMinajAtVEVO"/>
    <n v="99"/>
    <s v="United States"/>
    <s v="US"/>
    <s v="Music"/>
    <n v="557"/>
    <n v="174"/>
    <n v="148"/>
    <n v="35027000"/>
    <n v="8800"/>
    <n v="140100"/>
    <n v="105100"/>
    <n v="1700000"/>
    <n v="0"/>
    <n v="2010"/>
    <s v="Apr"/>
    <s v="1"/>
    <n v="88.2"/>
    <n v="328239523"/>
    <n v="14.7"/>
    <n v="270663028"/>
    <n v="37.090240000000001"/>
    <n v="-95.712890999999999"/>
    <n v="0.5892857142857143"/>
    <n v="89203835.49494949"/>
    <n v="127272.72727272728"/>
  </r>
  <r>
    <n v="948"/>
    <s v="Ellie Goulding"/>
    <n v="12600000"/>
    <n v="6969178081"/>
    <x v="0"/>
    <s v="Ellie Goulding"/>
    <n v="218"/>
    <s v="United Kingdom"/>
    <s v="GB"/>
    <s v="Music"/>
    <n v="841"/>
    <n v="32"/>
    <n v="148"/>
    <n v="36681000"/>
    <n v="9200"/>
    <n v="146700"/>
    <n v="110000"/>
    <n v="1800000"/>
    <n v="0"/>
    <n v="2007"/>
    <s v="Jan"/>
    <s v="29"/>
    <n v="60"/>
    <n v="66834405"/>
    <n v="3.85"/>
    <n v="55908316"/>
    <n v="55.378050999999999"/>
    <n v="-3.4359730000000002"/>
    <n v="1.0686274509803921"/>
    <n v="31968706.79357798"/>
    <n v="57798.165137614676"/>
  </r>
  <r>
    <n v="949"/>
    <s v="colinfurze"/>
    <n v="12500000"/>
    <n v="1612094871"/>
    <x v="2"/>
    <s v="colinfurze"/>
    <n v="385"/>
    <s v="United Kingdom"/>
    <s v="GB"/>
    <s v="Entertainment"/>
    <n v="6487"/>
    <n v="33"/>
    <n v="171"/>
    <n v="8482000"/>
    <n v="2100"/>
    <n v="33900"/>
    <n v="25400"/>
    <n v="407200"/>
    <n v="0"/>
    <n v="2006"/>
    <s v="Nov"/>
    <s v="15"/>
    <n v="60"/>
    <n v="66834405"/>
    <n v="3.85"/>
    <n v="55908316"/>
    <n v="55.378050999999999"/>
    <n v="-3.4359730000000002"/>
    <n v="1.7824074074074074"/>
    <n v="4187259.405194805"/>
    <n v="32467.532467532466"/>
  </r>
  <r>
    <n v="950"/>
    <s v="People Vs Food"/>
    <n v="12500000"/>
    <n v="1136534702"/>
    <x v="2"/>
    <s v="People Vs Food"/>
    <n v="601"/>
    <s v="United States"/>
    <s v="US"/>
    <s v="Entertainment"/>
    <n v="9980"/>
    <n v="175"/>
    <n v="171"/>
    <n v="15340000"/>
    <n v="3800"/>
    <n v="61400"/>
    <n v="46000"/>
    <n v="736300"/>
    <n v="0"/>
    <n v="2013"/>
    <s v="Jul"/>
    <s v="30"/>
    <n v="88.2"/>
    <n v="328239523"/>
    <n v="14.7"/>
    <n v="270663028"/>
    <n v="37.090240000000001"/>
    <n v="-95.712890999999999"/>
    <n v="4.5530303030303028"/>
    <n v="1891072.7154742097"/>
    <n v="20798.66888519135"/>
  </r>
  <r>
    <n v="951"/>
    <s v="Wolfoo Family"/>
    <n v="12500000"/>
    <n v="161254021"/>
    <x v="21"/>
    <s v="Wolfoo Family"/>
    <n v="61"/>
    <s v="United States"/>
    <s v="US"/>
    <s v="Film"/>
    <n v="81750"/>
    <n v="175"/>
    <n v="46"/>
    <n v="757789000"/>
    <n v="0"/>
    <n v="0"/>
    <n v="0"/>
    <n v="0"/>
    <n v="0"/>
    <n v="2019"/>
    <s v="Oct"/>
    <s v="21"/>
    <n v="88.2"/>
    <n v="328239523"/>
    <n v="14.7"/>
    <n v="270663028"/>
    <n v="37.090240000000001"/>
    <n v="-95.712890999999999"/>
    <n v="1.0166666666666666"/>
    <n v="2643508.5409836066"/>
    <n v="204918.03278688525"/>
  </r>
  <r>
    <n v="953"/>
    <s v="Health Time"/>
    <n v="12500000"/>
    <n v="1002219689"/>
    <x v="8"/>
    <s v="Health Time"/>
    <n v="1810"/>
    <s v="India"/>
    <s v="IN"/>
    <s v="People"/>
    <n v="11667"/>
    <n v="123"/>
    <n v="62"/>
    <n v="1395000"/>
    <n v="349"/>
    <n v="5600"/>
    <n v="4200"/>
    <n v="66900"/>
    <n v="0"/>
    <n v="2016"/>
    <s v="Sep"/>
    <s v="25"/>
    <n v="28.1"/>
    <n v="1366417754"/>
    <n v="5.36"/>
    <n v="471031528"/>
    <n v="20.593684"/>
    <n v="78.962879999999998"/>
    <n v="18.854166666666668"/>
    <n v="553712.53535911604"/>
    <n v="6906.0773480662983"/>
  </r>
  <r>
    <n v="954"/>
    <s v="Yair17"/>
    <n v="12500000"/>
    <n v="1402042328"/>
    <x v="6"/>
    <s v="Yair17"/>
    <n v="1109"/>
    <s v="Mexico"/>
    <s v="MX"/>
    <s v="Games"/>
    <n v="7741"/>
    <n v="33"/>
    <n v="68"/>
    <n v="8869000"/>
    <n v="2200"/>
    <n v="35500"/>
    <n v="26600"/>
    <n v="425700"/>
    <n v="0"/>
    <n v="2014"/>
    <s v="Jan"/>
    <s v="22"/>
    <n v="40.200000000000003"/>
    <n v="126014024"/>
    <n v="3.42"/>
    <n v="102626859"/>
    <n v="23.634501"/>
    <n v="-102.552784"/>
    <n v="9.2416666666666671"/>
    <n v="1264240.1514878268"/>
    <n v="11271.415689810639"/>
  </r>
  <r>
    <n v="955"/>
    <s v="Little Baby Bum en Espaï¿½ï"/>
    <n v="12500000"/>
    <n v="6956320454"/>
    <x v="3"/>
    <s v="Little Baby Bum en Espaï¿½ï"/>
    <n v="1459"/>
    <s v="Spain"/>
    <s v="ES"/>
    <s v="Education"/>
    <n v="843"/>
    <n v="19"/>
    <n v="46"/>
    <n v="16319000"/>
    <n v="4100"/>
    <n v="65300"/>
    <n v="49000"/>
    <n v="783300"/>
    <n v="0"/>
    <n v="2014"/>
    <s v="Jun"/>
    <s v="6"/>
    <n v="88.9"/>
    <n v="47076781"/>
    <n v="13.96"/>
    <n v="37927409"/>
    <n v="40.463667000000001"/>
    <n v="-3.7492200000000002"/>
    <n v="12.158333333333333"/>
    <n v="4767868.7141878"/>
    <n v="8567.5119945167917"/>
  </r>
  <r>
    <n v="956"/>
    <s v="First We Feast"/>
    <n v="12500000"/>
    <n v="2983799729"/>
    <x v="8"/>
    <s v="First We Feast"/>
    <n v="1076"/>
    <s v="United States"/>
    <s v="US"/>
    <s v="Entertainment"/>
    <n v="2892"/>
    <n v="175"/>
    <n v="171"/>
    <n v="111252000"/>
    <n v="27800"/>
    <n v="445000"/>
    <n v="333800"/>
    <n v="5300000"/>
    <n v="200000"/>
    <n v="2014"/>
    <s v="Feb"/>
    <s v="28"/>
    <n v="88.2"/>
    <n v="328239523"/>
    <n v="14.7"/>
    <n v="270663028"/>
    <n v="37.090240000000001"/>
    <n v="-95.712890999999999"/>
    <n v="8.9666666666666668"/>
    <n v="2773048.0752788102"/>
    <n v="11617.100371747212"/>
  </r>
  <r>
    <n v="957"/>
    <s v="Mï¿½ï¿½ï¿½ï¿½"/>
    <n v="12500000"/>
    <n v="3140883140"/>
    <x v="22"/>
    <s v="Mï¿½ï¿½ï¿½ï¿½"/>
    <n v="766"/>
    <s v="Mexico"/>
    <s v="MX"/>
    <s v="Entertainment"/>
    <n v="2691"/>
    <n v="33"/>
    <n v="171"/>
    <n v="31007000"/>
    <n v="7800"/>
    <n v="124000"/>
    <n v="93000"/>
    <n v="1500000"/>
    <n v="0"/>
    <n v="2015"/>
    <s v="Jul"/>
    <s v="6"/>
    <n v="40.200000000000003"/>
    <n v="126014024"/>
    <n v="3.42"/>
    <n v="102626859"/>
    <n v="23.634501"/>
    <n v="-102.552784"/>
    <n v="7.0925925925925926"/>
    <n v="4100369.6344647519"/>
    <n v="16318.537859007833"/>
  </r>
  <r>
    <n v="958"/>
    <s v="Bebefinn - Nursery Rhymes &amp; Kids Songs"/>
    <n v="12500000"/>
    <n v="4163639093"/>
    <x v="2"/>
    <s v="Bebefinn - Nursery Rhymes &amp; Kids Songs"/>
    <n v="322"/>
    <s v="United States"/>
    <s v="US"/>
    <s v="Entertainment"/>
    <n v="1794"/>
    <n v="175"/>
    <n v="171"/>
    <n v="565459000"/>
    <n v="0"/>
    <n v="0"/>
    <n v="0"/>
    <n v="0"/>
    <n v="500000"/>
    <n v="2022"/>
    <s v="Mar"/>
    <s v="30"/>
    <n v="88.2"/>
    <n v="328239523"/>
    <n v="14.7"/>
    <n v="270663028"/>
    <n v="37.090240000000001"/>
    <n v="-95.712890999999999"/>
    <n v="13.416666666666666"/>
    <n v="12930556.189440994"/>
    <n v="38819.875776397515"/>
  </r>
  <r>
    <n v="960"/>
    <s v="Parafernalha"/>
    <n v="12500000"/>
    <n v="4625777945"/>
    <x v="2"/>
    <s v="Parafernalha"/>
    <n v="1888"/>
    <s v="Brazil"/>
    <s v="BR"/>
    <s v="Entertainment"/>
    <n v="1532"/>
    <n v="54"/>
    <n v="171"/>
    <n v="7158000"/>
    <n v="1800"/>
    <n v="28600"/>
    <n v="21500"/>
    <n v="343600"/>
    <n v="0"/>
    <n v="2011"/>
    <s v="May"/>
    <s v="13"/>
    <n v="51.3"/>
    <n v="212559417"/>
    <n v="12.08"/>
    <n v="183241641"/>
    <n v="-14.235004"/>
    <n v="-51.925280000000001"/>
    <n v="12.102564102564102"/>
    <n v="2450094.2505296608"/>
    <n v="6620.7627118644068"/>
  </r>
  <r>
    <n v="961"/>
    <s v="NDTV"/>
    <n v="12500000"/>
    <n v="4935793409"/>
    <x v="2"/>
    <s v="NDTV"/>
    <n v="151136"/>
    <s v="India"/>
    <s v="IN"/>
    <s v="News"/>
    <n v="1395"/>
    <n v="123"/>
    <n v="24"/>
    <n v="58527000"/>
    <n v="14600"/>
    <n v="234100"/>
    <n v="175600"/>
    <n v="2800000"/>
    <n v="100000"/>
    <n v="2006"/>
    <s v="May"/>
    <s v="8"/>
    <n v="28.1"/>
    <n v="1366417754"/>
    <n v="5.36"/>
    <n v="471031528"/>
    <n v="20.593684"/>
    <n v="78.962879999999998"/>
    <n v="699.7037037037037"/>
    <n v="32657.959777948337"/>
    <n v="82.706965911496937"/>
  </r>
  <r>
    <n v="962"/>
    <s v="elcarteldesantatv"/>
    <n v="12500000"/>
    <n v="7489455451"/>
    <x v="0"/>
    <s v="elcarteldesantatv"/>
    <n v="377"/>
    <s v="Mexico"/>
    <s v="MX"/>
    <s v="Entertainment"/>
    <n v="743"/>
    <n v="33"/>
    <n v="171"/>
    <n v="115881000"/>
    <n v="29000"/>
    <n v="463500"/>
    <n v="347600"/>
    <n v="5600000"/>
    <n v="100000"/>
    <n v="2008"/>
    <s v="Nov"/>
    <s v="27"/>
    <n v="40.200000000000003"/>
    <n v="126014024"/>
    <n v="3.42"/>
    <n v="102626859"/>
    <n v="23.634501"/>
    <n v="-102.552784"/>
    <n v="1.9635416666666667"/>
    <n v="19865929.578249335"/>
    <n v="33156.498673740054"/>
  </r>
  <r>
    <n v="963"/>
    <s v="Family Fitness"/>
    <n v="12500000"/>
    <n v="10384848759"/>
    <x v="2"/>
    <s v="Family Fitness"/>
    <n v="1699"/>
    <s v="India"/>
    <s v="IN"/>
    <s v="Entertainment"/>
    <n v="413"/>
    <n v="123"/>
    <n v="171"/>
    <n v="235715000"/>
    <n v="58900"/>
    <n v="942900"/>
    <n v="707100"/>
    <n v="11300000"/>
    <n v="400000"/>
    <n v="2017"/>
    <s v="Jan"/>
    <s v="18"/>
    <n v="28.1"/>
    <n v="1366417754"/>
    <n v="5.36"/>
    <n v="471031528"/>
    <n v="20.593684"/>
    <n v="78.962879999999998"/>
    <n v="20.226190476190474"/>
    <n v="6112330.0523837553"/>
    <n v="7357.2689817539731"/>
  </r>
  <r>
    <n v="964"/>
    <s v="Zee Tamil"/>
    <n v="12500000"/>
    <n v="11552190002"/>
    <x v="2"/>
    <s v="Zee Tamil"/>
    <n v="102699"/>
    <s v="India"/>
    <s v="IN"/>
    <s v="Entertainment"/>
    <n v="342"/>
    <n v="123"/>
    <n v="171"/>
    <n v="349940000"/>
    <n v="87500"/>
    <n v="1400000"/>
    <n v="1000000"/>
    <n v="16800000"/>
    <n v="200000"/>
    <n v="2008"/>
    <s v="Aug"/>
    <s v="26"/>
    <n v="28.1"/>
    <n v="1366417754"/>
    <n v="5.36"/>
    <n v="471031528"/>
    <n v="20.593684"/>
    <n v="78.962879999999998"/>
    <n v="534.890625"/>
    <n v="112485.90543238007"/>
    <n v="121.71491445875812"/>
  </r>
  <r>
    <n v="965"/>
    <s v="Flowers Comedy"/>
    <n v="12500000"/>
    <n v="11691081301"/>
    <x v="2"/>
    <s v="Flowers Comedy"/>
    <n v="11907"/>
    <s v="India"/>
    <s v="IN"/>
    <s v="Entertainment"/>
    <n v="337"/>
    <n v="122"/>
    <n v="170"/>
    <n v="180021000"/>
    <n v="45000"/>
    <n v="720100"/>
    <n v="540100"/>
    <n v="8600000"/>
    <n v="100000"/>
    <n v="2015"/>
    <s v="Aug"/>
    <s v="19"/>
    <n v="28.1"/>
    <n v="1366417754"/>
    <n v="5.36"/>
    <n v="471031528"/>
    <n v="20.593684"/>
    <n v="78.962879999999998"/>
    <n v="110.25"/>
    <n v="981866.23843117489"/>
    <n v="1049.8026371042245"/>
  </r>
  <r>
    <n v="966"/>
    <s v="Mundo Bita"/>
    <n v="12500000"/>
    <n v="16690788752"/>
    <x v="0"/>
    <s v="Mundo Bita"/>
    <n v="253"/>
    <s v="Brazil"/>
    <s v="BR"/>
    <s v="Music"/>
    <n v="171"/>
    <n v="54"/>
    <n v="149"/>
    <n v="213700000"/>
    <n v="53400"/>
    <n v="854800"/>
    <n v="641100"/>
    <n v="10300000"/>
    <n v="100000"/>
    <n v="2011"/>
    <s v="Sep"/>
    <s v="29"/>
    <n v="51.3"/>
    <n v="212559417"/>
    <n v="12.08"/>
    <n v="183241641"/>
    <n v="-14.235004"/>
    <n v="-51.925280000000001"/>
    <n v="1.6217948717948718"/>
    <n v="65971497.043478258"/>
    <n v="49407.114624505928"/>
  </r>
  <r>
    <n v="967"/>
    <s v="Wave Music Bhakti"/>
    <n v="12500000"/>
    <n v="5146004207"/>
    <x v="0"/>
    <s v="Wave Music Bhakti"/>
    <n v="19899"/>
    <s v="India"/>
    <s v="IN"/>
    <s v="Music"/>
    <n v="1299"/>
    <n v="123"/>
    <n v="149"/>
    <n v="11079000"/>
    <n v="2800"/>
    <n v="44300"/>
    <n v="33200"/>
    <n v="531800"/>
    <n v="0"/>
    <n v="2011"/>
    <s v="Apr"/>
    <s v="19"/>
    <n v="28.1"/>
    <n v="1366417754"/>
    <n v="5.36"/>
    <n v="471031528"/>
    <n v="20.593684"/>
    <n v="78.962879999999998"/>
    <n v="127.55769230769231"/>
    <n v="258606.17151615658"/>
    <n v="628.17226996331476"/>
  </r>
  <r>
    <n v="969"/>
    <s v="CKM"/>
    <n v="12500000"/>
    <n v="4465772496"/>
    <x v="10"/>
    <s v="CKM"/>
    <n v="117"/>
    <s v="India"/>
    <s v="IN"/>
    <s v="Comedy"/>
    <n v="1621"/>
    <n v="123"/>
    <n v="42"/>
    <n v="13142000"/>
    <n v="3300"/>
    <n v="52600"/>
    <n v="39400"/>
    <n v="630800"/>
    <n v="0"/>
    <n v="2018"/>
    <s v="Feb"/>
    <s v="20"/>
    <n v="28.1"/>
    <n v="1366417754"/>
    <n v="5.36"/>
    <n v="471031528"/>
    <n v="20.593684"/>
    <n v="78.962879999999998"/>
    <n v="1.625"/>
    <n v="38168995.692307696"/>
    <n v="106837.60683760684"/>
  </r>
  <r>
    <n v="970"/>
    <s v="Quantum Tech HD"/>
    <n v="12500000"/>
    <n v="4340213066"/>
    <x v="14"/>
    <s v="Mr_Mughall Gaming"/>
    <n v="223"/>
    <s v="Pakistan"/>
    <s v="PK"/>
    <s v="nan"/>
    <n v="3956586"/>
    <n v="3554"/>
    <m/>
    <n v="8721"/>
    <n v="2"/>
    <n v="35"/>
    <n v="26"/>
    <n v="419"/>
    <n v="32"/>
    <n v="2022"/>
    <s v="Apr"/>
    <s v="23"/>
    <n v="9"/>
    <n v="216565318"/>
    <n v="4.45"/>
    <n v="79927762"/>
    <n v="30.375321"/>
    <n v="69.345116000000004"/>
    <n v="9.2916666666666661"/>
    <n v="19462838.860986546"/>
    <n v="56053.811659192826"/>
  </r>
  <r>
    <n v="971"/>
    <s v="_vector_"/>
    <n v="12400000"/>
    <n v="7597013023"/>
    <x v="10"/>
    <s v="_vector_"/>
    <n v="398"/>
    <s v="United States"/>
    <s v="US"/>
    <s v="Comedy"/>
    <n v="720"/>
    <n v="176"/>
    <n v="43"/>
    <n v="903672000"/>
    <n v="225900"/>
    <n v="3600000"/>
    <n v="2700000"/>
    <n v="43400000"/>
    <n v="1200000"/>
    <n v="2019"/>
    <s v="Mar"/>
    <s v="24"/>
    <n v="88.2"/>
    <n v="328239523"/>
    <n v="14.7"/>
    <n v="270663028"/>
    <n v="37.090240000000001"/>
    <n v="-95.712890999999999"/>
    <n v="6.6333333333333337"/>
    <n v="19087972.419597991"/>
    <n v="31155.778894472362"/>
  </r>
  <r>
    <n v="972"/>
    <s v="DEV Ke Facts"/>
    <n v="12400000"/>
    <n v="1971226335"/>
    <x v="3"/>
    <s v="DEV Ke Facts"/>
    <n v="218"/>
    <s v="India"/>
    <s v="IN"/>
    <s v="Education"/>
    <n v="5034"/>
    <n v="124"/>
    <n v="47"/>
    <n v="273670000"/>
    <n v="68400"/>
    <n v="1100000"/>
    <n v="821000"/>
    <n v="13100000"/>
    <n v="600000"/>
    <n v="2012"/>
    <s v="Sep"/>
    <s v="29"/>
    <n v="28.1"/>
    <n v="1366417754"/>
    <n v="5.36"/>
    <n v="471031528"/>
    <n v="20.593684"/>
    <n v="78.962879999999998"/>
    <n v="1.5138888888888888"/>
    <n v="9042322.6376146786"/>
    <n v="56880.733944954125"/>
  </r>
  <r>
    <n v="974"/>
    <s v="LOUD"/>
    <n v="12400000"/>
    <n v="2394143260"/>
    <x v="6"/>
    <s v="WatchLOUD"/>
    <n v="690"/>
    <s v="United States"/>
    <s v="US"/>
    <s v="Entertainment"/>
    <n v="186431"/>
    <n v="1795"/>
    <n v="1759"/>
    <n v="27596"/>
    <n v="7"/>
    <n v="110"/>
    <n v="83"/>
    <n v="1300"/>
    <n v="0"/>
    <n v="2006"/>
    <s v="Jan"/>
    <s v="4"/>
    <n v="88.2"/>
    <n v="328239523"/>
    <n v="14.7"/>
    <n v="270663028"/>
    <n v="37.090240000000001"/>
    <n v="-95.712890999999999"/>
    <n v="3.1944444444444446"/>
    <n v="3469772.84057971"/>
    <n v="17971.014492753624"/>
  </r>
  <r>
    <n v="975"/>
    <s v="Gibby :)"/>
    <n v="12400000"/>
    <n v="2862685032"/>
    <x v="5"/>
    <s v="Gibby :)"/>
    <n v="226"/>
    <s v="Mexico"/>
    <s v="MX"/>
    <s v="People"/>
    <n v="3087"/>
    <n v="34"/>
    <n v="63"/>
    <n v="10278000"/>
    <n v="2600"/>
    <n v="41100"/>
    <n v="30800"/>
    <n v="493300"/>
    <n v="0"/>
    <n v="2014"/>
    <s v="Aug"/>
    <s v="30"/>
    <n v="40.200000000000003"/>
    <n v="126014024"/>
    <n v="3.42"/>
    <n v="102626859"/>
    <n v="23.634501"/>
    <n v="-102.552784"/>
    <n v="1.8833333333333333"/>
    <n v="12666747.92920354"/>
    <n v="54867.256637168139"/>
  </r>
  <r>
    <n v="976"/>
    <s v="Gustavo Parï¿½ï¿½"/>
    <n v="12400000"/>
    <n v="2602614088"/>
    <x v="10"/>
    <s v="GustavoParodias"/>
    <n v="9"/>
    <s v="Brazil"/>
    <s v="BR"/>
    <s v="Comedy"/>
    <n v="4050768"/>
    <n v="5075"/>
    <n v="4894"/>
    <m/>
    <n v="0"/>
    <n v="0"/>
    <n v="0"/>
    <n v="0"/>
    <n v="0"/>
    <n v="2010"/>
    <s v="Aug"/>
    <s v="24"/>
    <n v="51.3"/>
    <n v="212559417"/>
    <n v="12.08"/>
    <n v="183241641"/>
    <n v="-14.235004"/>
    <n v="-51.925280000000001"/>
    <n v="5.3571428571428568E-2"/>
    <n v="289179343.1111111"/>
    <n v="1377777.7777777778"/>
  </r>
  <r>
    <n v="977"/>
    <s v="SAAIHALILINTAR"/>
    <n v="12400000"/>
    <n v="1113066203"/>
    <x v="2"/>
    <s v="SAAIHALILINTAR"/>
    <n v="409"/>
    <s v="Indonesia"/>
    <s v="ID"/>
    <s v="Entertainment"/>
    <n v="10271"/>
    <n v="34"/>
    <n v="172"/>
    <n v="806075"/>
    <n v="202"/>
    <n v="3200"/>
    <n v="2400"/>
    <n v="38700"/>
    <n v="0"/>
    <n v="2012"/>
    <s v="Apr"/>
    <s v="28"/>
    <n v="36.299999999999997"/>
    <n v="270203917"/>
    <n v="4.6900000000000004"/>
    <n v="151509724"/>
    <n v="-0.78927499999999995"/>
    <n v="113.92132700000001"/>
    <n v="2.8402777777777777"/>
    <n v="2721433.259168704"/>
    <n v="30317.848410757946"/>
  </r>
  <r>
    <n v="978"/>
    <s v="Timba Vk"/>
    <n v="12400000"/>
    <n v="2840137980"/>
    <x v="6"/>
    <s v="Timba Vk"/>
    <n v="1024"/>
    <s v="Spain"/>
    <s v="ES"/>
    <s v="Games"/>
    <n v="3116"/>
    <n v="19"/>
    <n v="68"/>
    <n v="24022000"/>
    <n v="6000"/>
    <n v="96100"/>
    <n v="72100"/>
    <n v="1200000"/>
    <n v="100000"/>
    <n v="2012"/>
    <s v="Jun"/>
    <s v="16"/>
    <n v="88.9"/>
    <n v="47076781"/>
    <n v="13.96"/>
    <n v="37927409"/>
    <n v="40.463667000000001"/>
    <n v="-3.7492200000000002"/>
    <n v="7.1111111111111107"/>
    <n v="2773572.24609375"/>
    <n v="12109.375"/>
  </r>
  <r>
    <n v="979"/>
    <s v="Heidi and Zidane HZHtube"/>
    <n v="12400000"/>
    <n v="4021409291"/>
    <x v="2"/>
    <s v="Heidi and Zidane HZHtube"/>
    <n v="813"/>
    <s v="Canada"/>
    <s v="CA"/>
    <s v="Entertainment"/>
    <n v="1900"/>
    <n v="14"/>
    <n v="172"/>
    <n v="9595000"/>
    <n v="2400"/>
    <n v="38400"/>
    <n v="28800"/>
    <n v="460600"/>
    <n v="0"/>
    <n v="2015"/>
    <s v="Nov"/>
    <s v="24"/>
    <n v="68.900000000000006"/>
    <n v="36991981"/>
    <n v="5.56"/>
    <n v="30628482"/>
    <n v="56.130366000000002"/>
    <n v="-106.346771"/>
    <n v="7.5277777777777777"/>
    <n v="4946382.8917589178"/>
    <n v="15252.152521525215"/>
  </r>
  <r>
    <n v="980"/>
    <s v="DaniRep | +6 Vï¿½ï¿½ï¿½ï¿½ï¿½ï¿½ï¿½ï¿½ï¿½ï¿½ï"/>
    <n v="12400000"/>
    <n v="6933660906"/>
    <x v="6"/>
    <s v="DaniRep | +6 Vï¿½ï¿½ï¿½ï¿½ï¿½ï¿½ï¿½ï¿½ï¿½ï¿½ï"/>
    <n v="12419"/>
    <s v="Spain"/>
    <s v="ES"/>
    <s v="Games"/>
    <n v="847"/>
    <n v="19"/>
    <n v="68"/>
    <n v="82648000"/>
    <n v="20700"/>
    <n v="330600"/>
    <n v="247900"/>
    <n v="4000000"/>
    <n v="100000"/>
    <n v="2012"/>
    <s v="Oct"/>
    <s v="29"/>
    <n v="88.9"/>
    <n v="47076781"/>
    <n v="13.96"/>
    <n v="37927409"/>
    <n v="40.463667000000001"/>
    <n v="-3.7492200000000002"/>
    <n v="86.243055555555557"/>
    <n v="558310.72598437872"/>
    <n v="998.47008615830578"/>
  </r>
  <r>
    <n v="981"/>
    <s v="Zee Kids"/>
    <n v="12400000"/>
    <n v="7683670251"/>
    <x v="1"/>
    <s v="Zee Kids"/>
    <n v="1212"/>
    <s v="India"/>
    <s v="IN"/>
    <s v="Entertainment"/>
    <n v="709"/>
    <n v="124"/>
    <n v="172"/>
    <n v="95163000"/>
    <n v="23800"/>
    <n v="380700"/>
    <n v="285500"/>
    <n v="4600000"/>
    <n v="100000"/>
    <n v="2012"/>
    <s v="Jul"/>
    <s v="6"/>
    <n v="28.1"/>
    <n v="1366417754"/>
    <n v="5.36"/>
    <n v="471031528"/>
    <n v="20.593684"/>
    <n v="78.962879999999998"/>
    <n v="8.4166666666666661"/>
    <n v="6339661.9232673263"/>
    <n v="10231.023102310231"/>
  </r>
  <r>
    <n v="982"/>
    <s v="Pari's Lifestyle"/>
    <n v="12400000"/>
    <n v="7741764747"/>
    <x v="5"/>
    <s v="Pari's Lifestyle"/>
    <n v="459"/>
    <s v="India"/>
    <s v="IN"/>
    <s v="People"/>
    <n v="702"/>
    <n v="124"/>
    <n v="63"/>
    <n v="38165000"/>
    <n v="9500"/>
    <n v="152700"/>
    <n v="114500"/>
    <n v="1800000"/>
    <n v="0"/>
    <n v="2018"/>
    <s v="Nov"/>
    <s v="26"/>
    <n v="28.1"/>
    <n v="1366417754"/>
    <n v="5.36"/>
    <n v="471031528"/>
    <n v="20.593684"/>
    <n v="78.962879999999998"/>
    <n v="6.375"/>
    <n v="16866589.862745099"/>
    <n v="27015.250544662311"/>
  </r>
  <r>
    <n v="983"/>
    <s v="DisneyChannelUK"/>
    <n v="12400000"/>
    <n v="12607488647"/>
    <x v="0"/>
    <s v="DisneyChannelUK"/>
    <n v="4422"/>
    <s v="United Kingdom"/>
    <s v="GB"/>
    <s v="Entertainment"/>
    <n v="306"/>
    <n v="34"/>
    <n v="172"/>
    <n v="34758000"/>
    <n v="8700"/>
    <n v="139000"/>
    <n v="104300"/>
    <n v="1700000"/>
    <n v="0"/>
    <n v="2007"/>
    <s v="Dec"/>
    <s v="6"/>
    <n v="60"/>
    <n v="66834405"/>
    <n v="3.85"/>
    <n v="55908316"/>
    <n v="55.378050999999999"/>
    <n v="-3.4359730000000002"/>
    <n v="21.676470588235293"/>
    <n v="2851082.9142921753"/>
    <n v="2804.161013116237"/>
  </r>
  <r>
    <n v="984"/>
    <s v="MoniLina"/>
    <n v="12400000"/>
    <n v="16086808918"/>
    <x v="10"/>
    <s v="MoniLinaFamily"/>
    <n v="0"/>
    <s v="United States"/>
    <s v="US"/>
    <s v="People"/>
    <n v="4057944"/>
    <n v="2774"/>
    <n v="2499"/>
    <m/>
    <n v="0"/>
    <n v="0"/>
    <n v="0"/>
    <n v="0"/>
    <n v="100"/>
    <n v="2016"/>
    <s v="May"/>
    <s v="10"/>
    <n v="88.2"/>
    <n v="328239523"/>
    <n v="14.7"/>
    <n v="270663028"/>
    <n v="37.090240000000001"/>
    <n v="-95.712890999999999"/>
    <n v="0"/>
    <n v="0"/>
    <n v="0"/>
  </r>
  <r>
    <n v="985"/>
    <s v="bharatzkitchen HINDI"/>
    <n v="12400000"/>
    <n v="2315226648"/>
    <x v="8"/>
    <s v="bharatzkitchen HINDI"/>
    <n v="729"/>
    <s v="India"/>
    <s v="IN"/>
    <s v="Howto"/>
    <n v="4042"/>
    <n v="124"/>
    <n v="38"/>
    <n v="30968000"/>
    <n v="7700"/>
    <n v="123900"/>
    <n v="92900"/>
    <n v="1500000"/>
    <n v="100000"/>
    <n v="2016"/>
    <s v="Aug"/>
    <s v="10"/>
    <n v="28.1"/>
    <n v="1366417754"/>
    <n v="5.36"/>
    <n v="471031528"/>
    <n v="20.593684"/>
    <n v="78.962879999999998"/>
    <n v="7.59375"/>
    <n v="3175893.8930041152"/>
    <n v="17009.602194787381"/>
  </r>
  <r>
    <n v="988"/>
    <s v="Avril Lavigne"/>
    <n v="12400000"/>
    <n v="6202090191"/>
    <x v="0"/>
    <s v="Avril Lavigne"/>
    <n v="205"/>
    <s v="United States"/>
    <s v="US"/>
    <s v="Music"/>
    <n v="999"/>
    <n v="176"/>
    <n v="150"/>
    <n v="50188000"/>
    <n v="12500"/>
    <n v="200800"/>
    <n v="150600"/>
    <n v="2400000"/>
    <n v="0"/>
    <n v="2005"/>
    <s v="Oct"/>
    <s v="8"/>
    <n v="88.2"/>
    <n v="328239523"/>
    <n v="14.7"/>
    <n v="270663028"/>
    <n v="37.090240000000001"/>
    <n v="-95.712890999999999"/>
    <n v="0.89912280701754388"/>
    <n v="30254098.492682926"/>
    <n v="60487.804878048781"/>
  </r>
  <r>
    <n v="989"/>
    <s v="Caylus"/>
    <n v="12400000"/>
    <n v="4779139505"/>
    <x v="3"/>
    <s v="Caylus"/>
    <n v="1340"/>
    <s v="United States"/>
    <s v="US"/>
    <s v="Games"/>
    <n v="1442"/>
    <n v="175"/>
    <n v="68"/>
    <n v="177600000"/>
    <n v="44400"/>
    <n v="710400"/>
    <n v="532800"/>
    <n v="8500000"/>
    <n v="400000"/>
    <n v="2016"/>
    <s v="Apr"/>
    <s v="6"/>
    <n v="88.2"/>
    <n v="328239523"/>
    <n v="14.7"/>
    <n v="270663028"/>
    <n v="37.090240000000001"/>
    <n v="-95.712890999999999"/>
    <n v="13.958333333333334"/>
    <n v="3566522.0186567162"/>
    <n v="9253.7313432835817"/>
  </r>
  <r>
    <n v="990"/>
    <s v="Migos ATL"/>
    <n v="12400000"/>
    <n v="6993406259"/>
    <x v="0"/>
    <s v="Migos ATL"/>
    <n v="99"/>
    <s v="United States"/>
    <s v="US"/>
    <s v="Entertainment"/>
    <n v="833"/>
    <n v="175"/>
    <n v="171"/>
    <n v="49412000"/>
    <n v="12400"/>
    <n v="197600"/>
    <n v="148200"/>
    <n v="2400000"/>
    <n v="100000"/>
    <n v="2012"/>
    <s v="Jan"/>
    <s v="17"/>
    <n v="88.2"/>
    <n v="328239523"/>
    <n v="14.7"/>
    <n v="270663028"/>
    <n v="37.090240000000001"/>
    <n v="-95.712890999999999"/>
    <n v="0.6875"/>
    <n v="70640467.262626261"/>
    <n v="125252.52525252526"/>
  </r>
  <r>
    <n v="991"/>
    <s v="Natan por Aï¿"/>
    <n v="12300000"/>
    <n v="9029609749"/>
    <x v="7"/>
    <s v="Natan por Aï¿"/>
    <n v="1200"/>
    <s v="Brazil"/>
    <s v="BR"/>
    <s v="Entertainment"/>
    <n v="525"/>
    <n v="55"/>
    <n v="172"/>
    <n v="552513000"/>
    <n v="138100"/>
    <n v="2200000"/>
    <n v="1700000"/>
    <n v="26500000"/>
    <n v="700000"/>
    <n v="2017"/>
    <s v="Feb"/>
    <s v="12"/>
    <n v="51.3"/>
    <n v="212559417"/>
    <n v="12.08"/>
    <n v="183241641"/>
    <n v="-14.235004"/>
    <n v="-51.925280000000001"/>
    <n v="14.285714285714286"/>
    <n v="7524674.7908333335"/>
    <n v="10250"/>
  </r>
  <r>
    <n v="992"/>
    <s v="Free Fire India Official"/>
    <n v="12300000"/>
    <n v="1674409945"/>
    <x v="5"/>
    <s v="Free Fire India Official"/>
    <n v="1500"/>
    <s v="India"/>
    <s v="IN"/>
    <s v="Games"/>
    <n v="6141"/>
    <n v="125"/>
    <n v="69"/>
    <n v="64735000"/>
    <n v="16200"/>
    <n v="258900"/>
    <n v="194200"/>
    <n v="3100000"/>
    <n v="300000"/>
    <n v="2018"/>
    <s v="Sep"/>
    <s v="14"/>
    <n v="28.1"/>
    <n v="1366417754"/>
    <n v="5.36"/>
    <n v="471031528"/>
    <n v="20.593684"/>
    <n v="78.962879999999998"/>
    <n v="20.833333333333332"/>
    <n v="1116273.2966666666"/>
    <n v="8200"/>
  </r>
  <r>
    <n v="993"/>
    <s v="Panda"/>
    <n v="12300000"/>
    <n v="2214684303"/>
    <x v="13"/>
    <s v="HybridPanda"/>
    <n v="2452"/>
    <s v="United Kingdom"/>
    <s v="GB"/>
    <s v="Games"/>
    <n v="129005"/>
    <n v="867"/>
    <n v="1202"/>
    <n v="67035"/>
    <n v="17"/>
    <n v="268"/>
    <n v="201"/>
    <n v="3200"/>
    <n v="1000"/>
    <n v="2006"/>
    <s v="Sep"/>
    <s v="11"/>
    <n v="60"/>
    <n v="66834405"/>
    <n v="3.85"/>
    <n v="55908316"/>
    <n v="55.378050999999999"/>
    <n v="-3.4359730000000002"/>
    <n v="11.351851851851851"/>
    <n v="903215.45799347467"/>
    <n v="5016.3132137030998"/>
  </r>
  <r>
    <n v="994"/>
    <s v="RobTopGames"/>
    <n v="12300000"/>
    <n v="374123483"/>
    <x v="6"/>
    <s v="RobTopGames"/>
    <n v="39"/>
    <s v="Sweden"/>
    <s v="SE"/>
    <s v="Games"/>
    <n v="35112"/>
    <n v="4"/>
    <n v="69"/>
    <n v="3871000"/>
    <n v="968"/>
    <n v="15500"/>
    <n v="11600"/>
    <n v="185800"/>
    <n v="100000"/>
    <n v="2012"/>
    <s v="May"/>
    <s v="9"/>
    <n v="67"/>
    <n v="10285453"/>
    <n v="6.48"/>
    <n v="9021165"/>
    <n v="60.128160999999999"/>
    <n v="18.643501000000001"/>
    <n v="0.27083333333333331"/>
    <n v="9592909.82051282"/>
    <n v="315384.61538461538"/>
  </r>
  <r>
    <n v="995"/>
    <s v="Make Joke Of"/>
    <n v="12300000"/>
    <n v="2129773714"/>
    <x v="10"/>
    <s v="Make Joke Of"/>
    <n v="62"/>
    <s v="India"/>
    <s v="IN"/>
    <s v="Comedy"/>
    <n v="4568"/>
    <n v="125"/>
    <n v="44"/>
    <n v="24000000"/>
    <n v="6000"/>
    <n v="96000"/>
    <n v="72000"/>
    <n v="1200000"/>
    <n v="100000"/>
    <n v="2017"/>
    <s v="Aug"/>
    <s v="1"/>
    <n v="28.1"/>
    <n v="1366417754"/>
    <n v="5.36"/>
    <n v="471031528"/>
    <n v="20.593684"/>
    <n v="78.962879999999998"/>
    <n v="0.73809523809523814"/>
    <n v="34351188.935483873"/>
    <n v="198387.096774193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F8D8BF-F8D5-489C-AD35-62DA3F762000}" name="PivotTable43" cacheId="2664" applyNumberFormats="0" applyBorderFormats="0" applyFontFormats="0" applyPatternFormats="0" applyAlignmentFormats="0" applyWidthHeightFormats="1" dataCaption="Values" tag="579e3778-d5f2-47bc-9ec1-6a4be65d93fb" updatedVersion="8" minRefreshableVersion="3" useAutoFormatting="1" itemPrintTitles="1" createdVersion="8" indent="0" outline="1" outlineData="1" multipleFieldFilters="0">
  <location ref="A622:A623" firstHeaderRow="1" firstDataRow="1" firstDataCol="0"/>
  <pivotFields count="1">
    <pivotField dataField="1" subtotalTop="0" showAll="0" defaultSubtotal="0"/>
  </pivotFields>
  <rowItems count="1">
    <i/>
  </rowItems>
  <colItems count="1">
    <i/>
  </colItems>
  <dataFields count="1">
    <dataField name="Average of earnings_per_million_views" fld="0" subtotal="average" baseField="0" baseItem="0"/>
  </dataFields>
  <formats count="1">
    <format dxfId="3">
      <pivotArea outline="0" collapsedLevelsAreSubtotals="1" fieldPosition="0"/>
    </format>
  </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arnings_per_million_views"/>
    <pivotHierarchy dragToData="1"/>
    <pivotHierarchy dragToData="1" caption="Average of opportunity_score"/>
    <pivotHierarchy dragToData="1"/>
    <pivotHierarchy dragToData="1" caption="Average of risk_safety_scor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D74BB8-35F6-4CCC-8E03-21BA0147E43F}" name="PivotTable41" cacheId="2625" applyNumberFormats="0" applyBorderFormats="0" applyFontFormats="0" applyPatternFormats="0" applyAlignmentFormats="0" applyWidthHeightFormats="1" dataCaption="Values" tag="792197ed-bf9c-4e22-9d0b-cc80026fbf3b" updatedVersion="8" minRefreshableVersion="3" useAutoFormatting="1" itemPrintTitles="1" createdVersion="8" indent="0" outline="1" outlineData="1" multipleFieldFilters="0">
  <location ref="A619:A620" firstHeaderRow="1" firstDataRow="1" firstDataCol="0"/>
  <pivotFields count="1">
    <pivotField dataField="1" subtotalTop="0" showAll="0" defaultSubtotal="0"/>
  </pivotFields>
  <rowItems count="1">
    <i/>
  </rowItems>
  <colItems count="1">
    <i/>
  </colItems>
  <dataFields count="1">
    <dataField name="Average of risk_safety_score" fld="0" subtotal="average" baseField="0" baseItem="0" numFmtId="2"/>
  </dataFields>
  <formats count="1">
    <format dxfId="4">
      <pivotArea outline="0" collapsedLevelsAreSubtotals="1" fieldPosition="0"/>
    </format>
  </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pportunity_score"/>
    <pivotHierarchy dragToData="1"/>
    <pivotHierarchy dragToData="1" caption="Average of risk_safety_scor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0FD419-E495-491F-B234-BDA3099B567C}" name="PivotTable34" cacheId="2626" applyNumberFormats="0" applyBorderFormats="0" applyFontFormats="0" applyPatternFormats="0" applyAlignmentFormats="0" applyWidthHeightFormats="1" dataCaption="Values" tag="cff98ed5-778a-4254-b163-0e151c8f4a41" updatedVersion="8" minRefreshableVersion="3" useAutoFormatting="1" subtotalHiddenItems="1" itemPrintTitles="1" createdVersion="8" indent="0" outline="1" outlineData="1" multipleFieldFilters="0" chartFormat="13">
  <location ref="A520:B525" firstHeaderRow="1" firstDataRow="1" firstDataCol="1"/>
  <pivotFields count="2">
    <pivotField axis="axisRow" allDrilled="1" subtotalTop="0" showAll="0" defaultSubtotal="0" defaultAttributeDrillState="1">
      <items count="4">
        <item x="2"/>
        <item x="3"/>
        <item x="0"/>
        <item x="1"/>
      </items>
    </pivotField>
    <pivotField dataField="1" subtotalTop="0" showAll="0" defaultSubtotal="0"/>
  </pivotFields>
  <rowFields count="1">
    <field x="0"/>
  </rowFields>
  <rowItems count="5">
    <i>
      <x/>
    </i>
    <i>
      <x v="1"/>
    </i>
    <i>
      <x v="2"/>
    </i>
    <i>
      <x v="3"/>
    </i>
    <i t="grand">
      <x/>
    </i>
  </rowItems>
  <colItems count="1">
    <i/>
  </colItems>
  <dataFields count="1">
    <dataField name="Average of momentum_index" fld="1" subtotal="average" baseField="0" baseItem="2"/>
  </dataFields>
  <formats count="1">
    <format dxfId="1">
      <pivotArea collapsedLevelsAreSubtotals="1" fieldPosition="0">
        <references count="1">
          <reference field="0" count="0"/>
        </references>
      </pivotArea>
    </format>
  </formats>
  <chartFormats count="3">
    <chartFormat chart="0"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mentum_index"/>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E9BDB6-0873-408E-9A84-8768B3A3A1DD}" name="PivotTable33" cacheId="2627" applyNumberFormats="0" applyBorderFormats="0" applyFontFormats="0" applyPatternFormats="0" applyAlignmentFormats="0" applyWidthHeightFormats="1" dataCaption="Values" tag="44b1fa3b-b0ee-45eb-9ac4-49d3a2dcbb7b" updatedVersion="8" minRefreshableVersion="3" useAutoFormatting="1" subtotalHiddenItems="1" itemPrintTitles="1" createdVersion="8" indent="0" outline="1" outlineData="1" multipleFieldFilters="0">
  <location ref="A509:E515" firstHeaderRow="1" firstDataRow="2" firstDataCol="1"/>
  <pivotFields count="3">
    <pivotField axis="axisCol" allDrilled="1" subtotalTop="0" showAll="0" defaultSubtotal="0" defaultAttributeDrillState="1">
      <items count="3">
        <item x="1"/>
        <item x="2"/>
        <item x="0"/>
      </items>
    </pivotField>
    <pivotField axis="axisRow" allDrilled="1" subtotalTop="0" showAll="0" defaultSubtotal="0" defaultAttributeDrillState="1">
      <items count="4">
        <item x="1"/>
        <item x="2"/>
        <item x="3"/>
        <item x="0"/>
      </items>
    </pivotField>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name="Count of Youtuber" fld="2" subtotal="count" baseField="0" baseItem="0"/>
  </dataField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4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C17F64-3378-48AF-A7FF-CBA30C18B02B}" name="PivotTable31" cacheId="2628" applyNumberFormats="0" applyBorderFormats="0" applyFontFormats="0" applyPatternFormats="0" applyAlignmentFormats="0" applyWidthHeightFormats="1" dataCaption="Values" tag="39861d8d-dedd-4888-8e0c-947548423203" updatedVersion="8" minRefreshableVersion="3" useAutoFormatting="1" subtotalHiddenItems="1" itemPrintTitles="1" createdVersion="8" indent="0" outline="1" outlineData="1" multipleFieldFilters="0" chartFormat="16">
  <location ref="A501:E507" firstHeaderRow="1" firstDataRow="2" firstDataCol="1"/>
  <pivotFields count="3">
    <pivotField axis="axisCol" allDrilled="1" subtotalTop="0" showAll="0" defaultSubtotal="0" defaultAttributeDrillState="1">
      <items count="3">
        <item x="1"/>
        <item x="2"/>
        <item x="0"/>
      </items>
    </pivotField>
    <pivotField axis="axisRow" allDrilled="1" subtotalTop="0" showAll="0" defaultSubtotal="0" defaultAttributeDrillState="1">
      <items count="4">
        <item x="1"/>
        <item x="2"/>
        <item x="3"/>
        <item x="0"/>
      </items>
    </pivotField>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name="Count of Youtuber" fld="2" subtotal="count" showDataAs="percentOfRow" baseField="1" baseItem="0" numFmtId="10"/>
  </dataFields>
  <chartFormats count="30">
    <chartFormat chart="0" format="0" series="1">
      <pivotArea type="data" outline="0" fieldPosition="0">
        <references count="2">
          <reference field="4294967294" count="1" selected="0">
            <x v="0"/>
          </reference>
          <reference field="0" count="1" selected="0">
            <x v="2"/>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3">
          <reference field="4294967294" count="1" selected="0">
            <x v="0"/>
          </reference>
          <reference field="0" count="1" selected="0">
            <x v="0"/>
          </reference>
          <reference field="1" count="1" selected="0">
            <x v="0"/>
          </reference>
        </references>
      </pivotArea>
    </chartFormat>
    <chartFormat chart="0" format="4">
      <pivotArea type="data" outline="0" fieldPosition="0">
        <references count="3">
          <reference field="4294967294" count="1" selected="0">
            <x v="0"/>
          </reference>
          <reference field="0" count="1" selected="0">
            <x v="0"/>
          </reference>
          <reference field="1" count="1" selected="0">
            <x v="1"/>
          </reference>
        </references>
      </pivotArea>
    </chartFormat>
    <chartFormat chart="0" format="5">
      <pivotArea type="data" outline="0" fieldPosition="0">
        <references count="3">
          <reference field="4294967294" count="1" selected="0">
            <x v="0"/>
          </reference>
          <reference field="0" count="1" selected="0">
            <x v="0"/>
          </reference>
          <reference field="1" count="1" selected="0">
            <x v="2"/>
          </reference>
        </references>
      </pivotArea>
    </chartFormat>
    <chartFormat chart="0" format="6">
      <pivotArea type="data" outline="0" fieldPosition="0">
        <references count="3">
          <reference field="4294967294" count="1" selected="0">
            <x v="0"/>
          </reference>
          <reference field="0" count="1" selected="0">
            <x v="0"/>
          </reference>
          <reference field="1" count="1" selected="0">
            <x v="3"/>
          </reference>
        </references>
      </pivotArea>
    </chartFormat>
    <chartFormat chart="0" format="7">
      <pivotArea type="data" outline="0" fieldPosition="0">
        <references count="3">
          <reference field="4294967294" count="1" selected="0">
            <x v="0"/>
          </reference>
          <reference field="0" count="1" selected="0">
            <x v="1"/>
          </reference>
          <reference field="1" count="1" selected="0">
            <x v="0"/>
          </reference>
        </references>
      </pivotArea>
    </chartFormat>
    <chartFormat chart="0" format="8">
      <pivotArea type="data" outline="0" fieldPosition="0">
        <references count="3">
          <reference field="4294967294" count="1" selected="0">
            <x v="0"/>
          </reference>
          <reference field="0" count="1" selected="0">
            <x v="1"/>
          </reference>
          <reference field="1" count="1" selected="0">
            <x v="1"/>
          </reference>
        </references>
      </pivotArea>
    </chartFormat>
    <chartFormat chart="0" format="9">
      <pivotArea type="data" outline="0" fieldPosition="0">
        <references count="3">
          <reference field="4294967294" count="1" selected="0">
            <x v="0"/>
          </reference>
          <reference field="0" count="1" selected="0">
            <x v="1"/>
          </reference>
          <reference field="1" count="1" selected="0">
            <x v="2"/>
          </reference>
        </references>
      </pivotArea>
    </chartFormat>
    <chartFormat chart="0" format="10">
      <pivotArea type="data" outline="0" fieldPosition="0">
        <references count="3">
          <reference field="4294967294" count="1" selected="0">
            <x v="0"/>
          </reference>
          <reference field="0" count="1" selected="0">
            <x v="1"/>
          </reference>
          <reference field="1" count="1" selected="0">
            <x v="3"/>
          </reference>
        </references>
      </pivotArea>
    </chartFormat>
    <chartFormat chart="0" format="11">
      <pivotArea type="data" outline="0" fieldPosition="0">
        <references count="3">
          <reference field="4294967294" count="1" selected="0">
            <x v="0"/>
          </reference>
          <reference field="0" count="1" selected="0">
            <x v="2"/>
          </reference>
          <reference field="1" count="1" selected="0">
            <x v="0"/>
          </reference>
        </references>
      </pivotArea>
    </chartFormat>
    <chartFormat chart="0" format="12">
      <pivotArea type="data" outline="0" fieldPosition="0">
        <references count="3">
          <reference field="4294967294" count="1" selected="0">
            <x v="0"/>
          </reference>
          <reference field="0" count="1" selected="0">
            <x v="2"/>
          </reference>
          <reference field="1" count="1" selected="0">
            <x v="1"/>
          </reference>
        </references>
      </pivotArea>
    </chartFormat>
    <chartFormat chart="0" format="13">
      <pivotArea type="data" outline="0" fieldPosition="0">
        <references count="3">
          <reference field="4294967294" count="1" selected="0">
            <x v="0"/>
          </reference>
          <reference field="0" count="1" selected="0">
            <x v="2"/>
          </reference>
          <reference field="1" count="1" selected="0">
            <x v="2"/>
          </reference>
        </references>
      </pivotArea>
    </chartFormat>
    <chartFormat chart="0" format="14">
      <pivotArea type="data" outline="0" fieldPosition="0">
        <references count="3">
          <reference field="4294967294" count="1" selected="0">
            <x v="0"/>
          </reference>
          <reference field="0" count="1" selected="0">
            <x v="2"/>
          </reference>
          <reference field="1" count="1" selected="0">
            <x v="3"/>
          </reference>
        </references>
      </pivotArea>
    </chartFormat>
    <chartFormat chart="13" format="30" series="1">
      <pivotArea type="data" outline="0" fieldPosition="0">
        <references count="2">
          <reference field="4294967294" count="1" selected="0">
            <x v="0"/>
          </reference>
          <reference field="0" count="1" selected="0">
            <x v="0"/>
          </reference>
        </references>
      </pivotArea>
    </chartFormat>
    <chartFormat chart="13" format="31">
      <pivotArea type="data" outline="0" fieldPosition="0">
        <references count="3">
          <reference field="4294967294" count="1" selected="0">
            <x v="0"/>
          </reference>
          <reference field="0" count="1" selected="0">
            <x v="0"/>
          </reference>
          <reference field="1" count="1" selected="0">
            <x v="0"/>
          </reference>
        </references>
      </pivotArea>
    </chartFormat>
    <chartFormat chart="13" format="32">
      <pivotArea type="data" outline="0" fieldPosition="0">
        <references count="3">
          <reference field="4294967294" count="1" selected="0">
            <x v="0"/>
          </reference>
          <reference field="0" count="1" selected="0">
            <x v="0"/>
          </reference>
          <reference field="1" count="1" selected="0">
            <x v="1"/>
          </reference>
        </references>
      </pivotArea>
    </chartFormat>
    <chartFormat chart="13" format="33">
      <pivotArea type="data" outline="0" fieldPosition="0">
        <references count="3">
          <reference field="4294967294" count="1" selected="0">
            <x v="0"/>
          </reference>
          <reference field="0" count="1" selected="0">
            <x v="0"/>
          </reference>
          <reference field="1" count="1" selected="0">
            <x v="2"/>
          </reference>
        </references>
      </pivotArea>
    </chartFormat>
    <chartFormat chart="13" format="34">
      <pivotArea type="data" outline="0" fieldPosition="0">
        <references count="3">
          <reference field="4294967294" count="1" selected="0">
            <x v="0"/>
          </reference>
          <reference field="0" count="1" selected="0">
            <x v="0"/>
          </reference>
          <reference field="1" count="1" selected="0">
            <x v="3"/>
          </reference>
        </references>
      </pivotArea>
    </chartFormat>
    <chartFormat chart="13" format="35" series="1">
      <pivotArea type="data" outline="0" fieldPosition="0">
        <references count="2">
          <reference field="4294967294" count="1" selected="0">
            <x v="0"/>
          </reference>
          <reference field="0" count="1" selected="0">
            <x v="1"/>
          </reference>
        </references>
      </pivotArea>
    </chartFormat>
    <chartFormat chart="13" format="36">
      <pivotArea type="data" outline="0" fieldPosition="0">
        <references count="3">
          <reference field="4294967294" count="1" selected="0">
            <x v="0"/>
          </reference>
          <reference field="0" count="1" selected="0">
            <x v="1"/>
          </reference>
          <reference field="1" count="1" selected="0">
            <x v="0"/>
          </reference>
        </references>
      </pivotArea>
    </chartFormat>
    <chartFormat chart="13" format="37">
      <pivotArea type="data" outline="0" fieldPosition="0">
        <references count="3">
          <reference field="4294967294" count="1" selected="0">
            <x v="0"/>
          </reference>
          <reference field="0" count="1" selected="0">
            <x v="1"/>
          </reference>
          <reference field="1" count="1" selected="0">
            <x v="1"/>
          </reference>
        </references>
      </pivotArea>
    </chartFormat>
    <chartFormat chart="13" format="38">
      <pivotArea type="data" outline="0" fieldPosition="0">
        <references count="3">
          <reference field="4294967294" count="1" selected="0">
            <x v="0"/>
          </reference>
          <reference field="0" count="1" selected="0">
            <x v="1"/>
          </reference>
          <reference field="1" count="1" selected="0">
            <x v="2"/>
          </reference>
        </references>
      </pivotArea>
    </chartFormat>
    <chartFormat chart="13" format="39">
      <pivotArea type="data" outline="0" fieldPosition="0">
        <references count="3">
          <reference field="4294967294" count="1" selected="0">
            <x v="0"/>
          </reference>
          <reference field="0" count="1" selected="0">
            <x v="1"/>
          </reference>
          <reference field="1" count="1" selected="0">
            <x v="3"/>
          </reference>
        </references>
      </pivotArea>
    </chartFormat>
    <chartFormat chart="13" format="40" series="1">
      <pivotArea type="data" outline="0" fieldPosition="0">
        <references count="2">
          <reference field="4294967294" count="1" selected="0">
            <x v="0"/>
          </reference>
          <reference field="0" count="1" selected="0">
            <x v="2"/>
          </reference>
        </references>
      </pivotArea>
    </chartFormat>
    <chartFormat chart="13" format="41">
      <pivotArea type="data" outline="0" fieldPosition="0">
        <references count="3">
          <reference field="4294967294" count="1" selected="0">
            <x v="0"/>
          </reference>
          <reference field="0" count="1" selected="0">
            <x v="2"/>
          </reference>
          <reference field="1" count="1" selected="0">
            <x v="0"/>
          </reference>
        </references>
      </pivotArea>
    </chartFormat>
    <chartFormat chart="13" format="42">
      <pivotArea type="data" outline="0" fieldPosition="0">
        <references count="3">
          <reference field="4294967294" count="1" selected="0">
            <x v="0"/>
          </reference>
          <reference field="0" count="1" selected="0">
            <x v="2"/>
          </reference>
          <reference field="1" count="1" selected="0">
            <x v="1"/>
          </reference>
        </references>
      </pivotArea>
    </chartFormat>
    <chartFormat chart="13" format="43">
      <pivotArea type="data" outline="0" fieldPosition="0">
        <references count="3">
          <reference field="4294967294" count="1" selected="0">
            <x v="0"/>
          </reference>
          <reference field="0" count="1" selected="0">
            <x v="2"/>
          </reference>
          <reference field="1" count="1" selected="0">
            <x v="2"/>
          </reference>
        </references>
      </pivotArea>
    </chartFormat>
    <chartFormat chart="13" format="44">
      <pivotArea type="data" outline="0" fieldPosition="0">
        <references count="3">
          <reference field="4294967294" count="1" selected="0">
            <x v="0"/>
          </reference>
          <reference field="0" count="1" selected="0">
            <x v="2"/>
          </reference>
          <reference field="1" count="1" selected="0">
            <x v="3"/>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4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5238F4-E31A-496A-91B0-1E4DA8086A82}" name="PivotTable26" cacheId="2670" applyNumberFormats="0" applyBorderFormats="0" applyFontFormats="0" applyPatternFormats="0" applyAlignmentFormats="0" applyWidthHeightFormats="1" dataCaption="Values" tag="9bbf6bc4-6272-46f9-9339-56075267ae88" updatedVersion="8" minRefreshableVersion="3" useAutoFormatting="1" subtotalHiddenItems="1" itemPrintTitles="1" createdVersion="8" indent="0" outline="1" outlineData="1" multipleFieldFilters="0">
  <location ref="A448:C471" firstHeaderRow="0" firstDataRow="1" firstDataCol="1"/>
  <pivotFields count="3">
    <pivotField axis="axisRow" allDrilled="1" subtotalTop="0" showAll="0" sortType="ascending" defaultSubtotal="0" defaultAttributeDrillState="1">
      <items count="22">
        <item s="1" x="0"/>
        <item s="1" x="1"/>
        <item s="1" x="2"/>
        <item s="1" x="3"/>
        <item s="1" x="4"/>
        <item s="1" x="5"/>
        <item s="1" x="6"/>
        <item s="1" x="7"/>
        <item s="1" x="8"/>
        <item s="1" x="9"/>
        <item s="1" x="10"/>
        <item s="1" x="11"/>
        <item s="1" x="12"/>
        <item s="1" x="13"/>
        <item s="1" x="14"/>
        <item s="1" x="15"/>
        <item s="1" x="16"/>
        <item s="1" x="17"/>
        <item s="1" x="18"/>
        <item s="1" x="19"/>
        <item s="1" x="20"/>
        <item s="1" x="21"/>
      </items>
    </pivotField>
    <pivotField dataField="1" subtotalTop="0" showAll="0" defaultSubtotal="0"/>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Average of estimate_yearly_earnings" fld="1" subtotal="average" baseField="0" baseItem="0"/>
    <dataField name="Average of highest_yearly_earnings" fld="2" subtotal="average" baseField="0" baseItem="1"/>
  </dataFields>
  <formats count="1">
    <format dxfId="2">
      <pivotArea collapsedLevelsAreSubtotals="1" fieldPosition="0">
        <references count="1">
          <reference field="0" count="0"/>
        </references>
      </pivotArea>
    </format>
  </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highest_yearly_earn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stimate_yearly_earn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AE79B9-B59E-4C56-B639-8F1F1FB4C3E2}" name="PivotTable25" cacheId="2630" applyNumberFormats="0" applyBorderFormats="0" applyFontFormats="0" applyPatternFormats="0" applyAlignmentFormats="0" applyWidthHeightFormats="1" dataCaption="Values" tag="c9cde21a-03e5-4c58-afb1-709e94254dbc" updatedVersion="8" minRefreshableVersion="3" useAutoFormatting="1" subtotalHiddenItems="1" itemPrintTitles="1" createdVersion="8" indent="0" outline="1" outlineData="1" multipleFieldFilters="0" chartFormat="1">
  <location ref="A436:B442" firstHeaderRow="1" firstDataRow="1" firstDataCol="1"/>
  <pivotFields count="2">
    <pivotField axis="axisRow" allDrilled="1" subtotalTop="0" showAll="0" defaultSubtotal="0" defaultAttributeDrillState="1">
      <items count="5">
        <item x="4"/>
        <item x="1"/>
        <item x="2"/>
        <item x="0"/>
        <item x="3"/>
      </items>
    </pivotField>
    <pivotField dataField="1" subtotalTop="0" showAll="0" defaultSubtotal="0"/>
  </pivotFields>
  <rowFields count="1">
    <field x="0"/>
  </rowFields>
  <rowItems count="6">
    <i>
      <x/>
    </i>
    <i>
      <x v="1"/>
    </i>
    <i>
      <x v="2"/>
    </i>
    <i>
      <x v="3"/>
    </i>
    <i>
      <x v="4"/>
    </i>
    <i t="grand">
      <x/>
    </i>
  </rowItems>
  <colItems count="1">
    <i/>
  </colItems>
  <dataFields count="1">
    <dataField name="subscribers in last 30days" fld="1" subtotal="average" baseField="0" baseItem="0"/>
  </dataFields>
  <chartFormats count="1">
    <chartFormat chart="0" format="0"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bscribers in last 30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6973CC-FCFC-40C5-9A48-0E21E962292B}" name="PivotTable24" cacheId="2631" applyNumberFormats="0" applyBorderFormats="0" applyFontFormats="0" applyPatternFormats="0" applyAlignmentFormats="0" applyWidthHeightFormats="1" dataCaption="Values" tag="b21237e0-4ddb-4d96-937c-0405c4976ace" updatedVersion="8" minRefreshableVersion="3" useAutoFormatting="1" subtotalHiddenItems="1" itemPrintTitles="1" createdVersion="8" indent="0" outline="1" outlineData="1" multipleFieldFilters="0" chartFormat="1">
  <location ref="A427:C432" firstHeaderRow="0" firstDataRow="1" firstDataCol="1"/>
  <pivotFields count="3">
    <pivotField axis="axisRow" allDrilled="1" subtotalTop="0" showAll="0" defaultSubtotal="0" defaultAttributeDrillState="1">
      <items count="4">
        <item x="2"/>
        <item x="3"/>
        <item x="0"/>
        <item x="1"/>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Total Subscribers %" fld="1" baseField="0" baseItem="0"/>
    <dataField name="Expected Earnings Share %"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ubscriber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xpected Earnings Shar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52B694-2F35-457A-92D7-C18A832D4FCA}" name="PivotTable23" cacheId="2632" applyNumberFormats="0" applyBorderFormats="0" applyFontFormats="0" applyPatternFormats="0" applyAlignmentFormats="0" applyWidthHeightFormats="1" dataCaption="Values" tag="99b04a10-5047-40e8-87d6-60a0efcdcec6" updatedVersion="8" minRefreshableVersion="3" useAutoFormatting="1" subtotalHiddenItems="1" itemPrintTitles="1" createdVersion="8" indent="0" outline="1" outlineData="1" multipleFieldFilters="0" chartFormat="10">
  <location ref="A420:C425" firstHeaderRow="0" firstDataRow="1" firstDataCol="1"/>
  <pivotFields count="3">
    <pivotField axis="axisRow" allDrilled="1" subtotalTop="0" showAll="0" defaultSubtotal="0" defaultAttributeDrillState="1">
      <items count="4">
        <item x="2"/>
        <item x="3"/>
        <item x="0"/>
        <item x="1"/>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Total Subscribers %" fld="1" showDataAs="percentOfTotal" baseField="0" baseItem="0" numFmtId="10"/>
    <dataField name="Expected Earnings Share %" fld="2" showDataAs="percentOfTotal" baseField="0" baseItem="0" numFmtId="1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 chart="0" format="7">
      <pivotArea type="data" outline="0" fieldPosition="0">
        <references count="2">
          <reference field="4294967294" count="1" selected="0">
            <x v="1"/>
          </reference>
          <reference field="0" count="1" selected="0">
            <x v="1"/>
          </reference>
        </references>
      </pivotArea>
    </chartFormat>
    <chartFormat chart="0" format="8">
      <pivotArea type="data" outline="0" fieldPosition="0">
        <references count="2">
          <reference field="4294967294" count="1" selected="0">
            <x v="1"/>
          </reference>
          <reference field="0" count="1" selected="0">
            <x v="2"/>
          </reference>
        </references>
      </pivotArea>
    </chartFormat>
    <chartFormat chart="0" format="9">
      <pivotArea type="data" outline="0" fieldPosition="0">
        <references count="2">
          <reference field="4294967294" count="1" selected="0">
            <x v="1"/>
          </reference>
          <reference field="0" count="1" selected="0">
            <x v="3"/>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0" count="1" selected="0">
            <x v="0"/>
          </reference>
        </references>
      </pivotArea>
    </chartFormat>
    <chartFormat chart="9" format="22">
      <pivotArea type="data" outline="0" fieldPosition="0">
        <references count="2">
          <reference field="4294967294" count="1" selected="0">
            <x v="0"/>
          </reference>
          <reference field="0" count="1" selected="0">
            <x v="1"/>
          </reference>
        </references>
      </pivotArea>
    </chartFormat>
    <chartFormat chart="9" format="23">
      <pivotArea type="data" outline="0" fieldPosition="0">
        <references count="2">
          <reference field="4294967294" count="1" selected="0">
            <x v="0"/>
          </reference>
          <reference field="0" count="1" selected="0">
            <x v="2"/>
          </reference>
        </references>
      </pivotArea>
    </chartFormat>
    <chartFormat chart="9" format="24">
      <pivotArea type="data" outline="0" fieldPosition="0">
        <references count="2">
          <reference field="4294967294" count="1" selected="0">
            <x v="0"/>
          </reference>
          <reference field="0" count="1" selected="0">
            <x v="3"/>
          </reference>
        </references>
      </pivotArea>
    </chartFormat>
    <chartFormat chart="9" format="25" series="1">
      <pivotArea type="data" outline="0" fieldPosition="0">
        <references count="1">
          <reference field="4294967294" count="1" selected="0">
            <x v="1"/>
          </reference>
        </references>
      </pivotArea>
    </chartFormat>
    <chartFormat chart="9" format="26">
      <pivotArea type="data" outline="0" fieldPosition="0">
        <references count="2">
          <reference field="4294967294" count="1" selected="0">
            <x v="1"/>
          </reference>
          <reference field="0" count="1" selected="0">
            <x v="0"/>
          </reference>
        </references>
      </pivotArea>
    </chartFormat>
    <chartFormat chart="9" format="27">
      <pivotArea type="data" outline="0" fieldPosition="0">
        <references count="2">
          <reference field="4294967294" count="1" selected="0">
            <x v="1"/>
          </reference>
          <reference field="0" count="1" selected="0">
            <x v="1"/>
          </reference>
        </references>
      </pivotArea>
    </chartFormat>
    <chartFormat chart="9" format="28">
      <pivotArea type="data" outline="0" fieldPosition="0">
        <references count="2">
          <reference field="4294967294" count="1" selected="0">
            <x v="1"/>
          </reference>
          <reference field="0" count="1" selected="0">
            <x v="2"/>
          </reference>
        </references>
      </pivotArea>
    </chartFormat>
    <chartFormat chart="9" format="29">
      <pivotArea type="data" outline="0" fieldPosition="0">
        <references count="2">
          <reference field="4294967294" count="1" selected="0">
            <x v="1"/>
          </reference>
          <reference field="0" count="1" selected="0">
            <x v="3"/>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ubscribers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xpected Earnings Share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1245B8-43A7-49F5-BC29-D8B5B2F5F5E8}" name="PivotTable22" cacheId="2633" applyNumberFormats="0" applyBorderFormats="0" applyFontFormats="0" applyPatternFormats="0" applyAlignmentFormats="0" applyWidthHeightFormats="1" dataCaption="Values" tag="cb92c9fb-47ad-43ad-b3d1-0126e74378ed" updatedVersion="8" minRefreshableVersion="3" useAutoFormatting="1" subtotalHiddenItems="1" itemPrintTitles="1" createdVersion="8" indent="0" outline="1" outlineData="1" multipleFieldFilters="0" chartFormat="1">
  <location ref="A392:C415" firstHeaderRow="0" firstDataRow="1" firstDataCol="1"/>
  <pivotFields count="3">
    <pivotField axis="axisRow" allDrilled="1" subtotalTop="0" showAll="0" sortType="descending" defaultSubtotal="0" defaultAttributeDrillState="1">
      <items count="22">
        <item s="1" x="0"/>
        <item s="1" x="1"/>
        <item s="1" x="2"/>
        <item s="1" x="3"/>
        <item s="1" x="4"/>
        <item s="1" x="5"/>
        <item s="1" x="6"/>
        <item s="1" x="7"/>
        <item s="1" x="8"/>
        <item s="1" x="9"/>
        <item s="1" x="10"/>
        <item s="1" x="11"/>
        <item s="1" x="12"/>
        <item s="1" x="13"/>
        <item s="1" x="14"/>
        <item s="1" x="15"/>
        <item s="1" x="16"/>
        <item s="1" x="17"/>
        <item s="1" x="18"/>
        <item s="1" x="19"/>
        <item s="1" x="20"/>
        <item s="1" x="21"/>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23">
    <i>
      <x v="13"/>
    </i>
    <i>
      <x v="17"/>
    </i>
    <i>
      <x v="5"/>
    </i>
    <i>
      <x/>
    </i>
    <i>
      <x v="15"/>
    </i>
    <i>
      <x v="18"/>
    </i>
    <i>
      <x v="2"/>
    </i>
    <i>
      <x v="4"/>
    </i>
    <i>
      <x v="1"/>
    </i>
    <i>
      <x v="11"/>
    </i>
    <i>
      <x v="3"/>
    </i>
    <i>
      <x v="10"/>
    </i>
    <i>
      <x v="14"/>
    </i>
    <i>
      <x v="9"/>
    </i>
    <i>
      <x v="12"/>
    </i>
    <i>
      <x v="20"/>
    </i>
    <i>
      <x v="6"/>
    </i>
    <i>
      <x v="16"/>
    </i>
    <i>
      <x v="7"/>
    </i>
    <i>
      <x v="8"/>
    </i>
    <i>
      <x v="21"/>
    </i>
    <i>
      <x v="19"/>
    </i>
    <i t="grand">
      <x/>
    </i>
  </rowItems>
  <colFields count="1">
    <field x="-2"/>
  </colFields>
  <colItems count="2">
    <i>
      <x/>
    </i>
    <i i="1">
      <x v="1"/>
    </i>
  </colItems>
  <dataFields count="2">
    <dataField name="estimate_yearly_earnings" fld="1" subtotal="average" baseField="0" baseItem="2"/>
    <dataField name="highest_yearly_earnings" fld="2" subtotal="average" baseField="0" baseItem="2"/>
  </dataFields>
  <formats count="1">
    <format dxfId="24">
      <pivotArea collapsedLevelsAreSubtotals="1" fieldPosition="0">
        <references count="1">
          <reference field="0" count="0"/>
        </references>
      </pivotArea>
    </format>
  </format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13"/>
          </reference>
        </references>
      </pivotArea>
    </chartFormat>
    <chartFormat chart="0" format="3">
      <pivotArea type="data" outline="0" fieldPosition="0">
        <references count="2">
          <reference field="4294967294" count="1" selected="0">
            <x v="1"/>
          </reference>
          <reference field="0" count="1" selected="0">
            <x v="17"/>
          </reference>
        </references>
      </pivotArea>
    </chartFormat>
    <chartFormat chart="0" format="4">
      <pivotArea type="data" outline="0" fieldPosition="0">
        <references count="2">
          <reference field="4294967294" count="1" selected="0">
            <x v="1"/>
          </reference>
          <reference field="0" count="1" selected="0">
            <x v="5"/>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 chart="0" format="6">
      <pivotArea type="data" outline="0" fieldPosition="0">
        <references count="2">
          <reference field="4294967294" count="1" selected="0">
            <x v="1"/>
          </reference>
          <reference field="0" count="1" selected="0">
            <x v="15"/>
          </reference>
        </references>
      </pivotArea>
    </chartFormat>
    <chartFormat chart="0" format="7">
      <pivotArea type="data" outline="0" fieldPosition="0">
        <references count="2">
          <reference field="4294967294" count="1" selected="0">
            <x v="1"/>
          </reference>
          <reference field="0" count="1" selected="0">
            <x v="18"/>
          </reference>
        </references>
      </pivotArea>
    </chartFormat>
    <chartFormat chart="0" format="8">
      <pivotArea type="data" outline="0" fieldPosition="0">
        <references count="2">
          <reference field="4294967294" count="1" selected="0">
            <x v="1"/>
          </reference>
          <reference field="0" count="1" selected="0">
            <x v="2"/>
          </reference>
        </references>
      </pivotArea>
    </chartFormat>
    <chartFormat chart="0" format="9">
      <pivotArea type="data" outline="0" fieldPosition="0">
        <references count="2">
          <reference field="4294967294" count="1" selected="0">
            <x v="1"/>
          </reference>
          <reference field="0" count="1" selected="0">
            <x v="4"/>
          </reference>
        </references>
      </pivotArea>
    </chartFormat>
    <chartFormat chart="0" format="10">
      <pivotArea type="data" outline="0" fieldPosition="0">
        <references count="2">
          <reference field="4294967294" count="1" selected="0">
            <x v="1"/>
          </reference>
          <reference field="0" count="1" selected="0">
            <x v="1"/>
          </reference>
        </references>
      </pivotArea>
    </chartFormat>
    <chartFormat chart="0" format="11">
      <pivotArea type="data" outline="0" fieldPosition="0">
        <references count="2">
          <reference field="4294967294" count="1" selected="0">
            <x v="1"/>
          </reference>
          <reference field="0" count="1" selected="0">
            <x v="11"/>
          </reference>
        </references>
      </pivotArea>
    </chartFormat>
    <chartFormat chart="0" format="12">
      <pivotArea type="data" outline="0" fieldPosition="0">
        <references count="2">
          <reference field="4294967294" count="1" selected="0">
            <x v="1"/>
          </reference>
          <reference field="0" count="1" selected="0">
            <x v="3"/>
          </reference>
        </references>
      </pivotArea>
    </chartFormat>
    <chartFormat chart="0" format="13">
      <pivotArea type="data" outline="0" fieldPosition="0">
        <references count="2">
          <reference field="4294967294" count="1" selected="0">
            <x v="1"/>
          </reference>
          <reference field="0" count="1" selected="0">
            <x v="10"/>
          </reference>
        </references>
      </pivotArea>
    </chartFormat>
    <chartFormat chart="0" format="14">
      <pivotArea type="data" outline="0" fieldPosition="0">
        <references count="2">
          <reference field="4294967294" count="1" selected="0">
            <x v="1"/>
          </reference>
          <reference field="0" count="1" selected="0">
            <x v="14"/>
          </reference>
        </references>
      </pivotArea>
    </chartFormat>
    <chartFormat chart="0" format="15">
      <pivotArea type="data" outline="0" fieldPosition="0">
        <references count="2">
          <reference field="4294967294" count="1" selected="0">
            <x v="1"/>
          </reference>
          <reference field="0" count="1" selected="0">
            <x v="9"/>
          </reference>
        </references>
      </pivotArea>
    </chartFormat>
    <chartFormat chart="0" format="16">
      <pivotArea type="data" outline="0" fieldPosition="0">
        <references count="2">
          <reference field="4294967294" count="1" selected="0">
            <x v="1"/>
          </reference>
          <reference field="0" count="1" selected="0">
            <x v="12"/>
          </reference>
        </references>
      </pivotArea>
    </chartFormat>
    <chartFormat chart="0" format="17">
      <pivotArea type="data" outline="0" fieldPosition="0">
        <references count="2">
          <reference field="4294967294" count="1" selected="0">
            <x v="1"/>
          </reference>
          <reference field="0" count="1" selected="0">
            <x v="20"/>
          </reference>
        </references>
      </pivotArea>
    </chartFormat>
    <chartFormat chart="0" format="18">
      <pivotArea type="data" outline="0" fieldPosition="0">
        <references count="2">
          <reference field="4294967294" count="1" selected="0">
            <x v="1"/>
          </reference>
          <reference field="0" count="1" selected="0">
            <x v="6"/>
          </reference>
        </references>
      </pivotArea>
    </chartFormat>
    <chartFormat chart="0" format="19">
      <pivotArea type="data" outline="0" fieldPosition="0">
        <references count="2">
          <reference field="4294967294" count="1" selected="0">
            <x v="1"/>
          </reference>
          <reference field="0" count="1" selected="0">
            <x v="16"/>
          </reference>
        </references>
      </pivotArea>
    </chartFormat>
    <chartFormat chart="0" format="20">
      <pivotArea type="data" outline="0" fieldPosition="0">
        <references count="2">
          <reference field="4294967294" count="1" selected="0">
            <x v="1"/>
          </reference>
          <reference field="0" count="1" selected="0">
            <x v="7"/>
          </reference>
        </references>
      </pivotArea>
    </chartFormat>
    <chartFormat chart="0" format="21">
      <pivotArea type="data" outline="0" fieldPosition="0">
        <references count="2">
          <reference field="4294967294" count="1" selected="0">
            <x v="1"/>
          </reference>
          <reference field="0" count="1" selected="0">
            <x v="8"/>
          </reference>
        </references>
      </pivotArea>
    </chartFormat>
    <chartFormat chart="0" format="22">
      <pivotArea type="data" outline="0" fieldPosition="0">
        <references count="2">
          <reference field="4294967294" count="1" selected="0">
            <x v="1"/>
          </reference>
          <reference field="0" count="1" selected="0">
            <x v="21"/>
          </reference>
        </references>
      </pivotArea>
    </chartFormat>
    <chartFormat chart="0" format="23">
      <pivotArea type="data" outline="0" fieldPosition="0">
        <references count="2">
          <reference field="4294967294" count="1" selected="0">
            <x v="1"/>
          </reference>
          <reference field="0" count="1" selected="0">
            <x v="19"/>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highest_yearly_earn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estimate_yearly_earn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E1A352-8631-4FFB-82A4-89AD1435C22C}" name="PivotTable17" cacheId="2634" applyNumberFormats="0" applyBorderFormats="0" applyFontFormats="0" applyPatternFormats="0" applyAlignmentFormats="0" applyWidthHeightFormats="1" dataCaption="Values" tag="c41ca128-37ed-4088-8081-3c409d3aea14" updatedVersion="8" minRefreshableVersion="3" useAutoFormatting="1" subtotalHiddenItems="1" itemPrintTitles="1" createdVersion="8" indent="0" outline="1" outlineData="1" multipleFieldFilters="0">
  <location ref="A340:C364" firstHeaderRow="0" firstDataRow="1" firstDataCol="1"/>
  <pivotFields count="3">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dataField="1" subtotalTop="0" showAll="0" defaultSubtota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Average of subscribers" fld="1" subtotal="average" baseField="0" baseItem="0"/>
    <dataField name="Average of highest_yearly_earnings" fld="2" subtotal="average" baseField="0" baseItem="1"/>
  </dataField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highest_yearly_earn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ubscrib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2C90D5-49F6-441A-A2BB-8832333E3A68}" name="PivotTable15" cacheId="2635" applyNumberFormats="0" applyBorderFormats="0" applyFontFormats="0" applyPatternFormats="0" applyAlignmentFormats="0" applyWidthHeightFormats="1" dataCaption="Values" tag="60f9f78b-904d-4c13-9192-ba9da4af4a76" updatedVersion="8" minRefreshableVersion="3" subtotalHiddenItems="1" itemPrintTitles="1" createdVersion="8" indent="0" outline="1" outlineData="1" multipleFieldFilters="0" chartFormat="19">
  <location ref="A177:C200"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22">
        <item s="1" x="0"/>
        <item s="1" x="1"/>
        <item s="1" x="2"/>
        <item s="1" x="3"/>
        <item s="1" x="4"/>
        <item s="1" x="5"/>
        <item s="1" x="6"/>
        <item s="1" x="7"/>
        <item s="1" x="8"/>
        <item s="1" x="9"/>
        <item s="1" x="10"/>
        <item s="1" x="11"/>
        <item s="1" x="12"/>
        <item s="1" x="13"/>
        <item s="1" x="14"/>
        <item s="1" x="15"/>
        <item s="1" x="16"/>
        <item s="1" x="17"/>
        <item s="1" x="18"/>
        <item s="1" x="19"/>
        <item s="1" x="20"/>
        <item s="1" x="2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Avg. estimate_yearly_earnings" fld="0" subtotal="average" baseField="0" baseItem="0"/>
    <dataField name="Avg. yearly_expected_earning" fld="1"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estimate_yearly_earnings"/>
    <pivotHierarchy dragToData="1"/>
    <pivotHierarchy dragToData="1"/>
    <pivotHierarchy dragToData="1"/>
    <pivotHierarchy dragToData="1"/>
    <pivotHierarchy dragToData="1"/>
    <pivotHierarchy dragToData="1"/>
    <pivotHierarchy dragToData="1"/>
    <pivotHierarchy dragToData="1"/>
    <pivotHierarchy dragToData="1" caption="Avg. yearly_expected_earn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912721-5935-4E56-B3ED-57C761B7DAA8}" name="PivotTable10" cacheId="2636" applyNumberFormats="0" applyBorderFormats="0" applyFontFormats="0" applyPatternFormats="0" applyAlignmentFormats="0" applyWidthHeightFormats="1" dataCaption="Values" tag="28123382-dab5-42f2-95c6-c8282a1ce5d2" updatedVersion="8" minRefreshableVersion="3" useAutoFormatting="1" subtotalHiddenItems="1" itemPrintTitles="1" createdVersion="8" indent="0" outline="1" outlineData="1" multipleFieldFilters="0" rowHeaderCaption="Country">
  <location ref="A61:D111"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s>
  <rowFields count="1">
    <field x="3"/>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3">
    <i>
      <x/>
    </i>
    <i i="1">
      <x v="1"/>
    </i>
    <i i="2">
      <x v="2"/>
    </i>
  </colItems>
  <dataFields count="3">
    <dataField name="Average of highest_yearly_earnings" fld="0" subtotal="average" baseField="0" baseItem="0"/>
    <dataField name="Average of Gross tertiary education enrollment (%)" fld="1" subtotal="average" baseField="0" baseItem="0"/>
    <dataField name="Average of Unemployment rate" fld="2" subtotal="average" baseField="0" baseItem="0"/>
  </dataFields>
  <formats count="2">
    <format dxfId="22">
      <pivotArea field="3" type="button" dataOnly="0" labelOnly="1" outline="0" axis="axisRow" fieldPosition="0"/>
    </format>
    <format dxfId="23">
      <pivotArea dataOnly="0" labelOnly="1" outline="0" fieldPosition="0">
        <references count="1">
          <reference field="4294967294" count="3">
            <x v="0"/>
            <x v="1"/>
            <x v="2"/>
          </reference>
        </references>
      </pivotArea>
    </format>
  </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highest_yearly_earnings"/>
    <pivotHierarchy dragToData="1"/>
    <pivotHierarchy dragToData="1"/>
    <pivotHierarchy dragToData="1" caption="Average of Gross tertiary education enrollment (%)"/>
    <pivotHierarchy dragToData="1" caption="Average of Unemploymen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A348FE3-2E90-4D8E-93AF-E9EF38125F08}" name="PivotTable7" cacheId="2637" applyNumberFormats="0" applyBorderFormats="0" applyFontFormats="0" applyPatternFormats="0" applyAlignmentFormats="0" applyWidthHeightFormats="1" dataCaption="Values" tag="0132187c-dd97-441f-9d5e-2c4f83fba19d" updatedVersion="8" minRefreshableVersion="3" useAutoFormatting="1" subtotalHiddenItems="1" itemPrintTitles="1" createdVersion="8" indent="0" outline="1" outlineData="1" multipleFieldFilters="0">
  <location ref="B53:B5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burnout_risk" fld="0" subtotal="count" baseField="0" baseItem="0"/>
  </dataField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6DD2E17-4E26-472D-86FA-9FC063D1E60D}" name="PivotTable1" cacheId="2638" applyNumberFormats="0" applyBorderFormats="0" applyFontFormats="0" applyPatternFormats="0" applyAlignmentFormats="0" applyWidthHeightFormats="1" dataCaption="Values" tag="c2296028-91f4-41a3-89f7-201cd517348a" updatedVersion="8" minRefreshableVersion="3" subtotalHiddenItems="1" itemPrintTitles="1" createdVersion="8" indent="0" outline="1" outlineData="1" multipleFieldFilters="0">
  <location ref="B57:B58" firstHeaderRow="1" firstDataRow="1" firstDataCol="0"/>
  <pivotFields count="1">
    <pivotField dataField="1" subtotalTop="0" showAll="0" defaultSubtotal="0"/>
  </pivotFields>
  <rowItems count="1">
    <i/>
  </rowItems>
  <colItems count="1">
    <i/>
  </colItems>
  <dataFields count="1">
    <dataField name=" lowest_monthly_earnings" fld="0" baseField="0" baseItem="0"/>
  </dataFields>
  <formats count="2">
    <format dxfId="20">
      <pivotArea outline="0" collapsedLevelsAreSubtotals="1" fieldPosition="0"/>
    </format>
    <format dxfId="21">
      <pivotArea dataOnly="0" labelOnly="1" outline="0" axis="axisValues" fieldPosition="0"/>
    </format>
  </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engagement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lowest_monthly_earn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54A7C57-E95D-4641-B68F-BFEF05B66F30}" name="PivotTable16" cacheId="2639" applyNumberFormats="0" applyBorderFormats="0" applyFontFormats="0" applyPatternFormats="0" applyAlignmentFormats="0" applyWidthHeightFormats="1" dataCaption="Values" tag="f97d9c26-a8ab-4954-8610-3027140d7315" updatedVersion="8" minRefreshableVersion="3" useAutoFormatting="1" subtotalHiddenItems="1" itemPrintTitles="1" createdVersion="8" indent="0" outline="1" outlineData="1" multipleFieldFilters="0" chartFormat="13">
  <location ref="A328:C333" firstHeaderRow="0" firstDataRow="1" firstDataCol="1"/>
  <pivotFields count="3">
    <pivotField axis="axisRow" allDrilled="1" subtotalTop="0" showAll="0" defaultSubtotal="0" defaultAttributeDrillState="1">
      <items count="4">
        <item x="1"/>
        <item x="2"/>
        <item x="3"/>
        <item x="0"/>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Avg. yearly_earnings" fld="1" subtotal="average" baseField="0" baseItem="2"/>
    <dataField name="Avg. engagement_rate" fld="2" subtotal="average" baseField="0" baseItem="2" numFmtId="10"/>
  </dataFields>
  <formats count="1">
    <format dxfId="19">
      <pivotArea outline="0" collapsedLevelsAreSubtotals="1" fieldPosition="0">
        <references count="1">
          <reference field="4294967294" count="1" selected="0">
            <x v="1"/>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3"/>
          </reference>
        </references>
      </pivotArea>
    </chartFormat>
    <chartFormat chart="0" format="3">
      <pivotArea type="data" outline="0" fieldPosition="0">
        <references count="2">
          <reference field="4294967294" count="1" selected="0">
            <x v="1"/>
          </reference>
          <reference field="0" count="1" selected="0">
            <x v="2"/>
          </reference>
        </references>
      </pivotArea>
    </chartFormat>
    <chartFormat chart="0" format="4">
      <pivotArea type="data" outline="0" fieldPosition="0">
        <references count="2">
          <reference field="4294967294" count="1" selected="0">
            <x v="1"/>
          </reference>
          <reference field="0" count="1" selected="0">
            <x v="1"/>
          </reference>
        </references>
      </pivotArea>
    </chartFormat>
    <chartFormat chart="0" format="5">
      <pivotArea type="data" outline="0" fieldPosition="0">
        <references count="2">
          <reference field="4294967294" count="1" selected="0">
            <x v="1"/>
          </reference>
          <reference field="0"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7" format="14">
      <pivotArea type="data" outline="0" fieldPosition="0">
        <references count="2">
          <reference field="4294967294" count="1" selected="0">
            <x v="1"/>
          </reference>
          <reference field="0" count="1" selected="0">
            <x v="0"/>
          </reference>
        </references>
      </pivotArea>
    </chartFormat>
    <chartFormat chart="7" format="15">
      <pivotArea type="data" outline="0" fieldPosition="0">
        <references count="2">
          <reference field="4294967294" count="1" selected="0">
            <x v="1"/>
          </reference>
          <reference field="0" count="1" selected="0">
            <x v="1"/>
          </reference>
        </references>
      </pivotArea>
    </chartFormat>
    <chartFormat chart="7" format="16">
      <pivotArea type="data" outline="0" fieldPosition="0">
        <references count="2">
          <reference field="4294967294" count="1" selected="0">
            <x v="1"/>
          </reference>
          <reference field="0" count="1" selected="0">
            <x v="2"/>
          </reference>
        </references>
      </pivotArea>
    </chartFormat>
    <chartFormat chart="7" format="17">
      <pivotArea type="data" outline="0" fieldPosition="0">
        <references count="2">
          <reference field="4294967294" count="1" selected="0">
            <x v="1"/>
          </reference>
          <reference field="0" count="1" selected="0">
            <x v="3"/>
          </reference>
        </references>
      </pivotArea>
    </chartFormat>
    <chartFormat chart="10" format="24" series="1">
      <pivotArea type="data" outline="0" fieldPosition="0">
        <references count="1">
          <reference field="4294967294" count="1" selected="0">
            <x v="0"/>
          </reference>
        </references>
      </pivotArea>
    </chartFormat>
    <chartFormat chart="10" format="25" series="1">
      <pivotArea type="data" outline="0" fieldPosition="0">
        <references count="1">
          <reference field="4294967294" count="1" selected="0">
            <x v="1"/>
          </reference>
        </references>
      </pivotArea>
    </chartFormat>
    <chartFormat chart="10" format="26">
      <pivotArea type="data" outline="0" fieldPosition="0">
        <references count="2">
          <reference field="4294967294" count="1" selected="0">
            <x v="1"/>
          </reference>
          <reference field="0" count="1" selected="0">
            <x v="0"/>
          </reference>
        </references>
      </pivotArea>
    </chartFormat>
    <chartFormat chart="10" format="27">
      <pivotArea type="data" outline="0" fieldPosition="0">
        <references count="2">
          <reference field="4294967294" count="1" selected="0">
            <x v="1"/>
          </reference>
          <reference field="0" count="1" selected="0">
            <x v="1"/>
          </reference>
        </references>
      </pivotArea>
    </chartFormat>
    <chartFormat chart="10" format="28">
      <pivotArea type="data" outline="0" fieldPosition="0">
        <references count="2">
          <reference field="4294967294" count="1" selected="0">
            <x v="1"/>
          </reference>
          <reference field="0" count="1" selected="0">
            <x v="2"/>
          </reference>
        </references>
      </pivotArea>
    </chartFormat>
    <chartFormat chart="10" format="29">
      <pivotArea type="data" outline="0" fieldPosition="0">
        <references count="2">
          <reference field="4294967294" count="1" selected="0">
            <x v="1"/>
          </reference>
          <reference field="0" count="1" selected="0">
            <x v="3"/>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engagement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yearly_earn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of lowest_yearly_earnings"/>
    <pivotHierarchy dragToData="1" caption="Max of highest_yearly_earning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3C40BD5-FD50-4672-92F3-D8602B1042A2}" name="PivotTable4" cacheId="2640" applyNumberFormats="0" applyBorderFormats="0" applyFontFormats="0" applyPatternFormats="0" applyAlignmentFormats="0" applyWidthHeightFormats="1" dataCaption="Values" tag="39ba3cc3-e30e-480d-9508-4090fd27f03f" updatedVersion="8" minRefreshableVersion="3" useAutoFormatting="1" subtotalHiddenItems="1" itemPrintTitles="1" createdVersion="8" indent="0" outline="1" outlineData="1" multipleFieldFilters="0">
  <location ref="B47:B48" firstHeaderRow="1" firstDataRow="1" firstDataCol="0"/>
  <pivotFields count="1">
    <pivotField dataField="1" subtotalTop="0" showAll="0" defaultSubtotal="0"/>
  </pivotFields>
  <rowItems count="1">
    <i/>
  </rowItems>
  <colItems count="1">
    <i/>
  </colItems>
  <dataFields count="1">
    <dataField name="Average of subscribers" fld="0" subtotal="average" baseField="0" baseItem="0" numFmtId="166"/>
  </dataFields>
  <formats count="1">
    <format dxfId="18">
      <pivotArea outline="0" collapsedLevelsAreSubtotals="1" fieldPosition="0"/>
    </format>
  </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Sum of subscrib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ubscrib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52C8FA4-8699-41B4-B7B2-6BDB98DE0990}" name="PivotTable19" cacheId="2641" applyNumberFormats="0" applyBorderFormats="0" applyFontFormats="0" applyPatternFormats="0" applyAlignmentFormats="0" applyWidthHeightFormats="1" dataCaption="Values" tag="ded2b799-26d4-4f2f-b1f9-d26012061205" updatedVersion="8" minRefreshableVersion="3" useAutoFormatting="1" subtotalHiddenItems="1" itemPrintTitles="1" createdVersion="8" indent="0" outline="1" outlineData="1" multipleFieldFilters="0" chartFormat="9">
  <location ref="A203:B226" firstHeaderRow="1" firstDataRow="1" firstDataCol="1"/>
  <pivotFields count="2">
    <pivotField axis="axisRow" allDrilled="1" subtotalTop="0" showAll="0" dataSourceSort="1" defaultSubtotal="0" defaultAttributeDrillState="1">
      <items count="22">
        <item s="1" x="0"/>
        <item s="1" x="1"/>
        <item s="1" x="2"/>
        <item s="1" x="3"/>
        <item s="1" x="4"/>
        <item s="1" x="5"/>
        <item s="1" x="6"/>
        <item s="1" x="7"/>
        <item s="1" x="8"/>
        <item s="1" x="9"/>
        <item s="1" x="10"/>
        <item s="1" x="11"/>
        <item s="1" x="12"/>
        <item s="1" x="13"/>
        <item s="1" x="14"/>
        <item s="1" x="15"/>
        <item s="1" x="16"/>
        <item s="1" x="17"/>
        <item s="1" x="18"/>
        <item s="1" x="19"/>
        <item s="1" x="20"/>
        <item s="1" x="21"/>
      </items>
    </pivotField>
    <pivotField dataField="1" subtotalTop="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earnings_per_million_views" fld="1" subtotal="average" baseField="0" baseItem="5"/>
  </dataFields>
  <formats count="1">
    <format dxfId="17">
      <pivotArea outline="0" collapsedLevelsAreSubtotals="1" fieldPosition="0"/>
    </format>
  </formats>
  <chartFormats count="2">
    <chartFormat chart="7" format="4"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arnings_per_million_view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A35A752-D5FC-4569-B8F7-742E70C82C99}" name="PivotTable12" cacheId="2642" applyNumberFormats="0" applyBorderFormats="0" applyFontFormats="0" applyPatternFormats="0" applyAlignmentFormats="0" applyWidthHeightFormats="1" dataCaption="Values" tag="7b394cb1-1a31-494d-9fa0-11cc8a77823e" updatedVersion="8" minRefreshableVersion="3" subtotalHiddenItems="1" itemPrintTitles="1" createdVersion="8" indent="0" outline="1" outlineData="1" multipleFieldFilters="0">
  <location ref="F47:F4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yearly_expected_earning" fld="0" subtotal="average" baseField="0" baseItem="0"/>
  </dataFields>
  <formats count="1">
    <format dxfId="16">
      <pivotArea outline="0" collapsedLevelsAreSubtotals="1" fieldPosition="0"/>
    </format>
  </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_expected_earning"/>
    <pivotHierarchy dragToData="1"/>
    <pivotHierarchy dragToData="1" caption="Average of yearly_expected_earning"/>
    <pivotHierarchy dragToData="1"/>
    <pivotHierarchy dragToData="1" caption="Average of subscriber_to_view_rati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2CB5A7C-77E9-4696-A495-5FC84D50988C}" name="PivotTable21" cacheId="2643" applyNumberFormats="0" applyBorderFormats="0" applyFontFormats="0" applyPatternFormats="0" applyAlignmentFormats="0" applyWidthHeightFormats="1" dataCaption="Values" tag="b3bfcef4-cb96-4385-8f17-30b964f6e93e" updatedVersion="8" minRefreshableVersion="3" useAutoFormatting="1" subtotalHiddenItems="1" itemPrintTitles="1" createdVersion="8" indent="0" outline="1" outlineData="1" multipleFieldFilters="0" chartFormat="16">
  <location ref="A256:B261"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subscribers_for_last_30_days" fld="1" subtotal="average" baseField="0" baseItem="0" numFmtId="1"/>
  </dataFields>
  <formats count="1">
    <format dxfId="15">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1"/>
          </reference>
        </references>
      </pivotArea>
    </chartFormat>
    <chartFormat chart="2" format="2">
      <pivotArea type="data" outline="0" fieldPosition="0">
        <references count="2">
          <reference field="4294967294" count="1" selected="0">
            <x v="0"/>
          </reference>
          <reference field="0" count="1" selected="0">
            <x v="2"/>
          </reference>
        </references>
      </pivotArea>
    </chartFormat>
    <chartFormat chart="2" format="3">
      <pivotArea type="data" outline="0" fieldPosition="0">
        <references count="2">
          <reference field="4294967294" count="1" selected="0">
            <x v="0"/>
          </reference>
          <reference field="0" count="1" selected="0">
            <x v="3"/>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2"/>
          </reference>
        </references>
      </pivotArea>
    </chartFormat>
    <chartFormat chart="14" format="8">
      <pivotArea type="data" outline="0" fieldPosition="0">
        <references count="2">
          <reference field="4294967294" count="1" selected="0">
            <x v="0"/>
          </reference>
          <reference field="0" count="1" selected="0">
            <x v="0"/>
          </reference>
        </references>
      </pivotArea>
    </chartFormat>
    <chartFormat chart="14" format="9">
      <pivotArea type="data" outline="0" fieldPosition="0">
        <references count="2">
          <reference field="4294967294" count="1" selected="0">
            <x v="0"/>
          </reference>
          <reference field="0" count="1" selected="0">
            <x v="1"/>
          </reference>
        </references>
      </pivotArea>
    </chartFormat>
    <chartFormat chart="14" format="10">
      <pivotArea type="data" outline="0" fieldPosition="0">
        <references count="2">
          <reference field="4294967294" count="1" selected="0">
            <x v="0"/>
          </reference>
          <reference field="0" count="1" selected="0">
            <x v="3"/>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ubscribers_for_last_30_day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0FFE0E3-8039-460B-9F33-0A3B61E460D6}" name="PivotTable5" cacheId="2644" applyNumberFormats="0" applyBorderFormats="0" applyFontFormats="0" applyPatternFormats="0" applyAlignmentFormats="0" applyWidthHeightFormats="1" dataCaption="Values" tag="6c0d337c-a17b-4cbe-9acf-d59833d10635" updatedVersion="8" minRefreshableVersion="3" useAutoFormatting="1" subtotalHiddenItems="1" itemPrintTitles="1" createdVersion="8" indent="0" outline="1" outlineData="1" multipleFieldFilters="0">
  <location ref="B50:B51"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estimate_yearly_earnings" fld="0" baseField="0" baseItem="0" numFmtId="168"/>
  </dataFields>
  <formats count="1">
    <format dxfId="14">
      <pivotArea outline="0" collapsedLevelsAreSubtotals="1" fieldPosition="0"/>
    </format>
  </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773D2DF-4896-44B9-BFE0-BC6B7F617A91}" name="PivotTable20" cacheId="2645" applyNumberFormats="0" applyBorderFormats="0" applyFontFormats="0" applyPatternFormats="0" applyAlignmentFormats="0" applyWidthHeightFormats="1" dataCaption="Values" tag="0a79eb0c-0c50-4b80-b4ba-cdb0b9082873" updatedVersion="8" minRefreshableVersion="3" useAutoFormatting="1" subtotalHiddenItems="1" itemPrintTitles="1" createdVersion="8" indent="0" outline="1" outlineData="1" multipleFieldFilters="0" chartFormat="23">
  <location ref="A230:B252" firstHeaderRow="1" firstDataRow="1" firstDataCol="1"/>
  <pivotFields count="5">
    <pivotField axis="axisRow" allDrilled="1" subtotalTop="0" showAll="0" dataSourceSort="1" defaultSubtotal="0" defaultAttributeDrillState="1">
      <items count="21">
        <item s="1" x="0"/>
        <item s="1" x="1"/>
        <item s="1" x="2"/>
        <item s="1" x="3"/>
        <item s="1" x="4"/>
        <item s="1" x="5"/>
        <item s="1" x="6"/>
        <item s="1" x="7"/>
        <item s="1" x="8"/>
        <item s="1" x="9"/>
        <item s="1" x="10"/>
        <item s="1" x="11"/>
        <item s="1" x="12"/>
        <item s="1" x="13"/>
        <item s="1" x="14"/>
        <item s="1" x="15"/>
        <item s="1" x="16"/>
        <item s="1" x="17"/>
        <item s="1" x="18"/>
        <item s="1" x="19"/>
        <item s="1" x="2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engagement_rate" fld="1" subtotal="average" baseField="0" baseItem="0" numFmtId="10"/>
  </dataFields>
  <formats count="1">
    <format dxfId="13">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engagement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C949261-56A9-4ECE-B7F5-F10BC6CB4C3B}" name="PivotTable11" cacheId="2646" applyNumberFormats="0" applyBorderFormats="0" applyFontFormats="0" applyPatternFormats="0" applyAlignmentFormats="0" applyWidthHeightFormats="1" dataCaption="Values" tag="20ae768d-7353-46ce-bdcc-de03f7fa57eb" updatedVersion="8" minRefreshableVersion="3" subtotalHiddenItems="1" itemPrintTitles="1" createdVersion="8" indent="0" outline="1" outlineData="1" multipleFieldFilters="0" chartFormat="6">
  <location ref="A116:C140"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s>
  <rowFields count="1">
    <field x="2"/>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subscribers" fld="0" baseField="0" baseItem="0" numFmtId="166"/>
    <dataField name="Sum of engagement_rate" fld="1" baseField="0" baseItem="0" numFmtId="167"/>
  </dataFields>
  <formats count="2">
    <format dxfId="11">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9228EBD-DA1E-4F05-A99A-7C6438107244}" name="PivotTable6" cacheId="134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Category">
  <location ref="A1" firstHeaderRow="0" firstDataRow="0" firstDataCol="0"/>
  <pivotFields count="31">
    <pivotField showAll="0"/>
    <pivotField showAll="0"/>
    <pivotField numFmtId="2" showAll="0"/>
    <pivotField numFmtId="1" showAll="0"/>
    <pivotField axis="axisRow" showAll="0">
      <items count="25">
        <item x="18"/>
        <item x="10"/>
        <item x="3"/>
        <item x="2"/>
        <item x="1"/>
        <item x="6"/>
        <item x="8"/>
        <item x="15"/>
        <item x="0"/>
        <item m="1" x="23"/>
        <item x="9"/>
        <item x="12"/>
        <item x="5"/>
        <item x="17"/>
        <item x="14"/>
        <item x="4"/>
        <item x="7"/>
        <item x="11"/>
        <item x="22"/>
        <item x="13"/>
        <item x="16"/>
        <item x="19"/>
        <item x="20"/>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4">
    <i>
      <x/>
    </i>
    <i>
      <x v="1"/>
    </i>
    <i>
      <x v="2"/>
    </i>
    <i>
      <x v="3"/>
    </i>
    <i>
      <x v="4"/>
    </i>
    <i>
      <x v="5"/>
    </i>
    <i>
      <x v="6"/>
    </i>
    <i>
      <x v="7"/>
    </i>
    <i>
      <x v="8"/>
    </i>
    <i>
      <x v="10"/>
    </i>
    <i>
      <x v="11"/>
    </i>
    <i>
      <x v="12"/>
    </i>
    <i>
      <x v="13"/>
    </i>
    <i>
      <x v="14"/>
    </i>
    <i>
      <x v="15"/>
    </i>
    <i>
      <x v="16"/>
    </i>
    <i>
      <x v="17"/>
    </i>
    <i>
      <x v="18"/>
    </i>
    <i>
      <x v="19"/>
    </i>
    <i>
      <x v="20"/>
    </i>
    <i>
      <x v="21"/>
    </i>
    <i>
      <x v="22"/>
    </i>
    <i>
      <x v="23"/>
    </i>
    <i t="grand">
      <x/>
    </i>
  </rowItems>
  <colItems count="1">
    <i/>
  </colItems>
  <dataFields count="1">
    <dataField name="Highest Yearly Earnings" fld="17" baseField="0" baseItem="0"/>
  </dataFields>
  <formats count="2">
    <format dxfId="74">
      <pivotArea outline="0" collapsedLevelsAreSubtotals="1"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B2AEBE3-FB1D-4042-950F-1702FC9047FA}" name="PivotTable2" cacheId="264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H53:I5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burnout_risk" fld="1" subtotal="count" baseField="0" baseItem="0"/>
  </dataField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FDC5AAE-7F17-4247-A4E9-512FC6CBA0CF}" name="PivotTable32" cacheId="2648" applyNumberFormats="0" applyBorderFormats="0" applyFontFormats="0" applyPatternFormats="0" applyAlignmentFormats="0" applyWidthHeightFormats="1" dataCaption="Values" tag="e67d095e-43b5-4668-8531-a74ba9a1dd6c" updatedVersion="8" minRefreshableVersion="3" useAutoFormatting="1" subtotalHiddenItems="1" itemPrintTitles="1" createdVersion="8" indent="0" outline="1" outlineData="1" multipleFieldFilters="0" chartFormat="24">
  <location ref="A267:E292" firstHeaderRow="1" firstDataRow="2" firstDataCol="1"/>
  <pivotFields count="5">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axis="axisCol"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1"/>
  </colFields>
  <colItems count="4">
    <i>
      <x/>
    </i>
    <i>
      <x v="2"/>
    </i>
    <i>
      <x v="1"/>
    </i>
    <i t="grand">
      <x/>
    </i>
  </colItems>
  <dataFields count="1">
    <dataField name="Count of Youtuber" fld="2" subtotal="count" baseField="0" baseItem="0"/>
  </dataFields>
  <chartFormats count="29">
    <chartFormat chart="14" format="0" series="1">
      <pivotArea type="data" outline="0" fieldPosition="0">
        <references count="2">
          <reference field="4294967294" count="1" selected="0">
            <x v="0"/>
          </reference>
          <reference field="1" count="1" selected="0">
            <x v="0"/>
          </reference>
        </references>
      </pivotArea>
    </chartFormat>
    <chartFormat chart="14" format="1" series="1">
      <pivotArea type="data" outline="0" fieldPosition="0">
        <references count="2">
          <reference field="4294967294" count="1" selected="0">
            <x v="0"/>
          </reference>
          <reference field="1" count="1" selected="0">
            <x v="2"/>
          </reference>
        </references>
      </pivotArea>
    </chartFormat>
    <chartFormat chart="14" format="2" series="1">
      <pivotArea type="data" outline="0" fieldPosition="0">
        <references count="2">
          <reference field="4294967294" count="1" selected="0">
            <x v="0"/>
          </reference>
          <reference field="1" count="1" selected="0">
            <x v="1"/>
          </reference>
        </references>
      </pivotArea>
    </chartFormat>
    <chartFormat chart="14" format="3">
      <pivotArea type="data" outline="0" fieldPosition="0">
        <references count="3">
          <reference field="4294967294" count="1" selected="0">
            <x v="0"/>
          </reference>
          <reference field="0" count="1" selected="0">
            <x v="0"/>
          </reference>
          <reference field="1" count="1" selected="0">
            <x v="0"/>
          </reference>
        </references>
      </pivotArea>
    </chartFormat>
    <chartFormat chart="14" format="4">
      <pivotArea type="data" outline="0" fieldPosition="0">
        <references count="3">
          <reference field="4294967294" count="1" selected="0">
            <x v="0"/>
          </reference>
          <reference field="0" count="1" selected="0">
            <x v="1"/>
          </reference>
          <reference field="1" count="1" selected="0">
            <x v="0"/>
          </reference>
        </references>
      </pivotArea>
    </chartFormat>
    <chartFormat chart="14" format="5">
      <pivotArea type="data" outline="0" fieldPosition="0">
        <references count="3">
          <reference field="4294967294" count="1" selected="0">
            <x v="0"/>
          </reference>
          <reference field="0" count="1" selected="0">
            <x v="2"/>
          </reference>
          <reference field="1" count="1" selected="0">
            <x v="0"/>
          </reference>
        </references>
      </pivotArea>
    </chartFormat>
    <chartFormat chart="14" format="6">
      <pivotArea type="data" outline="0" fieldPosition="0">
        <references count="3">
          <reference field="4294967294" count="1" selected="0">
            <x v="0"/>
          </reference>
          <reference field="0" count="1" selected="0">
            <x v="3"/>
          </reference>
          <reference field="1" count="1" selected="0">
            <x v="0"/>
          </reference>
        </references>
      </pivotArea>
    </chartFormat>
    <chartFormat chart="14" format="7">
      <pivotArea type="data" outline="0" fieldPosition="0">
        <references count="3">
          <reference field="4294967294" count="1" selected="0">
            <x v="0"/>
          </reference>
          <reference field="0" count="1" selected="0">
            <x v="4"/>
          </reference>
          <reference field="1" count="1" selected="0">
            <x v="0"/>
          </reference>
        </references>
      </pivotArea>
    </chartFormat>
    <chartFormat chart="14" format="8">
      <pivotArea type="data" outline="0" fieldPosition="0">
        <references count="3">
          <reference field="4294967294" count="1" selected="0">
            <x v="0"/>
          </reference>
          <reference field="0" count="1" selected="0">
            <x v="5"/>
          </reference>
          <reference field="1" count="1" selected="0">
            <x v="0"/>
          </reference>
        </references>
      </pivotArea>
    </chartFormat>
    <chartFormat chart="14" format="9">
      <pivotArea type="data" outline="0" fieldPosition="0">
        <references count="3">
          <reference field="4294967294" count="1" selected="0">
            <x v="0"/>
          </reference>
          <reference field="0" count="1" selected="0">
            <x v="6"/>
          </reference>
          <reference field="1" count="1" selected="0">
            <x v="0"/>
          </reference>
        </references>
      </pivotArea>
    </chartFormat>
    <chartFormat chart="14" format="10">
      <pivotArea type="data" outline="0" fieldPosition="0">
        <references count="3">
          <reference field="4294967294" count="1" selected="0">
            <x v="0"/>
          </reference>
          <reference field="0" count="1" selected="0">
            <x v="7"/>
          </reference>
          <reference field="1" count="1" selected="0">
            <x v="0"/>
          </reference>
        </references>
      </pivotArea>
    </chartFormat>
    <chartFormat chart="14" format="11">
      <pivotArea type="data" outline="0" fieldPosition="0">
        <references count="3">
          <reference field="4294967294" count="1" selected="0">
            <x v="0"/>
          </reference>
          <reference field="0" count="1" selected="0">
            <x v="8"/>
          </reference>
          <reference field="1" count="1" selected="0">
            <x v="0"/>
          </reference>
        </references>
      </pivotArea>
    </chartFormat>
    <chartFormat chart="14" format="12">
      <pivotArea type="data" outline="0" fieldPosition="0">
        <references count="3">
          <reference field="4294967294" count="1" selected="0">
            <x v="0"/>
          </reference>
          <reference field="0" count="1" selected="0">
            <x v="9"/>
          </reference>
          <reference field="1" count="1" selected="0">
            <x v="0"/>
          </reference>
        </references>
      </pivotArea>
    </chartFormat>
    <chartFormat chart="14" format="13">
      <pivotArea type="data" outline="0" fieldPosition="0">
        <references count="3">
          <reference field="4294967294" count="1" selected="0">
            <x v="0"/>
          </reference>
          <reference field="0" count="1" selected="0">
            <x v="10"/>
          </reference>
          <reference field="1" count="1" selected="0">
            <x v="0"/>
          </reference>
        </references>
      </pivotArea>
    </chartFormat>
    <chartFormat chart="14" format="14">
      <pivotArea type="data" outline="0" fieldPosition="0">
        <references count="3">
          <reference field="4294967294" count="1" selected="0">
            <x v="0"/>
          </reference>
          <reference field="0" count="1" selected="0">
            <x v="11"/>
          </reference>
          <reference field="1" count="1" selected="0">
            <x v="0"/>
          </reference>
        </references>
      </pivotArea>
    </chartFormat>
    <chartFormat chart="14" format="15">
      <pivotArea type="data" outline="0" fieldPosition="0">
        <references count="3">
          <reference field="4294967294" count="1" selected="0">
            <x v="0"/>
          </reference>
          <reference field="0" count="1" selected="0">
            <x v="12"/>
          </reference>
          <reference field="1" count="1" selected="0">
            <x v="0"/>
          </reference>
        </references>
      </pivotArea>
    </chartFormat>
    <chartFormat chart="14" format="16">
      <pivotArea type="data" outline="0" fieldPosition="0">
        <references count="3">
          <reference field="4294967294" count="1" selected="0">
            <x v="0"/>
          </reference>
          <reference field="0" count="1" selected="0">
            <x v="13"/>
          </reference>
          <reference field="1" count="1" selected="0">
            <x v="0"/>
          </reference>
        </references>
      </pivotArea>
    </chartFormat>
    <chartFormat chart="14" format="17">
      <pivotArea type="data" outline="0" fieldPosition="0">
        <references count="3">
          <reference field="4294967294" count="1" selected="0">
            <x v="0"/>
          </reference>
          <reference field="0" count="1" selected="0">
            <x v="14"/>
          </reference>
          <reference field="1" count="1" selected="0">
            <x v="0"/>
          </reference>
        </references>
      </pivotArea>
    </chartFormat>
    <chartFormat chart="14" format="18">
      <pivotArea type="data" outline="0" fieldPosition="0">
        <references count="3">
          <reference field="4294967294" count="1" selected="0">
            <x v="0"/>
          </reference>
          <reference field="0" count="1" selected="0">
            <x v="15"/>
          </reference>
          <reference field="1" count="1" selected="0">
            <x v="0"/>
          </reference>
        </references>
      </pivotArea>
    </chartFormat>
    <chartFormat chart="14" format="19">
      <pivotArea type="data" outline="0" fieldPosition="0">
        <references count="3">
          <reference field="4294967294" count="1" selected="0">
            <x v="0"/>
          </reference>
          <reference field="0" count="1" selected="0">
            <x v="16"/>
          </reference>
          <reference field="1" count="1" selected="0">
            <x v="0"/>
          </reference>
        </references>
      </pivotArea>
    </chartFormat>
    <chartFormat chart="14" format="20">
      <pivotArea type="data" outline="0" fieldPosition="0">
        <references count="3">
          <reference field="4294967294" count="1" selected="0">
            <x v="0"/>
          </reference>
          <reference field="0" count="1" selected="0">
            <x v="17"/>
          </reference>
          <reference field="1" count="1" selected="0">
            <x v="0"/>
          </reference>
        </references>
      </pivotArea>
    </chartFormat>
    <chartFormat chart="14" format="21">
      <pivotArea type="data" outline="0" fieldPosition="0">
        <references count="3">
          <reference field="4294967294" count="1" selected="0">
            <x v="0"/>
          </reference>
          <reference field="0" count="1" selected="0">
            <x v="18"/>
          </reference>
          <reference field="1" count="1" selected="0">
            <x v="0"/>
          </reference>
        </references>
      </pivotArea>
    </chartFormat>
    <chartFormat chart="14" format="22">
      <pivotArea type="data" outline="0" fieldPosition="0">
        <references count="3">
          <reference field="4294967294" count="1" selected="0">
            <x v="0"/>
          </reference>
          <reference field="0" count="1" selected="0">
            <x v="19"/>
          </reference>
          <reference field="1" count="1" selected="0">
            <x v="0"/>
          </reference>
        </references>
      </pivotArea>
    </chartFormat>
    <chartFormat chart="14" format="23">
      <pivotArea type="data" outline="0" fieldPosition="0">
        <references count="3">
          <reference field="4294967294" count="1" selected="0">
            <x v="0"/>
          </reference>
          <reference field="0" count="1" selected="0">
            <x v="20"/>
          </reference>
          <reference field="1" count="1" selected="0">
            <x v="0"/>
          </reference>
        </references>
      </pivotArea>
    </chartFormat>
    <chartFormat chart="14" format="24">
      <pivotArea type="data" outline="0" fieldPosition="0">
        <references count="3">
          <reference field="4294967294" count="1" selected="0">
            <x v="0"/>
          </reference>
          <reference field="0" count="1" selected="0">
            <x v="21"/>
          </reference>
          <reference field="1" count="1" selected="0">
            <x v="0"/>
          </reference>
        </references>
      </pivotArea>
    </chartFormat>
    <chartFormat chart="14" format="25">
      <pivotArea type="data" outline="0" fieldPosition="0">
        <references count="3">
          <reference field="4294967294" count="1" selected="0">
            <x v="0"/>
          </reference>
          <reference field="0" count="1" selected="0">
            <x v="22"/>
          </reference>
          <reference field="1" count="1" selected="0">
            <x v="0"/>
          </reference>
        </references>
      </pivotArea>
    </chartFormat>
    <chartFormat chart="22" format="29" series="1">
      <pivotArea type="data" outline="0" fieldPosition="0">
        <references count="2">
          <reference field="4294967294" count="1" selected="0">
            <x v="0"/>
          </reference>
          <reference field="1" count="1" selected="0">
            <x v="0"/>
          </reference>
        </references>
      </pivotArea>
    </chartFormat>
    <chartFormat chart="22" format="30" series="1">
      <pivotArea type="data" outline="0" fieldPosition="0">
        <references count="2">
          <reference field="4294967294" count="1" selected="0">
            <x v="0"/>
          </reference>
          <reference field="1" count="1" selected="0">
            <x v="2"/>
          </reference>
        </references>
      </pivotArea>
    </chartFormat>
    <chartFormat chart="22" format="31" series="1">
      <pivotArea type="data" outline="0" fieldPosition="0">
        <references count="2">
          <reference field="4294967294" count="1" selected="0">
            <x v="0"/>
          </reference>
          <reference field="1"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4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66586A44-D71F-4B57-8084-8544470ED2E3}" name="PivotTable3" cacheId="2649" applyNumberFormats="0" applyBorderFormats="0" applyFontFormats="0" applyPatternFormats="0" applyAlignmentFormats="0" applyWidthHeightFormats="1" dataCaption="Values" tag="5ab10256-4627-4df4-acaa-a532b2798e5b" updatedVersion="8" minRefreshableVersion="3" useAutoFormatting="1" subtotalHiddenItems="1" itemPrintTitles="1" createdVersion="8" indent="0" outline="1" outlineData="1" multipleFieldFilters="0" chartFormat="12" rowHeaderCaption="Country">
  <location ref="G139:H159"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Youtuber" fld="2" subtotal="count" baseField="0" baseItem="0"/>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1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11"/>
          </reference>
        </references>
      </pivotArea>
    </chartFormat>
    <chartFormat chart="2" format="6">
      <pivotArea type="data" outline="0" fieldPosition="0">
        <references count="2">
          <reference field="4294967294" count="1" selected="0">
            <x v="0"/>
          </reference>
          <reference field="1" count="1" selected="0">
            <x v="6"/>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1" count="1" selected="0">
            <x v="1"/>
          </reference>
        </references>
      </pivotArea>
    </chartFormat>
    <chartFormat chart="11" format="16">
      <pivotArea type="data" outline="0" fieldPosition="0">
        <references count="2">
          <reference field="4294967294" count="1" selected="0">
            <x v="0"/>
          </reference>
          <reference field="1" count="1" selected="0">
            <x v="3"/>
          </reference>
        </references>
      </pivotArea>
    </chartFormat>
    <chartFormat chart="11" format="17">
      <pivotArea type="data" outline="0" fieldPosition="0">
        <references count="2">
          <reference field="4294967294" count="1" selected="0">
            <x v="0"/>
          </reference>
          <reference field="1" count="1" selected="0">
            <x v="4"/>
          </reference>
        </references>
      </pivotArea>
    </chartFormat>
    <chartFormat chart="11" format="18">
      <pivotArea type="data" outline="0" fieldPosition="0">
        <references count="2">
          <reference field="4294967294" count="1" selected="0">
            <x v="0"/>
          </reference>
          <reference field="1" count="1" selected="0">
            <x v="6"/>
          </reference>
        </references>
      </pivotArea>
    </chartFormat>
    <chartFormat chart="11" format="19">
      <pivotArea type="data" outline="0" fieldPosition="0">
        <references count="2">
          <reference field="4294967294" count="1" selected="0">
            <x v="0"/>
          </reference>
          <reference field="1" count="1" selected="0">
            <x v="10"/>
          </reference>
        </references>
      </pivotArea>
    </chartFormat>
    <chartFormat chart="11" format="20">
      <pivotArea type="data" outline="0" fieldPosition="0">
        <references count="2">
          <reference field="4294967294" count="1" selected="0">
            <x v="0"/>
          </reference>
          <reference field="1" count="1" selected="0">
            <x v="11"/>
          </reference>
        </references>
      </pivotArea>
    </chartFormat>
    <chartFormat chart="11" format="21">
      <pivotArea type="data" outline="0" fieldPosition="0">
        <references count="2">
          <reference field="4294967294" count="1" selected="0">
            <x v="0"/>
          </reference>
          <reference field="1" count="1" selected="0">
            <x v="2"/>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engagement_rate"/>
    <pivotHierarchy dragToData="1"/>
    <pivotHierarchy dragToData="1"/>
    <pivotHierarchy dragToData="1"/>
    <pivotHierarchy dragToData="1"/>
    <pivotHierarchy dragToData="1" caption="Average of Gross tertiary education enrollment (%)"/>
    <pivotHierarchy dragToData="1" caption="Average of Unemployment rate"/>
    <pivotHierarchy dragToData="1"/>
    <pivotHierarchy dragToData="1"/>
    <pivotHierarchy dragToData="1"/>
    <pivotHierarchy dragToData="1"/>
    <pivotHierarchy dragToData="1"/>
    <pivotHierarchy dragToData="1" caption="Average of video views"/>
    <pivotHierarchy dragToData="1" caption="Average of subscrib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tdDev of view_per_subscriber"/>
    <pivotHierarchy dragToData="1" caption="Average of view_per_subscri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5C88694-6B74-4920-83FC-CA67B6C0B481}" name="PivotTable14" cacheId="2650" applyNumberFormats="0" applyBorderFormats="0" applyFontFormats="0" applyPatternFormats="0" applyAlignmentFormats="0" applyWidthHeightFormats="1" dataCaption="Values" tag="60a24b3e-d0ff-4c2c-a6b1-71bbd5b620ef" updatedVersion="8" minRefreshableVersion="3" useAutoFormatting="1" subtotalHiddenItems="1" itemPrintTitles="1" createdVersion="8" indent="0" outline="1" outlineData="1" multipleFieldFilters="0" chartFormat="10">
  <location ref="A162:B173"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9"/>
    </i>
    <i>
      <x v="1"/>
    </i>
    <i>
      <x/>
    </i>
    <i>
      <x v="8"/>
    </i>
    <i>
      <x v="3"/>
    </i>
    <i>
      <x v="2"/>
    </i>
    <i>
      <x v="5"/>
    </i>
    <i>
      <x v="4"/>
    </i>
    <i>
      <x v="7"/>
    </i>
    <i>
      <x v="6"/>
    </i>
    <i t="grand">
      <x/>
    </i>
  </rowItems>
  <colItems count="1">
    <i/>
  </colItems>
  <dataFields count="1">
    <dataField name="Sum of subscribers" fld="1" baseField="0" baseItem="0"/>
  </dataFields>
  <chartFormats count="5">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9"/>
          </reference>
        </references>
      </pivotArea>
    </chartFormat>
    <chartFormat chart="6" format="4">
      <pivotArea type="data" outline="0" fieldPosition="0">
        <references count="2">
          <reference field="4294967294" count="1" selected="0">
            <x v="0"/>
          </reference>
          <reference field="0" count="1" selected="0">
            <x v="1"/>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1">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A78CC50C-45B8-4EDB-BA60-050292FE7AD7}" name="PivotTable9" cacheId="2651" applyNumberFormats="0" applyBorderFormats="0" applyFontFormats="0" applyPatternFormats="0" applyAlignmentFormats="0" applyWidthHeightFormats="1" dataCaption="Values" tag="14ed6efd-f3ea-4911-8b38-85cca4212d73" updatedVersion="8" minRefreshableVersion="3" useAutoFormatting="1" subtotalHiddenItems="1" itemPrintTitles="1" createdVersion="8" indent="0" outline="1" outlineData="1" multipleFieldFilters="0" chartFormat="8">
  <location ref="A298:C322" firstHeaderRow="0" firstDataRow="1" firstDataCol="1"/>
  <pivotFields count="3">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dataField="1" subtotalTop="0" showAll="0" defaultSubtota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Avg. engagement %" fld="1" subtotal="average" baseField="0" baseItem="0" numFmtId="10"/>
    <dataField name="avg. earnings per million views" fld="2" subtotal="average" baseField="0" baseItem="2"/>
  </dataFields>
  <formats count="1">
    <format dxfId="0">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g. engagement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earnings per million view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EBC4336-FD2B-44E1-B4D3-91EBEAD3238F}" name="PivotTable8" cacheId="134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Category">
  <location ref="A23" firstHeaderRow="0" firstDataRow="0" firstDataCol="0"/>
  <pivotFields count="31">
    <pivotField showAll="0"/>
    <pivotField showAll="0"/>
    <pivotField numFmtId="2" showAll="0"/>
    <pivotField numFmtId="1" showAll="0"/>
    <pivotField axis="axisRow" showAll="0">
      <items count="25">
        <item x="18"/>
        <item x="10"/>
        <item x="3"/>
        <item x="2"/>
        <item x="1"/>
        <item x="6"/>
        <item x="8"/>
        <item x="15"/>
        <item x="0"/>
        <item m="1" x="23"/>
        <item x="9"/>
        <item x="12"/>
        <item x="5"/>
        <item x="17"/>
        <item x="14"/>
        <item x="4"/>
        <item x="7"/>
        <item x="11"/>
        <item x="22"/>
        <item x="13"/>
        <item x="16"/>
        <item x="19"/>
        <item x="20"/>
        <item x="2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4">
    <i>
      <x/>
    </i>
    <i>
      <x v="1"/>
    </i>
    <i>
      <x v="2"/>
    </i>
    <i>
      <x v="3"/>
    </i>
    <i>
      <x v="4"/>
    </i>
    <i>
      <x v="5"/>
    </i>
    <i>
      <x v="6"/>
    </i>
    <i>
      <x v="7"/>
    </i>
    <i>
      <x v="8"/>
    </i>
    <i>
      <x v="10"/>
    </i>
    <i>
      <x v="11"/>
    </i>
    <i>
      <x v="12"/>
    </i>
    <i>
      <x v="13"/>
    </i>
    <i>
      <x v="14"/>
    </i>
    <i>
      <x v="15"/>
    </i>
    <i>
      <x v="16"/>
    </i>
    <i>
      <x v="17"/>
    </i>
    <i>
      <x v="18"/>
    </i>
    <i>
      <x v="19"/>
    </i>
    <i>
      <x v="20"/>
    </i>
    <i>
      <x v="21"/>
    </i>
    <i>
      <x v="22"/>
    </i>
    <i>
      <x v="23"/>
    </i>
    <i t="grand">
      <x/>
    </i>
  </rowItems>
  <colItems count="1">
    <i/>
  </colItems>
  <dataFields count="1">
    <dataField name="Highest Monthly Earnings" fld="15" baseField="0" baseItem="0"/>
  </dataFields>
  <formats count="2">
    <format dxfId="76">
      <pivotArea outline="0" collapsedLevelsAreSubtotals="1" fieldPosition="0"/>
    </format>
    <format dxfId="7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C42BBE6-070B-4EA0-9BB8-BF86DB5374DC}" name="PivotTable13" cacheId="2652" applyNumberFormats="0" applyBorderFormats="0" applyFontFormats="0" applyPatternFormats="0" applyAlignmentFormats="0" applyWidthHeightFormats="1" dataCaption="Values" tag="55638f4d-e921-4ca2-abed-8dcaf33ccf7f" updatedVersion="8" minRefreshableVersion="3" subtotalHiddenItems="1" itemPrintTitles="1" createdVersion="8" indent="0" outline="1" outlineData="1" multipleFieldFilters="0">
  <location ref="C47:C48"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Youtuber" fld="0" subtotal="count" baseField="0" baseItem="0"/>
  </dataFields>
  <pivotHierarchies count="1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youtube_stats_raw]"/>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2083EE-F0DA-476A-BF80-5480D1E0EA74}" autoFormatId="16" applyNumberFormats="0" applyBorderFormats="0" applyFontFormats="0" applyPatternFormats="0" applyAlignmentFormats="0" applyWidthHeightFormats="0">
  <queryTableRefresh nextId="48" unboundColumnsRight="6">
    <queryTableFields count="44">
      <queryTableField id="1" name="rank" tableColumnId="1"/>
      <queryTableField id="2" name="Youtuber" tableColumnId="2"/>
      <queryTableField id="3" name="subscribers" tableColumnId="3"/>
      <queryTableField id="4" name="video views" tableColumnId="4"/>
      <queryTableField id="5" name="category" tableColumnId="5"/>
      <queryTableField id="6" name="Title" tableColumnId="6"/>
      <queryTableField id="7" name="uploads" tableColumnId="7"/>
      <queryTableField id="8" name="Country" tableColumnId="8"/>
      <queryTableField id="9" name="Abbreviation" tableColumnId="9"/>
      <queryTableField id="10" name="channel_type" tableColumnId="10"/>
      <queryTableField id="11" name="video_views_rank" tableColumnId="11"/>
      <queryTableField id="12" name="country_rank" tableColumnId="12"/>
      <queryTableField id="13" name="channel_type_rank" tableColumnId="13"/>
      <queryTableField id="14" name="video_views_for_the_last_30_days" tableColumnId="14"/>
      <queryTableField id="15" name="lowest_monthly_earnings" tableColumnId="15"/>
      <queryTableField id="16" name="highest_monthly_earnings" tableColumnId="16"/>
      <queryTableField id="17" name="lowest_yearly_earnings" tableColumnId="17"/>
      <queryTableField id="18" name="highest_yearly_earnings" tableColumnId="18"/>
      <queryTableField id="19" name="subscribers_for_last_30_days" tableColumnId="19"/>
      <queryTableField id="20" name="created_year" tableColumnId="20"/>
      <queryTableField id="21" name="created_month" tableColumnId="21"/>
      <queryTableField id="22" name="created_date" tableColumnId="22"/>
      <queryTableField id="23" name="Gross tertiary education enrollment (%)" tableColumnId="23"/>
      <queryTableField id="24" name="Population" tableColumnId="24"/>
      <queryTableField id="25" name="Unemployment rate" tableColumnId="25"/>
      <queryTableField id="26" name="Urban_population" tableColumnId="26"/>
      <queryTableField id="27" name="Latitude" tableColumnId="27"/>
      <queryTableField id="28" name="Longitude" tableColumnId="28"/>
      <queryTableField id="29" name="upload_frequency" tableColumnId="29"/>
      <queryTableField id="38" name="view_per_upload" tableColumnId="31"/>
      <queryTableField id="39" name="subscribers_per_upload" tableColumnId="35"/>
      <queryTableField id="40" name="subscriber_to_view_ratio" tableColumnId="36"/>
      <queryTableField id="41" name="earnings_per_million_views" tableColumnId="38"/>
      <queryTableField id="42" name="view_per_subscriber" tableColumnId="39"/>
      <queryTableField id="43" name="channel_age(year)" tableColumnId="40"/>
      <queryTableField id="44" name="monthly_expected_earning" tableColumnId="41"/>
      <queryTableField id="45" name="yearly_expected_earning" tableColumnId="42"/>
      <queryTableField id="47" name="Custom" tableColumnId="44"/>
      <queryTableField id="30" dataBound="0" tableColumnId="30"/>
      <queryTableField id="37" dataBound="0" tableColumnId="37"/>
      <queryTableField id="33" dataBound="0" tableColumnId="33"/>
      <queryTableField id="34" dataBound="0" tableColumnId="32"/>
      <queryTableField id="35" dataBound="0" tableColumnId="34"/>
      <queryTableField id="46" dataBound="0" tableColumnId="4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1AAE73E-7197-4852-84DD-434340194287}" sourceName="[youtube_stats_raw].[Country]">
  <pivotTables>
    <pivotTable tabId="8" name="PivotTable15"/>
    <pivotTable tabId="8" name="PivotTable13"/>
    <pivotTable tabId="8" name="PivotTable12"/>
    <pivotTable tabId="8" name="PivotTable5"/>
    <pivotTable tabId="8" name="PivotTable2"/>
    <pivotTable tabId="8" name="PivotTable7"/>
    <pivotTable tabId="8" name="PivotTable19"/>
    <pivotTable tabId="8" name="PivotTable3"/>
    <pivotTable tabId="8" name="PivotTable32"/>
    <pivotTable tabId="8" name="PivotTable21"/>
    <pivotTable tabId="8" name="PivotTable20"/>
  </pivotTables>
  <data>
    <olap pivotCacheId="875188494">
      <levels count="2">
        <level uniqueName="[youtube_stats_raw].[Country].[(All)]" sourceCaption="(All)" count="0"/>
        <level uniqueName="[youtube_stats_raw].[Country].[Country]" sourceCaption="Country" count="49">
          <ranges>
            <range startItem="0">
              <i n="[youtube_stats_raw].[Country].&amp;[Afghanistan]" c="Afghanistan"/>
              <i n="[youtube_stats_raw].[Country].&amp;[Andorra]" c="Andorra"/>
              <i n="[youtube_stats_raw].[Country].&amp;[Argentina]" c="Argentina"/>
              <i n="[youtube_stats_raw].[Country].&amp;[Australia]" c="Australia"/>
              <i n="[youtube_stats_raw].[Country].&amp;[Bangladesh]" c="Bangladesh"/>
              <i n="[youtube_stats_raw].[Country].&amp;[Barbados]" c="Barbados"/>
              <i n="[youtube_stats_raw].[Country].&amp;[Brazil]" c="Brazil"/>
              <i n="[youtube_stats_raw].[Country].&amp;[Canada]" c="Canada"/>
              <i n="[youtube_stats_raw].[Country].&amp;[Chile]" c="Chile"/>
              <i n="[youtube_stats_raw].[Country].&amp;[China]" c="China"/>
              <i n="[youtube_stats_raw].[Country].&amp;[Colombia]" c="Colombia"/>
              <i n="[youtube_stats_raw].[Country].&amp;[Cuba]" c="Cuba"/>
              <i n="[youtube_stats_raw].[Country].&amp;[Ecuador]" c="Ecuador"/>
              <i n="[youtube_stats_raw].[Country].&amp;[Egypt]" c="Egypt"/>
              <i n="[youtube_stats_raw].[Country].&amp;[El Salvador]" c="El Salvador"/>
              <i n="[youtube_stats_raw].[Country].&amp;[Finland]" c="Finland"/>
              <i n="[youtube_stats_raw].[Country].&amp;[France]" c="France"/>
              <i n="[youtube_stats_raw].[Country].&amp;[Germany]" c="Germany"/>
              <i n="[youtube_stats_raw].[Country].&amp;[India]" c="India"/>
              <i n="[youtube_stats_raw].[Country].&amp;[Indonesia]" c="Indonesia"/>
              <i n="[youtube_stats_raw].[Country].&amp;[Iraq]" c="Iraq"/>
              <i n="[youtube_stats_raw].[Country].&amp;[Italy]" c="Italy"/>
              <i n="[youtube_stats_raw].[Country].&amp;[Japan]" c="Japan"/>
              <i n="[youtube_stats_raw].[Country].&amp;[Jordan]" c="Jordan"/>
              <i n="[youtube_stats_raw].[Country].&amp;[Kuwait]" c="Kuwait"/>
              <i n="[youtube_stats_raw].[Country].&amp;[Latvia]" c="Latvia"/>
              <i n="[youtube_stats_raw].[Country].&amp;[Malaysia]" c="Malaysia"/>
              <i n="[youtube_stats_raw].[Country].&amp;[Mexico]" c="Mexico"/>
              <i n="[youtube_stats_raw].[Country].&amp;[Morocco]" c="Morocco"/>
              <i n="[youtube_stats_raw].[Country].&amp;[Netherlands]" c="Netherlands"/>
              <i n="[youtube_stats_raw].[Country].&amp;[Pakistan]" c="Pakistan"/>
              <i n="[youtube_stats_raw].[Country].&amp;[Peru]" c="Peru"/>
              <i n="[youtube_stats_raw].[Country].&amp;[Philippines]" c="Philippines"/>
              <i n="[youtube_stats_raw].[Country].&amp;[Russia]" c="Russia"/>
              <i n="[youtube_stats_raw].[Country].&amp;[Samoa]" c="Samoa"/>
              <i n="[youtube_stats_raw].[Country].&amp;[Saudi Arabia]" c="Saudi Arabia"/>
              <i n="[youtube_stats_raw].[Country].&amp;[Singapore]" c="Singapore"/>
              <i n="[youtube_stats_raw].[Country].&amp;[South Korea]" c="South Korea"/>
              <i n="[youtube_stats_raw].[Country].&amp;[Spain]" c="Spain"/>
              <i n="[youtube_stats_raw].[Country].&amp;[Sweden]" c="Sweden"/>
              <i n="[youtube_stats_raw].[Country].&amp;[Switzerland]" c="Switzerland"/>
              <i n="[youtube_stats_raw].[Country].&amp;[Thailand]" c="Thailand"/>
              <i n="[youtube_stats_raw].[Country].&amp;[Turkey]" c="Turkey"/>
              <i n="[youtube_stats_raw].[Country].&amp;[Ukraine]" c="Ukraine"/>
              <i n="[youtube_stats_raw].[Country].&amp;[United Arab Emirates]" c="United Arab Emirates"/>
              <i n="[youtube_stats_raw].[Country].&amp;[United Kingdom]" c="United Kingdom"/>
              <i n="[youtube_stats_raw].[Country].&amp;[United States]" c="United States"/>
              <i n="[youtube_stats_raw].[Country].&amp;[Venezuela]" c="Venezuela"/>
              <i n="[youtube_stats_raw].[Country].&amp;[Vietnam]" c="Vietnam"/>
            </range>
          </ranges>
        </level>
      </levels>
      <selections count="1">
        <selection n="[youtube_stats_raw].[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rnout_risk" xr10:uid="{D7C240F8-B2DF-4FE1-8BD2-A48F10058948}" sourceName="[youtube_stats_raw].[burnout_risk]">
  <pivotTables>
    <pivotTable tabId="8" name="PivotTable13"/>
    <pivotTable tabId="8" name="PivotTable12"/>
    <pivotTable tabId="8" name="PivotTable5"/>
    <pivotTable tabId="8" name="PivotTable15"/>
    <pivotTable tabId="8" name="PivotTable19"/>
    <pivotTable tabId="8" name="PivotTable3"/>
    <pivotTable tabId="8" name="PivotTable14"/>
    <pivotTable tabId="8" name="PivotTable20"/>
    <pivotTable tabId="8" name="PivotTable21"/>
  </pivotTables>
  <data>
    <olap pivotCacheId="875188494">
      <levels count="2">
        <level uniqueName="[youtube_stats_raw].[burnout_risk].[(All)]" sourceCaption="(All)" count="0"/>
        <level uniqueName="[youtube_stats_raw].[burnout_risk].[burnout_risk]" sourceCaption="burnout_risk" count="3">
          <ranges>
            <range startItem="0">
              <i n="[youtube_stats_raw].[burnout_risk].&amp;[High]" c="High"/>
              <i n="[youtube_stats_raw].[burnout_risk].&amp;[Low]" c="Low"/>
              <i n="[youtube_stats_raw].[burnout_risk].&amp;[Medium]" c="Medium"/>
            </range>
          </ranges>
        </level>
      </levels>
      <selections count="1">
        <selection n="[youtube_stats_raw].[burnout_risk].[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size_tier" xr10:uid="{0E61D181-6B10-48ED-B848-5A693B86DCBC}" sourceName="[youtube_stats_raw].[channel_size_tier]">
  <pivotTables>
    <pivotTable tabId="8" name="PivotTable19"/>
    <pivotTable tabId="8" name="PivotTable13"/>
    <pivotTable tabId="8" name="PivotTable12"/>
    <pivotTable tabId="8" name="PivotTable5"/>
    <pivotTable tabId="8" name="PivotTable15"/>
    <pivotTable tabId="8" name="PivotTable3"/>
    <pivotTable tabId="8" name="PivotTable14"/>
    <pivotTable tabId="8" name="PivotTable20"/>
    <pivotTable tabId="8" name="PivotTable2"/>
    <pivotTable tabId="8" name="PivotTable32"/>
    <pivotTable tabId="8" name="PivotTable7"/>
  </pivotTables>
  <data>
    <olap pivotCacheId="875188494">
      <levels count="2">
        <level uniqueName="[youtube_stats_raw].[channel_size_tier].[(All)]" sourceCaption="(All)" count="0"/>
        <level uniqueName="[youtube_stats_raw].[channel_size_tier].[channel_size_tier]" sourceCaption="channel_size_tier" count="4">
          <ranges>
            <range startItem="0">
              <i n="[youtube_stats_raw].[channel_size_tier].&amp;[Macro]" c="Macro"/>
              <i n="[youtube_stats_raw].[channel_size_tier].&amp;[Mega]" c="Mega"/>
              <i n="[youtube_stats_raw].[channel_size_tier].&amp;[Micro]" c="Micro"/>
              <i n="[youtube_stats_raw].[channel_size_tier].&amp;[Mid]" c="Mid"/>
            </range>
          </ranges>
        </level>
      </levels>
      <selections count="1">
        <selection n="[youtube_stats_raw].[channel_size_ti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39F13B5-446B-4B1A-ABA2-C424C7761E04}" cache="Slicer_Country" caption="Country" startItem="16" level="1" style="SlicerStyleOther2" rowHeight="234950"/>
  <slicer name="burnout_risk" xr10:uid="{83B840B7-2A4D-41B2-9FDB-D131813B6F21}" cache="Slicer_burnout_risk" caption="burnout_risk" level="1" style="SlicerStyleOther2" rowHeight="234950"/>
  <slicer name="channel_size_tier" xr10:uid="{676BD341-2669-44E6-B88B-3DD0623EAE74}" cache="Slicer_channel_size_tier" caption="channel_size_tier" startItem="1" level="1" style="SlicerStyleOther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72C7251F-EEA0-499F-A02D-6860B661DB57}" cache="Slicer_Country" caption="Country" startItem="16" level="1" style="SlicerStyleLight5" rowHeight="234950"/>
  <slicer name="channel_size_tier 1" xr10:uid="{144A952C-82B1-46CC-8998-4CACF4E2AEEB}" cache="Slicer_channel_size_tier" caption="channel_size_tier" level="1" style="SlicerStyleLight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2FDB4-6974-46E4-866A-0F812E45FF39}" name="youtube_stats_raw" displayName="youtube_stats_raw" ref="A1:AR871" tableType="queryTable" totalsRowShown="0">
  <autoFilter ref="A1:AR871" xr:uid="{8482FDB4-6974-46E4-866A-0F812E45FF39}"/>
  <tableColumns count="44">
    <tableColumn id="1" xr3:uid="{70B83624-B4FB-47AE-B0A0-9B22F55B8BB1}" uniqueName="1" name="rank" queryTableFieldId="1"/>
    <tableColumn id="2" xr3:uid="{B273CBA8-00A0-48F3-897F-339EA31338DA}" uniqueName="2" name="Youtuber" queryTableFieldId="2" dataDxfId="72"/>
    <tableColumn id="3" xr3:uid="{6D4B3DA2-F13C-4B7B-805E-17AF73ADA59D}" uniqueName="3" name="subscribers" queryTableFieldId="3" dataDxfId="28"/>
    <tableColumn id="4" xr3:uid="{E1876254-8CA2-427E-ACD7-469D2F9D8FDD}" uniqueName="4" name="video views" queryTableFieldId="4" dataDxfId="27"/>
    <tableColumn id="5" xr3:uid="{FE1E9D9D-0173-4A98-BF45-2989AC69003E}" uniqueName="5" name="category" queryTableFieldId="5" dataDxfId="71"/>
    <tableColumn id="6" xr3:uid="{BF577C96-1B7E-40C3-96E4-4F016A7CE2AE}" uniqueName="6" name="Title" queryTableFieldId="6" dataDxfId="70"/>
    <tableColumn id="7" xr3:uid="{11C8D799-721A-4BE5-9491-02B89D19BF94}" uniqueName="7" name="uploads" queryTableFieldId="7" dataDxfId="69"/>
    <tableColumn id="8" xr3:uid="{42BC8B25-BF7A-4EB0-87C7-8B4367F0F3D8}" uniqueName="8" name="Country" queryTableFieldId="8" dataDxfId="68"/>
    <tableColumn id="9" xr3:uid="{128AE892-F7E2-4A4D-B12A-071F83B70BC7}" uniqueName="9" name="Abbreviation" queryTableFieldId="9" dataDxfId="67"/>
    <tableColumn id="10" xr3:uid="{4D93401E-ADDC-4118-BE37-04C246362482}" uniqueName="10" name="channel_type" queryTableFieldId="10" dataDxfId="66"/>
    <tableColumn id="11" xr3:uid="{CCF437EC-6E62-4CDB-9343-93C99B78CB2B}" uniqueName="11" name="video_views_rank" queryTableFieldId="11" dataDxfId="65"/>
    <tableColumn id="12" xr3:uid="{5107E0E9-0C20-4F2C-A782-D8E20C727C7F}" uniqueName="12" name="country_rank" queryTableFieldId="12" dataDxfId="64"/>
    <tableColumn id="13" xr3:uid="{512A57AB-2089-4417-A8B6-4A514BA5BD65}" uniqueName="13" name="channel_type_rank" queryTableFieldId="13" dataDxfId="63"/>
    <tableColumn id="14" xr3:uid="{1A0DCF86-2D25-42DB-8689-B9834140EA74}" uniqueName="14" name="video_views_for_the_last_30_days" queryTableFieldId="14" dataDxfId="62"/>
    <tableColumn id="15" xr3:uid="{CD3AC35A-D078-44D4-AC57-99096C600807}" uniqueName="15" name="lowest_monthly_earnings" queryTableFieldId="15" dataDxfId="61"/>
    <tableColumn id="16" xr3:uid="{CFD4107C-DC91-4D63-821F-8BE0220143DC}" uniqueName="16" name="highest_monthly_earnings" queryTableFieldId="16" dataDxfId="60"/>
    <tableColumn id="17" xr3:uid="{29035030-4E94-4F47-9141-7BDE16DD979A}" uniqueName="17" name="lowest_yearly_earnings" queryTableFieldId="17" dataDxfId="59"/>
    <tableColumn id="18" xr3:uid="{61252F51-D155-40B8-88C9-5D0E4B807B1D}" uniqueName="18" name="highest_yearly_earnings" queryTableFieldId="18" dataDxfId="58"/>
    <tableColumn id="19" xr3:uid="{FD6F51F4-BE4E-49C7-AE8D-8FCAC7DDC0F7}" uniqueName="19" name="subscribers_for_last_30_days" queryTableFieldId="19" dataDxfId="57"/>
    <tableColumn id="20" xr3:uid="{BD5B4BE1-F611-4569-8407-3B9AD799444F}" uniqueName="20" name="created_year" queryTableFieldId="20" dataDxfId="56"/>
    <tableColumn id="21" xr3:uid="{FFB2934D-BE23-4F10-A6CF-7DBBD57D4048}" uniqueName="21" name="created_month" queryTableFieldId="21" dataDxfId="55"/>
    <tableColumn id="22" xr3:uid="{1B0BA576-A1F9-4D01-A6A7-832AC4FDC404}" uniqueName="22" name="created_date" queryTableFieldId="22" dataDxfId="54"/>
    <tableColumn id="23" xr3:uid="{70D0B492-C3F5-4F87-9156-A426FC850A85}" uniqueName="23" name="Gross tertiary education enrollment (%)" queryTableFieldId="23" dataDxfId="53"/>
    <tableColumn id="24" xr3:uid="{5018C93C-5A7F-4AA9-9457-C86FB9AB2149}" uniqueName="24" name="Population" queryTableFieldId="24" dataDxfId="52"/>
    <tableColumn id="25" xr3:uid="{6B809E88-217A-4BC5-A6DE-96446CD0F6BD}" uniqueName="25" name="Unemployment rate" queryTableFieldId="25" dataDxfId="51"/>
    <tableColumn id="26" xr3:uid="{C4ED629C-9708-42CB-BCBF-6AAF5C1DAD2B}" uniqueName="26" name="Urban_population" queryTableFieldId="26" dataDxfId="50"/>
    <tableColumn id="27" xr3:uid="{6AEACF8E-C5EB-433B-B12A-038D1D49B4D8}" uniqueName="27" name="Latitude" queryTableFieldId="27" dataDxfId="49"/>
    <tableColumn id="28" xr3:uid="{9CBF880C-7FF6-4868-85AE-22F7D98F369C}" uniqueName="28" name="Longitude" queryTableFieldId="28" dataDxfId="48"/>
    <tableColumn id="29" xr3:uid="{3F54332D-AB0B-4D7E-818C-4051F22DA43A}" uniqueName="29" name="upload_frequency" queryTableFieldId="29" dataDxfId="47"/>
    <tableColumn id="31" xr3:uid="{AB647687-6A50-403E-A1B4-96FC0B4C7C9E}" uniqueName="31" name="view_per_upload" queryTableFieldId="38"/>
    <tableColumn id="35" xr3:uid="{1B962E26-51EF-41D4-B50D-2A29DF2DB08E}" uniqueName="35" name="subscribers_per_upload" queryTableFieldId="39"/>
    <tableColumn id="36" xr3:uid="{915E68F7-B475-4038-A6C4-0504896F6F91}" uniqueName="36" name="subscriber_to_view_ratio" queryTableFieldId="40"/>
    <tableColumn id="38" xr3:uid="{2FA6633C-A390-4D1C-9229-542090F4D293}" uniqueName="38" name="earnings_per_million_views" queryTableFieldId="41"/>
    <tableColumn id="39" xr3:uid="{5DC2283F-0A18-4B10-AAE0-FADB6E80EDDB}" uniqueName="39" name="view_per_subscriber" queryTableFieldId="42"/>
    <tableColumn id="40" xr3:uid="{5E31248D-A306-4B50-AE8A-E28274BBCD65}" uniqueName="40" name="channel_age(year)" queryTableFieldId="43"/>
    <tableColumn id="41" xr3:uid="{ABA13F6F-8E94-4836-93F3-754DFAB2124E}" uniqueName="41" name="monthly_expected_earning" queryTableFieldId="44"/>
    <tableColumn id="42" xr3:uid="{29429D7A-B2E6-491E-A4BB-E0232A06030C}" uniqueName="42" name="yearly_expected_earning" queryTableFieldId="45"/>
    <tableColumn id="44" xr3:uid="{43F44039-4993-447A-9961-7F64FA2D7BF1}" uniqueName="44" name="Custom" queryTableFieldId="47"/>
    <tableColumn id="30" xr3:uid="{BA0B5975-98EB-4AFA-9965-D189C38DB89C}" uniqueName="30" name=" engagement_rate" queryTableFieldId="30" dataDxfId="46">
      <calculatedColumnFormula>youtube_stats_raw[[#This Row],[subscribers_for_last_30_days]] /  youtube_stats_raw[[#This Row],[subscribers]]</calculatedColumnFormula>
    </tableColumn>
    <tableColumn id="37" xr3:uid="{D5D4D404-58F1-47F3-B8A1-53997CC0CE82}" uniqueName="37" name="burnout_risk" queryTableFieldId="37" dataDxfId="45">
      <calculatedColumnFormula>IF(AND(youtube_stats_raw[[#This Row],[upload_frequency]]&gt;23.1077381,youtube_stats_raw[[#This Row],[ engagement_rate]]&lt;=0),"High",IF(OR(youtube_stats_raw[[#This Row],[upload_frequency]]&gt;23.1077381,youtube_stats_raw[[#This Row],[ engagement_rate]]&lt;=0),"Medium","Low"))</calculatedColumnFormula>
    </tableColumn>
    <tableColumn id="33" xr3:uid="{EE5B7CF7-C096-4686-AB7E-258C3BCF60B7}" uniqueName="33" name="Date" queryTableFieldId="33" dataDxfId="26">
      <calculatedColumnFormula>DATE(T2, MATCH(U2,{"Jan","Feb","Mar","Apr","May","Jun","Jul","Aug","Sep","Oct","Nov","Dec"},0), V2)</calculatedColumnFormula>
    </tableColumn>
    <tableColumn id="32" xr3:uid="{4BAAA25F-7EDD-44E2-803C-C84E9875206E}" uniqueName="32" name="channel_size_tier" queryTableFieldId="34" dataDxfId="44">
      <calculatedColumnFormula>IF(youtube_stats_raw[[#This Row],[subscribers]]&lt;70000000,"Micro",IF(youtube_stats_raw[[#This Row],[subscribers]]&lt;128000000,"Mid",IF(youtube_stats_raw[[#This Row],[subscribers]]&lt;186000000,"Macro","Mega")))</calculatedColumnFormula>
    </tableColumn>
    <tableColumn id="34" xr3:uid="{BBE60DDC-39E4-4A4F-9467-3D53513DAE0D}" uniqueName="34" name="estimate_yearly_earnings" queryTableFieldId="35" dataDxfId="43">
      <calculatedColumnFormula>SUM((youtube_stats_raw[[#This Row],[lowest_yearly_earnings]] + youtube_stats_raw[[#This Row],[highest_yearly_earnings]])/2)</calculatedColumnFormula>
    </tableColumn>
    <tableColumn id="43" xr3:uid="{7D744096-BB6C-43BD-8F82-DB2430E1F4E1}" uniqueName="43" name="upload_frequency_bucket" queryTableFieldId="46" dataDxfId="25">
      <calculatedColumnFormula>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rinterSettings" Target="../printerSettings/printerSettings2.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5207A-EFDA-4572-A382-4BAA38A372A1}">
  <dimension ref="A1:AR877"/>
  <sheetViews>
    <sheetView workbookViewId="0">
      <selection activeCell="AG3" sqref="AG3"/>
    </sheetView>
  </sheetViews>
  <sheetFormatPr defaultRowHeight="14.4" x14ac:dyDescent="0.3"/>
  <cols>
    <col min="1" max="1" width="7" bestFit="1" customWidth="1"/>
    <col min="2" max="2" width="46.88671875" bestFit="1" customWidth="1"/>
    <col min="3" max="3" width="12.5546875" bestFit="1" customWidth="1"/>
    <col min="4" max="4" width="13.109375" bestFit="1" customWidth="1"/>
    <col min="5" max="5" width="19" bestFit="1" customWidth="1"/>
    <col min="6" max="6" width="44.77734375" bestFit="1" customWidth="1"/>
    <col min="7" max="7" width="9.88671875" bestFit="1" customWidth="1"/>
    <col min="8" max="8" width="18.44140625" bestFit="1" customWidth="1"/>
    <col min="9" max="9" width="14.109375" bestFit="1" customWidth="1"/>
    <col min="10" max="10" width="14.6640625" bestFit="1" customWidth="1"/>
    <col min="11" max="11" width="18.44140625" bestFit="1" customWidth="1"/>
    <col min="12" max="12" width="14.5546875" bestFit="1" customWidth="1"/>
    <col min="13" max="13" width="19.6640625" bestFit="1" customWidth="1"/>
    <col min="14" max="14" width="33.109375" bestFit="1" customWidth="1"/>
    <col min="15" max="15" width="25.21875" bestFit="1" customWidth="1"/>
    <col min="16" max="16" width="25.88671875" bestFit="1" customWidth="1"/>
    <col min="17" max="17" width="23.109375" bestFit="1" customWidth="1"/>
    <col min="18" max="18" width="23.88671875" bestFit="1" customWidth="1"/>
    <col min="19" max="19" width="28.21875" style="1" bestFit="1" customWidth="1"/>
    <col min="20" max="20" width="14.21875" bestFit="1" customWidth="1"/>
    <col min="21" max="21" width="16.33203125" bestFit="1" customWidth="1"/>
    <col min="22" max="22" width="14.33203125" bestFit="1" customWidth="1"/>
    <col min="23" max="23" width="36.77734375" bestFit="1" customWidth="1"/>
    <col min="24" max="24" width="12.44140625" bestFit="1" customWidth="1"/>
    <col min="25" max="25" width="20.44140625" bestFit="1" customWidth="1"/>
    <col min="26" max="26" width="18.77734375" bestFit="1" customWidth="1"/>
    <col min="27" max="27" width="10.6640625" bestFit="1" customWidth="1"/>
    <col min="28" max="28" width="11.6640625" bestFit="1" customWidth="1"/>
    <col min="29" max="29" width="18.77734375" bestFit="1" customWidth="1"/>
    <col min="30" max="30" width="17.88671875" bestFit="1" customWidth="1"/>
    <col min="31" max="31" width="23.5546875" bestFit="1" customWidth="1"/>
    <col min="32" max="32" width="24.6640625" bestFit="1" customWidth="1"/>
    <col min="33" max="33" width="26.77734375" bestFit="1" customWidth="1"/>
    <col min="34" max="34" width="20.6640625" bestFit="1" customWidth="1"/>
    <col min="35" max="35" width="19" bestFit="1" customWidth="1"/>
    <col min="36" max="36" width="26.6640625" bestFit="1" customWidth="1"/>
    <col min="37" max="37" width="24.6640625" bestFit="1" customWidth="1"/>
    <col min="38" max="38" width="12" bestFit="1" customWidth="1"/>
    <col min="39" max="39" width="18.6640625" bestFit="1" customWidth="1"/>
    <col min="40" max="40" width="14" bestFit="1" customWidth="1"/>
    <col min="41" max="41" width="16.77734375" bestFit="1" customWidth="1"/>
    <col min="42" max="42" width="17.77734375" style="4" bestFit="1" customWidth="1"/>
    <col min="43" max="43" width="25" bestFit="1" customWidth="1"/>
    <col min="44" max="44" width="25.777343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1" t="s">
        <v>18</v>
      </c>
      <c r="T1" t="s">
        <v>19</v>
      </c>
      <c r="U1" t="s">
        <v>20</v>
      </c>
      <c r="V1" t="s">
        <v>21</v>
      </c>
      <c r="W1" t="s">
        <v>22</v>
      </c>
      <c r="X1" t="s">
        <v>23</v>
      </c>
      <c r="Y1" t="s">
        <v>24</v>
      </c>
      <c r="Z1" t="s">
        <v>25</v>
      </c>
      <c r="AA1" t="s">
        <v>26</v>
      </c>
      <c r="AB1" t="s">
        <v>27</v>
      </c>
      <c r="AC1" t="s">
        <v>28</v>
      </c>
      <c r="AD1" t="s">
        <v>1191</v>
      </c>
      <c r="AE1" t="s">
        <v>1192</v>
      </c>
      <c r="AF1" t="s">
        <v>1193</v>
      </c>
      <c r="AG1" t="s">
        <v>1194</v>
      </c>
      <c r="AH1" t="s">
        <v>1195</v>
      </c>
      <c r="AI1" t="s">
        <v>1196</v>
      </c>
      <c r="AJ1" t="s">
        <v>1197</v>
      </c>
      <c r="AK1" t="s">
        <v>1198</v>
      </c>
      <c r="AL1" t="s">
        <v>1259</v>
      </c>
      <c r="AM1" t="s">
        <v>1141</v>
      </c>
      <c r="AN1" t="s">
        <v>1142</v>
      </c>
      <c r="AO1" s="4" t="s">
        <v>1143</v>
      </c>
      <c r="AP1" t="s">
        <v>1171</v>
      </c>
      <c r="AQ1" t="s">
        <v>1172</v>
      </c>
      <c r="AR1" t="s">
        <v>1246</v>
      </c>
    </row>
    <row r="2" spans="1:44" x14ac:dyDescent="0.3">
      <c r="A2">
        <v>1</v>
      </c>
      <c r="B2" t="s">
        <v>29</v>
      </c>
      <c r="C2" s="1">
        <v>245000000</v>
      </c>
      <c r="D2" s="2">
        <v>228000000000</v>
      </c>
      <c r="E2" t="s">
        <v>30</v>
      </c>
      <c r="F2" t="s">
        <v>29</v>
      </c>
      <c r="G2">
        <v>20082</v>
      </c>
      <c r="H2" t="s">
        <v>31</v>
      </c>
      <c r="I2" t="s">
        <v>32</v>
      </c>
      <c r="J2" t="s">
        <v>30</v>
      </c>
      <c r="K2">
        <v>1</v>
      </c>
      <c r="L2">
        <v>1</v>
      </c>
      <c r="M2">
        <v>1</v>
      </c>
      <c r="N2">
        <v>2258000000</v>
      </c>
      <c r="O2">
        <v>564600</v>
      </c>
      <c r="P2">
        <v>9000000</v>
      </c>
      <c r="Q2">
        <v>6800000</v>
      </c>
      <c r="R2">
        <v>108400000</v>
      </c>
      <c r="S2">
        <v>2000000</v>
      </c>
      <c r="T2">
        <v>2006</v>
      </c>
      <c r="U2" t="s">
        <v>34</v>
      </c>
      <c r="V2" t="s">
        <v>35</v>
      </c>
      <c r="W2">
        <v>28.1</v>
      </c>
      <c r="X2">
        <v>1366417754</v>
      </c>
      <c r="Y2">
        <v>5.36</v>
      </c>
      <c r="Z2">
        <v>471031528</v>
      </c>
      <c r="AA2">
        <v>20.593684</v>
      </c>
      <c r="AB2">
        <v>78.962879999999998</v>
      </c>
      <c r="AC2">
        <v>92.972222222222229</v>
      </c>
      <c r="AD2">
        <v>11353450.851508813</v>
      </c>
      <c r="AE2">
        <v>12199.980081665173</v>
      </c>
      <c r="AF2">
        <v>1.0745614035087719E-3</v>
      </c>
      <c r="AG2">
        <v>39.473684210526315</v>
      </c>
      <c r="AH2">
        <v>930.61224489795916</v>
      </c>
      <c r="AI2">
        <v>20</v>
      </c>
      <c r="AJ2">
        <v>8435400</v>
      </c>
      <c r="AK2">
        <v>101600000</v>
      </c>
      <c r="AL2">
        <v>100000</v>
      </c>
      <c r="AM2">
        <f>youtube_stats_raw[[#This Row],[subscribers_for_last_30_days]] /  youtube_stats_raw[[#This Row],[subscribers]]</f>
        <v>8.1632653061224497E-3</v>
      </c>
      <c r="AN2" t="str">
        <f>IF(AND(youtube_stats_raw[[#This Row],[upload_frequency]]&gt;23.1077381,youtube_stats_raw[[#This Row],[ engagement_rate]]&lt;=0),"High",IF(OR(youtube_stats_raw[[#This Row],[upload_frequency]]&gt;23.1077381,youtube_stats_raw[[#This Row],[ engagement_rate]]&lt;=0),"Medium","Low"))</f>
        <v>Medium</v>
      </c>
      <c r="AO2" s="5">
        <f>DATE(T2, MATCH(U2,{"Jan","Feb","Mar","Apr","May","Jun","Jul","Aug","Sep","Oct","Nov","Dec"},0), V2)</f>
        <v>38789</v>
      </c>
      <c r="AP2" t="str">
        <f>IF(youtube_stats_raw[[#This Row],[subscribers]]&lt;70000000,"Micro",IF(youtube_stats_raw[[#This Row],[subscribers]]&lt;128000000,"Mid",IF(youtube_stats_raw[[#This Row],[subscribers]]&lt;186000000,"Macro","Mega")))</f>
        <v>Mega</v>
      </c>
      <c r="AQ2">
        <f>SUM((youtube_stats_raw[[#This Row],[lowest_yearly_earnings]] + youtube_stats_raw[[#This Row],[highest_yearly_earnings]])/2)</f>
        <v>57600000</v>
      </c>
      <c r="AR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 spans="1:44" x14ac:dyDescent="0.3">
      <c r="A3">
        <v>2</v>
      </c>
      <c r="B3" t="s">
        <v>36</v>
      </c>
      <c r="C3" s="1">
        <v>170000000</v>
      </c>
      <c r="D3" s="2">
        <v>0</v>
      </c>
      <c r="E3" t="s">
        <v>37</v>
      </c>
      <c r="F3" t="s">
        <v>38</v>
      </c>
      <c r="G3">
        <v>1</v>
      </c>
      <c r="H3" t="s">
        <v>39</v>
      </c>
      <c r="I3" t="s">
        <v>40</v>
      </c>
      <c r="J3" t="s">
        <v>41</v>
      </c>
      <c r="K3">
        <v>4055159</v>
      </c>
      <c r="L3">
        <v>7670</v>
      </c>
      <c r="M3">
        <v>7423</v>
      </c>
      <c r="N3">
        <v>12</v>
      </c>
      <c r="O3">
        <v>0</v>
      </c>
      <c r="P3">
        <v>0</v>
      </c>
      <c r="Q3">
        <v>0</v>
      </c>
      <c r="R3">
        <v>1</v>
      </c>
      <c r="S3">
        <v>0</v>
      </c>
      <c r="T3">
        <v>2006</v>
      </c>
      <c r="U3" t="s">
        <v>34</v>
      </c>
      <c r="V3" t="s">
        <v>43</v>
      </c>
      <c r="W3">
        <v>88.2</v>
      </c>
      <c r="X3">
        <v>328239523</v>
      </c>
      <c r="Y3">
        <v>14.7</v>
      </c>
      <c r="Z3">
        <v>270663028</v>
      </c>
      <c r="AA3">
        <v>37.090240000000001</v>
      </c>
      <c r="AB3">
        <v>-95.712890999999999</v>
      </c>
      <c r="AC3">
        <v>4.6296296296296294E-3</v>
      </c>
      <c r="AD3">
        <v>0</v>
      </c>
      <c r="AE3">
        <v>170000000</v>
      </c>
      <c r="AF3">
        <v>0</v>
      </c>
      <c r="AG3" t="e">
        <v>#NUM!</v>
      </c>
      <c r="AH3">
        <v>0</v>
      </c>
      <c r="AI3">
        <v>20</v>
      </c>
      <c r="AJ3">
        <v>0</v>
      </c>
      <c r="AK3">
        <v>1</v>
      </c>
      <c r="AL3">
        <v>0</v>
      </c>
      <c r="AM3">
        <f>youtube_stats_raw[[#This Row],[subscribers_for_last_30_days]] /  youtube_stats_raw[[#This Row],[subscribers]]</f>
        <v>0</v>
      </c>
      <c r="AN3" t="str">
        <f>IF(AND(youtube_stats_raw[[#This Row],[upload_frequency]]&gt;23.1077381,youtube_stats_raw[[#This Row],[ engagement_rate]]&lt;=0),"High",IF(OR(youtube_stats_raw[[#This Row],[upload_frequency]]&gt;23.1077381,youtube_stats_raw[[#This Row],[ engagement_rate]]&lt;=0),"Medium","Low"))</f>
        <v>Medium</v>
      </c>
      <c r="AO3" s="4">
        <f>DATE(T3, MATCH(U3,{"Jan","Feb","Mar","Apr","May","Jun","Jul","Aug","Sep","Oct","Nov","Dec"},0), V3)</f>
        <v>38781</v>
      </c>
      <c r="AP3" t="str">
        <f>IF(youtube_stats_raw[[#This Row],[subscribers]]&lt;70000000,"Micro",IF(youtube_stats_raw[[#This Row],[subscribers]]&lt;128000000,"Mid",IF(youtube_stats_raw[[#This Row],[subscribers]]&lt;186000000,"Macro","Mega")))</f>
        <v>Macro</v>
      </c>
      <c r="AQ3">
        <f>SUM((youtube_stats_raw[[#This Row],[lowest_yearly_earnings]] + youtube_stats_raw[[#This Row],[highest_yearly_earnings]])/2)</f>
        <v>0.5</v>
      </c>
      <c r="AR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 spans="1:44" x14ac:dyDescent="0.3">
      <c r="A4">
        <v>3</v>
      </c>
      <c r="B4" t="s">
        <v>44</v>
      </c>
      <c r="C4" s="1">
        <v>166000000</v>
      </c>
      <c r="D4" s="2">
        <v>28368841870</v>
      </c>
      <c r="E4" t="s">
        <v>45</v>
      </c>
      <c r="F4" t="s">
        <v>44</v>
      </c>
      <c r="G4">
        <v>741</v>
      </c>
      <c r="H4" t="s">
        <v>39</v>
      </c>
      <c r="I4" t="s">
        <v>40</v>
      </c>
      <c r="J4" t="s">
        <v>45</v>
      </c>
      <c r="K4">
        <v>48</v>
      </c>
      <c r="L4">
        <v>1</v>
      </c>
      <c r="M4">
        <v>1</v>
      </c>
      <c r="N4">
        <v>1348000000</v>
      </c>
      <c r="O4">
        <v>337000</v>
      </c>
      <c r="P4">
        <v>5400000</v>
      </c>
      <c r="Q4">
        <v>4000000</v>
      </c>
      <c r="R4">
        <v>64700000</v>
      </c>
      <c r="S4">
        <v>8000000</v>
      </c>
      <c r="T4">
        <v>2012</v>
      </c>
      <c r="U4" t="s">
        <v>46</v>
      </c>
      <c r="V4" t="s">
        <v>47</v>
      </c>
      <c r="W4">
        <v>88.2</v>
      </c>
      <c r="X4">
        <v>328239523</v>
      </c>
      <c r="Y4">
        <v>14.7</v>
      </c>
      <c r="Z4">
        <v>270663028</v>
      </c>
      <c r="AA4">
        <v>37.090240000000001</v>
      </c>
      <c r="AB4">
        <v>-95.712890999999999</v>
      </c>
      <c r="AC4">
        <v>5.145833333333333</v>
      </c>
      <c r="AD4">
        <v>38284536.936572202</v>
      </c>
      <c r="AE4">
        <v>224021.59244264508</v>
      </c>
      <c r="AF4">
        <v>5.8514901933851837E-3</v>
      </c>
      <c r="AG4">
        <v>190.3496809896385</v>
      </c>
      <c r="AH4">
        <v>170.89663777108433</v>
      </c>
      <c r="AI4">
        <v>14</v>
      </c>
      <c r="AJ4">
        <v>5063000</v>
      </c>
      <c r="AK4">
        <v>60700000</v>
      </c>
      <c r="AL4">
        <v>571428.57142857148</v>
      </c>
      <c r="AM4">
        <f>youtube_stats_raw[[#This Row],[subscribers_for_last_30_days]] /  youtube_stats_raw[[#This Row],[subscribers]]</f>
        <v>4.8192771084337352E-2</v>
      </c>
      <c r="AN4" t="str">
        <f>IF(AND(youtube_stats_raw[[#This Row],[upload_frequency]]&gt;23.1077381,youtube_stats_raw[[#This Row],[ engagement_rate]]&lt;=0),"High",IF(OR(youtube_stats_raw[[#This Row],[upload_frequency]]&gt;23.1077381,youtube_stats_raw[[#This Row],[ engagement_rate]]&lt;=0),"Medium","Low"))</f>
        <v>Low</v>
      </c>
      <c r="AO4" s="4">
        <f>DATE(T4, MATCH(U4,{"Jan","Feb","Mar","Apr","May","Jun","Jul","Aug","Sep","Oct","Nov","Dec"},0), V4)</f>
        <v>40959</v>
      </c>
      <c r="AP4" t="str">
        <f>IF(youtube_stats_raw[[#This Row],[subscribers]]&lt;70000000,"Micro",IF(youtube_stats_raw[[#This Row],[subscribers]]&lt;128000000,"Mid",IF(youtube_stats_raw[[#This Row],[subscribers]]&lt;186000000,"Macro","Mega")))</f>
        <v>Macro</v>
      </c>
      <c r="AQ4">
        <f>SUM((youtube_stats_raw[[#This Row],[lowest_yearly_earnings]] + youtube_stats_raw[[#This Row],[highest_yearly_earnings]])/2)</f>
        <v>34350000</v>
      </c>
      <c r="AR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 spans="1:44" x14ac:dyDescent="0.3">
      <c r="A5">
        <v>4</v>
      </c>
      <c r="B5" t="s">
        <v>48</v>
      </c>
      <c r="C5" s="1">
        <v>162000000</v>
      </c>
      <c r="D5" s="2">
        <v>164000000000</v>
      </c>
      <c r="E5" t="s">
        <v>49</v>
      </c>
      <c r="F5" t="s">
        <v>48</v>
      </c>
      <c r="G5">
        <v>966</v>
      </c>
      <c r="H5" t="s">
        <v>39</v>
      </c>
      <c r="I5" t="s">
        <v>40</v>
      </c>
      <c r="J5" t="s">
        <v>49</v>
      </c>
      <c r="K5">
        <v>2</v>
      </c>
      <c r="L5">
        <v>2</v>
      </c>
      <c r="M5">
        <v>1</v>
      </c>
      <c r="N5">
        <v>1975000000</v>
      </c>
      <c r="O5">
        <v>493800</v>
      </c>
      <c r="P5">
        <v>7900000</v>
      </c>
      <c r="Q5">
        <v>5900000</v>
      </c>
      <c r="R5">
        <v>94800000</v>
      </c>
      <c r="S5">
        <v>1000000</v>
      </c>
      <c r="T5">
        <v>2006</v>
      </c>
      <c r="U5" t="s">
        <v>51</v>
      </c>
      <c r="V5" t="s">
        <v>33</v>
      </c>
      <c r="W5">
        <v>88.2</v>
      </c>
      <c r="X5">
        <v>328239523</v>
      </c>
      <c r="Y5">
        <v>14.7</v>
      </c>
      <c r="Z5">
        <v>270663028</v>
      </c>
      <c r="AA5">
        <v>37.090240000000001</v>
      </c>
      <c r="AB5">
        <v>-95.712890999999999</v>
      </c>
      <c r="AC5">
        <v>4.4722222222222223</v>
      </c>
      <c r="AD5">
        <v>169772256.72877848</v>
      </c>
      <c r="AE5">
        <v>167701.86335403725</v>
      </c>
      <c r="AF5">
        <v>9.878048780487805E-4</v>
      </c>
      <c r="AG5">
        <v>48.170731707317074</v>
      </c>
      <c r="AH5">
        <v>1012.3456790123457</v>
      </c>
      <c r="AI5">
        <v>20</v>
      </c>
      <c r="AJ5">
        <v>7406200</v>
      </c>
      <c r="AK5">
        <v>88900000</v>
      </c>
      <c r="AL5">
        <v>50000</v>
      </c>
      <c r="AM5">
        <f>youtube_stats_raw[[#This Row],[subscribers_for_last_30_days]] /  youtube_stats_raw[[#This Row],[subscribers]]</f>
        <v>6.1728395061728392E-3</v>
      </c>
      <c r="AN5" t="str">
        <f>IF(AND(youtube_stats_raw[[#This Row],[upload_frequency]]&gt;23.1077381,youtube_stats_raw[[#This Row],[ engagement_rate]]&lt;=0),"High",IF(OR(youtube_stats_raw[[#This Row],[upload_frequency]]&gt;23.1077381,youtube_stats_raw[[#This Row],[ engagement_rate]]&lt;=0),"Medium","Low"))</f>
        <v>Low</v>
      </c>
      <c r="AO5" s="4">
        <f>DATE(T5, MATCH(U5,{"Jan","Feb","Mar","Apr","May","Jun","Jul","Aug","Sep","Oct","Nov","Dec"},0), V5)</f>
        <v>38961</v>
      </c>
      <c r="AP5" t="str">
        <f>IF(youtube_stats_raw[[#This Row],[subscribers]]&lt;70000000,"Micro",IF(youtube_stats_raw[[#This Row],[subscribers]]&lt;128000000,"Mid",IF(youtube_stats_raw[[#This Row],[subscribers]]&lt;186000000,"Macro","Mega")))</f>
        <v>Macro</v>
      </c>
      <c r="AQ5">
        <f>SUM((youtube_stats_raw[[#This Row],[lowest_yearly_earnings]] + youtube_stats_raw[[#This Row],[highest_yearly_earnings]])/2)</f>
        <v>50350000</v>
      </c>
      <c r="AR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 spans="1:44" x14ac:dyDescent="0.3">
      <c r="A6">
        <v>5</v>
      </c>
      <c r="B6" t="s">
        <v>52</v>
      </c>
      <c r="C6" s="1">
        <v>159000000</v>
      </c>
      <c r="D6" s="2">
        <v>148000000000</v>
      </c>
      <c r="E6" t="s">
        <v>53</v>
      </c>
      <c r="F6" t="s">
        <v>52</v>
      </c>
      <c r="G6">
        <v>116536</v>
      </c>
      <c r="H6" t="s">
        <v>31</v>
      </c>
      <c r="I6" t="s">
        <v>32</v>
      </c>
      <c r="J6" t="s">
        <v>45</v>
      </c>
      <c r="K6">
        <v>3</v>
      </c>
      <c r="L6">
        <v>2</v>
      </c>
      <c r="M6">
        <v>2</v>
      </c>
      <c r="N6">
        <v>1824000000</v>
      </c>
      <c r="O6">
        <v>455900</v>
      </c>
      <c r="P6">
        <v>7300000</v>
      </c>
      <c r="Q6">
        <v>5500000</v>
      </c>
      <c r="R6">
        <v>87500000</v>
      </c>
      <c r="S6">
        <v>1000000</v>
      </c>
      <c r="T6">
        <v>2006</v>
      </c>
      <c r="U6" t="s">
        <v>51</v>
      </c>
      <c r="V6" t="s">
        <v>47</v>
      </c>
      <c r="W6">
        <v>28.1</v>
      </c>
      <c r="X6">
        <v>1366417754</v>
      </c>
      <c r="Y6">
        <v>5.36</v>
      </c>
      <c r="Z6">
        <v>471031528</v>
      </c>
      <c r="AA6">
        <v>20.593684</v>
      </c>
      <c r="AB6">
        <v>78.962879999999998</v>
      </c>
      <c r="AC6">
        <v>539.51851851851848</v>
      </c>
      <c r="AD6">
        <v>1269993.8216516785</v>
      </c>
      <c r="AE6">
        <v>1364.385254342006</v>
      </c>
      <c r="AF6">
        <v>1.0743243243243243E-3</v>
      </c>
      <c r="AG6">
        <v>49.324324324324323</v>
      </c>
      <c r="AH6">
        <v>930.8176100628931</v>
      </c>
      <c r="AI6">
        <v>20</v>
      </c>
      <c r="AJ6">
        <v>6844100</v>
      </c>
      <c r="AK6">
        <v>82000000</v>
      </c>
      <c r="AL6">
        <v>50000</v>
      </c>
      <c r="AM6">
        <f>youtube_stats_raw[[#This Row],[subscribers_for_last_30_days]] /  youtube_stats_raw[[#This Row],[subscribers]]</f>
        <v>6.2893081761006293E-3</v>
      </c>
      <c r="AN6" t="str">
        <f>IF(AND(youtube_stats_raw[[#This Row],[upload_frequency]]&gt;23.1077381,youtube_stats_raw[[#This Row],[ engagement_rate]]&lt;=0),"High",IF(OR(youtube_stats_raw[[#This Row],[upload_frequency]]&gt;23.1077381,youtube_stats_raw[[#This Row],[ engagement_rate]]&lt;=0),"Medium","Low"))</f>
        <v>Medium</v>
      </c>
      <c r="AO6" s="4">
        <f>DATE(T6, MATCH(U6,{"Jan","Feb","Mar","Apr","May","Jun","Jul","Aug","Sep","Oct","Nov","Dec"},0), V6)</f>
        <v>38980</v>
      </c>
      <c r="AP6" t="str">
        <f>IF(youtube_stats_raw[[#This Row],[subscribers]]&lt;70000000,"Micro",IF(youtube_stats_raw[[#This Row],[subscribers]]&lt;128000000,"Mid",IF(youtube_stats_raw[[#This Row],[subscribers]]&lt;186000000,"Macro","Mega")))</f>
        <v>Macro</v>
      </c>
      <c r="AQ6">
        <f>SUM((youtube_stats_raw[[#This Row],[lowest_yearly_earnings]] + youtube_stats_raw[[#This Row],[highest_yearly_earnings]])/2)</f>
        <v>46500000</v>
      </c>
      <c r="AR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 spans="1:44" x14ac:dyDescent="0.3">
      <c r="A7">
        <v>7</v>
      </c>
      <c r="B7" t="s">
        <v>57</v>
      </c>
      <c r="C7" s="1">
        <v>112000000</v>
      </c>
      <c r="D7" s="2">
        <v>93247040539</v>
      </c>
      <c r="E7" t="s">
        <v>58</v>
      </c>
      <c r="F7" t="s">
        <v>57</v>
      </c>
      <c r="G7">
        <v>1111</v>
      </c>
      <c r="H7" t="s">
        <v>39</v>
      </c>
      <c r="I7" t="s">
        <v>40</v>
      </c>
      <c r="J7" t="s">
        <v>45</v>
      </c>
      <c r="K7">
        <v>5</v>
      </c>
      <c r="L7">
        <v>3</v>
      </c>
      <c r="M7">
        <v>3</v>
      </c>
      <c r="N7">
        <v>731674000</v>
      </c>
      <c r="O7">
        <v>182900</v>
      </c>
      <c r="P7">
        <v>2900000</v>
      </c>
      <c r="Q7">
        <v>2200000</v>
      </c>
      <c r="R7">
        <v>35100000</v>
      </c>
      <c r="S7">
        <v>0</v>
      </c>
      <c r="T7">
        <v>2015</v>
      </c>
      <c r="U7" t="s">
        <v>59</v>
      </c>
      <c r="V7" t="s">
        <v>42</v>
      </c>
      <c r="W7">
        <v>88.2</v>
      </c>
      <c r="X7">
        <v>328239523</v>
      </c>
      <c r="Y7">
        <v>14.7</v>
      </c>
      <c r="Z7">
        <v>270663028</v>
      </c>
      <c r="AA7">
        <v>37.090240000000001</v>
      </c>
      <c r="AB7">
        <v>-95.712890999999999</v>
      </c>
      <c r="AC7">
        <v>10.287037037037036</v>
      </c>
      <c r="AD7">
        <v>83930729.558055803</v>
      </c>
      <c r="AE7">
        <v>100810.08100810081</v>
      </c>
      <c r="AF7">
        <v>1.2011105055195473E-3</v>
      </c>
      <c r="AG7">
        <v>31.100182732202562</v>
      </c>
      <c r="AH7">
        <v>832.56286195535711</v>
      </c>
      <c r="AI7">
        <v>11</v>
      </c>
      <c r="AJ7">
        <v>2717100</v>
      </c>
      <c r="AK7">
        <v>32900000</v>
      </c>
      <c r="AL7">
        <v>0</v>
      </c>
      <c r="AM7">
        <f>youtube_stats_raw[[#This Row],[subscribers_for_last_30_days]] /  youtube_stats_raw[[#This Row],[subscribers]]</f>
        <v>0</v>
      </c>
      <c r="AN7" t="str">
        <f>IF(AND(youtube_stats_raw[[#This Row],[upload_frequency]]&gt;23.1077381,youtube_stats_raw[[#This Row],[ engagement_rate]]&lt;=0),"High",IF(OR(youtube_stats_raw[[#This Row],[upload_frequency]]&gt;23.1077381,youtube_stats_raw[[#This Row],[ engagement_rate]]&lt;=0),"Medium","Low"))</f>
        <v>Medium</v>
      </c>
      <c r="AO7" s="4">
        <f>DATE(T7, MATCH(U7,{"Jan","Feb","Mar","Apr","May","Jun","Jul","Aug","Sep","Oct","Nov","Dec"},0), V7)</f>
        <v>42136</v>
      </c>
      <c r="AP7" t="str">
        <f>IF(youtube_stats_raw[[#This Row],[subscribers]]&lt;70000000,"Micro",IF(youtube_stats_raw[[#This Row],[subscribers]]&lt;128000000,"Mid",IF(youtube_stats_raw[[#This Row],[subscribers]]&lt;186000000,"Macro","Mega")))</f>
        <v>Mid</v>
      </c>
      <c r="AQ7">
        <f>SUM((youtube_stats_raw[[#This Row],[lowest_yearly_earnings]] + youtube_stats_raw[[#This Row],[highest_yearly_earnings]])/2)</f>
        <v>18650000</v>
      </c>
      <c r="AR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 spans="1:44" x14ac:dyDescent="0.3">
      <c r="A8">
        <v>8</v>
      </c>
      <c r="B8" t="s">
        <v>60</v>
      </c>
      <c r="C8" s="1">
        <v>111000000</v>
      </c>
      <c r="D8" s="2">
        <v>29058044447</v>
      </c>
      <c r="E8" t="s">
        <v>61</v>
      </c>
      <c r="F8" t="s">
        <v>60</v>
      </c>
      <c r="G8">
        <v>4716</v>
      </c>
      <c r="H8" t="s">
        <v>62</v>
      </c>
      <c r="I8" t="s">
        <v>63</v>
      </c>
      <c r="J8" t="s">
        <v>45</v>
      </c>
      <c r="K8">
        <v>44</v>
      </c>
      <c r="L8">
        <v>1</v>
      </c>
      <c r="M8">
        <v>4</v>
      </c>
      <c r="N8">
        <v>39184000</v>
      </c>
      <c r="O8">
        <v>9800</v>
      </c>
      <c r="P8">
        <v>156700</v>
      </c>
      <c r="Q8">
        <v>117600</v>
      </c>
      <c r="R8">
        <v>1900000</v>
      </c>
      <c r="S8">
        <v>0</v>
      </c>
      <c r="T8">
        <v>2010</v>
      </c>
      <c r="U8" t="s">
        <v>65</v>
      </c>
      <c r="V8" t="s">
        <v>66</v>
      </c>
      <c r="W8">
        <v>63.2</v>
      </c>
      <c r="X8">
        <v>126226568</v>
      </c>
      <c r="Y8">
        <v>2.29</v>
      </c>
      <c r="Z8">
        <v>115782416</v>
      </c>
      <c r="AA8">
        <v>36.204824000000002</v>
      </c>
      <c r="AB8">
        <v>138.25292400000001</v>
      </c>
      <c r="AC8">
        <v>28.071428571428573</v>
      </c>
      <c r="AD8">
        <v>6161587.0328668365</v>
      </c>
      <c r="AE8">
        <v>23536.895674300253</v>
      </c>
      <c r="AF8">
        <v>3.819940471302425E-3</v>
      </c>
      <c r="AG8">
        <v>5.3926547013791897</v>
      </c>
      <c r="AH8">
        <v>261.7841842072072</v>
      </c>
      <c r="AI8">
        <v>16</v>
      </c>
      <c r="AJ8">
        <v>146900</v>
      </c>
      <c r="AK8">
        <v>1782400</v>
      </c>
      <c r="AL8">
        <v>0</v>
      </c>
      <c r="AM8">
        <f>youtube_stats_raw[[#This Row],[subscribers_for_last_30_days]] /  youtube_stats_raw[[#This Row],[subscribers]]</f>
        <v>0</v>
      </c>
      <c r="AN8" t="str">
        <f>IF(AND(youtube_stats_raw[[#This Row],[upload_frequency]]&gt;23.1077381,youtube_stats_raw[[#This Row],[ engagement_rate]]&lt;=0),"High",IF(OR(youtube_stats_raw[[#This Row],[upload_frequency]]&gt;23.1077381,youtube_stats_raw[[#This Row],[ engagement_rate]]&lt;=0),"Medium","Low"))</f>
        <v>High</v>
      </c>
      <c r="AO8" s="4">
        <f>DATE(T8, MATCH(U8,{"Jan","Feb","Mar","Apr","May","Jun","Jul","Aug","Sep","Oct","Nov","Dec"},0), V8)</f>
        <v>40297</v>
      </c>
      <c r="AP8" t="str">
        <f>IF(youtube_stats_raw[[#This Row],[subscribers]]&lt;70000000,"Micro",IF(youtube_stats_raw[[#This Row],[subscribers]]&lt;128000000,"Mid",IF(youtube_stats_raw[[#This Row],[subscribers]]&lt;186000000,"Macro","Mega")))</f>
        <v>Mid</v>
      </c>
      <c r="AQ8">
        <f>SUM((youtube_stats_raw[[#This Row],[lowest_yearly_earnings]] + youtube_stats_raw[[#This Row],[highest_yearly_earnings]])/2)</f>
        <v>1008800</v>
      </c>
      <c r="AR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9" spans="1:44" x14ac:dyDescent="0.3">
      <c r="A9">
        <v>9</v>
      </c>
      <c r="B9" t="s">
        <v>67</v>
      </c>
      <c r="C9" s="1">
        <v>106000000</v>
      </c>
      <c r="D9" s="2">
        <v>90479060027</v>
      </c>
      <c r="E9" t="s">
        <v>58</v>
      </c>
      <c r="F9" t="s">
        <v>68</v>
      </c>
      <c r="G9">
        <v>493</v>
      </c>
      <c r="H9" t="s">
        <v>69</v>
      </c>
      <c r="I9" t="s">
        <v>70</v>
      </c>
      <c r="J9" t="s">
        <v>71</v>
      </c>
      <c r="K9">
        <v>630</v>
      </c>
      <c r="L9">
        <v>5</v>
      </c>
      <c r="M9">
        <v>25</v>
      </c>
      <c r="N9">
        <v>48947000</v>
      </c>
      <c r="O9">
        <v>12200</v>
      </c>
      <c r="P9">
        <v>195800</v>
      </c>
      <c r="Q9">
        <v>146800</v>
      </c>
      <c r="R9">
        <v>2300000</v>
      </c>
      <c r="S9">
        <v>100000</v>
      </c>
      <c r="T9">
        <v>2016</v>
      </c>
      <c r="U9" t="s">
        <v>73</v>
      </c>
      <c r="V9" t="s">
        <v>74</v>
      </c>
      <c r="W9">
        <v>81.900000000000006</v>
      </c>
      <c r="X9">
        <v>144373535</v>
      </c>
      <c r="Y9">
        <v>4.59</v>
      </c>
      <c r="Z9">
        <v>107683889</v>
      </c>
      <c r="AA9">
        <v>61.524009999999997</v>
      </c>
      <c r="AB9">
        <v>105.31875599999999</v>
      </c>
      <c r="AC9">
        <v>5.135416666666667</v>
      </c>
      <c r="AD9">
        <v>183527505.12576064</v>
      </c>
      <c r="AE9">
        <v>215010.14198782961</v>
      </c>
      <c r="AF9">
        <v>1.1715417906460167E-3</v>
      </c>
      <c r="AG9">
        <v>2.1640366283819814</v>
      </c>
      <c r="AH9">
        <v>853.57603799056608</v>
      </c>
      <c r="AI9">
        <v>10</v>
      </c>
      <c r="AJ9">
        <v>183600</v>
      </c>
      <c r="AK9">
        <v>2153200</v>
      </c>
      <c r="AL9">
        <v>10000</v>
      </c>
      <c r="AM9">
        <f>youtube_stats_raw[[#This Row],[subscribers_for_last_30_days]] /  youtube_stats_raw[[#This Row],[subscribers]]</f>
        <v>9.4339622641509435E-4</v>
      </c>
      <c r="AN9" t="str">
        <f>IF(AND(youtube_stats_raw[[#This Row],[upload_frequency]]&gt;23.1077381,youtube_stats_raw[[#This Row],[ engagement_rate]]&lt;=0),"High",IF(OR(youtube_stats_raw[[#This Row],[upload_frequency]]&gt;23.1077381,youtube_stats_raw[[#This Row],[ engagement_rate]]&lt;=0),"Medium","Low"))</f>
        <v>Low</v>
      </c>
      <c r="AO9" s="4">
        <f>DATE(T9, MATCH(U9,{"Jan","Feb","Mar","Apr","May","Jun","Jul","Aug","Sep","Oct","Nov","Dec"},0), V9)</f>
        <v>42383</v>
      </c>
      <c r="AP9" t="str">
        <f>IF(youtube_stats_raw[[#This Row],[subscribers]]&lt;70000000,"Micro",IF(youtube_stats_raw[[#This Row],[subscribers]]&lt;128000000,"Mid",IF(youtube_stats_raw[[#This Row],[subscribers]]&lt;186000000,"Macro","Mega")))</f>
        <v>Mid</v>
      </c>
      <c r="AQ9">
        <f>SUM((youtube_stats_raw[[#This Row],[lowest_yearly_earnings]] + youtube_stats_raw[[#This Row],[highest_yearly_earnings]])/2)</f>
        <v>1223400</v>
      </c>
      <c r="AR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0" spans="1:44" x14ac:dyDescent="0.3">
      <c r="A10">
        <v>10</v>
      </c>
      <c r="B10" t="s">
        <v>75</v>
      </c>
      <c r="C10" s="1">
        <v>98900000</v>
      </c>
      <c r="D10" s="2">
        <v>77180169894</v>
      </c>
      <c r="E10" t="s">
        <v>45</v>
      </c>
      <c r="F10" t="s">
        <v>75</v>
      </c>
      <c r="G10">
        <v>574</v>
      </c>
      <c r="H10" t="s">
        <v>39</v>
      </c>
      <c r="I10" t="s">
        <v>40</v>
      </c>
      <c r="J10" t="s">
        <v>45</v>
      </c>
      <c r="K10">
        <v>8</v>
      </c>
      <c r="L10">
        <v>5</v>
      </c>
      <c r="M10">
        <v>6</v>
      </c>
      <c r="N10">
        <v>580574000</v>
      </c>
      <c r="O10">
        <v>145100</v>
      </c>
      <c r="P10">
        <v>2300000</v>
      </c>
      <c r="Q10">
        <v>1700000</v>
      </c>
      <c r="R10">
        <v>27900000</v>
      </c>
      <c r="S10">
        <v>600000</v>
      </c>
      <c r="T10">
        <v>2018</v>
      </c>
      <c r="U10" t="s">
        <v>65</v>
      </c>
      <c r="V10" t="s">
        <v>78</v>
      </c>
      <c r="W10">
        <v>88.2</v>
      </c>
      <c r="X10">
        <v>328239523</v>
      </c>
      <c r="Y10">
        <v>14.7</v>
      </c>
      <c r="Z10">
        <v>270663028</v>
      </c>
      <c r="AA10">
        <v>37.090240000000001</v>
      </c>
      <c r="AB10">
        <v>-95.712890999999999</v>
      </c>
      <c r="AC10">
        <v>7.9722222222222223</v>
      </c>
      <c r="AD10">
        <v>134460226.29616725</v>
      </c>
      <c r="AE10">
        <v>172299.65156794424</v>
      </c>
      <c r="AF10">
        <v>1.2814172362645771E-3</v>
      </c>
      <c r="AG10">
        <v>29.800400843362258</v>
      </c>
      <c r="AH10">
        <v>780.38594432760362</v>
      </c>
      <c r="AI10">
        <v>8</v>
      </c>
      <c r="AJ10">
        <v>2154900</v>
      </c>
      <c r="AK10">
        <v>26200000</v>
      </c>
      <c r="AL10">
        <v>75000</v>
      </c>
      <c r="AM10">
        <f>youtube_stats_raw[[#This Row],[subscribers_for_last_30_days]] /  youtube_stats_raw[[#This Row],[subscribers]]</f>
        <v>6.0667340748230538E-3</v>
      </c>
      <c r="AN10" t="str">
        <f>IF(AND(youtube_stats_raw[[#This Row],[upload_frequency]]&gt;23.1077381,youtube_stats_raw[[#This Row],[ engagement_rate]]&lt;=0),"High",IF(OR(youtube_stats_raw[[#This Row],[upload_frequency]]&gt;23.1077381,youtube_stats_raw[[#This Row],[ engagement_rate]]&lt;=0),"Medium","Low"))</f>
        <v>Low</v>
      </c>
      <c r="AO10" s="4">
        <f>DATE(T10, MATCH(U10,{"Jan","Feb","Mar","Apr","May","Jun","Jul","Aug","Sep","Oct","Nov","Dec"},0), V10)</f>
        <v>43213</v>
      </c>
      <c r="AP10" t="str">
        <f>IF(youtube_stats_raw[[#This Row],[subscribers]]&lt;70000000,"Micro",IF(youtube_stats_raw[[#This Row],[subscribers]]&lt;128000000,"Mid",IF(youtube_stats_raw[[#This Row],[subscribers]]&lt;186000000,"Macro","Mega")))</f>
        <v>Mid</v>
      </c>
      <c r="AQ10">
        <f>SUM((youtube_stats_raw[[#This Row],[lowest_yearly_earnings]] + youtube_stats_raw[[#This Row],[highest_yearly_earnings]])/2)</f>
        <v>14800000</v>
      </c>
      <c r="AR1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1" spans="1:44" x14ac:dyDescent="0.3">
      <c r="A11">
        <v>11</v>
      </c>
      <c r="B11" t="s">
        <v>79</v>
      </c>
      <c r="C11" s="1">
        <v>96700000</v>
      </c>
      <c r="D11" s="2">
        <v>57856289381</v>
      </c>
      <c r="E11" t="s">
        <v>30</v>
      </c>
      <c r="F11" t="s">
        <v>79</v>
      </c>
      <c r="G11">
        <v>8548</v>
      </c>
      <c r="H11" t="s">
        <v>31</v>
      </c>
      <c r="I11" t="s">
        <v>32</v>
      </c>
      <c r="J11" t="s">
        <v>30</v>
      </c>
      <c r="K11">
        <v>12</v>
      </c>
      <c r="L11">
        <v>3</v>
      </c>
      <c r="M11">
        <v>2</v>
      </c>
      <c r="N11">
        <v>803613000</v>
      </c>
      <c r="O11">
        <v>200900</v>
      </c>
      <c r="P11">
        <v>3200000</v>
      </c>
      <c r="Q11">
        <v>2400000</v>
      </c>
      <c r="R11">
        <v>38600000</v>
      </c>
      <c r="S11">
        <v>1100000</v>
      </c>
      <c r="T11">
        <v>2014</v>
      </c>
      <c r="U11" t="s">
        <v>34</v>
      </c>
      <c r="V11" t="s">
        <v>42</v>
      </c>
      <c r="W11">
        <v>28.1</v>
      </c>
      <c r="X11">
        <v>1366417754</v>
      </c>
      <c r="Y11">
        <v>5.36</v>
      </c>
      <c r="Z11">
        <v>471031528</v>
      </c>
      <c r="AA11">
        <v>20.593684</v>
      </c>
      <c r="AB11">
        <v>78.962879999999998</v>
      </c>
      <c r="AC11">
        <v>71.233333333333334</v>
      </c>
      <c r="AD11">
        <v>6768400.7230931213</v>
      </c>
      <c r="AE11">
        <v>11312.58773982218</v>
      </c>
      <c r="AF11">
        <v>1.6713826799918535E-3</v>
      </c>
      <c r="AG11">
        <v>55.309457869430517</v>
      </c>
      <c r="AH11">
        <v>598.30702565667013</v>
      </c>
      <c r="AI11">
        <v>12</v>
      </c>
      <c r="AJ11">
        <v>2999100</v>
      </c>
      <c r="AK11">
        <v>36200000</v>
      </c>
      <c r="AL11">
        <v>91666.666666666672</v>
      </c>
      <c r="AM11">
        <f>youtube_stats_raw[[#This Row],[subscribers_for_last_30_days]] /  youtube_stats_raw[[#This Row],[subscribers]]</f>
        <v>1.1375387797311272E-2</v>
      </c>
      <c r="AN11" t="str">
        <f>IF(AND(youtube_stats_raw[[#This Row],[upload_frequency]]&gt;23.1077381,youtube_stats_raw[[#This Row],[ engagement_rate]]&lt;=0),"High",IF(OR(youtube_stats_raw[[#This Row],[upload_frequency]]&gt;23.1077381,youtube_stats_raw[[#This Row],[ engagement_rate]]&lt;=0),"Medium","Low"))</f>
        <v>Medium</v>
      </c>
      <c r="AO11" s="4">
        <f>DATE(T11, MATCH(U11,{"Jan","Feb","Mar","Apr","May","Jun","Jul","Aug","Sep","Oct","Nov","Dec"},0), V11)</f>
        <v>41710</v>
      </c>
      <c r="AP11" t="str">
        <f>IF(youtube_stats_raw[[#This Row],[subscribers]]&lt;70000000,"Micro",IF(youtube_stats_raw[[#This Row],[subscribers]]&lt;128000000,"Mid",IF(youtube_stats_raw[[#This Row],[subscribers]]&lt;186000000,"Macro","Mega")))</f>
        <v>Mid</v>
      </c>
      <c r="AQ11">
        <f>SUM((youtube_stats_raw[[#This Row],[lowest_yearly_earnings]] + youtube_stats_raw[[#This Row],[highest_yearly_earnings]])/2)</f>
        <v>20500000</v>
      </c>
      <c r="AR1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2" spans="1:44" x14ac:dyDescent="0.3">
      <c r="A12">
        <v>12</v>
      </c>
      <c r="B12" t="s">
        <v>80</v>
      </c>
      <c r="C12" s="1">
        <v>96000000</v>
      </c>
      <c r="D12" s="2">
        <v>77428473662</v>
      </c>
      <c r="E12" t="s">
        <v>81</v>
      </c>
      <c r="F12" t="s">
        <v>80</v>
      </c>
      <c r="G12">
        <v>70127</v>
      </c>
      <c r="H12" t="s">
        <v>39</v>
      </c>
      <c r="I12" t="s">
        <v>40</v>
      </c>
      <c r="J12" t="s">
        <v>81</v>
      </c>
      <c r="K12">
        <v>7</v>
      </c>
      <c r="L12">
        <v>6</v>
      </c>
      <c r="M12">
        <v>1</v>
      </c>
      <c r="N12">
        <v>714614000</v>
      </c>
      <c r="O12">
        <v>178700</v>
      </c>
      <c r="P12">
        <v>2900000</v>
      </c>
      <c r="Q12">
        <v>2100000</v>
      </c>
      <c r="R12">
        <v>34300000</v>
      </c>
      <c r="S12">
        <v>600000</v>
      </c>
      <c r="T12">
        <v>2007</v>
      </c>
      <c r="U12" t="s">
        <v>59</v>
      </c>
      <c r="V12" t="s">
        <v>83</v>
      </c>
      <c r="W12">
        <v>88.2</v>
      </c>
      <c r="X12">
        <v>328239523</v>
      </c>
      <c r="Y12">
        <v>14.7</v>
      </c>
      <c r="Z12">
        <v>270663028</v>
      </c>
      <c r="AA12">
        <v>37.090240000000001</v>
      </c>
      <c r="AB12">
        <v>-95.712890999999999</v>
      </c>
      <c r="AC12">
        <v>343.75980392156862</v>
      </c>
      <c r="AD12">
        <v>1104117.8670412253</v>
      </c>
      <c r="AE12">
        <v>1368.9449142270453</v>
      </c>
      <c r="AF12">
        <v>1.2398539640477823E-3</v>
      </c>
      <c r="AG12">
        <v>37.453921830610085</v>
      </c>
      <c r="AH12">
        <v>806.54660064583334</v>
      </c>
      <c r="AI12">
        <v>19</v>
      </c>
      <c r="AJ12">
        <v>2721300</v>
      </c>
      <c r="AK12">
        <v>32200000</v>
      </c>
      <c r="AL12">
        <v>31578.947368421053</v>
      </c>
      <c r="AM12">
        <f>youtube_stats_raw[[#This Row],[subscribers_for_last_30_days]] /  youtube_stats_raw[[#This Row],[subscribers]]</f>
        <v>6.2500000000000003E-3</v>
      </c>
      <c r="AN12" t="str">
        <f>IF(AND(youtube_stats_raw[[#This Row],[upload_frequency]]&gt;23.1077381,youtube_stats_raw[[#This Row],[ engagement_rate]]&lt;=0),"High",IF(OR(youtube_stats_raw[[#This Row],[upload_frequency]]&gt;23.1077381,youtube_stats_raw[[#This Row],[ engagement_rate]]&lt;=0),"Medium","Low"))</f>
        <v>Medium</v>
      </c>
      <c r="AO12" s="4">
        <f>DATE(T12, MATCH(U12,{"Jan","Feb","Mar","Apr","May","Jun","Jul","Aug","Sep","Oct","Nov","Dec"},0), V12)</f>
        <v>39213</v>
      </c>
      <c r="AP12" t="str">
        <f>IF(youtube_stats_raw[[#This Row],[subscribers]]&lt;70000000,"Micro",IF(youtube_stats_raw[[#This Row],[subscribers]]&lt;128000000,"Mid",IF(youtube_stats_raw[[#This Row],[subscribers]]&lt;186000000,"Macro","Mega")))</f>
        <v>Mid</v>
      </c>
      <c r="AQ12">
        <f>SUM((youtube_stats_raw[[#This Row],[lowest_yearly_earnings]] + youtube_stats_raw[[#This Row],[highest_yearly_earnings]])/2)</f>
        <v>18200000</v>
      </c>
      <c r="AR1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3" spans="1:44" x14ac:dyDescent="0.3">
      <c r="A13">
        <v>14</v>
      </c>
      <c r="B13" t="s">
        <v>86</v>
      </c>
      <c r="C13" s="1">
        <v>89800000</v>
      </c>
      <c r="D13" s="2">
        <v>32144597566</v>
      </c>
      <c r="E13" t="s">
        <v>58</v>
      </c>
      <c r="F13" t="s">
        <v>86</v>
      </c>
      <c r="G13">
        <v>543</v>
      </c>
      <c r="H13" t="s">
        <v>87</v>
      </c>
      <c r="I13" t="s">
        <v>88</v>
      </c>
      <c r="J13" t="s">
        <v>30</v>
      </c>
      <c r="K13">
        <v>32</v>
      </c>
      <c r="L13">
        <v>1</v>
      </c>
      <c r="M13">
        <v>3</v>
      </c>
      <c r="N13">
        <v>498930000</v>
      </c>
      <c r="O13">
        <v>124700</v>
      </c>
      <c r="P13">
        <v>2000000</v>
      </c>
      <c r="Q13">
        <v>1500000</v>
      </c>
      <c r="R13">
        <v>23900000</v>
      </c>
      <c r="S13">
        <v>700000</v>
      </c>
      <c r="T13">
        <v>2016</v>
      </c>
      <c r="U13" t="s">
        <v>89</v>
      </c>
      <c r="V13" t="s">
        <v>66</v>
      </c>
      <c r="W13">
        <v>94.3</v>
      </c>
      <c r="X13">
        <v>51709098</v>
      </c>
      <c r="Y13">
        <v>4.1500000000000004</v>
      </c>
      <c r="Z13">
        <v>42106719</v>
      </c>
      <c r="AA13">
        <v>35.907756999999997</v>
      </c>
      <c r="AB13">
        <v>127.76692199999999</v>
      </c>
      <c r="AC13">
        <v>5.65625</v>
      </c>
      <c r="AD13">
        <v>59198153.896869242</v>
      </c>
      <c r="AE13">
        <v>165377.53222836097</v>
      </c>
      <c r="AF13">
        <v>2.7936265126860165E-3</v>
      </c>
      <c r="AG13">
        <v>62.21885328922086</v>
      </c>
      <c r="AH13">
        <v>357.95765663697102</v>
      </c>
      <c r="AI13">
        <v>10</v>
      </c>
      <c r="AJ13">
        <v>1875300</v>
      </c>
      <c r="AK13">
        <v>22400000</v>
      </c>
      <c r="AL13">
        <v>70000</v>
      </c>
      <c r="AM13">
        <f>youtube_stats_raw[[#This Row],[subscribers_for_last_30_days]] /  youtube_stats_raw[[#This Row],[subscribers]]</f>
        <v>7.7951002227171495E-3</v>
      </c>
      <c r="AN13" t="str">
        <f>IF(AND(youtube_stats_raw[[#This Row],[upload_frequency]]&gt;23.1077381,youtube_stats_raw[[#This Row],[ engagement_rate]]&lt;=0),"High",IF(OR(youtube_stats_raw[[#This Row],[upload_frequency]]&gt;23.1077381,youtube_stats_raw[[#This Row],[ engagement_rate]]&lt;=0),"Medium","Low"))</f>
        <v>Low</v>
      </c>
      <c r="AO13" s="4">
        <f>DATE(T13, MATCH(U13,{"Jan","Feb","Mar","Apr","May","Jun","Jul","Aug","Sep","Oct","Nov","Dec"},0), V13)</f>
        <v>42550</v>
      </c>
      <c r="AP13" t="str">
        <f>IF(youtube_stats_raw[[#This Row],[subscribers]]&lt;70000000,"Micro",IF(youtube_stats_raw[[#This Row],[subscribers]]&lt;128000000,"Mid",IF(youtube_stats_raw[[#This Row],[subscribers]]&lt;186000000,"Macro","Mega")))</f>
        <v>Mid</v>
      </c>
      <c r="AQ13">
        <f>SUM((youtube_stats_raw[[#This Row],[lowest_yearly_earnings]] + youtube_stats_raw[[#This Row],[highest_yearly_earnings]])/2)</f>
        <v>12700000</v>
      </c>
      <c r="AR1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4" spans="1:44" x14ac:dyDescent="0.3">
      <c r="A14">
        <v>16</v>
      </c>
      <c r="B14" t="s">
        <v>92</v>
      </c>
      <c r="C14" s="1">
        <v>83000000</v>
      </c>
      <c r="D14" s="2">
        <v>101000000000</v>
      </c>
      <c r="E14" t="s">
        <v>53</v>
      </c>
      <c r="F14" t="s">
        <v>92</v>
      </c>
      <c r="G14">
        <v>71270</v>
      </c>
      <c r="H14" t="s">
        <v>31</v>
      </c>
      <c r="I14" t="s">
        <v>32</v>
      </c>
      <c r="J14" t="s">
        <v>45</v>
      </c>
      <c r="K14">
        <v>4</v>
      </c>
      <c r="L14">
        <v>5</v>
      </c>
      <c r="M14">
        <v>7</v>
      </c>
      <c r="N14">
        <v>1657000000</v>
      </c>
      <c r="O14">
        <v>414300</v>
      </c>
      <c r="P14">
        <v>6600000</v>
      </c>
      <c r="Q14">
        <v>5000000</v>
      </c>
      <c r="R14">
        <v>79600000</v>
      </c>
      <c r="S14">
        <v>1100000</v>
      </c>
      <c r="T14">
        <v>2007</v>
      </c>
      <c r="U14" t="s">
        <v>91</v>
      </c>
      <c r="V14" t="s">
        <v>64</v>
      </c>
      <c r="W14">
        <v>28.1</v>
      </c>
      <c r="X14">
        <v>1366417754</v>
      </c>
      <c r="Y14">
        <v>5.36</v>
      </c>
      <c r="Z14">
        <v>471031528</v>
      </c>
      <c r="AA14">
        <v>20.593684</v>
      </c>
      <c r="AB14">
        <v>78.962879999999998</v>
      </c>
      <c r="AC14">
        <v>349.36274509803923</v>
      </c>
      <c r="AD14">
        <v>1417146.064262663</v>
      </c>
      <c r="AE14">
        <v>1164.5853795425846</v>
      </c>
      <c r="AF14">
        <v>8.2178217821782175E-4</v>
      </c>
      <c r="AG14">
        <v>65.346534653465341</v>
      </c>
      <c r="AH14">
        <v>1216.867469879518</v>
      </c>
      <c r="AI14">
        <v>19</v>
      </c>
      <c r="AJ14">
        <v>6185700</v>
      </c>
      <c r="AK14">
        <v>74600000</v>
      </c>
      <c r="AL14">
        <v>57894.73684210526</v>
      </c>
      <c r="AM14">
        <f>youtube_stats_raw[[#This Row],[subscribers_for_last_30_days]] /  youtube_stats_raw[[#This Row],[subscribers]]</f>
        <v>1.3253012048192771E-2</v>
      </c>
      <c r="AN14" t="str">
        <f>IF(AND(youtube_stats_raw[[#This Row],[upload_frequency]]&gt;23.1077381,youtube_stats_raw[[#This Row],[ engagement_rate]]&lt;=0),"High",IF(OR(youtube_stats_raw[[#This Row],[upload_frequency]]&gt;23.1077381,youtube_stats_raw[[#This Row],[ engagement_rate]]&lt;=0),"Medium","Low"))</f>
        <v>Medium</v>
      </c>
      <c r="AO14" s="4">
        <f>DATE(T14, MATCH(U14,{"Jan","Feb","Mar","Apr","May","Jun","Jul","Aug","Sep","Oct","Nov","Dec"},0), V14)</f>
        <v>39298</v>
      </c>
      <c r="AP14" t="str">
        <f>IF(youtube_stats_raw[[#This Row],[subscribers]]&lt;70000000,"Micro",IF(youtube_stats_raw[[#This Row],[subscribers]]&lt;128000000,"Mid",IF(youtube_stats_raw[[#This Row],[subscribers]]&lt;186000000,"Macro","Mega")))</f>
        <v>Mid</v>
      </c>
      <c r="AQ14">
        <f>SUM((youtube_stats_raw[[#This Row],[lowest_yearly_earnings]] + youtube_stats_raw[[#This Row],[highest_yearly_earnings]])/2)</f>
        <v>42300000</v>
      </c>
      <c r="AR1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5" spans="1:44" x14ac:dyDescent="0.3">
      <c r="A15">
        <v>17</v>
      </c>
      <c r="B15" t="s">
        <v>93</v>
      </c>
      <c r="C15" s="1">
        <v>80100000</v>
      </c>
      <c r="D15" s="2">
        <v>26236790209</v>
      </c>
      <c r="E15" t="s">
        <v>94</v>
      </c>
      <c r="F15" t="s">
        <v>95</v>
      </c>
      <c r="G15">
        <v>1</v>
      </c>
      <c r="H15" t="s">
        <v>96</v>
      </c>
      <c r="I15" t="s">
        <v>97</v>
      </c>
      <c r="J15" t="s">
        <v>45</v>
      </c>
      <c r="K15">
        <v>4057901</v>
      </c>
      <c r="L15">
        <v>4797</v>
      </c>
      <c r="M15">
        <v>6781</v>
      </c>
      <c r="N15">
        <v>1</v>
      </c>
      <c r="O15">
        <v>0</v>
      </c>
      <c r="P15">
        <v>0</v>
      </c>
      <c r="Q15">
        <v>0</v>
      </c>
      <c r="R15">
        <v>0</v>
      </c>
      <c r="S15">
        <v>0</v>
      </c>
      <c r="T15">
        <v>2020</v>
      </c>
      <c r="U15" t="s">
        <v>98</v>
      </c>
      <c r="V15" t="s">
        <v>99</v>
      </c>
      <c r="W15">
        <v>60</v>
      </c>
      <c r="X15">
        <v>66834405</v>
      </c>
      <c r="Y15">
        <v>3.85</v>
      </c>
      <c r="Z15">
        <v>55908316</v>
      </c>
      <c r="AA15">
        <v>55.378050999999999</v>
      </c>
      <c r="AB15">
        <v>-3.4359730000000002</v>
      </c>
      <c r="AC15">
        <v>2.0833333333333332E-2</v>
      </c>
      <c r="AD15">
        <v>26236790209</v>
      </c>
      <c r="AE15">
        <v>80100000</v>
      </c>
      <c r="AF15">
        <v>3.0529649153699951E-3</v>
      </c>
      <c r="AG15">
        <v>0</v>
      </c>
      <c r="AH15">
        <v>327.55043956304621</v>
      </c>
      <c r="AI15">
        <v>6</v>
      </c>
      <c r="AJ15">
        <v>0</v>
      </c>
      <c r="AK15">
        <v>0</v>
      </c>
      <c r="AL15">
        <v>0</v>
      </c>
      <c r="AM15">
        <f>youtube_stats_raw[[#This Row],[subscribers_for_last_30_days]] /  youtube_stats_raw[[#This Row],[subscribers]]</f>
        <v>0</v>
      </c>
      <c r="AN15" t="str">
        <f>IF(AND(youtube_stats_raw[[#This Row],[upload_frequency]]&gt;23.1077381,youtube_stats_raw[[#This Row],[ engagement_rate]]&lt;=0),"High",IF(OR(youtube_stats_raw[[#This Row],[upload_frequency]]&gt;23.1077381,youtube_stats_raw[[#This Row],[ engagement_rate]]&lt;=0),"Medium","Low"))</f>
        <v>Medium</v>
      </c>
      <c r="AO15" s="4">
        <f>DATE(T15, MATCH(U15,{"Jan","Feb","Mar","Apr","May","Jun","Jul","Aug","Sep","Oct","Nov","Dec"},0), V15)</f>
        <v>44039</v>
      </c>
      <c r="AP15" t="str">
        <f>IF(youtube_stats_raw[[#This Row],[subscribers]]&lt;70000000,"Micro",IF(youtube_stats_raw[[#This Row],[subscribers]]&lt;128000000,"Mid",IF(youtube_stats_raw[[#This Row],[subscribers]]&lt;186000000,"Macro","Mega")))</f>
        <v>Mid</v>
      </c>
      <c r="AQ15">
        <f>SUM((youtube_stats_raw[[#This Row],[lowest_yearly_earnings]] + youtube_stats_raw[[#This Row],[highest_yearly_earnings]])/2)</f>
        <v>0</v>
      </c>
      <c r="AR1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6" spans="1:44" x14ac:dyDescent="0.3">
      <c r="A16">
        <v>18</v>
      </c>
      <c r="B16" t="s">
        <v>100</v>
      </c>
      <c r="C16" s="1">
        <v>75600000</v>
      </c>
      <c r="D16" s="2">
        <v>20826993957</v>
      </c>
      <c r="E16" t="s">
        <v>30</v>
      </c>
      <c r="F16" t="s">
        <v>100</v>
      </c>
      <c r="G16">
        <v>2281</v>
      </c>
      <c r="H16" t="s">
        <v>87</v>
      </c>
      <c r="I16" t="s">
        <v>88</v>
      </c>
      <c r="J16" t="s">
        <v>30</v>
      </c>
      <c r="K16">
        <v>112</v>
      </c>
      <c r="L16">
        <v>2</v>
      </c>
      <c r="M16">
        <v>4</v>
      </c>
      <c r="N16">
        <v>168290000</v>
      </c>
      <c r="O16">
        <v>42100</v>
      </c>
      <c r="P16">
        <v>673200</v>
      </c>
      <c r="Q16">
        <v>504900</v>
      </c>
      <c r="R16">
        <v>8100000</v>
      </c>
      <c r="S16">
        <v>400000</v>
      </c>
      <c r="T16">
        <v>2012</v>
      </c>
      <c r="U16" t="s">
        <v>84</v>
      </c>
      <c r="V16" t="s">
        <v>101</v>
      </c>
      <c r="W16">
        <v>94.3</v>
      </c>
      <c r="X16">
        <v>51709098</v>
      </c>
      <c r="Y16">
        <v>4.1500000000000004</v>
      </c>
      <c r="Z16">
        <v>42106719</v>
      </c>
      <c r="AA16">
        <v>35.907756999999997</v>
      </c>
      <c r="AB16">
        <v>127.76692199999999</v>
      </c>
      <c r="AC16">
        <v>15.840277777777779</v>
      </c>
      <c r="AD16">
        <v>9130641.8049101271</v>
      </c>
      <c r="AE16">
        <v>33143.358176238493</v>
      </c>
      <c r="AF16">
        <v>3.6299045438859729E-3</v>
      </c>
      <c r="AG16">
        <v>32.323435700317951</v>
      </c>
      <c r="AH16">
        <v>275.48933805555555</v>
      </c>
      <c r="AI16">
        <v>14</v>
      </c>
      <c r="AJ16">
        <v>631100</v>
      </c>
      <c r="AK16">
        <v>7595100</v>
      </c>
      <c r="AL16">
        <v>28571.428571428572</v>
      </c>
      <c r="AM16">
        <f>youtube_stats_raw[[#This Row],[subscribers_for_last_30_days]] /  youtube_stats_raw[[#This Row],[subscribers]]</f>
        <v>5.2910052910052907E-3</v>
      </c>
      <c r="AN16" t="str">
        <f>IF(AND(youtube_stats_raw[[#This Row],[upload_frequency]]&gt;23.1077381,youtube_stats_raw[[#This Row],[ engagement_rate]]&lt;=0),"High",IF(OR(youtube_stats_raw[[#This Row],[upload_frequency]]&gt;23.1077381,youtube_stats_raw[[#This Row],[ engagement_rate]]&lt;=0),"Medium","Low"))</f>
        <v>Low</v>
      </c>
      <c r="AO16" s="4">
        <f>DATE(T16, MATCH(U16,{"Jan","Feb","Mar","Apr","May","Jun","Jul","Aug","Sep","Oct","Nov","Dec"},0), V16)</f>
        <v>41260</v>
      </c>
      <c r="AP16" t="str">
        <f>IF(youtube_stats_raw[[#This Row],[subscribers]]&lt;70000000,"Micro",IF(youtube_stats_raw[[#This Row],[subscribers]]&lt;128000000,"Mid",IF(youtube_stats_raw[[#This Row],[subscribers]]&lt;186000000,"Macro","Mega")))</f>
        <v>Mid</v>
      </c>
      <c r="AQ16">
        <f>SUM((youtube_stats_raw[[#This Row],[lowest_yearly_earnings]] + youtube_stats_raw[[#This Row],[highest_yearly_earnings]])/2)</f>
        <v>4302450</v>
      </c>
      <c r="AR1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7" spans="1:44" x14ac:dyDescent="0.3">
      <c r="A17">
        <v>19</v>
      </c>
      <c r="B17" t="s">
        <v>81</v>
      </c>
      <c r="C17" s="1">
        <v>75000000</v>
      </c>
      <c r="D17" s="2">
        <v>0</v>
      </c>
      <c r="E17" t="s">
        <v>45</v>
      </c>
      <c r="F17" t="s">
        <v>102</v>
      </c>
      <c r="G17">
        <v>3</v>
      </c>
      <c r="H17" t="s">
        <v>39</v>
      </c>
      <c r="I17" t="s">
        <v>40</v>
      </c>
      <c r="J17" t="s">
        <v>45</v>
      </c>
      <c r="K17">
        <v>3898122</v>
      </c>
      <c r="L17">
        <v>6266</v>
      </c>
      <c r="M17">
        <v>5395</v>
      </c>
      <c r="N17">
        <v>16</v>
      </c>
      <c r="O17">
        <v>0</v>
      </c>
      <c r="P17">
        <v>0</v>
      </c>
      <c r="Q17">
        <v>0</v>
      </c>
      <c r="R17">
        <v>1</v>
      </c>
      <c r="S17">
        <v>0</v>
      </c>
      <c r="T17">
        <v>2006</v>
      </c>
      <c r="U17" t="s">
        <v>73</v>
      </c>
      <c r="V17" t="s">
        <v>104</v>
      </c>
      <c r="W17">
        <v>88.2</v>
      </c>
      <c r="X17">
        <v>328239523</v>
      </c>
      <c r="Y17">
        <v>14.7</v>
      </c>
      <c r="Z17">
        <v>270663028</v>
      </c>
      <c r="AA17">
        <v>37.090240000000001</v>
      </c>
      <c r="AB17">
        <v>-95.712890999999999</v>
      </c>
      <c r="AC17">
        <v>1.3888888888888888E-2</v>
      </c>
      <c r="AD17">
        <v>0</v>
      </c>
      <c r="AE17">
        <v>25000000</v>
      </c>
      <c r="AF17">
        <v>0</v>
      </c>
      <c r="AG17" t="e">
        <v>#NUM!</v>
      </c>
      <c r="AH17">
        <v>0</v>
      </c>
      <c r="AI17">
        <v>20</v>
      </c>
      <c r="AJ17">
        <v>0</v>
      </c>
      <c r="AK17">
        <v>1</v>
      </c>
      <c r="AL17">
        <v>0</v>
      </c>
      <c r="AM17">
        <f>youtube_stats_raw[[#This Row],[subscribers_for_last_30_days]] /  youtube_stats_raw[[#This Row],[subscribers]]</f>
        <v>0</v>
      </c>
      <c r="AN17" t="str">
        <f>IF(AND(youtube_stats_raw[[#This Row],[upload_frequency]]&gt;23.1077381,youtube_stats_raw[[#This Row],[ engagement_rate]]&lt;=0),"High",IF(OR(youtube_stats_raw[[#This Row],[upload_frequency]]&gt;23.1077381,youtube_stats_raw[[#This Row],[ engagement_rate]]&lt;=0),"Medium","Low"))</f>
        <v>Medium</v>
      </c>
      <c r="AO17" s="4">
        <f>DATE(T17, MATCH(U17,{"Jan","Feb","Mar","Apr","May","Jun","Jul","Aug","Sep","Oct","Nov","Dec"},0), V17)</f>
        <v>38747</v>
      </c>
      <c r="AP17" t="str">
        <f>IF(youtube_stats_raw[[#This Row],[subscribers]]&lt;70000000,"Micro",IF(youtube_stats_raw[[#This Row],[subscribers]]&lt;128000000,"Mid",IF(youtube_stats_raw[[#This Row],[subscribers]]&lt;186000000,"Macro","Mega")))</f>
        <v>Mid</v>
      </c>
      <c r="AQ17">
        <f>SUM((youtube_stats_raw[[#This Row],[lowest_yearly_earnings]] + youtube_stats_raw[[#This Row],[highest_yearly_earnings]])/2)</f>
        <v>0.5</v>
      </c>
      <c r="AR1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8" spans="1:44" x14ac:dyDescent="0.3">
      <c r="A18">
        <v>20</v>
      </c>
      <c r="B18" t="s">
        <v>105</v>
      </c>
      <c r="C18" s="1">
        <v>71600000</v>
      </c>
      <c r="D18" s="2">
        <v>30608119724</v>
      </c>
      <c r="E18" t="s">
        <v>30</v>
      </c>
      <c r="F18" t="s">
        <v>105</v>
      </c>
      <c r="G18">
        <v>249</v>
      </c>
      <c r="H18" t="s">
        <v>106</v>
      </c>
      <c r="I18" t="s">
        <v>107</v>
      </c>
      <c r="J18" t="s">
        <v>30</v>
      </c>
      <c r="K18">
        <v>38</v>
      </c>
      <c r="L18">
        <v>1</v>
      </c>
      <c r="M18">
        <v>6</v>
      </c>
      <c r="N18">
        <v>176326000</v>
      </c>
      <c r="O18">
        <v>44100</v>
      </c>
      <c r="P18">
        <v>705300</v>
      </c>
      <c r="Q18">
        <v>529000</v>
      </c>
      <c r="R18">
        <v>8500000</v>
      </c>
      <c r="S18">
        <v>100000</v>
      </c>
      <c r="T18">
        <v>2007</v>
      </c>
      <c r="U18" t="s">
        <v>73</v>
      </c>
      <c r="V18" t="s">
        <v>85</v>
      </c>
      <c r="W18">
        <v>68.900000000000006</v>
      </c>
      <c r="X18">
        <v>36991981</v>
      </c>
      <c r="Y18">
        <v>5.56</v>
      </c>
      <c r="Z18">
        <v>30628482</v>
      </c>
      <c r="AA18">
        <v>56.130366000000002</v>
      </c>
      <c r="AB18">
        <v>-106.346771</v>
      </c>
      <c r="AC18">
        <v>1.2205882352941178</v>
      </c>
      <c r="AD18">
        <v>122924175.59839357</v>
      </c>
      <c r="AE18">
        <v>287550.20080321288</v>
      </c>
      <c r="AF18">
        <v>2.3392485603700129E-3</v>
      </c>
      <c r="AG18">
        <v>23.042905162415785</v>
      </c>
      <c r="AH18">
        <v>427.48770564245808</v>
      </c>
      <c r="AI18">
        <v>19</v>
      </c>
      <c r="AJ18">
        <v>661200</v>
      </c>
      <c r="AK18">
        <v>7971000</v>
      </c>
      <c r="AL18">
        <v>5263.1578947368425</v>
      </c>
      <c r="AM18">
        <f>youtube_stats_raw[[#This Row],[subscribers_for_last_30_days]] /  youtube_stats_raw[[#This Row],[subscribers]]</f>
        <v>1.3966480446927375E-3</v>
      </c>
      <c r="AN18" t="str">
        <f>IF(AND(youtube_stats_raw[[#This Row],[upload_frequency]]&gt;23.1077381,youtube_stats_raw[[#This Row],[ engagement_rate]]&lt;=0),"High",IF(OR(youtube_stats_raw[[#This Row],[upload_frequency]]&gt;23.1077381,youtube_stats_raw[[#This Row],[ engagement_rate]]&lt;=0),"Medium","Low"))</f>
        <v>Low</v>
      </c>
      <c r="AO18" s="4">
        <f>DATE(T18, MATCH(U18,{"Jan","Feb","Mar","Apr","May","Jun","Jul","Aug","Sep","Oct","Nov","Dec"},0), V18)</f>
        <v>39097</v>
      </c>
      <c r="AP18" t="str">
        <f>IF(youtube_stats_raw[[#This Row],[subscribers]]&lt;70000000,"Micro",IF(youtube_stats_raw[[#This Row],[subscribers]]&lt;128000000,"Mid",IF(youtube_stats_raw[[#This Row],[subscribers]]&lt;186000000,"Macro","Mega")))</f>
        <v>Mid</v>
      </c>
      <c r="AQ18">
        <f>SUM((youtube_stats_raw[[#This Row],[lowest_yearly_earnings]] + youtube_stats_raw[[#This Row],[highest_yearly_earnings]])/2)</f>
        <v>4514500</v>
      </c>
      <c r="AR1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9" spans="1:44" x14ac:dyDescent="0.3">
      <c r="A19">
        <v>21</v>
      </c>
      <c r="B19" t="s">
        <v>108</v>
      </c>
      <c r="C19" s="1">
        <v>71300000</v>
      </c>
      <c r="D19" s="2">
        <v>28634566938</v>
      </c>
      <c r="E19" t="s">
        <v>30</v>
      </c>
      <c r="F19" t="s">
        <v>108</v>
      </c>
      <c r="G19">
        <v>1337</v>
      </c>
      <c r="H19" t="s">
        <v>87</v>
      </c>
      <c r="I19" t="s">
        <v>88</v>
      </c>
      <c r="J19" t="s">
        <v>30</v>
      </c>
      <c r="K19">
        <v>46</v>
      </c>
      <c r="L19">
        <v>3</v>
      </c>
      <c r="M19">
        <v>5</v>
      </c>
      <c r="N19">
        <v>598173000</v>
      </c>
      <c r="O19">
        <v>149500</v>
      </c>
      <c r="P19">
        <v>2400000</v>
      </c>
      <c r="Q19">
        <v>1800000</v>
      </c>
      <c r="R19">
        <v>28700000</v>
      </c>
      <c r="S19">
        <v>900000</v>
      </c>
      <c r="T19">
        <v>2008</v>
      </c>
      <c r="U19" t="s">
        <v>89</v>
      </c>
      <c r="V19" t="s">
        <v>64</v>
      </c>
      <c r="W19">
        <v>94.3</v>
      </c>
      <c r="X19">
        <v>51709098</v>
      </c>
      <c r="Y19">
        <v>4.1500000000000004</v>
      </c>
      <c r="Z19">
        <v>42106719</v>
      </c>
      <c r="AA19">
        <v>35.907756999999997</v>
      </c>
      <c r="AB19">
        <v>127.76692199999999</v>
      </c>
      <c r="AC19">
        <v>6.963541666666667</v>
      </c>
      <c r="AD19">
        <v>21417028.375467464</v>
      </c>
      <c r="AE19">
        <v>53328.347045624534</v>
      </c>
      <c r="AF19">
        <v>2.489997496884791E-3</v>
      </c>
      <c r="AG19">
        <v>83.814782503835886</v>
      </c>
      <c r="AH19">
        <v>401.60682942496493</v>
      </c>
      <c r="AI19">
        <v>18</v>
      </c>
      <c r="AJ19">
        <v>2250500</v>
      </c>
      <c r="AK19">
        <v>26900000</v>
      </c>
      <c r="AL19">
        <v>50000</v>
      </c>
      <c r="AM19">
        <f>youtube_stats_raw[[#This Row],[subscribers_for_last_30_days]] /  youtube_stats_raw[[#This Row],[subscribers]]</f>
        <v>1.2622720897615708E-2</v>
      </c>
      <c r="AN19" t="str">
        <f>IF(AND(youtube_stats_raw[[#This Row],[upload_frequency]]&gt;23.1077381,youtube_stats_raw[[#This Row],[ engagement_rate]]&lt;=0),"High",IF(OR(youtube_stats_raw[[#This Row],[upload_frequency]]&gt;23.1077381,youtube_stats_raw[[#This Row],[ engagement_rate]]&lt;=0),"Medium","Low"))</f>
        <v>Low</v>
      </c>
      <c r="AO19" s="4">
        <f>DATE(T19, MATCH(U19,{"Jan","Feb","Mar","Apr","May","Jun","Jul","Aug","Sep","Oct","Nov","Dec"},0), V19)</f>
        <v>39603</v>
      </c>
      <c r="AP19" t="str">
        <f>IF(youtube_stats_raw[[#This Row],[subscribers]]&lt;70000000,"Micro",IF(youtube_stats_raw[[#This Row],[subscribers]]&lt;128000000,"Mid",IF(youtube_stats_raw[[#This Row],[subscribers]]&lt;186000000,"Macro","Mega")))</f>
        <v>Mid</v>
      </c>
      <c r="AQ19">
        <f>SUM((youtube_stats_raw[[#This Row],[lowest_yearly_earnings]] + youtube_stats_raw[[#This Row],[highest_yearly_earnings]])/2)</f>
        <v>15250000</v>
      </c>
      <c r="AR1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0" spans="1:44" x14ac:dyDescent="0.3">
      <c r="A20">
        <v>22</v>
      </c>
      <c r="B20" t="s">
        <v>109</v>
      </c>
      <c r="C20" s="1">
        <v>70500000</v>
      </c>
      <c r="D20" s="2">
        <v>73139054467</v>
      </c>
      <c r="E20" t="s">
        <v>45</v>
      </c>
      <c r="F20" t="s">
        <v>109</v>
      </c>
      <c r="G20">
        <v>129204</v>
      </c>
      <c r="H20" t="s">
        <v>31</v>
      </c>
      <c r="I20" t="s">
        <v>32</v>
      </c>
      <c r="J20" t="s">
        <v>45</v>
      </c>
      <c r="K20">
        <v>9</v>
      </c>
      <c r="L20">
        <v>6</v>
      </c>
      <c r="M20">
        <v>8</v>
      </c>
      <c r="N20">
        <v>1707000000</v>
      </c>
      <c r="O20">
        <v>426800</v>
      </c>
      <c r="P20">
        <v>6800000</v>
      </c>
      <c r="Q20">
        <v>5100000</v>
      </c>
      <c r="R20">
        <v>81900000</v>
      </c>
      <c r="S20">
        <v>900000</v>
      </c>
      <c r="T20">
        <v>2005</v>
      </c>
      <c r="U20" t="s">
        <v>84</v>
      </c>
      <c r="V20" t="s">
        <v>83</v>
      </c>
      <c r="W20">
        <v>28.1</v>
      </c>
      <c r="X20">
        <v>1366417754</v>
      </c>
      <c r="Y20">
        <v>5.36</v>
      </c>
      <c r="Z20">
        <v>471031528</v>
      </c>
      <c r="AA20">
        <v>20.593684</v>
      </c>
      <c r="AB20">
        <v>78.962879999999998</v>
      </c>
      <c r="AC20">
        <v>566.68421052631584</v>
      </c>
      <c r="AD20">
        <v>566074.22732268355</v>
      </c>
      <c r="AE20">
        <v>545.64874152503023</v>
      </c>
      <c r="AF20">
        <v>9.6391730127997851E-4</v>
      </c>
      <c r="AG20">
        <v>92.973583669558224</v>
      </c>
      <c r="AH20">
        <v>1037.4333966950355</v>
      </c>
      <c r="AI20">
        <v>21</v>
      </c>
      <c r="AJ20">
        <v>6373200</v>
      </c>
      <c r="AK20">
        <v>76800000</v>
      </c>
      <c r="AL20">
        <v>42857.142857142855</v>
      </c>
      <c r="AM20">
        <f>youtube_stats_raw[[#This Row],[subscribers_for_last_30_days]] /  youtube_stats_raw[[#This Row],[subscribers]]</f>
        <v>1.276595744680851E-2</v>
      </c>
      <c r="AN20" t="str">
        <f>IF(AND(youtube_stats_raw[[#This Row],[upload_frequency]]&gt;23.1077381,youtube_stats_raw[[#This Row],[ engagement_rate]]&lt;=0),"High",IF(OR(youtube_stats_raw[[#This Row],[upload_frequency]]&gt;23.1077381,youtube_stats_raw[[#This Row],[ engagement_rate]]&lt;=0),"Medium","Low"))</f>
        <v>Medium</v>
      </c>
      <c r="AO20" s="4">
        <f>DATE(T20, MATCH(U20,{"Jan","Feb","Mar","Apr","May","Jun","Jul","Aug","Sep","Oct","Nov","Dec"},0), V20)</f>
        <v>38697</v>
      </c>
      <c r="AP20" t="str">
        <f>IF(youtube_stats_raw[[#This Row],[subscribers]]&lt;70000000,"Micro",IF(youtube_stats_raw[[#This Row],[subscribers]]&lt;128000000,"Mid",IF(youtube_stats_raw[[#This Row],[subscribers]]&lt;186000000,"Macro","Mega")))</f>
        <v>Mid</v>
      </c>
      <c r="AQ20">
        <f>SUM((youtube_stats_raw[[#This Row],[lowest_yearly_earnings]] + youtube_stats_raw[[#This Row],[highest_yearly_earnings]])/2)</f>
        <v>43500000</v>
      </c>
      <c r="AR2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1" spans="1:44" x14ac:dyDescent="0.3">
      <c r="A21">
        <v>23</v>
      </c>
      <c r="B21" t="s">
        <v>111</v>
      </c>
      <c r="C21" s="1">
        <v>68200000</v>
      </c>
      <c r="D21" s="2">
        <v>38843229963</v>
      </c>
      <c r="E21" t="s">
        <v>49</v>
      </c>
      <c r="F21" t="s">
        <v>111</v>
      </c>
      <c r="G21">
        <v>2865</v>
      </c>
      <c r="H21" t="s">
        <v>39</v>
      </c>
      <c r="I21" t="s">
        <v>40</v>
      </c>
      <c r="J21" t="s">
        <v>49</v>
      </c>
      <c r="K21">
        <v>23</v>
      </c>
      <c r="L21">
        <v>8</v>
      </c>
      <c r="M21">
        <v>2</v>
      </c>
      <c r="N21">
        <v>473387000</v>
      </c>
      <c r="O21">
        <v>118300</v>
      </c>
      <c r="P21">
        <v>1900000</v>
      </c>
      <c r="Q21">
        <v>1400000</v>
      </c>
      <c r="R21">
        <v>22700000</v>
      </c>
      <c r="S21">
        <v>600000</v>
      </c>
      <c r="T21">
        <v>2011</v>
      </c>
      <c r="U21" t="s">
        <v>84</v>
      </c>
      <c r="V21" t="s">
        <v>74</v>
      </c>
      <c r="W21">
        <v>88.2</v>
      </c>
      <c r="X21">
        <v>328239523</v>
      </c>
      <c r="Y21">
        <v>14.7</v>
      </c>
      <c r="Z21">
        <v>270663028</v>
      </c>
      <c r="AA21">
        <v>37.090240000000001</v>
      </c>
      <c r="AB21">
        <v>-95.712890999999999</v>
      </c>
      <c r="AC21">
        <v>18.365384615384617</v>
      </c>
      <c r="AD21">
        <v>13557846.409424083</v>
      </c>
      <c r="AE21">
        <v>23804.537521815007</v>
      </c>
      <c r="AF21">
        <v>1.7557757185734477E-3</v>
      </c>
      <c r="AG21">
        <v>48.914572804832126</v>
      </c>
      <c r="AH21">
        <v>569.54882643695009</v>
      </c>
      <c r="AI21">
        <v>15</v>
      </c>
      <c r="AJ21">
        <v>1781700</v>
      </c>
      <c r="AK21">
        <v>21300000</v>
      </c>
      <c r="AL21">
        <v>40000</v>
      </c>
      <c r="AM21">
        <f>youtube_stats_raw[[#This Row],[subscribers_for_last_30_days]] /  youtube_stats_raw[[#This Row],[subscribers]]</f>
        <v>8.7976539589442824E-3</v>
      </c>
      <c r="AN21" t="str">
        <f>IF(AND(youtube_stats_raw[[#This Row],[upload_frequency]]&gt;23.1077381,youtube_stats_raw[[#This Row],[ engagement_rate]]&lt;=0),"High",IF(OR(youtube_stats_raw[[#This Row],[upload_frequency]]&gt;23.1077381,youtube_stats_raw[[#This Row],[ engagement_rate]]&lt;=0),"Medium","Low"))</f>
        <v>Low</v>
      </c>
      <c r="AO21" s="4">
        <f>DATE(T21, MATCH(U21,{"Jan","Feb","Mar","Apr","May","Jun","Jul","Aug","Sep","Oct","Nov","Dec"},0), V21)</f>
        <v>40891</v>
      </c>
      <c r="AP21" t="str">
        <f>IF(youtube_stats_raw[[#This Row],[subscribers]]&lt;70000000,"Micro",IF(youtube_stats_raw[[#This Row],[subscribers]]&lt;128000000,"Mid",IF(youtube_stats_raw[[#This Row],[subscribers]]&lt;186000000,"Macro","Mega")))</f>
        <v>Micro</v>
      </c>
      <c r="AQ21">
        <f>SUM((youtube_stats_raw[[#This Row],[lowest_yearly_earnings]] + youtube_stats_raw[[#This Row],[highest_yearly_earnings]])/2)</f>
        <v>12050000</v>
      </c>
      <c r="AR2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2" spans="1:44" x14ac:dyDescent="0.3">
      <c r="A22">
        <v>24</v>
      </c>
      <c r="B22" t="s">
        <v>112</v>
      </c>
      <c r="C22" s="1">
        <v>66500000</v>
      </c>
      <c r="D22" s="2">
        <v>36775585925</v>
      </c>
      <c r="E22" t="s">
        <v>30</v>
      </c>
      <c r="F22" t="s">
        <v>112</v>
      </c>
      <c r="G22">
        <v>2572</v>
      </c>
      <c r="H22" t="s">
        <v>113</v>
      </c>
      <c r="I22" t="s">
        <v>114</v>
      </c>
      <c r="J22" t="s">
        <v>30</v>
      </c>
      <c r="K22">
        <v>25</v>
      </c>
      <c r="L22">
        <v>1</v>
      </c>
      <c r="M22">
        <v>7</v>
      </c>
      <c r="N22">
        <v>447223000</v>
      </c>
      <c r="O22">
        <v>0</v>
      </c>
      <c r="P22">
        <v>0</v>
      </c>
      <c r="Q22">
        <v>0</v>
      </c>
      <c r="R22">
        <v>0</v>
      </c>
      <c r="S22">
        <v>0</v>
      </c>
      <c r="T22">
        <v>2012</v>
      </c>
      <c r="U22" t="s">
        <v>34</v>
      </c>
      <c r="V22" t="s">
        <v>115</v>
      </c>
      <c r="W22">
        <v>51.3</v>
      </c>
      <c r="X22">
        <v>212559417</v>
      </c>
      <c r="Y22">
        <v>12.08</v>
      </c>
      <c r="Z22">
        <v>183241641</v>
      </c>
      <c r="AA22">
        <v>-14.235004</v>
      </c>
      <c r="AB22">
        <v>-51.925280000000001</v>
      </c>
      <c r="AC22">
        <v>17.861111111111111</v>
      </c>
      <c r="AD22">
        <v>14298439.317651633</v>
      </c>
      <c r="AE22">
        <v>25855.365474339036</v>
      </c>
      <c r="AF22">
        <v>1.808264867230664E-3</v>
      </c>
      <c r="AG22">
        <v>0</v>
      </c>
      <c r="AH22">
        <v>553.0163296992481</v>
      </c>
      <c r="AI22">
        <v>14</v>
      </c>
      <c r="AJ22">
        <v>0</v>
      </c>
      <c r="AK22">
        <v>0</v>
      </c>
      <c r="AL22">
        <v>0</v>
      </c>
      <c r="AM22">
        <f>youtube_stats_raw[[#This Row],[subscribers_for_last_30_days]] /  youtube_stats_raw[[#This Row],[subscribers]]</f>
        <v>0</v>
      </c>
      <c r="AN22" t="str">
        <f>IF(AND(youtube_stats_raw[[#This Row],[upload_frequency]]&gt;23.1077381,youtube_stats_raw[[#This Row],[ engagement_rate]]&lt;=0),"High",IF(OR(youtube_stats_raw[[#This Row],[upload_frequency]]&gt;23.1077381,youtube_stats_raw[[#This Row],[ engagement_rate]]&lt;=0),"Medium","Low"))</f>
        <v>Medium</v>
      </c>
      <c r="AO22" s="4">
        <f>DATE(T22, MATCH(U22,{"Jan","Feb","Mar","Apr","May","Jun","Jul","Aug","Sep","Oct","Nov","Dec"},0), V22)</f>
        <v>40989</v>
      </c>
      <c r="AP22" t="str">
        <f>IF(youtube_stats_raw[[#This Row],[subscribers]]&lt;70000000,"Micro",IF(youtube_stats_raw[[#This Row],[subscribers]]&lt;128000000,"Mid",IF(youtube_stats_raw[[#This Row],[subscribers]]&lt;186000000,"Macro","Mega")))</f>
        <v>Micro</v>
      </c>
      <c r="AQ22">
        <f>SUM((youtube_stats_raw[[#This Row],[lowest_yearly_earnings]] + youtube_stats_raw[[#This Row],[highest_yearly_earnings]])/2)</f>
        <v>0</v>
      </c>
      <c r="AR2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3" spans="1:44" x14ac:dyDescent="0.3">
      <c r="A23">
        <v>25</v>
      </c>
      <c r="B23" t="s">
        <v>116</v>
      </c>
      <c r="C23" s="1">
        <v>65900000</v>
      </c>
      <c r="D23" s="2">
        <v>45757850229</v>
      </c>
      <c r="E23" t="s">
        <v>49</v>
      </c>
      <c r="F23" t="s">
        <v>116</v>
      </c>
      <c r="G23">
        <v>633</v>
      </c>
      <c r="H23" t="s">
        <v>31</v>
      </c>
      <c r="I23" t="s">
        <v>32</v>
      </c>
      <c r="J23" t="s">
        <v>49</v>
      </c>
      <c r="K23">
        <v>18</v>
      </c>
      <c r="L23">
        <v>7</v>
      </c>
      <c r="M23">
        <v>3</v>
      </c>
      <c r="N23">
        <v>420292000</v>
      </c>
      <c r="O23">
        <v>105100</v>
      </c>
      <c r="P23">
        <v>1700000</v>
      </c>
      <c r="Q23">
        <v>1300000</v>
      </c>
      <c r="R23">
        <v>20200000</v>
      </c>
      <c r="S23">
        <v>500000</v>
      </c>
      <c r="T23">
        <v>2013</v>
      </c>
      <c r="U23" t="s">
        <v>46</v>
      </c>
      <c r="V23" t="s">
        <v>110</v>
      </c>
      <c r="W23">
        <v>28.1</v>
      </c>
      <c r="X23">
        <v>1366417754</v>
      </c>
      <c r="Y23">
        <v>5.36</v>
      </c>
      <c r="Z23">
        <v>471031528</v>
      </c>
      <c r="AA23">
        <v>20.593684</v>
      </c>
      <c r="AB23">
        <v>78.962879999999998</v>
      </c>
      <c r="AC23">
        <v>4.7954545454545459</v>
      </c>
      <c r="AD23">
        <v>72287283.1421801</v>
      </c>
      <c r="AE23">
        <v>104107.42496050552</v>
      </c>
      <c r="AF23">
        <v>1.4401900366865245E-3</v>
      </c>
      <c r="AG23">
        <v>37.152095028332191</v>
      </c>
      <c r="AH23">
        <v>694.35281075872535</v>
      </c>
      <c r="AI23">
        <v>13</v>
      </c>
      <c r="AJ23">
        <v>1594900</v>
      </c>
      <c r="AK23">
        <v>18900000</v>
      </c>
      <c r="AL23">
        <v>38461.538461538461</v>
      </c>
      <c r="AM23">
        <f>youtube_stats_raw[[#This Row],[subscribers_for_last_30_days]] /  youtube_stats_raw[[#This Row],[subscribers]]</f>
        <v>7.5872534142640367E-3</v>
      </c>
      <c r="AN23" t="str">
        <f>IF(AND(youtube_stats_raw[[#This Row],[upload_frequency]]&gt;23.1077381,youtube_stats_raw[[#This Row],[ engagement_rate]]&lt;=0),"High",IF(OR(youtube_stats_raw[[#This Row],[upload_frequency]]&gt;23.1077381,youtube_stats_raw[[#This Row],[ engagement_rate]]&lt;=0),"Medium","Low"))</f>
        <v>Low</v>
      </c>
      <c r="AO23" s="4">
        <f>DATE(T23, MATCH(U23,{"Jan","Feb","Mar","Apr","May","Jun","Jul","Aug","Sep","Oct","Nov","Dec"},0), V23)</f>
        <v>41314</v>
      </c>
      <c r="AP23" t="str">
        <f>IF(youtube_stats_raw[[#This Row],[subscribers]]&lt;70000000,"Micro",IF(youtube_stats_raw[[#This Row],[subscribers]]&lt;128000000,"Mid",IF(youtube_stats_raw[[#This Row],[subscribers]]&lt;186000000,"Macro","Mega")))</f>
        <v>Micro</v>
      </c>
      <c r="AQ23">
        <f>SUM((youtube_stats_raw[[#This Row],[lowest_yearly_earnings]] + youtube_stats_raw[[#This Row],[highest_yearly_earnings]])/2)</f>
        <v>10750000</v>
      </c>
      <c r="AR2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4" spans="1:44" x14ac:dyDescent="0.3">
      <c r="A24">
        <v>26</v>
      </c>
      <c r="B24" t="s">
        <v>117</v>
      </c>
      <c r="C24" s="1">
        <v>65600000</v>
      </c>
      <c r="D24" s="2">
        <v>28648024439</v>
      </c>
      <c r="E24" t="s">
        <v>30</v>
      </c>
      <c r="F24" t="s">
        <v>117</v>
      </c>
      <c r="G24">
        <v>8502</v>
      </c>
      <c r="H24" t="s">
        <v>31</v>
      </c>
      <c r="I24" t="s">
        <v>32</v>
      </c>
      <c r="J24" t="s">
        <v>30</v>
      </c>
      <c r="K24">
        <v>47</v>
      </c>
      <c r="L24">
        <v>8</v>
      </c>
      <c r="M24">
        <v>8</v>
      </c>
      <c r="N24">
        <v>254961000</v>
      </c>
      <c r="O24">
        <v>63700</v>
      </c>
      <c r="P24">
        <v>1000000</v>
      </c>
      <c r="Q24">
        <v>764900</v>
      </c>
      <c r="R24">
        <v>12200000</v>
      </c>
      <c r="S24">
        <v>400000</v>
      </c>
      <c r="T24">
        <v>2010</v>
      </c>
      <c r="U24" t="s">
        <v>89</v>
      </c>
      <c r="V24" t="s">
        <v>83</v>
      </c>
      <c r="W24">
        <v>28.1</v>
      </c>
      <c r="X24">
        <v>1366417754</v>
      </c>
      <c r="Y24">
        <v>5.36</v>
      </c>
      <c r="Z24">
        <v>471031528</v>
      </c>
      <c r="AA24">
        <v>20.593684</v>
      </c>
      <c r="AB24">
        <v>78.962879999999998</v>
      </c>
      <c r="AC24">
        <v>50.607142857142854</v>
      </c>
      <c r="AD24">
        <v>3369562.9780051755</v>
      </c>
      <c r="AE24">
        <v>7715.8315690425779</v>
      </c>
      <c r="AF24">
        <v>2.2898612132812696E-3</v>
      </c>
      <c r="AG24">
        <v>34.906420934165695</v>
      </c>
      <c r="AH24">
        <v>436.70768961890246</v>
      </c>
      <c r="AI24">
        <v>16</v>
      </c>
      <c r="AJ24">
        <v>936300</v>
      </c>
      <c r="AK24">
        <v>11435100</v>
      </c>
      <c r="AL24">
        <v>25000</v>
      </c>
      <c r="AM24">
        <f>youtube_stats_raw[[#This Row],[subscribers_for_last_30_days]] /  youtube_stats_raw[[#This Row],[subscribers]]</f>
        <v>6.0975609756097563E-3</v>
      </c>
      <c r="AN24" t="str">
        <f>IF(AND(youtube_stats_raw[[#This Row],[upload_frequency]]&gt;23.1077381,youtube_stats_raw[[#This Row],[ engagement_rate]]&lt;=0),"High",IF(OR(youtube_stats_raw[[#This Row],[upload_frequency]]&gt;23.1077381,youtube_stats_raw[[#This Row],[ engagement_rate]]&lt;=0),"Medium","Low"))</f>
        <v>Medium</v>
      </c>
      <c r="AO24" s="4">
        <f>DATE(T24, MATCH(U24,{"Jan","Feb","Mar","Apr","May","Jun","Jul","Aug","Sep","Oct","Nov","Dec"},0), V24)</f>
        <v>40340</v>
      </c>
      <c r="AP24" t="str">
        <f>IF(youtube_stats_raw[[#This Row],[subscribers]]&lt;70000000,"Micro",IF(youtube_stats_raw[[#This Row],[subscribers]]&lt;128000000,"Mid",IF(youtube_stats_raw[[#This Row],[subscribers]]&lt;186000000,"Macro","Mega")))</f>
        <v>Micro</v>
      </c>
      <c r="AQ24">
        <f>SUM((youtube_stats_raw[[#This Row],[lowest_yearly_earnings]] + youtube_stats_raw[[#This Row],[highest_yearly_earnings]])/2)</f>
        <v>6482450</v>
      </c>
      <c r="AR2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5" spans="1:44" x14ac:dyDescent="0.3">
      <c r="A25">
        <v>27</v>
      </c>
      <c r="B25" t="s">
        <v>118</v>
      </c>
      <c r="C25" s="1">
        <v>64600000</v>
      </c>
      <c r="D25" s="2">
        <v>61510906457</v>
      </c>
      <c r="E25" t="s">
        <v>53</v>
      </c>
      <c r="F25" t="s">
        <v>118</v>
      </c>
      <c r="G25">
        <v>112915</v>
      </c>
      <c r="H25" t="s">
        <v>31</v>
      </c>
      <c r="I25" t="s">
        <v>32</v>
      </c>
      <c r="J25" t="s">
        <v>45</v>
      </c>
      <c r="K25">
        <v>10</v>
      </c>
      <c r="L25">
        <v>9</v>
      </c>
      <c r="M25">
        <v>9</v>
      </c>
      <c r="N25">
        <v>1188000000</v>
      </c>
      <c r="O25">
        <v>296900</v>
      </c>
      <c r="P25">
        <v>4800000</v>
      </c>
      <c r="Q25">
        <v>3600000</v>
      </c>
      <c r="R25">
        <v>57000000</v>
      </c>
      <c r="S25">
        <v>1100000</v>
      </c>
      <c r="T25">
        <v>2008</v>
      </c>
      <c r="U25" t="s">
        <v>89</v>
      </c>
      <c r="V25" t="s">
        <v>35</v>
      </c>
      <c r="W25">
        <v>28.1</v>
      </c>
      <c r="X25">
        <v>1366417754</v>
      </c>
      <c r="Y25">
        <v>5.36</v>
      </c>
      <c r="Z25">
        <v>471031528</v>
      </c>
      <c r="AA25">
        <v>20.593684</v>
      </c>
      <c r="AB25">
        <v>78.962879999999998</v>
      </c>
      <c r="AC25">
        <v>588.09895833333337</v>
      </c>
      <c r="AD25">
        <v>544754.07569410617</v>
      </c>
      <c r="AE25">
        <v>572.11176548731351</v>
      </c>
      <c r="AF25">
        <v>1.0502202572020211E-3</v>
      </c>
      <c r="AG25">
        <v>78.034941711605285</v>
      </c>
      <c r="AH25">
        <v>952.181214504644</v>
      </c>
      <c r="AI25">
        <v>18</v>
      </c>
      <c r="AJ25">
        <v>4503100</v>
      </c>
      <c r="AK25">
        <v>53400000</v>
      </c>
      <c r="AL25">
        <v>61111.111111111109</v>
      </c>
      <c r="AM25">
        <f>youtube_stats_raw[[#This Row],[subscribers_for_last_30_days]] /  youtube_stats_raw[[#This Row],[subscribers]]</f>
        <v>1.7027863777089782E-2</v>
      </c>
      <c r="AN25" t="str">
        <f>IF(AND(youtube_stats_raw[[#This Row],[upload_frequency]]&gt;23.1077381,youtube_stats_raw[[#This Row],[ engagement_rate]]&lt;=0),"High",IF(OR(youtube_stats_raw[[#This Row],[upload_frequency]]&gt;23.1077381,youtube_stats_raw[[#This Row],[ engagement_rate]]&lt;=0),"Medium","Low"))</f>
        <v>Medium</v>
      </c>
      <c r="AO25" s="4">
        <f>DATE(T25, MATCH(U25,{"Jan","Feb","Mar","Apr","May","Jun","Jul","Aug","Sep","Oct","Nov","Dec"},0), V25)</f>
        <v>39612</v>
      </c>
      <c r="AP25" t="str">
        <f>IF(youtube_stats_raw[[#This Row],[subscribers]]&lt;70000000,"Micro",IF(youtube_stats_raw[[#This Row],[subscribers]]&lt;128000000,"Mid",IF(youtube_stats_raw[[#This Row],[subscribers]]&lt;186000000,"Macro","Mega")))</f>
        <v>Micro</v>
      </c>
      <c r="AQ25">
        <f>SUM((youtube_stats_raw[[#This Row],[lowest_yearly_earnings]] + youtube_stats_raw[[#This Row],[highest_yearly_earnings]])/2)</f>
        <v>30300000</v>
      </c>
      <c r="AR2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6" spans="1:44" x14ac:dyDescent="0.3">
      <c r="A26">
        <v>28</v>
      </c>
      <c r="B26" t="s">
        <v>120</v>
      </c>
      <c r="C26" s="1">
        <v>61000000</v>
      </c>
      <c r="D26" s="2">
        <v>29533230328</v>
      </c>
      <c r="E26" t="s">
        <v>30</v>
      </c>
      <c r="F26" t="s">
        <v>121</v>
      </c>
      <c r="G26">
        <v>13</v>
      </c>
      <c r="H26" t="s">
        <v>31</v>
      </c>
      <c r="I26" t="s">
        <v>32</v>
      </c>
      <c r="J26" t="s">
        <v>30</v>
      </c>
      <c r="K26">
        <v>4053938</v>
      </c>
      <c r="L26">
        <v>5803</v>
      </c>
      <c r="M26">
        <v>5744</v>
      </c>
      <c r="N26">
        <v>10</v>
      </c>
      <c r="O26">
        <v>0</v>
      </c>
      <c r="P26">
        <v>0</v>
      </c>
      <c r="Q26">
        <v>0</v>
      </c>
      <c r="R26">
        <v>0</v>
      </c>
      <c r="S26">
        <v>0</v>
      </c>
      <c r="T26">
        <v>2018</v>
      </c>
      <c r="U26" t="s">
        <v>91</v>
      </c>
      <c r="V26" t="s">
        <v>54</v>
      </c>
      <c r="W26">
        <v>28.1</v>
      </c>
      <c r="X26">
        <v>1366417754</v>
      </c>
      <c r="Y26">
        <v>5.36</v>
      </c>
      <c r="Z26">
        <v>471031528</v>
      </c>
      <c r="AA26">
        <v>20.593684</v>
      </c>
      <c r="AB26">
        <v>78.962879999999998</v>
      </c>
      <c r="AC26">
        <v>0.18055555555555555</v>
      </c>
      <c r="AD26">
        <v>2271786948.3076925</v>
      </c>
      <c r="AE26">
        <v>4692307.692307692</v>
      </c>
      <c r="AF26">
        <v>2.0654699578246554E-3</v>
      </c>
      <c r="AG26">
        <v>0</v>
      </c>
      <c r="AH26">
        <v>484.15131685245899</v>
      </c>
      <c r="AI26">
        <v>8</v>
      </c>
      <c r="AJ26">
        <v>0</v>
      </c>
      <c r="AK26">
        <v>0</v>
      </c>
      <c r="AL26">
        <v>0</v>
      </c>
      <c r="AM26">
        <f>youtube_stats_raw[[#This Row],[subscribers_for_last_30_days]] /  youtube_stats_raw[[#This Row],[subscribers]]</f>
        <v>0</v>
      </c>
      <c r="AN26" t="str">
        <f>IF(AND(youtube_stats_raw[[#This Row],[upload_frequency]]&gt;23.1077381,youtube_stats_raw[[#This Row],[ engagement_rate]]&lt;=0),"High",IF(OR(youtube_stats_raw[[#This Row],[upload_frequency]]&gt;23.1077381,youtube_stats_raw[[#This Row],[ engagement_rate]]&lt;=0),"Medium","Low"))</f>
        <v>Medium</v>
      </c>
      <c r="AO26" s="4">
        <f>DATE(T26, MATCH(U26,{"Jan","Feb","Mar","Apr","May","Jun","Jul","Aug","Sep","Oct","Nov","Dec"},0), V26)</f>
        <v>43315</v>
      </c>
      <c r="AP26" t="str">
        <f>IF(youtube_stats_raw[[#This Row],[subscribers]]&lt;70000000,"Micro",IF(youtube_stats_raw[[#This Row],[subscribers]]&lt;128000000,"Mid",IF(youtube_stats_raw[[#This Row],[subscribers]]&lt;186000000,"Macro","Mega")))</f>
        <v>Micro</v>
      </c>
      <c r="AQ26">
        <f>SUM((youtube_stats_raw[[#This Row],[lowest_yearly_earnings]] + youtube_stats_raw[[#This Row],[highest_yearly_earnings]])/2)</f>
        <v>0</v>
      </c>
      <c r="AR2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7" spans="1:44" x14ac:dyDescent="0.3">
      <c r="A27">
        <v>29</v>
      </c>
      <c r="B27" t="s">
        <v>122</v>
      </c>
      <c r="C27" s="1">
        <v>59500000</v>
      </c>
      <c r="D27" s="2">
        <v>16241549158</v>
      </c>
      <c r="E27" t="s">
        <v>81</v>
      </c>
      <c r="F27" t="s">
        <v>122</v>
      </c>
      <c r="G27">
        <v>389</v>
      </c>
      <c r="H27" t="s">
        <v>39</v>
      </c>
      <c r="I27" t="s">
        <v>40</v>
      </c>
      <c r="J27" t="s">
        <v>81</v>
      </c>
      <c r="K27">
        <v>182</v>
      </c>
      <c r="L27">
        <v>9</v>
      </c>
      <c r="M27">
        <v>3</v>
      </c>
      <c r="N27">
        <v>141200000</v>
      </c>
      <c r="O27">
        <v>35300</v>
      </c>
      <c r="P27">
        <v>564800</v>
      </c>
      <c r="Q27">
        <v>423600</v>
      </c>
      <c r="R27">
        <v>6800000</v>
      </c>
      <c r="S27">
        <v>100000</v>
      </c>
      <c r="T27">
        <v>2009</v>
      </c>
      <c r="U27" t="s">
        <v>34</v>
      </c>
      <c r="V27" t="s">
        <v>101</v>
      </c>
      <c r="W27">
        <v>88.2</v>
      </c>
      <c r="X27">
        <v>328239523</v>
      </c>
      <c r="Y27">
        <v>14.7</v>
      </c>
      <c r="Z27">
        <v>270663028</v>
      </c>
      <c r="AA27">
        <v>37.090240000000001</v>
      </c>
      <c r="AB27">
        <v>-95.712890999999999</v>
      </c>
      <c r="AC27">
        <v>2.161111111111111</v>
      </c>
      <c r="AD27">
        <v>41752054.390745498</v>
      </c>
      <c r="AE27">
        <v>152956.29820051414</v>
      </c>
      <c r="AF27">
        <v>3.6634436420550716E-3</v>
      </c>
      <c r="AG27">
        <v>34.775007882902592</v>
      </c>
      <c r="AH27">
        <v>272.96721273949578</v>
      </c>
      <c r="AI27">
        <v>17</v>
      </c>
      <c r="AJ27">
        <v>529500</v>
      </c>
      <c r="AK27">
        <v>6376400</v>
      </c>
      <c r="AL27">
        <v>5882.3529411764703</v>
      </c>
      <c r="AM27">
        <f>youtube_stats_raw[[#This Row],[subscribers_for_last_30_days]] /  youtube_stats_raw[[#This Row],[subscribers]]</f>
        <v>1.6806722689075631E-3</v>
      </c>
      <c r="AN27" t="str">
        <f>IF(AND(youtube_stats_raw[[#This Row],[upload_frequency]]&gt;23.1077381,youtube_stats_raw[[#This Row],[ engagement_rate]]&lt;=0),"High",IF(OR(youtube_stats_raw[[#This Row],[upload_frequency]]&gt;23.1077381,youtube_stats_raw[[#This Row],[ engagement_rate]]&lt;=0),"Medium","Low"))</f>
        <v>Low</v>
      </c>
      <c r="AO27" s="4">
        <f>DATE(T27, MATCH(U27,{"Jan","Feb","Mar","Apr","May","Jun","Jul","Aug","Sep","Oct","Nov","Dec"},0), V27)</f>
        <v>39889</v>
      </c>
      <c r="AP27" t="str">
        <f>IF(youtube_stats_raw[[#This Row],[subscribers]]&lt;70000000,"Micro",IF(youtube_stats_raw[[#This Row],[subscribers]]&lt;128000000,"Mid",IF(youtube_stats_raw[[#This Row],[subscribers]]&lt;186000000,"Macro","Mega")))</f>
        <v>Micro</v>
      </c>
      <c r="AQ27">
        <f>SUM((youtube_stats_raw[[#This Row],[lowest_yearly_earnings]] + youtube_stats_raw[[#This Row],[highest_yearly_earnings]])/2)</f>
        <v>3611800</v>
      </c>
      <c r="AR2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8" spans="1:44" x14ac:dyDescent="0.3">
      <c r="A28">
        <v>30</v>
      </c>
      <c r="B28" t="s">
        <v>123</v>
      </c>
      <c r="C28" s="1">
        <v>59500000</v>
      </c>
      <c r="D28" s="2">
        <v>59316472754</v>
      </c>
      <c r="E28" t="s">
        <v>37</v>
      </c>
      <c r="F28" t="s">
        <v>123</v>
      </c>
      <c r="G28">
        <v>39113</v>
      </c>
      <c r="H28" t="s">
        <v>39</v>
      </c>
      <c r="I28" t="s">
        <v>40</v>
      </c>
      <c r="J28" t="s">
        <v>124</v>
      </c>
      <c r="K28">
        <v>11</v>
      </c>
      <c r="L28">
        <v>9</v>
      </c>
      <c r="M28">
        <v>3</v>
      </c>
      <c r="N28">
        <v>114668000</v>
      </c>
      <c r="O28">
        <v>28700</v>
      </c>
      <c r="P28">
        <v>458700</v>
      </c>
      <c r="Q28">
        <v>344000</v>
      </c>
      <c r="R28">
        <v>5500000</v>
      </c>
      <c r="S28">
        <v>100000</v>
      </c>
      <c r="T28">
        <v>2006</v>
      </c>
      <c r="U28" t="s">
        <v>65</v>
      </c>
      <c r="V28" t="s">
        <v>125</v>
      </c>
      <c r="W28">
        <v>88.2</v>
      </c>
      <c r="X28">
        <v>328239523</v>
      </c>
      <c r="Y28">
        <v>14.7</v>
      </c>
      <c r="Z28">
        <v>270663028</v>
      </c>
      <c r="AA28">
        <v>37.090240000000001</v>
      </c>
      <c r="AB28">
        <v>-95.712890999999999</v>
      </c>
      <c r="AC28">
        <v>181.0787037037037</v>
      </c>
      <c r="AD28">
        <v>1516541.1181448624</v>
      </c>
      <c r="AE28">
        <v>1521.233349525733</v>
      </c>
      <c r="AF28">
        <v>1.0030940350543285E-3</v>
      </c>
      <c r="AG28">
        <v>7.7330963677213527</v>
      </c>
      <c r="AH28">
        <v>996.91550847058818</v>
      </c>
      <c r="AI28">
        <v>20</v>
      </c>
      <c r="AJ28">
        <v>430000</v>
      </c>
      <c r="AK28">
        <v>5156000</v>
      </c>
      <c r="AL28">
        <v>5000</v>
      </c>
      <c r="AM28">
        <f>youtube_stats_raw[[#This Row],[subscribers_for_last_30_days]] /  youtube_stats_raw[[#This Row],[subscribers]]</f>
        <v>1.6806722689075631E-3</v>
      </c>
      <c r="AN28" t="str">
        <f>IF(AND(youtube_stats_raw[[#This Row],[upload_frequency]]&gt;23.1077381,youtube_stats_raw[[#This Row],[ engagement_rate]]&lt;=0),"High",IF(OR(youtube_stats_raw[[#This Row],[upload_frequency]]&gt;23.1077381,youtube_stats_raw[[#This Row],[ engagement_rate]]&lt;=0),"Medium","Low"))</f>
        <v>Medium</v>
      </c>
      <c r="AO28" s="4">
        <f>DATE(T28, MATCH(U28,{"Jan","Feb","Mar","Apr","May","Jun","Jul","Aug","Sep","Oct","Nov","Dec"},0), V28)</f>
        <v>38835</v>
      </c>
      <c r="AP28" t="str">
        <f>IF(youtube_stats_raw[[#This Row],[subscribers]]&lt;70000000,"Micro",IF(youtube_stats_raw[[#This Row],[subscribers]]&lt;128000000,"Mid",IF(youtube_stats_raw[[#This Row],[subscribers]]&lt;186000000,"Macro","Mega")))</f>
        <v>Micro</v>
      </c>
      <c r="AQ28">
        <f>SUM((youtube_stats_raw[[#This Row],[lowest_yearly_earnings]] + youtube_stats_raw[[#This Row],[highest_yearly_earnings]])/2)</f>
        <v>2922000</v>
      </c>
      <c r="AR2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9" spans="1:44" x14ac:dyDescent="0.3">
      <c r="A29">
        <v>31</v>
      </c>
      <c r="B29" t="s">
        <v>126</v>
      </c>
      <c r="C29" s="1">
        <v>59300000</v>
      </c>
      <c r="D29" s="2">
        <v>33431802698</v>
      </c>
      <c r="E29" t="s">
        <v>30</v>
      </c>
      <c r="F29" t="s">
        <v>126</v>
      </c>
      <c r="G29">
        <v>4741</v>
      </c>
      <c r="H29" t="s">
        <v>31</v>
      </c>
      <c r="I29" t="s">
        <v>32</v>
      </c>
      <c r="J29" t="s">
        <v>30</v>
      </c>
      <c r="K29">
        <v>30</v>
      </c>
      <c r="L29">
        <v>11</v>
      </c>
      <c r="M29">
        <v>10</v>
      </c>
      <c r="N29">
        <v>422634000</v>
      </c>
      <c r="O29">
        <v>105700</v>
      </c>
      <c r="P29">
        <v>1700000</v>
      </c>
      <c r="Q29">
        <v>1300000</v>
      </c>
      <c r="R29">
        <v>20300000</v>
      </c>
      <c r="S29">
        <v>600000</v>
      </c>
      <c r="T29">
        <v>2007</v>
      </c>
      <c r="U29" t="s">
        <v>59</v>
      </c>
      <c r="V29" t="s">
        <v>127</v>
      </c>
      <c r="W29">
        <v>28.1</v>
      </c>
      <c r="X29">
        <v>1366417754</v>
      </c>
      <c r="Y29">
        <v>5.36</v>
      </c>
      <c r="Z29">
        <v>471031528</v>
      </c>
      <c r="AA29">
        <v>20.593684</v>
      </c>
      <c r="AB29">
        <v>78.962879999999998</v>
      </c>
      <c r="AC29">
        <v>23.240196078431371</v>
      </c>
      <c r="AD29">
        <v>7051635.245306897</v>
      </c>
      <c r="AE29">
        <v>12507.909723686986</v>
      </c>
      <c r="AF29">
        <v>1.7737601688929423E-3</v>
      </c>
      <c r="AG29">
        <v>50.849785617504246</v>
      </c>
      <c r="AH29">
        <v>563.77407585160199</v>
      </c>
      <c r="AI29">
        <v>19</v>
      </c>
      <c r="AJ29">
        <v>1594300</v>
      </c>
      <c r="AK29">
        <v>19000000</v>
      </c>
      <c r="AL29">
        <v>31578.947368421053</v>
      </c>
      <c r="AM29">
        <f>youtube_stats_raw[[#This Row],[subscribers_for_last_30_days]] /  youtube_stats_raw[[#This Row],[subscribers]]</f>
        <v>1.0118043844856661E-2</v>
      </c>
      <c r="AN29" t="str">
        <f>IF(AND(youtube_stats_raw[[#This Row],[upload_frequency]]&gt;23.1077381,youtube_stats_raw[[#This Row],[ engagement_rate]]&lt;=0),"High",IF(OR(youtube_stats_raw[[#This Row],[upload_frequency]]&gt;23.1077381,youtube_stats_raw[[#This Row],[ engagement_rate]]&lt;=0),"Medium","Low"))</f>
        <v>Medium</v>
      </c>
      <c r="AO29" s="4">
        <f>DATE(T29, MATCH(U29,{"Jan","Feb","Mar","Apr","May","Jun","Jul","Aug","Sep","Oct","Nov","Dec"},0), V29)</f>
        <v>39224</v>
      </c>
      <c r="AP29" t="str">
        <f>IF(youtube_stats_raw[[#This Row],[subscribers]]&lt;70000000,"Micro",IF(youtube_stats_raw[[#This Row],[subscribers]]&lt;128000000,"Mid",IF(youtube_stats_raw[[#This Row],[subscribers]]&lt;186000000,"Macro","Mega")))</f>
        <v>Micro</v>
      </c>
      <c r="AQ29">
        <f>SUM((youtube_stats_raw[[#This Row],[lowest_yearly_earnings]] + youtube_stats_raw[[#This Row],[highest_yearly_earnings]])/2)</f>
        <v>10800000</v>
      </c>
      <c r="AR2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0" spans="1:44" x14ac:dyDescent="0.3">
      <c r="A30">
        <v>32</v>
      </c>
      <c r="B30" t="s">
        <v>128</v>
      </c>
      <c r="C30" s="1">
        <v>58400000</v>
      </c>
      <c r="D30" s="2">
        <v>57271630846</v>
      </c>
      <c r="E30" t="s">
        <v>30</v>
      </c>
      <c r="F30" t="s">
        <v>128</v>
      </c>
      <c r="G30">
        <v>1510</v>
      </c>
      <c r="H30" t="s">
        <v>129</v>
      </c>
      <c r="I30" t="s">
        <v>130</v>
      </c>
      <c r="J30" t="s">
        <v>30</v>
      </c>
      <c r="K30">
        <v>13</v>
      </c>
      <c r="L30">
        <v>1</v>
      </c>
      <c r="M30">
        <v>11</v>
      </c>
      <c r="N30">
        <v>611828000</v>
      </c>
      <c r="O30">
        <v>153000</v>
      </c>
      <c r="P30">
        <v>2400000</v>
      </c>
      <c r="Q30">
        <v>1800000</v>
      </c>
      <c r="R30">
        <v>29400000</v>
      </c>
      <c r="S30">
        <v>600000</v>
      </c>
      <c r="T30">
        <v>2011</v>
      </c>
      <c r="U30" t="s">
        <v>89</v>
      </c>
      <c r="V30" t="s">
        <v>50</v>
      </c>
      <c r="W30">
        <v>90</v>
      </c>
      <c r="X30">
        <v>44938712</v>
      </c>
      <c r="Y30">
        <v>9.7899999999999991</v>
      </c>
      <c r="Z30">
        <v>41339571</v>
      </c>
      <c r="AA30">
        <v>-38.416097000000001</v>
      </c>
      <c r="AB30">
        <v>-63.616672000000001</v>
      </c>
      <c r="AC30">
        <v>9.6794871794871788</v>
      </c>
      <c r="AD30">
        <v>37928232.348344371</v>
      </c>
      <c r="AE30">
        <v>38675.496688741725</v>
      </c>
      <c r="AF30">
        <v>1.019702060816709E-3</v>
      </c>
      <c r="AG30">
        <v>41.905564143152425</v>
      </c>
      <c r="AH30">
        <v>980.6786103767123</v>
      </c>
      <c r="AI30">
        <v>15</v>
      </c>
      <c r="AJ30">
        <v>2247000</v>
      </c>
      <c r="AK30">
        <v>27600000</v>
      </c>
      <c r="AL30">
        <v>40000</v>
      </c>
      <c r="AM30">
        <f>youtube_stats_raw[[#This Row],[subscribers_for_last_30_days]] /  youtube_stats_raw[[#This Row],[subscribers]]</f>
        <v>1.0273972602739725E-2</v>
      </c>
      <c r="AN30" t="str">
        <f>IF(AND(youtube_stats_raw[[#This Row],[upload_frequency]]&gt;23.1077381,youtube_stats_raw[[#This Row],[ engagement_rate]]&lt;=0),"High",IF(OR(youtube_stats_raw[[#This Row],[upload_frequency]]&gt;23.1077381,youtube_stats_raw[[#This Row],[ engagement_rate]]&lt;=0),"Medium","Low"))</f>
        <v>Low</v>
      </c>
      <c r="AO30" s="4">
        <f>DATE(T30, MATCH(U30,{"Jan","Feb","Mar","Apr","May","Jun","Jul","Aug","Sep","Oct","Nov","Dec"},0), V30)</f>
        <v>40696</v>
      </c>
      <c r="AP30" t="str">
        <f>IF(youtube_stats_raw[[#This Row],[subscribers]]&lt;70000000,"Micro",IF(youtube_stats_raw[[#This Row],[subscribers]]&lt;128000000,"Mid",IF(youtube_stats_raw[[#This Row],[subscribers]]&lt;186000000,"Macro","Mega")))</f>
        <v>Micro</v>
      </c>
      <c r="AQ30">
        <f>SUM((youtube_stats_raw[[#This Row],[lowest_yearly_earnings]] + youtube_stats_raw[[#This Row],[highest_yearly_earnings]])/2)</f>
        <v>15600000</v>
      </c>
      <c r="AR3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1" spans="1:44" x14ac:dyDescent="0.3">
      <c r="A31">
        <v>33</v>
      </c>
      <c r="B31" t="s">
        <v>131</v>
      </c>
      <c r="C31" s="1">
        <v>58000000</v>
      </c>
      <c r="D31" s="2">
        <v>40602020243</v>
      </c>
      <c r="E31" t="s">
        <v>30</v>
      </c>
      <c r="F31" t="s">
        <v>131</v>
      </c>
      <c r="G31">
        <v>19487</v>
      </c>
      <c r="H31" t="s">
        <v>31</v>
      </c>
      <c r="I31" t="s">
        <v>32</v>
      </c>
      <c r="J31" t="s">
        <v>30</v>
      </c>
      <c r="K31">
        <v>21</v>
      </c>
      <c r="L31">
        <v>12</v>
      </c>
      <c r="M31">
        <v>12</v>
      </c>
      <c r="N31">
        <v>232025000</v>
      </c>
      <c r="O31">
        <v>58000</v>
      </c>
      <c r="P31">
        <v>928100</v>
      </c>
      <c r="Q31">
        <v>696100</v>
      </c>
      <c r="R31">
        <v>11100000</v>
      </c>
      <c r="S31">
        <v>500000</v>
      </c>
      <c r="T31">
        <v>2014</v>
      </c>
      <c r="U31" t="s">
        <v>132</v>
      </c>
      <c r="V31" t="s">
        <v>66</v>
      </c>
      <c r="W31">
        <v>28.1</v>
      </c>
      <c r="X31">
        <v>1366417754</v>
      </c>
      <c r="Y31">
        <v>5.36</v>
      </c>
      <c r="Z31">
        <v>471031528</v>
      </c>
      <c r="AA31">
        <v>20.593684</v>
      </c>
      <c r="AB31">
        <v>78.962879999999998</v>
      </c>
      <c r="AC31">
        <v>162.39166666666668</v>
      </c>
      <c r="AD31">
        <v>2083543.9135320983</v>
      </c>
      <c r="AE31">
        <v>2976.3432031610819</v>
      </c>
      <c r="AF31">
        <v>1.4285003468515708E-3</v>
      </c>
      <c r="AG31">
        <v>22.858468481257635</v>
      </c>
      <c r="AH31">
        <v>700.03483177586202</v>
      </c>
      <c r="AI31">
        <v>12</v>
      </c>
      <c r="AJ31">
        <v>870100</v>
      </c>
      <c r="AK31">
        <v>10403900</v>
      </c>
      <c r="AL31">
        <v>41666.666666666664</v>
      </c>
      <c r="AM31">
        <f>youtube_stats_raw[[#This Row],[subscribers_for_last_30_days]] /  youtube_stats_raw[[#This Row],[subscribers]]</f>
        <v>8.6206896551724137E-3</v>
      </c>
      <c r="AN31" t="str">
        <f>IF(AND(youtube_stats_raw[[#This Row],[upload_frequency]]&gt;23.1077381,youtube_stats_raw[[#This Row],[ engagement_rate]]&lt;=0),"High",IF(OR(youtube_stats_raw[[#This Row],[upload_frequency]]&gt;23.1077381,youtube_stats_raw[[#This Row],[ engagement_rate]]&lt;=0),"Medium","Low"))</f>
        <v>Medium</v>
      </c>
      <c r="AO31" s="4">
        <f>DATE(T31, MATCH(U31,{"Jan","Feb","Mar","Apr","May","Jun","Jul","Aug","Sep","Oct","Nov","Dec"},0), V31)</f>
        <v>41941</v>
      </c>
      <c r="AP31" t="str">
        <f>IF(youtube_stats_raw[[#This Row],[subscribers]]&lt;70000000,"Micro",IF(youtube_stats_raw[[#This Row],[subscribers]]&lt;128000000,"Mid",IF(youtube_stats_raw[[#This Row],[subscribers]]&lt;186000000,"Macro","Mega")))</f>
        <v>Micro</v>
      </c>
      <c r="AQ31">
        <f>SUM((youtube_stats_raw[[#This Row],[lowest_yearly_earnings]] + youtube_stats_raw[[#This Row],[highest_yearly_earnings]])/2)</f>
        <v>5898050</v>
      </c>
      <c r="AR3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2" spans="1:44" x14ac:dyDescent="0.3">
      <c r="A32">
        <v>34</v>
      </c>
      <c r="B32" t="s">
        <v>133</v>
      </c>
      <c r="C32" s="1">
        <v>57600000</v>
      </c>
      <c r="D32" s="2">
        <v>25307753534</v>
      </c>
      <c r="E32" t="s">
        <v>134</v>
      </c>
      <c r="F32" t="s">
        <v>133</v>
      </c>
      <c r="G32">
        <v>283775</v>
      </c>
      <c r="H32" t="s">
        <v>31</v>
      </c>
      <c r="I32" t="s">
        <v>32</v>
      </c>
      <c r="J32" t="s">
        <v>135</v>
      </c>
      <c r="K32">
        <v>71</v>
      </c>
      <c r="L32">
        <v>13</v>
      </c>
      <c r="M32">
        <v>1</v>
      </c>
      <c r="N32">
        <v>461148000</v>
      </c>
      <c r="O32">
        <v>115300</v>
      </c>
      <c r="P32">
        <v>1800000</v>
      </c>
      <c r="Q32">
        <v>1400000</v>
      </c>
      <c r="R32">
        <v>22100000</v>
      </c>
      <c r="S32">
        <v>500000</v>
      </c>
      <c r="T32">
        <v>2009</v>
      </c>
      <c r="U32" t="s">
        <v>91</v>
      </c>
      <c r="V32" t="s">
        <v>99</v>
      </c>
      <c r="W32">
        <v>28.1</v>
      </c>
      <c r="X32">
        <v>1366417754</v>
      </c>
      <c r="Y32">
        <v>5.36</v>
      </c>
      <c r="Z32">
        <v>471031528</v>
      </c>
      <c r="AA32">
        <v>20.593684</v>
      </c>
      <c r="AB32">
        <v>78.962879999999998</v>
      </c>
      <c r="AC32">
        <v>1576.5277777777778</v>
      </c>
      <c r="AD32">
        <v>89182.463338912872</v>
      </c>
      <c r="AE32">
        <v>202.97771121487094</v>
      </c>
      <c r="AF32">
        <v>2.2759823357144915E-3</v>
      </c>
      <c r="AG32">
        <v>71.124447991077858</v>
      </c>
      <c r="AH32">
        <v>439.37072107638886</v>
      </c>
      <c r="AI32">
        <v>17</v>
      </c>
      <c r="AJ32">
        <v>1684700</v>
      </c>
      <c r="AK32">
        <v>20700000</v>
      </c>
      <c r="AL32">
        <v>29411.764705882353</v>
      </c>
      <c r="AM32">
        <f>youtube_stats_raw[[#This Row],[subscribers_for_last_30_days]] /  youtube_stats_raw[[#This Row],[subscribers]]</f>
        <v>8.6805555555555559E-3</v>
      </c>
      <c r="AN32" t="str">
        <f>IF(AND(youtube_stats_raw[[#This Row],[upload_frequency]]&gt;23.1077381,youtube_stats_raw[[#This Row],[ engagement_rate]]&lt;=0),"High",IF(OR(youtube_stats_raw[[#This Row],[upload_frequency]]&gt;23.1077381,youtube_stats_raw[[#This Row],[ engagement_rate]]&lt;=0),"Medium","Low"))</f>
        <v>Medium</v>
      </c>
      <c r="AO32" s="4">
        <f>DATE(T32, MATCH(U32,{"Jan","Feb","Mar","Apr","May","Jun","Jul","Aug","Sep","Oct","Nov","Dec"},0), V32)</f>
        <v>40052</v>
      </c>
      <c r="AP32" t="str">
        <f>IF(youtube_stats_raw[[#This Row],[subscribers]]&lt;70000000,"Micro",IF(youtube_stats_raw[[#This Row],[subscribers]]&lt;128000000,"Mid",IF(youtube_stats_raw[[#This Row],[subscribers]]&lt;186000000,"Macro","Mega")))</f>
        <v>Micro</v>
      </c>
      <c r="AQ32">
        <f>SUM((youtube_stats_raw[[#This Row],[lowest_yearly_earnings]] + youtube_stats_raw[[#This Row],[highest_yearly_earnings]])/2)</f>
        <v>11750000</v>
      </c>
      <c r="AR3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3" spans="1:44" x14ac:dyDescent="0.3">
      <c r="A33">
        <v>35</v>
      </c>
      <c r="B33" t="s">
        <v>136</v>
      </c>
      <c r="C33" s="1">
        <v>57200000</v>
      </c>
      <c r="D33" s="2">
        <v>28837144516</v>
      </c>
      <c r="E33" t="s">
        <v>30</v>
      </c>
      <c r="F33" t="s">
        <v>136</v>
      </c>
      <c r="G33">
        <v>3882</v>
      </c>
      <c r="H33" t="s">
        <v>31</v>
      </c>
      <c r="I33" t="s">
        <v>32</v>
      </c>
      <c r="J33" t="s">
        <v>30</v>
      </c>
      <c r="K33">
        <v>45</v>
      </c>
      <c r="L33">
        <v>14</v>
      </c>
      <c r="M33">
        <v>13</v>
      </c>
      <c r="N33">
        <v>259310000</v>
      </c>
      <c r="O33">
        <v>64800</v>
      </c>
      <c r="P33">
        <v>1000000</v>
      </c>
      <c r="Q33">
        <v>777900</v>
      </c>
      <c r="R33">
        <v>12400000</v>
      </c>
      <c r="S33">
        <v>300000</v>
      </c>
      <c r="T33">
        <v>2009</v>
      </c>
      <c r="U33" t="s">
        <v>51</v>
      </c>
      <c r="V33" t="s">
        <v>50</v>
      </c>
      <c r="W33">
        <v>28.1</v>
      </c>
      <c r="X33">
        <v>1366417754</v>
      </c>
      <c r="Y33">
        <v>5.36</v>
      </c>
      <c r="Z33">
        <v>471031528</v>
      </c>
      <c r="AA33">
        <v>20.593684</v>
      </c>
      <c r="AB33">
        <v>78.962879999999998</v>
      </c>
      <c r="AC33">
        <v>21.566666666666666</v>
      </c>
      <c r="AD33">
        <v>7428424.6563626993</v>
      </c>
      <c r="AE33">
        <v>14734.672849046883</v>
      </c>
      <c r="AF33">
        <v>1.9835528433913819E-3</v>
      </c>
      <c r="AG33">
        <v>34.677497262087101</v>
      </c>
      <c r="AH33">
        <v>504.14588314685312</v>
      </c>
      <c r="AI33">
        <v>17</v>
      </c>
      <c r="AJ33">
        <v>935200</v>
      </c>
      <c r="AK33">
        <v>11622100</v>
      </c>
      <c r="AL33">
        <v>17647.058823529413</v>
      </c>
      <c r="AM33">
        <f>youtube_stats_raw[[#This Row],[subscribers_for_last_30_days]] /  youtube_stats_raw[[#This Row],[subscribers]]</f>
        <v>5.244755244755245E-3</v>
      </c>
      <c r="AN33" t="str">
        <f>IF(AND(youtube_stats_raw[[#This Row],[upload_frequency]]&gt;23.1077381,youtube_stats_raw[[#This Row],[ engagement_rate]]&lt;=0),"High",IF(OR(youtube_stats_raw[[#This Row],[upload_frequency]]&gt;23.1077381,youtube_stats_raw[[#This Row],[ engagement_rate]]&lt;=0),"Medium","Low"))</f>
        <v>Low</v>
      </c>
      <c r="AO33" s="4">
        <f>DATE(T33, MATCH(U33,{"Jan","Feb","Mar","Apr","May","Jun","Jul","Aug","Sep","Oct","Nov","Dec"},0), V33)</f>
        <v>40058</v>
      </c>
      <c r="AP33" t="str">
        <f>IF(youtube_stats_raw[[#This Row],[subscribers]]&lt;70000000,"Micro",IF(youtube_stats_raw[[#This Row],[subscribers]]&lt;128000000,"Mid",IF(youtube_stats_raw[[#This Row],[subscribers]]&lt;186000000,"Macro","Mega")))</f>
        <v>Micro</v>
      </c>
      <c r="AQ33">
        <f>SUM((youtube_stats_raw[[#This Row],[lowest_yearly_earnings]] + youtube_stats_raw[[#This Row],[highest_yearly_earnings]])/2)</f>
        <v>6588950</v>
      </c>
      <c r="AR3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4" spans="1:44" x14ac:dyDescent="0.3">
      <c r="A34">
        <v>36</v>
      </c>
      <c r="B34" t="s">
        <v>137</v>
      </c>
      <c r="C34" s="1">
        <v>56900000</v>
      </c>
      <c r="D34" s="2">
        <v>27073872856</v>
      </c>
      <c r="E34" t="s">
        <v>30</v>
      </c>
      <c r="F34" t="s">
        <v>137</v>
      </c>
      <c r="G34">
        <v>156</v>
      </c>
      <c r="H34" t="s">
        <v>39</v>
      </c>
      <c r="I34" t="s">
        <v>40</v>
      </c>
      <c r="J34" t="s">
        <v>30</v>
      </c>
      <c r="K34">
        <v>59</v>
      </c>
      <c r="L34">
        <v>10</v>
      </c>
      <c r="M34">
        <v>14</v>
      </c>
      <c r="N34">
        <v>260193000</v>
      </c>
      <c r="O34">
        <v>65000</v>
      </c>
      <c r="P34">
        <v>1000000</v>
      </c>
      <c r="Q34">
        <v>780600</v>
      </c>
      <c r="R34">
        <v>12500000</v>
      </c>
      <c r="S34">
        <v>300000</v>
      </c>
      <c r="T34">
        <v>2007</v>
      </c>
      <c r="U34" t="s">
        <v>46</v>
      </c>
      <c r="V34" t="s">
        <v>110</v>
      </c>
      <c r="W34">
        <v>88.2</v>
      </c>
      <c r="X34">
        <v>328239523</v>
      </c>
      <c r="Y34">
        <v>14.7</v>
      </c>
      <c r="Z34">
        <v>270663028</v>
      </c>
      <c r="AA34">
        <v>37.090240000000001</v>
      </c>
      <c r="AB34">
        <v>-95.712890999999999</v>
      </c>
      <c r="AC34">
        <v>0.76470588235294112</v>
      </c>
      <c r="AD34">
        <v>173550467.02564102</v>
      </c>
      <c r="AE34">
        <v>364743.58974358975</v>
      </c>
      <c r="AF34">
        <v>2.1016572066596692E-3</v>
      </c>
      <c r="AG34">
        <v>36.935979027410703</v>
      </c>
      <c r="AH34">
        <v>475.81498868189806</v>
      </c>
      <c r="AI34">
        <v>19</v>
      </c>
      <c r="AJ34">
        <v>935000</v>
      </c>
      <c r="AK34">
        <v>11719400</v>
      </c>
      <c r="AL34">
        <v>15789.473684210527</v>
      </c>
      <c r="AM34">
        <f>youtube_stats_raw[[#This Row],[subscribers_for_last_30_days]] /  youtube_stats_raw[[#This Row],[subscribers]]</f>
        <v>5.272407732864675E-3</v>
      </c>
      <c r="AN34" t="str">
        <f>IF(AND(youtube_stats_raw[[#This Row],[upload_frequency]]&gt;23.1077381,youtube_stats_raw[[#This Row],[ engagement_rate]]&lt;=0),"High",IF(OR(youtube_stats_raw[[#This Row],[upload_frequency]]&gt;23.1077381,youtube_stats_raw[[#This Row],[ engagement_rate]]&lt;=0),"Medium","Low"))</f>
        <v>Low</v>
      </c>
      <c r="AO34" s="4">
        <f>DATE(T34, MATCH(U34,{"Jan","Feb","Mar","Apr","May","Jun","Jul","Aug","Sep","Oct","Nov","Dec"},0), V34)</f>
        <v>39122</v>
      </c>
      <c r="AP34" t="str">
        <f>IF(youtube_stats_raw[[#This Row],[subscribers]]&lt;70000000,"Micro",IF(youtube_stats_raw[[#This Row],[subscribers]]&lt;128000000,"Mid",IF(youtube_stats_raw[[#This Row],[subscribers]]&lt;186000000,"Macro","Mega")))</f>
        <v>Micro</v>
      </c>
      <c r="AQ34">
        <f>SUM((youtube_stats_raw[[#This Row],[lowest_yearly_earnings]] + youtube_stats_raw[[#This Row],[highest_yearly_earnings]])/2)</f>
        <v>6640300</v>
      </c>
      <c r="AR3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5" spans="1:44" x14ac:dyDescent="0.3">
      <c r="A35">
        <v>37</v>
      </c>
      <c r="B35" t="s">
        <v>138</v>
      </c>
      <c r="C35" s="1">
        <v>56400000</v>
      </c>
      <c r="D35" s="2">
        <v>14696003229</v>
      </c>
      <c r="E35" t="s">
        <v>45</v>
      </c>
      <c r="F35" t="s">
        <v>138</v>
      </c>
      <c r="G35">
        <v>436</v>
      </c>
      <c r="H35" t="s">
        <v>39</v>
      </c>
      <c r="I35" t="s">
        <v>40</v>
      </c>
      <c r="J35" t="s">
        <v>30</v>
      </c>
      <c r="K35">
        <v>233</v>
      </c>
      <c r="L35">
        <v>11</v>
      </c>
      <c r="M35">
        <v>15</v>
      </c>
      <c r="N35">
        <v>112100000</v>
      </c>
      <c r="O35">
        <v>28000</v>
      </c>
      <c r="P35">
        <v>448400</v>
      </c>
      <c r="Q35">
        <v>336300</v>
      </c>
      <c r="R35">
        <v>5400000</v>
      </c>
      <c r="S35">
        <v>100000</v>
      </c>
      <c r="T35">
        <v>2015</v>
      </c>
      <c r="U35" t="s">
        <v>65</v>
      </c>
      <c r="V35" t="s">
        <v>77</v>
      </c>
      <c r="W35">
        <v>88.2</v>
      </c>
      <c r="X35">
        <v>328239523</v>
      </c>
      <c r="Y35">
        <v>14.7</v>
      </c>
      <c r="Z35">
        <v>270663028</v>
      </c>
      <c r="AA35">
        <v>37.090240000000001</v>
      </c>
      <c r="AB35">
        <v>-95.712890999999999</v>
      </c>
      <c r="AC35">
        <v>4.0370370370370372</v>
      </c>
      <c r="AD35">
        <v>33706429.424311928</v>
      </c>
      <c r="AE35">
        <v>129357.79816513762</v>
      </c>
      <c r="AF35">
        <v>3.8377781442443097E-3</v>
      </c>
      <c r="AG35">
        <v>30.511697160977807</v>
      </c>
      <c r="AH35">
        <v>260.56743313829787</v>
      </c>
      <c r="AI35">
        <v>11</v>
      </c>
      <c r="AJ35">
        <v>420400</v>
      </c>
      <c r="AK35">
        <v>5063700</v>
      </c>
      <c r="AL35">
        <v>9090.9090909090901</v>
      </c>
      <c r="AM35">
        <f>youtube_stats_raw[[#This Row],[subscribers_for_last_30_days]] /  youtube_stats_raw[[#This Row],[subscribers]]</f>
        <v>1.7730496453900709E-3</v>
      </c>
      <c r="AN35" t="str">
        <f>IF(AND(youtube_stats_raw[[#This Row],[upload_frequency]]&gt;23.1077381,youtube_stats_raw[[#This Row],[ engagement_rate]]&lt;=0),"High",IF(OR(youtube_stats_raw[[#This Row],[upload_frequency]]&gt;23.1077381,youtube_stats_raw[[#This Row],[ engagement_rate]]&lt;=0),"Medium","Low"))</f>
        <v>Low</v>
      </c>
      <c r="AO35" s="4">
        <f>DATE(T35, MATCH(U35,{"Jan","Feb","Mar","Apr","May","Jun","Jul","Aug","Sep","Oct","Nov","Dec"},0), V35)</f>
        <v>42100</v>
      </c>
      <c r="AP35" t="str">
        <f>IF(youtube_stats_raw[[#This Row],[subscribers]]&lt;70000000,"Micro",IF(youtube_stats_raw[[#This Row],[subscribers]]&lt;128000000,"Mid",IF(youtube_stats_raw[[#This Row],[subscribers]]&lt;186000000,"Macro","Mega")))</f>
        <v>Micro</v>
      </c>
      <c r="AQ35">
        <f>SUM((youtube_stats_raw[[#This Row],[lowest_yearly_earnings]] + youtube_stats_raw[[#This Row],[highest_yearly_earnings]])/2)</f>
        <v>2868150</v>
      </c>
      <c r="AR3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6" spans="1:44" x14ac:dyDescent="0.3">
      <c r="A36">
        <v>38</v>
      </c>
      <c r="B36" t="s">
        <v>139</v>
      </c>
      <c r="C36" s="1">
        <v>54600000</v>
      </c>
      <c r="D36" s="2">
        <v>35302243691</v>
      </c>
      <c r="E36" t="s">
        <v>37</v>
      </c>
      <c r="F36" t="s">
        <v>139</v>
      </c>
      <c r="G36">
        <v>3707</v>
      </c>
      <c r="H36" t="s">
        <v>31</v>
      </c>
      <c r="I36" t="s">
        <v>32</v>
      </c>
      <c r="J36" t="s">
        <v>30</v>
      </c>
      <c r="K36">
        <v>28</v>
      </c>
      <c r="L36">
        <v>15</v>
      </c>
      <c r="M36">
        <v>16</v>
      </c>
      <c r="N36">
        <v>512093000</v>
      </c>
      <c r="O36">
        <v>128000</v>
      </c>
      <c r="P36">
        <v>2000000</v>
      </c>
      <c r="Q36">
        <v>1500000</v>
      </c>
      <c r="R36">
        <v>24600000</v>
      </c>
      <c r="S36">
        <v>500000</v>
      </c>
      <c r="T36">
        <v>2006</v>
      </c>
      <c r="U36" t="s">
        <v>89</v>
      </c>
      <c r="V36" t="s">
        <v>82</v>
      </c>
      <c r="W36">
        <v>28.1</v>
      </c>
      <c r="X36">
        <v>1366417754</v>
      </c>
      <c r="Y36">
        <v>5.36</v>
      </c>
      <c r="Z36">
        <v>471031528</v>
      </c>
      <c r="AA36">
        <v>20.593684</v>
      </c>
      <c r="AB36">
        <v>78.962879999999998</v>
      </c>
      <c r="AC36">
        <v>17.162037037037038</v>
      </c>
      <c r="AD36">
        <v>9523130.2106824927</v>
      </c>
      <c r="AE36">
        <v>14728.891286754788</v>
      </c>
      <c r="AF36">
        <v>1.5466439039374654E-3</v>
      </c>
      <c r="AG36">
        <v>56.653622854852209</v>
      </c>
      <c r="AH36">
        <v>646.56123976190474</v>
      </c>
      <c r="AI36">
        <v>20</v>
      </c>
      <c r="AJ36">
        <v>1872000</v>
      </c>
      <c r="AK36">
        <v>23100000</v>
      </c>
      <c r="AL36">
        <v>25000</v>
      </c>
      <c r="AM36">
        <f>youtube_stats_raw[[#This Row],[subscribers_for_last_30_days]] /  youtube_stats_raw[[#This Row],[subscribers]]</f>
        <v>9.1575091575091579E-3</v>
      </c>
      <c r="AN36" t="str">
        <f>IF(AND(youtube_stats_raw[[#This Row],[upload_frequency]]&gt;23.1077381,youtube_stats_raw[[#This Row],[ engagement_rate]]&lt;=0),"High",IF(OR(youtube_stats_raw[[#This Row],[upload_frequency]]&gt;23.1077381,youtube_stats_raw[[#This Row],[ engagement_rate]]&lt;=0),"Medium","Low"))</f>
        <v>Low</v>
      </c>
      <c r="AO36" s="4">
        <f>DATE(T36, MATCH(U36,{"Jan","Feb","Mar","Apr","May","Jun","Jul","Aug","Sep","Oct","Nov","Dec"},0), V36)</f>
        <v>38875</v>
      </c>
      <c r="AP36" t="str">
        <f>IF(youtube_stats_raw[[#This Row],[subscribers]]&lt;70000000,"Micro",IF(youtube_stats_raw[[#This Row],[subscribers]]&lt;128000000,"Mid",IF(youtube_stats_raw[[#This Row],[subscribers]]&lt;186000000,"Macro","Mega")))</f>
        <v>Micro</v>
      </c>
      <c r="AQ36">
        <f>SUM((youtube_stats_raw[[#This Row],[lowest_yearly_earnings]] + youtube_stats_raw[[#This Row],[highest_yearly_earnings]])/2)</f>
        <v>13050000</v>
      </c>
      <c r="AR3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7" spans="1:44" x14ac:dyDescent="0.3">
      <c r="A37">
        <v>40</v>
      </c>
      <c r="B37" t="s">
        <v>141</v>
      </c>
      <c r="C37" s="1">
        <v>53500000</v>
      </c>
      <c r="D37" s="2">
        <v>30367676736</v>
      </c>
      <c r="E37" t="s">
        <v>30</v>
      </c>
      <c r="F37" t="s">
        <v>141</v>
      </c>
      <c r="G37">
        <v>383</v>
      </c>
      <c r="H37" t="s">
        <v>96</v>
      </c>
      <c r="I37" t="s">
        <v>97</v>
      </c>
      <c r="J37" t="s">
        <v>30</v>
      </c>
      <c r="K37">
        <v>39</v>
      </c>
      <c r="L37">
        <v>1</v>
      </c>
      <c r="M37">
        <v>18</v>
      </c>
      <c r="N37">
        <v>202720000</v>
      </c>
      <c r="O37">
        <v>50700</v>
      </c>
      <c r="P37">
        <v>810900</v>
      </c>
      <c r="Q37">
        <v>608200</v>
      </c>
      <c r="R37">
        <v>9700000</v>
      </c>
      <c r="S37">
        <v>100000</v>
      </c>
      <c r="T37">
        <v>2006</v>
      </c>
      <c r="U37" t="s">
        <v>91</v>
      </c>
      <c r="V37" t="s">
        <v>76</v>
      </c>
      <c r="W37">
        <v>60</v>
      </c>
      <c r="X37">
        <v>66834405</v>
      </c>
      <c r="Y37">
        <v>3.85</v>
      </c>
      <c r="Z37">
        <v>55908316</v>
      </c>
      <c r="AA37">
        <v>55.378050999999999</v>
      </c>
      <c r="AB37">
        <v>-3.4359730000000002</v>
      </c>
      <c r="AC37">
        <v>1.7731481481481481</v>
      </c>
      <c r="AD37">
        <v>79288973.201044381</v>
      </c>
      <c r="AE37">
        <v>139686.68407310706</v>
      </c>
      <c r="AF37">
        <v>1.761741619719539E-3</v>
      </c>
      <c r="AG37">
        <v>26.702734194964002</v>
      </c>
      <c r="AH37">
        <v>567.62012590654206</v>
      </c>
      <c r="AI37">
        <v>20</v>
      </c>
      <c r="AJ37">
        <v>760200</v>
      </c>
      <c r="AK37">
        <v>9091800</v>
      </c>
      <c r="AL37">
        <v>5000</v>
      </c>
      <c r="AM37">
        <f>youtube_stats_raw[[#This Row],[subscribers_for_last_30_days]] /  youtube_stats_raw[[#This Row],[subscribers]]</f>
        <v>1.869158878504673E-3</v>
      </c>
      <c r="AN37" t="str">
        <f>IF(AND(youtube_stats_raw[[#This Row],[upload_frequency]]&gt;23.1077381,youtube_stats_raw[[#This Row],[ engagement_rate]]&lt;=0),"High",IF(OR(youtube_stats_raw[[#This Row],[upload_frequency]]&gt;23.1077381,youtube_stats_raw[[#This Row],[ engagement_rate]]&lt;=0),"Medium","Low"))</f>
        <v>Low</v>
      </c>
      <c r="AO37" s="4">
        <f>DATE(T37, MATCH(U37,{"Jan","Feb","Mar","Apr","May","Jun","Jul","Aug","Sep","Oct","Nov","Dec"},0), V37)</f>
        <v>38937</v>
      </c>
      <c r="AP37" t="str">
        <f>IF(youtube_stats_raw[[#This Row],[subscribers]]&lt;70000000,"Micro",IF(youtube_stats_raw[[#This Row],[subscribers]]&lt;128000000,"Mid",IF(youtube_stats_raw[[#This Row],[subscribers]]&lt;186000000,"Macro","Mega")))</f>
        <v>Micro</v>
      </c>
      <c r="AQ37">
        <f>SUM((youtube_stats_raw[[#This Row],[lowest_yearly_earnings]] + youtube_stats_raw[[#This Row],[highest_yearly_earnings]])/2)</f>
        <v>5154100</v>
      </c>
      <c r="AR3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8" spans="1:44" x14ac:dyDescent="0.3">
      <c r="A38">
        <v>41</v>
      </c>
      <c r="B38" t="s">
        <v>142</v>
      </c>
      <c r="C38" s="1">
        <v>53300000</v>
      </c>
      <c r="D38" s="2">
        <v>30516172739</v>
      </c>
      <c r="E38" t="s">
        <v>49</v>
      </c>
      <c r="F38" t="s">
        <v>142</v>
      </c>
      <c r="G38">
        <v>577</v>
      </c>
      <c r="H38" t="s">
        <v>31</v>
      </c>
      <c r="I38" t="s">
        <v>32</v>
      </c>
      <c r="J38" t="s">
        <v>49</v>
      </c>
      <c r="K38">
        <v>37</v>
      </c>
      <c r="L38">
        <v>16</v>
      </c>
      <c r="M38">
        <v>4</v>
      </c>
      <c r="N38">
        <v>815949000</v>
      </c>
      <c r="O38">
        <v>204000</v>
      </c>
      <c r="P38">
        <v>3300000</v>
      </c>
      <c r="Q38">
        <v>2400000</v>
      </c>
      <c r="R38">
        <v>39200000</v>
      </c>
      <c r="S38">
        <v>1600000</v>
      </c>
      <c r="T38">
        <v>2014</v>
      </c>
      <c r="U38" t="s">
        <v>89</v>
      </c>
      <c r="V38" t="s">
        <v>77</v>
      </c>
      <c r="W38">
        <v>28.1</v>
      </c>
      <c r="X38">
        <v>1366417754</v>
      </c>
      <c r="Y38">
        <v>5.36</v>
      </c>
      <c r="Z38">
        <v>471031528</v>
      </c>
      <c r="AA38">
        <v>20.593684</v>
      </c>
      <c r="AB38">
        <v>78.962879999999998</v>
      </c>
      <c r="AC38">
        <v>4.8083333333333336</v>
      </c>
      <c r="AD38">
        <v>52887647.727902949</v>
      </c>
      <c r="AE38">
        <v>92374.350086655119</v>
      </c>
      <c r="AF38">
        <v>1.7466148345622E-3</v>
      </c>
      <c r="AG38">
        <v>108.13938000103676</v>
      </c>
      <c r="AH38">
        <v>572.53607390243906</v>
      </c>
      <c r="AI38">
        <v>12</v>
      </c>
      <c r="AJ38">
        <v>3096000</v>
      </c>
      <c r="AK38">
        <v>36800000</v>
      </c>
      <c r="AL38">
        <v>133333.33333333334</v>
      </c>
      <c r="AM38">
        <f>youtube_stats_raw[[#This Row],[subscribers_for_last_30_days]] /  youtube_stats_raw[[#This Row],[subscribers]]</f>
        <v>3.0018761726078799E-2</v>
      </c>
      <c r="AN38" t="str">
        <f>IF(AND(youtube_stats_raw[[#This Row],[upload_frequency]]&gt;23.1077381,youtube_stats_raw[[#This Row],[ engagement_rate]]&lt;=0),"High",IF(OR(youtube_stats_raw[[#This Row],[upload_frequency]]&gt;23.1077381,youtube_stats_raw[[#This Row],[ engagement_rate]]&lt;=0),"Medium","Low"))</f>
        <v>Low</v>
      </c>
      <c r="AO38" s="4">
        <f>DATE(T38, MATCH(U38,{"Jan","Feb","Mar","Apr","May","Jun","Jul","Aug","Sep","Oct","Nov","Dec"},0), V38)</f>
        <v>41796</v>
      </c>
      <c r="AP38" t="str">
        <f>IF(youtube_stats_raw[[#This Row],[subscribers]]&lt;70000000,"Micro",IF(youtube_stats_raw[[#This Row],[subscribers]]&lt;128000000,"Mid",IF(youtube_stats_raw[[#This Row],[subscribers]]&lt;186000000,"Macro","Mega")))</f>
        <v>Micro</v>
      </c>
      <c r="AQ38">
        <f>SUM((youtube_stats_raw[[#This Row],[lowest_yearly_earnings]] + youtube_stats_raw[[#This Row],[highest_yearly_earnings]])/2)</f>
        <v>20800000</v>
      </c>
      <c r="AR3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9" spans="1:44" x14ac:dyDescent="0.3">
      <c r="A39">
        <v>42</v>
      </c>
      <c r="B39" t="s">
        <v>143</v>
      </c>
      <c r="C39" s="1">
        <v>52900000</v>
      </c>
      <c r="D39" s="2">
        <v>29884657286</v>
      </c>
      <c r="E39" t="s">
        <v>30</v>
      </c>
      <c r="F39" t="s">
        <v>143</v>
      </c>
      <c r="G39">
        <v>216</v>
      </c>
      <c r="H39" t="s">
        <v>39</v>
      </c>
      <c r="I39" t="s">
        <v>40</v>
      </c>
      <c r="J39" t="s">
        <v>30</v>
      </c>
      <c r="K39">
        <v>40</v>
      </c>
      <c r="L39">
        <v>13</v>
      </c>
      <c r="M39">
        <v>19</v>
      </c>
      <c r="N39">
        <v>528392000</v>
      </c>
      <c r="O39">
        <v>132100</v>
      </c>
      <c r="P39">
        <v>2100000</v>
      </c>
      <c r="Q39">
        <v>1600000</v>
      </c>
      <c r="R39">
        <v>25400000</v>
      </c>
      <c r="S39">
        <v>800000</v>
      </c>
      <c r="T39">
        <v>2006</v>
      </c>
      <c r="U39" t="s">
        <v>51</v>
      </c>
      <c r="V39" t="s">
        <v>47</v>
      </c>
      <c r="W39">
        <v>88.2</v>
      </c>
      <c r="X39">
        <v>328239523</v>
      </c>
      <c r="Y39">
        <v>14.7</v>
      </c>
      <c r="Z39">
        <v>270663028</v>
      </c>
      <c r="AA39">
        <v>37.090240000000001</v>
      </c>
      <c r="AB39">
        <v>-95.712890999999999</v>
      </c>
      <c r="AC39">
        <v>1</v>
      </c>
      <c r="AD39">
        <v>138354894.8425926</v>
      </c>
      <c r="AE39">
        <v>244907.40740740742</v>
      </c>
      <c r="AF39">
        <v>1.7701390882197583E-3</v>
      </c>
      <c r="AG39">
        <v>70.270171744073579</v>
      </c>
      <c r="AH39">
        <v>564.92735890359165</v>
      </c>
      <c r="AI39">
        <v>20</v>
      </c>
      <c r="AJ39">
        <v>1967900</v>
      </c>
      <c r="AK39">
        <v>23800000</v>
      </c>
      <c r="AL39">
        <v>40000</v>
      </c>
      <c r="AM39">
        <f>youtube_stats_raw[[#This Row],[subscribers_for_last_30_days]] /  youtube_stats_raw[[#This Row],[subscribers]]</f>
        <v>1.5122873345935728E-2</v>
      </c>
      <c r="AN39" t="str">
        <f>IF(AND(youtube_stats_raw[[#This Row],[upload_frequency]]&gt;23.1077381,youtube_stats_raw[[#This Row],[ engagement_rate]]&lt;=0),"High",IF(OR(youtube_stats_raw[[#This Row],[upload_frequency]]&gt;23.1077381,youtube_stats_raw[[#This Row],[ engagement_rate]]&lt;=0),"Medium","Low"))</f>
        <v>Low</v>
      </c>
      <c r="AO39" s="4">
        <f>DATE(T39, MATCH(U39,{"Jan","Feb","Mar","Apr","May","Jun","Jul","Aug","Sep","Oct","Nov","Dec"},0), V39)</f>
        <v>38980</v>
      </c>
      <c r="AP39" t="str">
        <f>IF(youtube_stats_raw[[#This Row],[subscribers]]&lt;70000000,"Micro",IF(youtube_stats_raw[[#This Row],[subscribers]]&lt;128000000,"Mid",IF(youtube_stats_raw[[#This Row],[subscribers]]&lt;186000000,"Macro","Mega")))</f>
        <v>Micro</v>
      </c>
      <c r="AQ39">
        <f>SUM((youtube_stats_raw[[#This Row],[lowest_yearly_earnings]] + youtube_stats_raw[[#This Row],[highest_yearly_earnings]])/2)</f>
        <v>13500000</v>
      </c>
      <c r="AR3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0" spans="1:44" x14ac:dyDescent="0.3">
      <c r="A40">
        <v>43</v>
      </c>
      <c r="B40" t="s">
        <v>145</v>
      </c>
      <c r="C40" s="1">
        <v>52700000</v>
      </c>
      <c r="D40" s="2">
        <v>24004842608</v>
      </c>
      <c r="E40" t="s">
        <v>30</v>
      </c>
      <c r="F40" t="s">
        <v>145</v>
      </c>
      <c r="G40">
        <v>147</v>
      </c>
      <c r="H40" t="s">
        <v>39</v>
      </c>
      <c r="I40" t="s">
        <v>40</v>
      </c>
      <c r="J40" t="s">
        <v>30</v>
      </c>
      <c r="K40">
        <v>78</v>
      </c>
      <c r="L40">
        <v>14</v>
      </c>
      <c r="M40">
        <v>20</v>
      </c>
      <c r="N40">
        <v>160216000</v>
      </c>
      <c r="O40">
        <v>40100</v>
      </c>
      <c r="P40">
        <v>640900</v>
      </c>
      <c r="Q40">
        <v>480600</v>
      </c>
      <c r="R40">
        <v>7700000</v>
      </c>
      <c r="S40">
        <v>100000</v>
      </c>
      <c r="T40">
        <v>2007</v>
      </c>
      <c r="U40" t="s">
        <v>73</v>
      </c>
      <c r="V40" t="s">
        <v>127</v>
      </c>
      <c r="W40">
        <v>88.2</v>
      </c>
      <c r="X40">
        <v>328239523</v>
      </c>
      <c r="Y40">
        <v>14.7</v>
      </c>
      <c r="Z40">
        <v>270663028</v>
      </c>
      <c r="AA40">
        <v>37.090240000000001</v>
      </c>
      <c r="AB40">
        <v>-95.712890999999999</v>
      </c>
      <c r="AC40">
        <v>0.72058823529411764</v>
      </c>
      <c r="AD40">
        <v>163298249.0340136</v>
      </c>
      <c r="AE40">
        <v>358503.4013605442</v>
      </c>
      <c r="AF40">
        <v>2.1953903577121093E-3</v>
      </c>
      <c r="AG40">
        <v>26.698779511531136</v>
      </c>
      <c r="AH40">
        <v>455.49985973434536</v>
      </c>
      <c r="AI40">
        <v>19</v>
      </c>
      <c r="AJ40">
        <v>600800</v>
      </c>
      <c r="AK40">
        <v>7219400</v>
      </c>
      <c r="AL40">
        <v>5263.1578947368425</v>
      </c>
      <c r="AM40">
        <f>youtube_stats_raw[[#This Row],[subscribers_for_last_30_days]] /  youtube_stats_raw[[#This Row],[subscribers]]</f>
        <v>1.8975332068311196E-3</v>
      </c>
      <c r="AN40" t="str">
        <f>IF(AND(youtube_stats_raw[[#This Row],[upload_frequency]]&gt;23.1077381,youtube_stats_raw[[#This Row],[ engagement_rate]]&lt;=0),"High",IF(OR(youtube_stats_raw[[#This Row],[upload_frequency]]&gt;23.1077381,youtube_stats_raw[[#This Row],[ engagement_rate]]&lt;=0),"Medium","Low"))</f>
        <v>Low</v>
      </c>
      <c r="AO40" s="4">
        <f>DATE(T40, MATCH(U40,{"Jan","Feb","Mar","Apr","May","Jun","Jul","Aug","Sep","Oct","Nov","Dec"},0), V40)</f>
        <v>39104</v>
      </c>
      <c r="AP40" t="str">
        <f>IF(youtube_stats_raw[[#This Row],[subscribers]]&lt;70000000,"Micro",IF(youtube_stats_raw[[#This Row],[subscribers]]&lt;128000000,"Mid",IF(youtube_stats_raw[[#This Row],[subscribers]]&lt;186000000,"Macro","Mega")))</f>
        <v>Micro</v>
      </c>
      <c r="AQ40">
        <f>SUM((youtube_stats_raw[[#This Row],[lowest_yearly_earnings]] + youtube_stats_raw[[#This Row],[highest_yearly_earnings]])/2)</f>
        <v>4090300</v>
      </c>
      <c r="AR4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1" spans="1:44" x14ac:dyDescent="0.3">
      <c r="A41">
        <v>44</v>
      </c>
      <c r="B41" t="s">
        <v>146</v>
      </c>
      <c r="C41" s="1">
        <v>52200000</v>
      </c>
      <c r="D41" s="2">
        <v>9877365274</v>
      </c>
      <c r="E41" t="s">
        <v>49</v>
      </c>
      <c r="F41" t="s">
        <v>147</v>
      </c>
      <c r="G41">
        <v>847</v>
      </c>
      <c r="H41" t="s">
        <v>39</v>
      </c>
      <c r="I41" t="s">
        <v>40</v>
      </c>
      <c r="J41" t="s">
        <v>49</v>
      </c>
      <c r="K41">
        <v>450</v>
      </c>
      <c r="L41">
        <v>15</v>
      </c>
      <c r="M41">
        <v>5</v>
      </c>
      <c r="N41">
        <v>266747000</v>
      </c>
      <c r="O41">
        <v>66700</v>
      </c>
      <c r="P41">
        <v>1100000</v>
      </c>
      <c r="Q41">
        <v>800200</v>
      </c>
      <c r="R41">
        <v>12800000</v>
      </c>
      <c r="S41">
        <v>600000</v>
      </c>
      <c r="T41">
        <v>2013</v>
      </c>
      <c r="U41" t="s">
        <v>132</v>
      </c>
      <c r="V41" t="s">
        <v>72</v>
      </c>
      <c r="W41">
        <v>88.2</v>
      </c>
      <c r="X41">
        <v>328239523</v>
      </c>
      <c r="Y41">
        <v>14.7</v>
      </c>
      <c r="Z41">
        <v>270663028</v>
      </c>
      <c r="AA41">
        <v>37.090240000000001</v>
      </c>
      <c r="AB41">
        <v>-95.712890999999999</v>
      </c>
      <c r="AC41">
        <v>6.416666666666667</v>
      </c>
      <c r="AD41">
        <v>11661588.280991735</v>
      </c>
      <c r="AE41">
        <v>61629.279811097993</v>
      </c>
      <c r="AF41">
        <v>5.284810124153762E-3</v>
      </c>
      <c r="AG41">
        <v>111.36573058561568</v>
      </c>
      <c r="AH41">
        <v>189.22155697318007</v>
      </c>
      <c r="AI41">
        <v>13</v>
      </c>
      <c r="AJ41">
        <v>1033300</v>
      </c>
      <c r="AK41">
        <v>11999800</v>
      </c>
      <c r="AL41">
        <v>46153.846153846156</v>
      </c>
      <c r="AM41">
        <f>youtube_stats_raw[[#This Row],[subscribers_for_last_30_days]] /  youtube_stats_raw[[#This Row],[subscribers]]</f>
        <v>1.1494252873563218E-2</v>
      </c>
      <c r="AN41" t="str">
        <f>IF(AND(youtube_stats_raw[[#This Row],[upload_frequency]]&gt;23.1077381,youtube_stats_raw[[#This Row],[ engagement_rate]]&lt;=0),"High",IF(OR(youtube_stats_raw[[#This Row],[upload_frequency]]&gt;23.1077381,youtube_stats_raw[[#This Row],[ engagement_rate]]&lt;=0),"Medium","Low"))</f>
        <v>Low</v>
      </c>
      <c r="AO41" s="4">
        <f>DATE(T41, MATCH(U41,{"Jan","Feb","Mar","Apr","May","Jun","Jul","Aug","Sep","Oct","Nov","Dec"},0), V41)</f>
        <v>41572</v>
      </c>
      <c r="AP41" t="str">
        <f>IF(youtube_stats_raw[[#This Row],[subscribers]]&lt;70000000,"Micro",IF(youtube_stats_raw[[#This Row],[subscribers]]&lt;128000000,"Mid",IF(youtube_stats_raw[[#This Row],[subscribers]]&lt;186000000,"Macro","Mega")))</f>
        <v>Micro</v>
      </c>
      <c r="AQ41">
        <f>SUM((youtube_stats_raw[[#This Row],[lowest_yearly_earnings]] + youtube_stats_raw[[#This Row],[highest_yearly_earnings]])/2)</f>
        <v>6800100</v>
      </c>
      <c r="AR4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2" spans="1:44" x14ac:dyDescent="0.3">
      <c r="A42">
        <v>45</v>
      </c>
      <c r="B42" t="s">
        <v>148</v>
      </c>
      <c r="C42" s="1">
        <v>48100000</v>
      </c>
      <c r="D42" s="2">
        <v>14631710289</v>
      </c>
      <c r="E42" t="s">
        <v>61</v>
      </c>
      <c r="F42" t="s">
        <v>148</v>
      </c>
      <c r="G42">
        <v>2052</v>
      </c>
      <c r="H42" t="s">
        <v>149</v>
      </c>
      <c r="I42" t="s">
        <v>150</v>
      </c>
      <c r="J42" t="s">
        <v>41</v>
      </c>
      <c r="K42">
        <v>237</v>
      </c>
      <c r="L42">
        <v>1</v>
      </c>
      <c r="M42">
        <v>2</v>
      </c>
      <c r="N42">
        <v>66388000</v>
      </c>
      <c r="O42">
        <v>16600</v>
      </c>
      <c r="P42">
        <v>265600</v>
      </c>
      <c r="Q42">
        <v>199200</v>
      </c>
      <c r="R42">
        <v>3200000</v>
      </c>
      <c r="S42">
        <v>200000</v>
      </c>
      <c r="T42">
        <v>2013</v>
      </c>
      <c r="U42" t="s">
        <v>59</v>
      </c>
      <c r="V42" t="s">
        <v>144</v>
      </c>
      <c r="W42">
        <v>88.5</v>
      </c>
      <c r="X42">
        <v>18952038</v>
      </c>
      <c r="Y42">
        <v>7.09</v>
      </c>
      <c r="Z42">
        <v>16610135</v>
      </c>
      <c r="AA42">
        <v>-35.675147000000003</v>
      </c>
      <c r="AB42">
        <v>-71.542968999999999</v>
      </c>
      <c r="AC42">
        <v>15.545454545454545</v>
      </c>
      <c r="AD42">
        <v>7130463.1038011694</v>
      </c>
      <c r="AE42">
        <v>23440.545808966861</v>
      </c>
      <c r="AF42">
        <v>3.2873805624870243E-3</v>
      </c>
      <c r="AG42">
        <v>18.152355039429388</v>
      </c>
      <c r="AH42">
        <v>304.19356110187113</v>
      </c>
      <c r="AI42">
        <v>13</v>
      </c>
      <c r="AJ42">
        <v>249000</v>
      </c>
      <c r="AK42">
        <v>3000800</v>
      </c>
      <c r="AL42">
        <v>15384.615384615385</v>
      </c>
      <c r="AM42">
        <f>youtube_stats_raw[[#This Row],[subscribers_for_last_30_days]] /  youtube_stats_raw[[#This Row],[subscribers]]</f>
        <v>4.1580041580041582E-3</v>
      </c>
      <c r="AN42" t="str">
        <f>IF(AND(youtube_stats_raw[[#This Row],[upload_frequency]]&gt;23.1077381,youtube_stats_raw[[#This Row],[ engagement_rate]]&lt;=0),"High",IF(OR(youtube_stats_raw[[#This Row],[upload_frequency]]&gt;23.1077381,youtube_stats_raw[[#This Row],[ engagement_rate]]&lt;=0),"Medium","Low"))</f>
        <v>Low</v>
      </c>
      <c r="AO42" s="4">
        <f>DATE(T42, MATCH(U42,{"Jan","Feb","Mar","Apr","May","Jun","Jul","Aug","Sep","Oct","Nov","Dec"},0), V42)</f>
        <v>41413</v>
      </c>
      <c r="AP42" t="str">
        <f>IF(youtube_stats_raw[[#This Row],[subscribers]]&lt;70000000,"Micro",IF(youtube_stats_raw[[#This Row],[subscribers]]&lt;128000000,"Mid",IF(youtube_stats_raw[[#This Row],[subscribers]]&lt;186000000,"Macro","Mega")))</f>
        <v>Micro</v>
      </c>
      <c r="AQ42">
        <f>SUM((youtube_stats_raw[[#This Row],[lowest_yearly_earnings]] + youtube_stats_raw[[#This Row],[highest_yearly_earnings]])/2)</f>
        <v>1699600</v>
      </c>
      <c r="AR4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3" spans="1:44" x14ac:dyDescent="0.3">
      <c r="A43">
        <v>46</v>
      </c>
      <c r="B43" t="s">
        <v>151</v>
      </c>
      <c r="C43" s="1">
        <v>47900000</v>
      </c>
      <c r="D43" s="2">
        <v>13626331061</v>
      </c>
      <c r="E43" t="s">
        <v>30</v>
      </c>
      <c r="F43" t="s">
        <v>151</v>
      </c>
      <c r="G43">
        <v>65</v>
      </c>
      <c r="H43" t="s">
        <v>39</v>
      </c>
      <c r="I43" t="s">
        <v>40</v>
      </c>
      <c r="J43" t="s">
        <v>30</v>
      </c>
      <c r="K43">
        <v>263</v>
      </c>
      <c r="L43">
        <v>16</v>
      </c>
      <c r="M43">
        <v>21</v>
      </c>
      <c r="N43">
        <v>146862000</v>
      </c>
      <c r="O43">
        <v>36700</v>
      </c>
      <c r="P43">
        <v>587400</v>
      </c>
      <c r="Q43">
        <v>440600</v>
      </c>
      <c r="R43">
        <v>7000000</v>
      </c>
      <c r="S43">
        <v>200000</v>
      </c>
      <c r="T43">
        <v>2013</v>
      </c>
      <c r="U43" t="s">
        <v>46</v>
      </c>
      <c r="V43" t="s">
        <v>77</v>
      </c>
      <c r="W43">
        <v>88.2</v>
      </c>
      <c r="X43">
        <v>328239523</v>
      </c>
      <c r="Y43">
        <v>14.7</v>
      </c>
      <c r="Z43">
        <v>270663028</v>
      </c>
      <c r="AA43">
        <v>37.090240000000001</v>
      </c>
      <c r="AB43">
        <v>-95.712890999999999</v>
      </c>
      <c r="AC43">
        <v>0.49242424242424243</v>
      </c>
      <c r="AD43">
        <v>209635862.47692308</v>
      </c>
      <c r="AE43">
        <v>736923.07692307688</v>
      </c>
      <c r="AF43">
        <v>3.5152529162523331E-3</v>
      </c>
      <c r="AG43">
        <v>43.107715302852199</v>
      </c>
      <c r="AH43">
        <v>284.47455242171191</v>
      </c>
      <c r="AI43">
        <v>13</v>
      </c>
      <c r="AJ43">
        <v>550700</v>
      </c>
      <c r="AK43">
        <v>6559400</v>
      </c>
      <c r="AL43">
        <v>15384.615384615385</v>
      </c>
      <c r="AM43">
        <f>youtube_stats_raw[[#This Row],[subscribers_for_last_30_days]] /  youtube_stats_raw[[#This Row],[subscribers]]</f>
        <v>4.1753653444676405E-3</v>
      </c>
      <c r="AN43" t="str">
        <f>IF(AND(youtube_stats_raw[[#This Row],[upload_frequency]]&gt;23.1077381,youtube_stats_raw[[#This Row],[ engagement_rate]]&lt;=0),"High",IF(OR(youtube_stats_raw[[#This Row],[upload_frequency]]&gt;23.1077381,youtube_stats_raw[[#This Row],[ engagement_rate]]&lt;=0),"Medium","Low"))</f>
        <v>Low</v>
      </c>
      <c r="AO43" s="4">
        <f>DATE(T43, MATCH(U43,{"Jan","Feb","Mar","Apr","May","Jun","Jul","Aug","Sep","Oct","Nov","Dec"},0), V43)</f>
        <v>41311</v>
      </c>
      <c r="AP43" t="str">
        <f>IF(youtube_stats_raw[[#This Row],[subscribers]]&lt;70000000,"Micro",IF(youtube_stats_raw[[#This Row],[subscribers]]&lt;128000000,"Mid",IF(youtube_stats_raw[[#This Row],[subscribers]]&lt;186000000,"Macro","Mega")))</f>
        <v>Micro</v>
      </c>
      <c r="AQ43">
        <f>SUM((youtube_stats_raw[[#This Row],[lowest_yearly_earnings]] + youtube_stats_raw[[#This Row],[highest_yearly_earnings]])/2)</f>
        <v>3720300</v>
      </c>
      <c r="AR4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4" spans="1:44" x14ac:dyDescent="0.3">
      <c r="A44">
        <v>47</v>
      </c>
      <c r="B44" t="s">
        <v>152</v>
      </c>
      <c r="C44" s="1">
        <v>47500000</v>
      </c>
      <c r="D44" s="2">
        <v>30788679536</v>
      </c>
      <c r="E44" t="s">
        <v>45</v>
      </c>
      <c r="F44" t="s">
        <v>152</v>
      </c>
      <c r="G44">
        <v>3322</v>
      </c>
      <c r="H44" t="s">
        <v>69</v>
      </c>
      <c r="I44" t="s">
        <v>70</v>
      </c>
      <c r="J44" t="s">
        <v>124</v>
      </c>
      <c r="K44">
        <v>35</v>
      </c>
      <c r="L44">
        <v>1</v>
      </c>
      <c r="M44">
        <v>4</v>
      </c>
      <c r="N44">
        <v>306540000</v>
      </c>
      <c r="O44">
        <v>76600</v>
      </c>
      <c r="P44">
        <v>1200000</v>
      </c>
      <c r="Q44">
        <v>919600</v>
      </c>
      <c r="R44">
        <v>14700000</v>
      </c>
      <c r="S44">
        <v>700000</v>
      </c>
      <c r="T44">
        <v>2006</v>
      </c>
      <c r="U44" t="s">
        <v>84</v>
      </c>
      <c r="V44" t="s">
        <v>103</v>
      </c>
      <c r="W44">
        <v>81.900000000000006</v>
      </c>
      <c r="X44">
        <v>144373535</v>
      </c>
      <c r="Y44">
        <v>4.59</v>
      </c>
      <c r="Z44">
        <v>107683889</v>
      </c>
      <c r="AA44">
        <v>61.524009999999997</v>
      </c>
      <c r="AB44">
        <v>105.31875599999999</v>
      </c>
      <c r="AC44">
        <v>15.37962962962963</v>
      </c>
      <c r="AD44">
        <v>9268115.4533413611</v>
      </c>
      <c r="AE44">
        <v>14298.615291992775</v>
      </c>
      <c r="AF44">
        <v>1.5427748352916566E-3</v>
      </c>
      <c r="AG44">
        <v>38.975364259999751</v>
      </c>
      <c r="AH44">
        <v>648.18272707368419</v>
      </c>
      <c r="AI44">
        <v>20</v>
      </c>
      <c r="AJ44">
        <v>1123400</v>
      </c>
      <c r="AK44">
        <v>13780400</v>
      </c>
      <c r="AL44">
        <v>35000</v>
      </c>
      <c r="AM44">
        <f>youtube_stats_raw[[#This Row],[subscribers_for_last_30_days]] /  youtube_stats_raw[[#This Row],[subscribers]]</f>
        <v>1.4736842105263158E-2</v>
      </c>
      <c r="AN44" t="str">
        <f>IF(AND(youtube_stats_raw[[#This Row],[upload_frequency]]&gt;23.1077381,youtube_stats_raw[[#This Row],[ engagement_rate]]&lt;=0),"High",IF(OR(youtube_stats_raw[[#This Row],[upload_frequency]]&gt;23.1077381,youtube_stats_raw[[#This Row],[ engagement_rate]]&lt;=0),"Medium","Low"))</f>
        <v>Low</v>
      </c>
      <c r="AO44" s="4">
        <f>DATE(T44, MATCH(U44,{"Jan","Feb","Mar","Apr","May","Jun","Jul","Aug","Sep","Oct","Nov","Dec"},0), V44)</f>
        <v>39067</v>
      </c>
      <c r="AP44" t="str">
        <f>IF(youtube_stats_raw[[#This Row],[subscribers]]&lt;70000000,"Micro",IF(youtube_stats_raw[[#This Row],[subscribers]]&lt;128000000,"Mid",IF(youtube_stats_raw[[#This Row],[subscribers]]&lt;186000000,"Macro","Mega")))</f>
        <v>Micro</v>
      </c>
      <c r="AQ44">
        <f>SUM((youtube_stats_raw[[#This Row],[lowest_yearly_earnings]] + youtube_stats_raw[[#This Row],[highest_yearly_earnings]])/2)</f>
        <v>7809800</v>
      </c>
      <c r="AR4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5" spans="1:44" x14ac:dyDescent="0.3">
      <c r="A45">
        <v>48</v>
      </c>
      <c r="B45" t="s">
        <v>153</v>
      </c>
      <c r="C45" s="1">
        <v>47400000</v>
      </c>
      <c r="D45" s="2">
        <v>22519705183</v>
      </c>
      <c r="E45" t="s">
        <v>45</v>
      </c>
      <c r="F45" t="s">
        <v>153</v>
      </c>
      <c r="G45">
        <v>11451</v>
      </c>
      <c r="H45" t="s">
        <v>31</v>
      </c>
      <c r="I45" t="s">
        <v>32</v>
      </c>
      <c r="J45" t="s">
        <v>45</v>
      </c>
      <c r="K45">
        <v>97</v>
      </c>
      <c r="L45">
        <v>17</v>
      </c>
      <c r="M45">
        <v>10</v>
      </c>
      <c r="N45">
        <v>232744000</v>
      </c>
      <c r="O45">
        <v>58200</v>
      </c>
      <c r="P45">
        <v>931000</v>
      </c>
      <c r="Q45">
        <v>698200</v>
      </c>
      <c r="R45">
        <v>11200000</v>
      </c>
      <c r="S45">
        <v>500000</v>
      </c>
      <c r="T45">
        <v>2007</v>
      </c>
      <c r="U45" t="s">
        <v>51</v>
      </c>
      <c r="V45" t="s">
        <v>33</v>
      </c>
      <c r="W45">
        <v>28.1</v>
      </c>
      <c r="X45">
        <v>1366417754</v>
      </c>
      <c r="Y45">
        <v>5.36</v>
      </c>
      <c r="Z45">
        <v>471031528</v>
      </c>
      <c r="AA45">
        <v>20.593684</v>
      </c>
      <c r="AB45">
        <v>78.962879999999998</v>
      </c>
      <c r="AC45">
        <v>56.132352941176471</v>
      </c>
      <c r="AD45">
        <v>1966614.7221203388</v>
      </c>
      <c r="AE45">
        <v>4139.3764736704215</v>
      </c>
      <c r="AF45">
        <v>2.1048232920820825E-3</v>
      </c>
      <c r="AG45">
        <v>41.341571411991964</v>
      </c>
      <c r="AH45">
        <v>475.09926546413504</v>
      </c>
      <c r="AI45">
        <v>19</v>
      </c>
      <c r="AJ45">
        <v>872800</v>
      </c>
      <c r="AK45">
        <v>10501800</v>
      </c>
      <c r="AL45">
        <v>26315.78947368421</v>
      </c>
      <c r="AM45">
        <f>youtube_stats_raw[[#This Row],[subscribers_for_last_30_days]] /  youtube_stats_raw[[#This Row],[subscribers]]</f>
        <v>1.0548523206751054E-2</v>
      </c>
      <c r="AN45" t="str">
        <f>IF(AND(youtube_stats_raw[[#This Row],[upload_frequency]]&gt;23.1077381,youtube_stats_raw[[#This Row],[ engagement_rate]]&lt;=0),"High",IF(OR(youtube_stats_raw[[#This Row],[upload_frequency]]&gt;23.1077381,youtube_stats_raw[[#This Row],[ engagement_rate]]&lt;=0),"Medium","Low"))</f>
        <v>Medium</v>
      </c>
      <c r="AO45" s="4">
        <f>DATE(T45, MATCH(U45,{"Jan","Feb","Mar","Apr","May","Jun","Jul","Aug","Sep","Oct","Nov","Dec"},0), V45)</f>
        <v>39326</v>
      </c>
      <c r="AP45" t="str">
        <f>IF(youtube_stats_raw[[#This Row],[subscribers]]&lt;70000000,"Micro",IF(youtube_stats_raw[[#This Row],[subscribers]]&lt;128000000,"Mid",IF(youtube_stats_raw[[#This Row],[subscribers]]&lt;186000000,"Macro","Mega")))</f>
        <v>Micro</v>
      </c>
      <c r="AQ45">
        <f>SUM((youtube_stats_raw[[#This Row],[lowest_yearly_earnings]] + youtube_stats_raw[[#This Row],[highest_yearly_earnings]])/2)</f>
        <v>5949100</v>
      </c>
      <c r="AR4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6" spans="1:44" x14ac:dyDescent="0.3">
      <c r="A46">
        <v>50</v>
      </c>
      <c r="B46" t="s">
        <v>154</v>
      </c>
      <c r="C46" s="1">
        <v>46600000</v>
      </c>
      <c r="D46" s="2">
        <v>27286058807</v>
      </c>
      <c r="E46" t="s">
        <v>30</v>
      </c>
      <c r="F46" t="s">
        <v>154</v>
      </c>
      <c r="G46">
        <v>3444</v>
      </c>
      <c r="H46" t="s">
        <v>39</v>
      </c>
      <c r="I46" t="s">
        <v>40</v>
      </c>
      <c r="J46" t="s">
        <v>30</v>
      </c>
      <c r="K46">
        <v>55</v>
      </c>
      <c r="L46">
        <v>17</v>
      </c>
      <c r="M46">
        <v>22</v>
      </c>
      <c r="N46">
        <v>314505000</v>
      </c>
      <c r="O46">
        <v>78600</v>
      </c>
      <c r="P46">
        <v>1300000</v>
      </c>
      <c r="Q46">
        <v>943500</v>
      </c>
      <c r="R46">
        <v>15100000</v>
      </c>
      <c r="S46">
        <v>400000</v>
      </c>
      <c r="T46">
        <v>2009</v>
      </c>
      <c r="U46" t="s">
        <v>51</v>
      </c>
      <c r="V46" t="s">
        <v>50</v>
      </c>
      <c r="W46">
        <v>88.2</v>
      </c>
      <c r="X46">
        <v>328239523</v>
      </c>
      <c r="Y46">
        <v>14.7</v>
      </c>
      <c r="Z46">
        <v>270663028</v>
      </c>
      <c r="AA46">
        <v>37.090240000000001</v>
      </c>
      <c r="AB46">
        <v>-95.712890999999999</v>
      </c>
      <c r="AC46">
        <v>19.133333333333333</v>
      </c>
      <c r="AD46">
        <v>7922781.3028455283</v>
      </c>
      <c r="AE46">
        <v>13530.778164924506</v>
      </c>
      <c r="AF46">
        <v>1.7078318393144113E-3</v>
      </c>
      <c r="AG46">
        <v>47.643377491603744</v>
      </c>
      <c r="AH46">
        <v>585.53774263948503</v>
      </c>
      <c r="AI46">
        <v>17</v>
      </c>
      <c r="AJ46">
        <v>1221400</v>
      </c>
      <c r="AK46">
        <v>14156500</v>
      </c>
      <c r="AL46">
        <v>23529.411764705881</v>
      </c>
      <c r="AM46">
        <f>youtube_stats_raw[[#This Row],[subscribers_for_last_30_days]] /  youtube_stats_raw[[#This Row],[subscribers]]</f>
        <v>8.5836909871244635E-3</v>
      </c>
      <c r="AN46" t="str">
        <f>IF(AND(youtube_stats_raw[[#This Row],[upload_frequency]]&gt;23.1077381,youtube_stats_raw[[#This Row],[ engagement_rate]]&lt;=0),"High",IF(OR(youtube_stats_raw[[#This Row],[upload_frequency]]&gt;23.1077381,youtube_stats_raw[[#This Row],[ engagement_rate]]&lt;=0),"Medium","Low"))</f>
        <v>Low</v>
      </c>
      <c r="AO46" s="4">
        <f>DATE(T46, MATCH(U46,{"Jan","Feb","Mar","Apr","May","Jun","Jul","Aug","Sep","Oct","Nov","Dec"},0), V46)</f>
        <v>40058</v>
      </c>
      <c r="AP46" t="str">
        <f>IF(youtube_stats_raw[[#This Row],[subscribers]]&lt;70000000,"Micro",IF(youtube_stats_raw[[#This Row],[subscribers]]&lt;128000000,"Mid",IF(youtube_stats_raw[[#This Row],[subscribers]]&lt;186000000,"Macro","Mega")))</f>
        <v>Micro</v>
      </c>
      <c r="AQ46">
        <f>SUM((youtube_stats_raw[[#This Row],[lowest_yearly_earnings]] + youtube_stats_raw[[#This Row],[highest_yearly_earnings]])/2)</f>
        <v>8021750</v>
      </c>
      <c r="AR4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7" spans="1:44" x14ac:dyDescent="0.3">
      <c r="A47">
        <v>51</v>
      </c>
      <c r="B47" t="s">
        <v>155</v>
      </c>
      <c r="C47" s="1">
        <v>46300000</v>
      </c>
      <c r="D47" s="2">
        <v>22936630813</v>
      </c>
      <c r="E47" t="s">
        <v>61</v>
      </c>
      <c r="F47" t="s">
        <v>156</v>
      </c>
      <c r="G47">
        <v>1</v>
      </c>
      <c r="H47" t="s">
        <v>157</v>
      </c>
      <c r="I47" t="s">
        <v>158</v>
      </c>
      <c r="J47" t="s">
        <v>71</v>
      </c>
      <c r="K47">
        <v>4053056</v>
      </c>
      <c r="L47">
        <v>99</v>
      </c>
      <c r="M47">
        <v>5359</v>
      </c>
      <c r="N47">
        <v>94</v>
      </c>
      <c r="O47">
        <v>0</v>
      </c>
      <c r="P47">
        <v>0</v>
      </c>
      <c r="Q47">
        <v>0</v>
      </c>
      <c r="R47">
        <v>5</v>
      </c>
      <c r="S47">
        <v>10</v>
      </c>
      <c r="T47">
        <v>2006</v>
      </c>
      <c r="U47" t="s">
        <v>34</v>
      </c>
      <c r="V47" t="s">
        <v>83</v>
      </c>
      <c r="W47">
        <v>41.4</v>
      </c>
      <c r="X47">
        <v>11333483</v>
      </c>
      <c r="Y47">
        <v>1.64</v>
      </c>
      <c r="Z47">
        <v>8739135</v>
      </c>
      <c r="AA47">
        <v>21.521757000000001</v>
      </c>
      <c r="AB47">
        <v>-77.781166999999996</v>
      </c>
      <c r="AC47">
        <v>4.6296296296296294E-3</v>
      </c>
      <c r="AD47">
        <v>22936630813</v>
      </c>
      <c r="AE47">
        <v>46300000</v>
      </c>
      <c r="AF47">
        <v>2.0186051027929583E-3</v>
      </c>
      <c r="AG47">
        <v>0</v>
      </c>
      <c r="AH47">
        <v>495.39159423326134</v>
      </c>
      <c r="AI47">
        <v>20</v>
      </c>
      <c r="AJ47">
        <v>0</v>
      </c>
      <c r="AK47">
        <v>5</v>
      </c>
      <c r="AL47">
        <v>0.5</v>
      </c>
      <c r="AM47">
        <f>youtube_stats_raw[[#This Row],[subscribers_for_last_30_days]] /  youtube_stats_raw[[#This Row],[subscribers]]</f>
        <v>2.1598272138228942E-7</v>
      </c>
      <c r="AN47" t="str">
        <f>IF(AND(youtube_stats_raw[[#This Row],[upload_frequency]]&gt;23.1077381,youtube_stats_raw[[#This Row],[ engagement_rate]]&lt;=0),"High",IF(OR(youtube_stats_raw[[#This Row],[upload_frequency]]&gt;23.1077381,youtube_stats_raw[[#This Row],[ engagement_rate]]&lt;=0),"Medium","Low"))</f>
        <v>Low</v>
      </c>
      <c r="AO47" s="4">
        <f>DATE(T47, MATCH(U47,{"Jan","Feb","Mar","Apr","May","Jun","Jul","Aug","Sep","Oct","Nov","Dec"},0), V47)</f>
        <v>38787</v>
      </c>
      <c r="AP47" t="str">
        <f>IF(youtube_stats_raw[[#This Row],[subscribers]]&lt;70000000,"Micro",IF(youtube_stats_raw[[#This Row],[subscribers]]&lt;128000000,"Mid",IF(youtube_stats_raw[[#This Row],[subscribers]]&lt;186000000,"Macro","Mega")))</f>
        <v>Micro</v>
      </c>
      <c r="AQ47">
        <f>SUM((youtube_stats_raw[[#This Row],[lowest_yearly_earnings]] + youtube_stats_raw[[#This Row],[highest_yearly_earnings]])/2)</f>
        <v>2.5</v>
      </c>
      <c r="AR4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8" spans="1:44" x14ac:dyDescent="0.3">
      <c r="A48">
        <v>53</v>
      </c>
      <c r="B48" t="s">
        <v>159</v>
      </c>
      <c r="C48" s="1">
        <v>46100000</v>
      </c>
      <c r="D48" s="2">
        <v>10323391593</v>
      </c>
      <c r="E48" t="s">
        <v>61</v>
      </c>
      <c r="F48" t="s">
        <v>159</v>
      </c>
      <c r="G48">
        <v>543</v>
      </c>
      <c r="H48" t="s">
        <v>160</v>
      </c>
      <c r="I48" t="s">
        <v>161</v>
      </c>
      <c r="J48" t="s">
        <v>41</v>
      </c>
      <c r="K48">
        <v>419</v>
      </c>
      <c r="L48">
        <v>1</v>
      </c>
      <c r="M48">
        <v>3</v>
      </c>
      <c r="N48">
        <v>33842000</v>
      </c>
      <c r="O48">
        <v>8500</v>
      </c>
      <c r="P48">
        <v>135400</v>
      </c>
      <c r="Q48">
        <v>101500</v>
      </c>
      <c r="R48">
        <v>1600000</v>
      </c>
      <c r="S48">
        <v>200000</v>
      </c>
      <c r="T48">
        <v>2011</v>
      </c>
      <c r="U48" t="s">
        <v>59</v>
      </c>
      <c r="V48" t="s">
        <v>50</v>
      </c>
      <c r="W48">
        <v>29.4</v>
      </c>
      <c r="X48">
        <v>6453553</v>
      </c>
      <c r="Y48">
        <v>4.1100000000000003</v>
      </c>
      <c r="Z48">
        <v>4694702</v>
      </c>
      <c r="AA48">
        <v>13.794185000000001</v>
      </c>
      <c r="AB48">
        <v>-88.896529999999998</v>
      </c>
      <c r="AC48">
        <v>3.4807692307692308</v>
      </c>
      <c r="AD48">
        <v>19011770.889502764</v>
      </c>
      <c r="AE48">
        <v>84898.71086556169</v>
      </c>
      <c r="AF48">
        <v>4.4655866809565868E-3</v>
      </c>
      <c r="AG48">
        <v>13.115844611746677</v>
      </c>
      <c r="AH48">
        <v>223.93474171366594</v>
      </c>
      <c r="AI48">
        <v>15</v>
      </c>
      <c r="AJ48">
        <v>126900</v>
      </c>
      <c r="AK48">
        <v>1498500</v>
      </c>
      <c r="AL48">
        <v>13333.333333333334</v>
      </c>
      <c r="AM48">
        <f>youtube_stats_raw[[#This Row],[subscribers_for_last_30_days]] /  youtube_stats_raw[[#This Row],[subscribers]]</f>
        <v>4.3383947939262474E-3</v>
      </c>
      <c r="AN48" t="str">
        <f>IF(AND(youtube_stats_raw[[#This Row],[upload_frequency]]&gt;23.1077381,youtube_stats_raw[[#This Row],[ engagement_rate]]&lt;=0),"High",IF(OR(youtube_stats_raw[[#This Row],[upload_frequency]]&gt;23.1077381,youtube_stats_raw[[#This Row],[ engagement_rate]]&lt;=0),"Medium","Low"))</f>
        <v>Low</v>
      </c>
      <c r="AO48" s="4">
        <f>DATE(T48, MATCH(U48,{"Jan","Feb","Mar","Apr","May","Jun","Jul","Aug","Sep","Oct","Nov","Dec"},0), V48)</f>
        <v>40665</v>
      </c>
      <c r="AP48" t="str">
        <f>IF(youtube_stats_raw[[#This Row],[subscribers]]&lt;70000000,"Micro",IF(youtube_stats_raw[[#This Row],[subscribers]]&lt;128000000,"Mid",IF(youtube_stats_raw[[#This Row],[subscribers]]&lt;186000000,"Macro","Mega")))</f>
        <v>Micro</v>
      </c>
      <c r="AQ48">
        <f>SUM((youtube_stats_raw[[#This Row],[lowest_yearly_earnings]] + youtube_stats_raw[[#This Row],[highest_yearly_earnings]])/2)</f>
        <v>850750</v>
      </c>
      <c r="AR4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9" spans="1:44" x14ac:dyDescent="0.3">
      <c r="A49">
        <v>54</v>
      </c>
      <c r="B49" t="s">
        <v>162</v>
      </c>
      <c r="C49" s="1">
        <v>45500000</v>
      </c>
      <c r="D49" s="2">
        <v>21388725229</v>
      </c>
      <c r="E49" t="s">
        <v>45</v>
      </c>
      <c r="F49" t="s">
        <v>162</v>
      </c>
      <c r="G49">
        <v>4660</v>
      </c>
      <c r="H49" t="s">
        <v>31</v>
      </c>
      <c r="I49" t="s">
        <v>32</v>
      </c>
      <c r="J49" t="s">
        <v>45</v>
      </c>
      <c r="K49">
        <v>105</v>
      </c>
      <c r="L49">
        <v>18</v>
      </c>
      <c r="M49">
        <v>13</v>
      </c>
      <c r="N49">
        <v>233988000</v>
      </c>
      <c r="O49">
        <v>58500</v>
      </c>
      <c r="P49">
        <v>936000</v>
      </c>
      <c r="Q49">
        <v>702000</v>
      </c>
      <c r="R49">
        <v>11200000</v>
      </c>
      <c r="S49">
        <v>400000</v>
      </c>
      <c r="T49">
        <v>2016</v>
      </c>
      <c r="U49" t="s">
        <v>140</v>
      </c>
      <c r="V49" t="s">
        <v>78</v>
      </c>
      <c r="W49">
        <v>28.1</v>
      </c>
      <c r="X49">
        <v>1366417754</v>
      </c>
      <c r="Y49">
        <v>5.36</v>
      </c>
      <c r="Z49">
        <v>471031528</v>
      </c>
      <c r="AA49">
        <v>20.593684</v>
      </c>
      <c r="AB49">
        <v>78.962879999999998</v>
      </c>
      <c r="AC49">
        <v>48.541666666666664</v>
      </c>
      <c r="AD49">
        <v>4589855.1993562235</v>
      </c>
      <c r="AE49">
        <v>9763.9484978540768</v>
      </c>
      <c r="AF49">
        <v>2.1272890045035795E-3</v>
      </c>
      <c r="AG49">
        <v>43.761373806930777</v>
      </c>
      <c r="AH49">
        <v>470.08187316483514</v>
      </c>
      <c r="AI49">
        <v>10</v>
      </c>
      <c r="AJ49">
        <v>877500</v>
      </c>
      <c r="AK49">
        <v>10498000</v>
      </c>
      <c r="AL49">
        <v>40000</v>
      </c>
      <c r="AM49">
        <f>youtube_stats_raw[[#This Row],[subscribers_for_last_30_days]] /  youtube_stats_raw[[#This Row],[subscribers]]</f>
        <v>8.7912087912087912E-3</v>
      </c>
      <c r="AN49" t="str">
        <f>IF(AND(youtube_stats_raw[[#This Row],[upload_frequency]]&gt;23.1077381,youtube_stats_raw[[#This Row],[ engagement_rate]]&lt;=0),"High",IF(OR(youtube_stats_raw[[#This Row],[upload_frequency]]&gt;23.1077381,youtube_stats_raw[[#This Row],[ engagement_rate]]&lt;=0),"Medium","Low"))</f>
        <v>Medium</v>
      </c>
      <c r="AO49" s="4">
        <f>DATE(T49, MATCH(U49,{"Jan","Feb","Mar","Apr","May","Jun","Jul","Aug","Sep","Oct","Nov","Dec"},0), V49)</f>
        <v>42697</v>
      </c>
      <c r="AP49" t="str">
        <f>IF(youtube_stats_raw[[#This Row],[subscribers]]&lt;70000000,"Micro",IF(youtube_stats_raw[[#This Row],[subscribers]]&lt;128000000,"Mid",IF(youtube_stats_raw[[#This Row],[subscribers]]&lt;186000000,"Macro","Mega")))</f>
        <v>Micro</v>
      </c>
      <c r="AQ49">
        <f>SUM((youtube_stats_raw[[#This Row],[lowest_yearly_earnings]] + youtube_stats_raw[[#This Row],[highest_yearly_earnings]])/2)</f>
        <v>5951000</v>
      </c>
      <c r="AR4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0" spans="1:44" x14ac:dyDescent="0.3">
      <c r="A50">
        <v>55</v>
      </c>
      <c r="B50" t="s">
        <v>163</v>
      </c>
      <c r="C50" s="1">
        <v>45200000</v>
      </c>
      <c r="D50" s="2">
        <v>16602198273</v>
      </c>
      <c r="E50" t="s">
        <v>45</v>
      </c>
      <c r="F50" t="s">
        <v>163</v>
      </c>
      <c r="G50">
        <v>4331</v>
      </c>
      <c r="H50" t="s">
        <v>113</v>
      </c>
      <c r="I50" t="s">
        <v>114</v>
      </c>
      <c r="J50" t="s">
        <v>45</v>
      </c>
      <c r="K50">
        <v>174</v>
      </c>
      <c r="L50">
        <v>2</v>
      </c>
      <c r="M50">
        <v>14</v>
      </c>
      <c r="N50">
        <v>130359000</v>
      </c>
      <c r="O50">
        <v>32600</v>
      </c>
      <c r="P50">
        <v>521400</v>
      </c>
      <c r="Q50">
        <v>391100</v>
      </c>
      <c r="R50">
        <v>6300000</v>
      </c>
      <c r="S50">
        <v>200000</v>
      </c>
      <c r="T50">
        <v>2006</v>
      </c>
      <c r="U50" t="s">
        <v>59</v>
      </c>
      <c r="V50" t="s">
        <v>103</v>
      </c>
      <c r="W50">
        <v>51.3</v>
      </c>
      <c r="X50">
        <v>212559417</v>
      </c>
      <c r="Y50">
        <v>12.08</v>
      </c>
      <c r="Z50">
        <v>183241641</v>
      </c>
      <c r="AA50">
        <v>-14.235004</v>
      </c>
      <c r="AB50">
        <v>-51.925280000000001</v>
      </c>
      <c r="AC50">
        <v>20.050925925925927</v>
      </c>
      <c r="AD50">
        <v>3833340.6310320944</v>
      </c>
      <c r="AE50">
        <v>10436.38882475179</v>
      </c>
      <c r="AF50">
        <v>2.7225310321409867E-3</v>
      </c>
      <c r="AG50">
        <v>31.405479649520142</v>
      </c>
      <c r="AH50">
        <v>367.30527152654867</v>
      </c>
      <c r="AI50">
        <v>20</v>
      </c>
      <c r="AJ50">
        <v>488800</v>
      </c>
      <c r="AK50">
        <v>5908900</v>
      </c>
      <c r="AL50">
        <v>10000</v>
      </c>
      <c r="AM50">
        <f>youtube_stats_raw[[#This Row],[subscribers_for_last_30_days]] /  youtube_stats_raw[[#This Row],[subscribers]]</f>
        <v>4.4247787610619468E-3</v>
      </c>
      <c r="AN50" t="str">
        <f>IF(AND(youtube_stats_raw[[#This Row],[upload_frequency]]&gt;23.1077381,youtube_stats_raw[[#This Row],[ engagement_rate]]&lt;=0),"High",IF(OR(youtube_stats_raw[[#This Row],[upload_frequency]]&gt;23.1077381,youtube_stats_raw[[#This Row],[ engagement_rate]]&lt;=0),"Medium","Low"))</f>
        <v>Low</v>
      </c>
      <c r="AO50" s="4">
        <f>DATE(T50, MATCH(U50,{"Jan","Feb","Mar","Apr","May","Jun","Jul","Aug","Sep","Oct","Nov","Dec"},0), V50)</f>
        <v>38853</v>
      </c>
      <c r="AP50" t="str">
        <f>IF(youtube_stats_raw[[#This Row],[subscribers]]&lt;70000000,"Micro",IF(youtube_stats_raw[[#This Row],[subscribers]]&lt;128000000,"Mid",IF(youtube_stats_raw[[#This Row],[subscribers]]&lt;186000000,"Macro","Mega")))</f>
        <v>Micro</v>
      </c>
      <c r="AQ50">
        <f>SUM((youtube_stats_raw[[#This Row],[lowest_yearly_earnings]] + youtube_stats_raw[[#This Row],[highest_yearly_earnings]])/2)</f>
        <v>3345550</v>
      </c>
      <c r="AR5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1" spans="1:44" x14ac:dyDescent="0.3">
      <c r="A51">
        <v>56</v>
      </c>
      <c r="B51" t="s">
        <v>164</v>
      </c>
      <c r="C51" s="1">
        <v>44700000</v>
      </c>
      <c r="D51" s="2">
        <v>7828610828</v>
      </c>
      <c r="E51" t="s">
        <v>45</v>
      </c>
      <c r="F51" t="s">
        <v>164</v>
      </c>
      <c r="G51">
        <v>1558</v>
      </c>
      <c r="H51" t="s">
        <v>113</v>
      </c>
      <c r="I51" t="s">
        <v>114</v>
      </c>
      <c r="J51" t="s">
        <v>45</v>
      </c>
      <c r="K51">
        <v>681</v>
      </c>
      <c r="L51">
        <v>3</v>
      </c>
      <c r="M51">
        <v>15</v>
      </c>
      <c r="N51">
        <v>48032000</v>
      </c>
      <c r="O51">
        <v>12000</v>
      </c>
      <c r="P51">
        <v>192100</v>
      </c>
      <c r="Q51">
        <v>144100</v>
      </c>
      <c r="R51">
        <v>2300000</v>
      </c>
      <c r="S51">
        <v>100000</v>
      </c>
      <c r="T51">
        <v>2013</v>
      </c>
      <c r="U51" t="s">
        <v>51</v>
      </c>
      <c r="V51" t="s">
        <v>33</v>
      </c>
      <c r="W51">
        <v>51.3</v>
      </c>
      <c r="X51">
        <v>212559417</v>
      </c>
      <c r="Y51">
        <v>12.08</v>
      </c>
      <c r="Z51">
        <v>183241641</v>
      </c>
      <c r="AA51">
        <v>-14.235004</v>
      </c>
      <c r="AB51">
        <v>-51.925280000000001</v>
      </c>
      <c r="AC51">
        <v>11.803030303030303</v>
      </c>
      <c r="AD51">
        <v>5024782.3029525029</v>
      </c>
      <c r="AE51">
        <v>28690.629011553272</v>
      </c>
      <c r="AF51">
        <v>5.7098252783399188E-3</v>
      </c>
      <c r="AG51">
        <v>24.538197672686763</v>
      </c>
      <c r="AH51">
        <v>175.13670756152126</v>
      </c>
      <c r="AI51">
        <v>13</v>
      </c>
      <c r="AJ51">
        <v>180100</v>
      </c>
      <c r="AK51">
        <v>2155900</v>
      </c>
      <c r="AL51">
        <v>7692.3076923076924</v>
      </c>
      <c r="AM51">
        <f>youtube_stats_raw[[#This Row],[subscribers_for_last_30_days]] /  youtube_stats_raw[[#This Row],[subscribers]]</f>
        <v>2.2371364653243847E-3</v>
      </c>
      <c r="AN51" t="str">
        <f>IF(AND(youtube_stats_raw[[#This Row],[upload_frequency]]&gt;23.1077381,youtube_stats_raw[[#This Row],[ engagement_rate]]&lt;=0),"High",IF(OR(youtube_stats_raw[[#This Row],[upload_frequency]]&gt;23.1077381,youtube_stats_raw[[#This Row],[ engagement_rate]]&lt;=0),"Medium","Low"))</f>
        <v>Low</v>
      </c>
      <c r="AO51" s="4">
        <f>DATE(T51, MATCH(U51,{"Jan","Feb","Mar","Apr","May","Jun","Jul","Aug","Sep","Oct","Nov","Dec"},0), V51)</f>
        <v>41518</v>
      </c>
      <c r="AP51" t="str">
        <f>IF(youtube_stats_raw[[#This Row],[subscribers]]&lt;70000000,"Micro",IF(youtube_stats_raw[[#This Row],[subscribers]]&lt;128000000,"Mid",IF(youtube_stats_raw[[#This Row],[subscribers]]&lt;186000000,"Macro","Mega")))</f>
        <v>Micro</v>
      </c>
      <c r="AQ51">
        <f>SUM((youtube_stats_raw[[#This Row],[lowest_yearly_earnings]] + youtube_stats_raw[[#This Row],[highest_yearly_earnings]])/2)</f>
        <v>1222050</v>
      </c>
      <c r="AR5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2" spans="1:44" x14ac:dyDescent="0.3">
      <c r="A52">
        <v>57</v>
      </c>
      <c r="B52" t="s">
        <v>165</v>
      </c>
      <c r="C52" s="1">
        <v>44600000</v>
      </c>
      <c r="D52" s="2">
        <v>41139050371</v>
      </c>
      <c r="E52" t="s">
        <v>45</v>
      </c>
      <c r="F52" t="s">
        <v>165</v>
      </c>
      <c r="G52">
        <v>100755</v>
      </c>
      <c r="H52" t="s">
        <v>166</v>
      </c>
      <c r="I52" t="s">
        <v>167</v>
      </c>
      <c r="J52" t="s">
        <v>45</v>
      </c>
      <c r="K52">
        <v>20</v>
      </c>
      <c r="L52">
        <v>1</v>
      </c>
      <c r="M52">
        <v>15</v>
      </c>
      <c r="N52">
        <v>1337000000</v>
      </c>
      <c r="O52">
        <v>334300</v>
      </c>
      <c r="P52">
        <v>5300000</v>
      </c>
      <c r="Q52">
        <v>4000000</v>
      </c>
      <c r="R52">
        <v>64200000</v>
      </c>
      <c r="S52">
        <v>1300000</v>
      </c>
      <c r="T52">
        <v>2008</v>
      </c>
      <c r="U52" t="s">
        <v>73</v>
      </c>
      <c r="V52" t="s">
        <v>50</v>
      </c>
      <c r="W52">
        <v>9</v>
      </c>
      <c r="X52">
        <v>216565318</v>
      </c>
      <c r="Y52">
        <v>4.45</v>
      </c>
      <c r="Z52">
        <v>79927762</v>
      </c>
      <c r="AA52">
        <v>30.375321</v>
      </c>
      <c r="AB52">
        <v>69.345116000000004</v>
      </c>
      <c r="AC52">
        <v>524.765625</v>
      </c>
      <c r="AD52">
        <v>408307.77997121733</v>
      </c>
      <c r="AE52">
        <v>442.65793260880355</v>
      </c>
      <c r="AF52">
        <v>1.0841280874932329E-3</v>
      </c>
      <c r="AG52">
        <v>128.83136465726759</v>
      </c>
      <c r="AH52">
        <v>922.40023253363233</v>
      </c>
      <c r="AI52">
        <v>18</v>
      </c>
      <c r="AJ52">
        <v>4965700</v>
      </c>
      <c r="AK52">
        <v>60200000</v>
      </c>
      <c r="AL52">
        <v>72222.222222222219</v>
      </c>
      <c r="AM52">
        <f>youtube_stats_raw[[#This Row],[subscribers_for_last_30_days]] /  youtube_stats_raw[[#This Row],[subscribers]]</f>
        <v>2.914798206278027E-2</v>
      </c>
      <c r="AN52" t="str">
        <f>IF(AND(youtube_stats_raw[[#This Row],[upload_frequency]]&gt;23.1077381,youtube_stats_raw[[#This Row],[ engagement_rate]]&lt;=0),"High",IF(OR(youtube_stats_raw[[#This Row],[upload_frequency]]&gt;23.1077381,youtube_stats_raw[[#This Row],[ engagement_rate]]&lt;=0),"Medium","Low"))</f>
        <v>Medium</v>
      </c>
      <c r="AO52" s="4">
        <f>DATE(T52, MATCH(U52,{"Jan","Feb","Mar","Apr","May","Jun","Jul","Aug","Sep","Oct","Nov","Dec"},0), V52)</f>
        <v>39449</v>
      </c>
      <c r="AP52" t="str">
        <f>IF(youtube_stats_raw[[#This Row],[subscribers]]&lt;70000000,"Micro",IF(youtube_stats_raw[[#This Row],[subscribers]]&lt;128000000,"Mid",IF(youtube_stats_raw[[#This Row],[subscribers]]&lt;186000000,"Macro","Mega")))</f>
        <v>Micro</v>
      </c>
      <c r="AQ52">
        <f>SUM((youtube_stats_raw[[#This Row],[lowest_yearly_earnings]] + youtube_stats_raw[[#This Row],[highest_yearly_earnings]])/2)</f>
        <v>34100000</v>
      </c>
      <c r="AR5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3" spans="1:44" x14ac:dyDescent="0.3">
      <c r="A53">
        <v>59</v>
      </c>
      <c r="B53" t="s">
        <v>168</v>
      </c>
      <c r="C53" s="1">
        <v>44200000</v>
      </c>
      <c r="D53" s="2">
        <v>25458952022</v>
      </c>
      <c r="E53" t="s">
        <v>30</v>
      </c>
      <c r="F53" t="s">
        <v>168</v>
      </c>
      <c r="G53">
        <v>128</v>
      </c>
      <c r="H53" t="s">
        <v>39</v>
      </c>
      <c r="I53" t="s">
        <v>40</v>
      </c>
      <c r="J53" t="s">
        <v>30</v>
      </c>
      <c r="K53">
        <v>70</v>
      </c>
      <c r="L53">
        <v>19</v>
      </c>
      <c r="M53">
        <v>24</v>
      </c>
      <c r="N53">
        <v>134242000</v>
      </c>
      <c r="O53">
        <v>33600</v>
      </c>
      <c r="P53">
        <v>537000</v>
      </c>
      <c r="Q53">
        <v>402700</v>
      </c>
      <c r="R53">
        <v>6400000</v>
      </c>
      <c r="S53">
        <v>100000</v>
      </c>
      <c r="T53">
        <v>2008</v>
      </c>
      <c r="U53" t="s">
        <v>89</v>
      </c>
      <c r="V53" t="s">
        <v>33</v>
      </c>
      <c r="W53">
        <v>88.2</v>
      </c>
      <c r="X53">
        <v>328239523</v>
      </c>
      <c r="Y53">
        <v>14.7</v>
      </c>
      <c r="Z53">
        <v>270663028</v>
      </c>
      <c r="AA53">
        <v>37.090240000000001</v>
      </c>
      <c r="AB53">
        <v>-95.712890999999999</v>
      </c>
      <c r="AC53">
        <v>0.66666666666666663</v>
      </c>
      <c r="AD53">
        <v>198898062.671875</v>
      </c>
      <c r="AE53">
        <v>345312.5</v>
      </c>
      <c r="AF53">
        <v>1.7361280213657336E-3</v>
      </c>
      <c r="AG53">
        <v>21.092777092158343</v>
      </c>
      <c r="AH53">
        <v>575.99438963800901</v>
      </c>
      <c r="AI53">
        <v>18</v>
      </c>
      <c r="AJ53">
        <v>503400</v>
      </c>
      <c r="AK53">
        <v>5997300</v>
      </c>
      <c r="AL53">
        <v>5555.5555555555557</v>
      </c>
      <c r="AM53">
        <f>youtube_stats_raw[[#This Row],[subscribers_for_last_30_days]] /  youtube_stats_raw[[#This Row],[subscribers]]</f>
        <v>2.2624434389140274E-3</v>
      </c>
      <c r="AN53" t="str">
        <f>IF(AND(youtube_stats_raw[[#This Row],[upload_frequency]]&gt;23.1077381,youtube_stats_raw[[#This Row],[ engagement_rate]]&lt;=0),"High",IF(OR(youtube_stats_raw[[#This Row],[upload_frequency]]&gt;23.1077381,youtube_stats_raw[[#This Row],[ engagement_rate]]&lt;=0),"Medium","Low"))</f>
        <v>Low</v>
      </c>
      <c r="AO53" s="4">
        <f>DATE(T53, MATCH(U53,{"Jan","Feb","Mar","Apr","May","Jun","Jul","Aug","Sep","Oct","Nov","Dec"},0), V53)</f>
        <v>39600</v>
      </c>
      <c r="AP53" t="str">
        <f>IF(youtube_stats_raw[[#This Row],[subscribers]]&lt;70000000,"Micro",IF(youtube_stats_raw[[#This Row],[subscribers]]&lt;128000000,"Mid",IF(youtube_stats_raw[[#This Row],[subscribers]]&lt;186000000,"Macro","Mega")))</f>
        <v>Micro</v>
      </c>
      <c r="AQ53">
        <f>SUM((youtube_stats_raw[[#This Row],[lowest_yearly_earnings]] + youtube_stats_raw[[#This Row],[highest_yearly_earnings]])/2)</f>
        <v>3401350</v>
      </c>
      <c r="AR5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4" spans="1:44" x14ac:dyDescent="0.3">
      <c r="A54">
        <v>60</v>
      </c>
      <c r="B54" t="s">
        <v>169</v>
      </c>
      <c r="C54" s="1">
        <v>44200000</v>
      </c>
      <c r="D54" s="2">
        <v>4274709210</v>
      </c>
      <c r="E54" t="s">
        <v>170</v>
      </c>
      <c r="F54" t="s">
        <v>169</v>
      </c>
      <c r="G54">
        <v>558</v>
      </c>
      <c r="H54" t="s">
        <v>113</v>
      </c>
      <c r="I54" t="s">
        <v>114</v>
      </c>
      <c r="J54" t="s">
        <v>170</v>
      </c>
      <c r="K54">
        <v>1741</v>
      </c>
      <c r="L54">
        <v>4</v>
      </c>
      <c r="M54">
        <v>1</v>
      </c>
      <c r="N54">
        <v>26683000</v>
      </c>
      <c r="O54">
        <v>6700</v>
      </c>
      <c r="P54">
        <v>106700</v>
      </c>
      <c r="Q54">
        <v>80100</v>
      </c>
      <c r="R54">
        <v>1300000</v>
      </c>
      <c r="S54">
        <v>0</v>
      </c>
      <c r="T54">
        <v>2013</v>
      </c>
      <c r="U54" t="s">
        <v>73</v>
      </c>
      <c r="V54" t="s">
        <v>115</v>
      </c>
      <c r="W54">
        <v>51.3</v>
      </c>
      <c r="X54">
        <v>212559417</v>
      </c>
      <c r="Y54">
        <v>12.08</v>
      </c>
      <c r="Z54">
        <v>183241641</v>
      </c>
      <c r="AA54">
        <v>-14.235004</v>
      </c>
      <c r="AB54">
        <v>-51.925280000000001</v>
      </c>
      <c r="AC54">
        <v>4.2272727272727275</v>
      </c>
      <c r="AD54">
        <v>7660769.1935483869</v>
      </c>
      <c r="AE54">
        <v>79211.469534050178</v>
      </c>
      <c r="AF54">
        <v>1.0339884616385403E-2</v>
      </c>
      <c r="AG54">
        <v>24.960762184803677</v>
      </c>
      <c r="AH54">
        <v>96.712878054298642</v>
      </c>
      <c r="AI54">
        <v>13</v>
      </c>
      <c r="AJ54">
        <v>100000</v>
      </c>
      <c r="AK54">
        <v>1219900</v>
      </c>
      <c r="AL54">
        <v>0</v>
      </c>
      <c r="AM54">
        <f>youtube_stats_raw[[#This Row],[subscribers_for_last_30_days]] /  youtube_stats_raw[[#This Row],[subscribers]]</f>
        <v>0</v>
      </c>
      <c r="AN54" t="str">
        <f>IF(AND(youtube_stats_raw[[#This Row],[upload_frequency]]&gt;23.1077381,youtube_stats_raw[[#This Row],[ engagement_rate]]&lt;=0),"High",IF(OR(youtube_stats_raw[[#This Row],[upload_frequency]]&gt;23.1077381,youtube_stats_raw[[#This Row],[ engagement_rate]]&lt;=0),"Medium","Low"))</f>
        <v>Medium</v>
      </c>
      <c r="AO54" s="4">
        <f>DATE(T54, MATCH(U54,{"Jan","Feb","Mar","Apr","May","Jun","Jul","Aug","Sep","Oct","Nov","Dec"},0), V54)</f>
        <v>41295</v>
      </c>
      <c r="AP54" t="str">
        <f>IF(youtube_stats_raw[[#This Row],[subscribers]]&lt;70000000,"Micro",IF(youtube_stats_raw[[#This Row],[subscribers]]&lt;128000000,"Mid",IF(youtube_stats_raw[[#This Row],[subscribers]]&lt;186000000,"Macro","Mega")))</f>
        <v>Micro</v>
      </c>
      <c r="AQ54">
        <f>SUM((youtube_stats_raw[[#This Row],[lowest_yearly_earnings]] + youtube_stats_raw[[#This Row],[highest_yearly_earnings]])/2)</f>
        <v>690050</v>
      </c>
      <c r="AR5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5" spans="1:44" x14ac:dyDescent="0.3">
      <c r="A55">
        <v>61</v>
      </c>
      <c r="B55" t="s">
        <v>171</v>
      </c>
      <c r="C55" s="1">
        <v>44200000</v>
      </c>
      <c r="D55" s="2">
        <v>50292540392</v>
      </c>
      <c r="E55" t="s">
        <v>58</v>
      </c>
      <c r="F55" t="s">
        <v>171</v>
      </c>
      <c r="G55">
        <v>193890</v>
      </c>
      <c r="H55" t="s">
        <v>172</v>
      </c>
      <c r="I55" t="s">
        <v>173</v>
      </c>
      <c r="J55" t="s">
        <v>45</v>
      </c>
      <c r="K55">
        <v>16</v>
      </c>
      <c r="L55">
        <v>1</v>
      </c>
      <c r="M55">
        <v>16</v>
      </c>
      <c r="N55">
        <v>176629000</v>
      </c>
      <c r="O55">
        <v>44200</v>
      </c>
      <c r="P55">
        <v>706500</v>
      </c>
      <c r="Q55">
        <v>529900</v>
      </c>
      <c r="R55">
        <v>8500000</v>
      </c>
      <c r="S55">
        <v>300000</v>
      </c>
      <c r="T55">
        <v>2008</v>
      </c>
      <c r="U55" t="s">
        <v>98</v>
      </c>
      <c r="V55" t="s">
        <v>103</v>
      </c>
      <c r="W55">
        <v>35.5</v>
      </c>
      <c r="X55">
        <v>108116615</v>
      </c>
      <c r="Y55">
        <v>2.15</v>
      </c>
      <c r="Z55">
        <v>50975903</v>
      </c>
      <c r="AA55">
        <v>12.879721</v>
      </c>
      <c r="AB55">
        <v>121.774017</v>
      </c>
      <c r="AC55">
        <v>1009.84375</v>
      </c>
      <c r="AD55">
        <v>259386.97401619476</v>
      </c>
      <c r="AE55">
        <v>227.96430966011656</v>
      </c>
      <c r="AF55">
        <v>8.7885797089364893E-4</v>
      </c>
      <c r="AG55">
        <v>14.047808969148482</v>
      </c>
      <c r="AH55">
        <v>1137.8402803619911</v>
      </c>
      <c r="AI55">
        <v>18</v>
      </c>
      <c r="AJ55">
        <v>662300</v>
      </c>
      <c r="AK55">
        <v>7970100</v>
      </c>
      <c r="AL55">
        <v>16666.666666666668</v>
      </c>
      <c r="AM55">
        <f>youtube_stats_raw[[#This Row],[subscribers_for_last_30_days]] /  youtube_stats_raw[[#This Row],[subscribers]]</f>
        <v>6.7873303167420816E-3</v>
      </c>
      <c r="AN55" t="str">
        <f>IF(AND(youtube_stats_raw[[#This Row],[upload_frequency]]&gt;23.1077381,youtube_stats_raw[[#This Row],[ engagement_rate]]&lt;=0),"High",IF(OR(youtube_stats_raw[[#This Row],[upload_frequency]]&gt;23.1077381,youtube_stats_raw[[#This Row],[ engagement_rate]]&lt;=0),"Medium","Low"))</f>
        <v>Medium</v>
      </c>
      <c r="AO55" s="4">
        <f>DATE(T55, MATCH(U55,{"Jan","Feb","Mar","Apr","May","Jun","Jul","Aug","Sep","Oct","Nov","Dec"},0), V55)</f>
        <v>39645</v>
      </c>
      <c r="AP55" t="str">
        <f>IF(youtube_stats_raw[[#This Row],[subscribers]]&lt;70000000,"Micro",IF(youtube_stats_raw[[#This Row],[subscribers]]&lt;128000000,"Mid",IF(youtube_stats_raw[[#This Row],[subscribers]]&lt;186000000,"Macro","Mega")))</f>
        <v>Micro</v>
      </c>
      <c r="AQ55">
        <f>SUM((youtube_stats_raw[[#This Row],[lowest_yearly_earnings]] + youtube_stats_raw[[#This Row],[highest_yearly_earnings]])/2)</f>
        <v>4514950</v>
      </c>
      <c r="AR5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6" spans="1:44" x14ac:dyDescent="0.3">
      <c r="A56">
        <v>62</v>
      </c>
      <c r="B56" t="s">
        <v>174</v>
      </c>
      <c r="C56" s="1">
        <v>43700000</v>
      </c>
      <c r="D56" s="2">
        <v>12884264778</v>
      </c>
      <c r="E56" t="s">
        <v>30</v>
      </c>
      <c r="F56" t="s">
        <v>175</v>
      </c>
      <c r="G56">
        <v>8</v>
      </c>
      <c r="H56" t="s">
        <v>176</v>
      </c>
      <c r="I56" t="s">
        <v>177</v>
      </c>
      <c r="J56" t="s">
        <v>124</v>
      </c>
      <c r="K56">
        <v>4056116</v>
      </c>
      <c r="L56">
        <v>4026</v>
      </c>
      <c r="M56">
        <v>5270</v>
      </c>
      <c r="N56">
        <v>22</v>
      </c>
      <c r="O56">
        <v>0</v>
      </c>
      <c r="P56">
        <v>0</v>
      </c>
      <c r="Q56">
        <v>0</v>
      </c>
      <c r="R56">
        <v>1</v>
      </c>
      <c r="S56">
        <v>0</v>
      </c>
      <c r="T56">
        <v>2006</v>
      </c>
      <c r="U56" t="s">
        <v>59</v>
      </c>
      <c r="V56" t="s">
        <v>42</v>
      </c>
      <c r="W56">
        <v>49.3</v>
      </c>
      <c r="X56">
        <v>69625582</v>
      </c>
      <c r="Y56">
        <v>0.75</v>
      </c>
      <c r="Z56">
        <v>35294600</v>
      </c>
      <c r="AA56">
        <v>15.870032</v>
      </c>
      <c r="AB56">
        <v>100.992541</v>
      </c>
      <c r="AC56">
        <v>3.7037037037037035E-2</v>
      </c>
      <c r="AD56">
        <v>1610533097.25</v>
      </c>
      <c r="AE56">
        <v>5462500</v>
      </c>
      <c r="AF56">
        <v>3.391734084401785E-3</v>
      </c>
      <c r="AG56">
        <v>0</v>
      </c>
      <c r="AH56">
        <v>294.83443427917621</v>
      </c>
      <c r="AI56">
        <v>20</v>
      </c>
      <c r="AJ56">
        <v>0</v>
      </c>
      <c r="AK56">
        <v>1</v>
      </c>
      <c r="AL56">
        <v>0</v>
      </c>
      <c r="AM56">
        <f>youtube_stats_raw[[#This Row],[subscribers_for_last_30_days]] /  youtube_stats_raw[[#This Row],[subscribers]]</f>
        <v>0</v>
      </c>
      <c r="AN56" t="str">
        <f>IF(AND(youtube_stats_raw[[#This Row],[upload_frequency]]&gt;23.1077381,youtube_stats_raw[[#This Row],[ engagement_rate]]&lt;=0),"High",IF(OR(youtube_stats_raw[[#This Row],[upload_frequency]]&gt;23.1077381,youtube_stats_raw[[#This Row],[ engagement_rate]]&lt;=0),"Medium","Low"))</f>
        <v>Medium</v>
      </c>
      <c r="AO56" s="4">
        <f>DATE(T56, MATCH(U56,{"Jan","Feb","Mar","Apr","May","Jun","Jul","Aug","Sep","Oct","Nov","Dec"},0), V56)</f>
        <v>38849</v>
      </c>
      <c r="AP56" t="str">
        <f>IF(youtube_stats_raw[[#This Row],[subscribers]]&lt;70000000,"Micro",IF(youtube_stats_raw[[#This Row],[subscribers]]&lt;128000000,"Mid",IF(youtube_stats_raw[[#This Row],[subscribers]]&lt;186000000,"Macro","Mega")))</f>
        <v>Micro</v>
      </c>
      <c r="AQ56">
        <f>SUM((youtube_stats_raw[[#This Row],[lowest_yearly_earnings]] + youtube_stats_raw[[#This Row],[highest_yearly_earnings]])/2)</f>
        <v>0.5</v>
      </c>
      <c r="AR5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7" spans="1:44" x14ac:dyDescent="0.3">
      <c r="A57">
        <v>64</v>
      </c>
      <c r="B57" t="s">
        <v>178</v>
      </c>
      <c r="C57" s="1">
        <v>43500000</v>
      </c>
      <c r="D57" s="2">
        <v>27568757295</v>
      </c>
      <c r="E57" t="s">
        <v>58</v>
      </c>
      <c r="F57" t="s">
        <v>178</v>
      </c>
      <c r="G57">
        <v>326</v>
      </c>
      <c r="H57" t="s">
        <v>179</v>
      </c>
      <c r="I57" t="s">
        <v>180</v>
      </c>
      <c r="J57" t="s">
        <v>181</v>
      </c>
      <c r="K57">
        <v>52</v>
      </c>
      <c r="L57">
        <v>1</v>
      </c>
      <c r="M57">
        <v>3</v>
      </c>
      <c r="N57">
        <v>353412000</v>
      </c>
      <c r="O57">
        <v>88400</v>
      </c>
      <c r="P57">
        <v>1400000</v>
      </c>
      <c r="Q57">
        <v>1100000</v>
      </c>
      <c r="R57">
        <v>17000000</v>
      </c>
      <c r="S57">
        <v>500000</v>
      </c>
      <c r="T57">
        <v>2005</v>
      </c>
      <c r="U57" t="s">
        <v>132</v>
      </c>
      <c r="V57" t="s">
        <v>103</v>
      </c>
      <c r="W57">
        <v>55.3</v>
      </c>
      <c r="X57">
        <v>50339443</v>
      </c>
      <c r="Y57">
        <v>9.7100000000000009</v>
      </c>
      <c r="Z57">
        <v>40827302</v>
      </c>
      <c r="AA57">
        <v>4.5708679999999999</v>
      </c>
      <c r="AB57">
        <v>-74.297332999999995</v>
      </c>
      <c r="AC57">
        <v>1.4298245614035088</v>
      </c>
      <c r="AD57">
        <v>84566740.168711662</v>
      </c>
      <c r="AE57">
        <v>133435.58282208588</v>
      </c>
      <c r="AF57">
        <v>1.5778730805501111E-3</v>
      </c>
      <c r="AG57">
        <v>50.78212213264726</v>
      </c>
      <c r="AH57">
        <v>633.76453551724137</v>
      </c>
      <c r="AI57">
        <v>21</v>
      </c>
      <c r="AJ57">
        <v>1311600</v>
      </c>
      <c r="AK57">
        <v>15900000</v>
      </c>
      <c r="AL57">
        <v>23809.523809523809</v>
      </c>
      <c r="AM57">
        <f>youtube_stats_raw[[#This Row],[subscribers_for_last_30_days]] /  youtube_stats_raw[[#This Row],[subscribers]]</f>
        <v>1.1494252873563218E-2</v>
      </c>
      <c r="AN57" t="str">
        <f>IF(AND(youtube_stats_raw[[#This Row],[upload_frequency]]&gt;23.1077381,youtube_stats_raw[[#This Row],[ engagement_rate]]&lt;=0),"High",IF(OR(youtube_stats_raw[[#This Row],[upload_frequency]]&gt;23.1077381,youtube_stats_raw[[#This Row],[ engagement_rate]]&lt;=0),"Medium","Low"))</f>
        <v>Low</v>
      </c>
      <c r="AO57" s="4">
        <f>DATE(T57, MATCH(U57,{"Jan","Feb","Mar","Apr","May","Jun","Jul","Aug","Sep","Oct","Nov","Dec"},0), V57)</f>
        <v>38641</v>
      </c>
      <c r="AP57" t="str">
        <f>IF(youtube_stats_raw[[#This Row],[subscribers]]&lt;70000000,"Micro",IF(youtube_stats_raw[[#This Row],[subscribers]]&lt;128000000,"Mid",IF(youtube_stats_raw[[#This Row],[subscribers]]&lt;186000000,"Macro","Mega")))</f>
        <v>Micro</v>
      </c>
      <c r="AQ57">
        <f>SUM((youtube_stats_raw[[#This Row],[lowest_yearly_earnings]] + youtube_stats_raw[[#This Row],[highest_yearly_earnings]])/2)</f>
        <v>9050000</v>
      </c>
      <c r="AR5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8" spans="1:44" x14ac:dyDescent="0.3">
      <c r="A58">
        <v>65</v>
      </c>
      <c r="B58" t="s">
        <v>182</v>
      </c>
      <c r="C58" s="1">
        <v>43200000</v>
      </c>
      <c r="D58" s="2">
        <v>36458726976</v>
      </c>
      <c r="E58" t="s">
        <v>37</v>
      </c>
      <c r="F58" t="s">
        <v>182</v>
      </c>
      <c r="G58">
        <v>1478</v>
      </c>
      <c r="H58" t="s">
        <v>69</v>
      </c>
      <c r="I58" t="s">
        <v>70</v>
      </c>
      <c r="J58" t="s">
        <v>49</v>
      </c>
      <c r="K58">
        <v>26</v>
      </c>
      <c r="L58">
        <v>2</v>
      </c>
      <c r="M58">
        <v>6</v>
      </c>
      <c r="N58">
        <v>303780000</v>
      </c>
      <c r="O58">
        <v>75900</v>
      </c>
      <c r="P58">
        <v>1200000</v>
      </c>
      <c r="Q58">
        <v>911300</v>
      </c>
      <c r="R58">
        <v>14600000</v>
      </c>
      <c r="S58">
        <v>300000</v>
      </c>
      <c r="T58">
        <v>2011</v>
      </c>
      <c r="U58" t="s">
        <v>59</v>
      </c>
      <c r="V58" t="s">
        <v>184</v>
      </c>
      <c r="W58">
        <v>81.900000000000006</v>
      </c>
      <c r="X58">
        <v>144373535</v>
      </c>
      <c r="Y58">
        <v>4.59</v>
      </c>
      <c r="Z58">
        <v>107683889</v>
      </c>
      <c r="AA58">
        <v>61.524009999999997</v>
      </c>
      <c r="AB58">
        <v>105.31875599999999</v>
      </c>
      <c r="AC58">
        <v>9.4743589743589745</v>
      </c>
      <c r="AD58">
        <v>24667609.591339648</v>
      </c>
      <c r="AE58">
        <v>29228.687415426251</v>
      </c>
      <c r="AF58">
        <v>1.1849014922665191E-3</v>
      </c>
      <c r="AG58">
        <v>32.913930340736648</v>
      </c>
      <c r="AH58">
        <v>843.9520133333333</v>
      </c>
      <c r="AI58">
        <v>15</v>
      </c>
      <c r="AJ58">
        <v>1124100</v>
      </c>
      <c r="AK58">
        <v>13688700</v>
      </c>
      <c r="AL58">
        <v>20000</v>
      </c>
      <c r="AM58">
        <f>youtube_stats_raw[[#This Row],[subscribers_for_last_30_days]] /  youtube_stats_raw[[#This Row],[subscribers]]</f>
        <v>6.9444444444444441E-3</v>
      </c>
      <c r="AN58" t="str">
        <f>IF(AND(youtube_stats_raw[[#This Row],[upload_frequency]]&gt;23.1077381,youtube_stats_raw[[#This Row],[ engagement_rate]]&lt;=0),"High",IF(OR(youtube_stats_raw[[#This Row],[upload_frequency]]&gt;23.1077381,youtube_stats_raw[[#This Row],[ engagement_rate]]&lt;=0),"Medium","Low"))</f>
        <v>Low</v>
      </c>
      <c r="AO58" s="4">
        <f>DATE(T58, MATCH(U58,{"Jan","Feb","Mar","Apr","May","Jun","Jul","Aug","Sep","Oct","Nov","Dec"},0), V58)</f>
        <v>40694</v>
      </c>
      <c r="AP58" t="str">
        <f>IF(youtube_stats_raw[[#This Row],[subscribers]]&lt;70000000,"Micro",IF(youtube_stats_raw[[#This Row],[subscribers]]&lt;128000000,"Mid",IF(youtube_stats_raw[[#This Row],[subscribers]]&lt;186000000,"Macro","Mega")))</f>
        <v>Micro</v>
      </c>
      <c r="AQ58">
        <f>SUM((youtube_stats_raw[[#This Row],[lowest_yearly_earnings]] + youtube_stats_raw[[#This Row],[highest_yearly_earnings]])/2)</f>
        <v>7755650</v>
      </c>
      <c r="AR5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9" spans="1:44" x14ac:dyDescent="0.3">
      <c r="A59">
        <v>66</v>
      </c>
      <c r="B59" t="s">
        <v>185</v>
      </c>
      <c r="C59" s="1">
        <v>43200000</v>
      </c>
      <c r="D59" s="2">
        <v>37939780685</v>
      </c>
      <c r="E59" t="s">
        <v>45</v>
      </c>
      <c r="F59" t="s">
        <v>185</v>
      </c>
      <c r="G59">
        <v>109871</v>
      </c>
      <c r="H59" t="s">
        <v>166</v>
      </c>
      <c r="I59" t="s">
        <v>167</v>
      </c>
      <c r="J59" t="s">
        <v>45</v>
      </c>
      <c r="K59">
        <v>24</v>
      </c>
      <c r="L59">
        <v>2</v>
      </c>
      <c r="M59">
        <v>18</v>
      </c>
      <c r="N59">
        <v>1149000000</v>
      </c>
      <c r="O59">
        <v>287300</v>
      </c>
      <c r="P59">
        <v>4600000</v>
      </c>
      <c r="Q59">
        <v>3400000</v>
      </c>
      <c r="R59">
        <v>55200000</v>
      </c>
      <c r="S59">
        <v>900000</v>
      </c>
      <c r="T59">
        <v>2016</v>
      </c>
      <c r="U59" t="s">
        <v>98</v>
      </c>
      <c r="V59" t="s">
        <v>83</v>
      </c>
      <c r="W59">
        <v>9</v>
      </c>
      <c r="X59">
        <v>216565318</v>
      </c>
      <c r="Y59">
        <v>4.45</v>
      </c>
      <c r="Z59">
        <v>79927762</v>
      </c>
      <c r="AA59">
        <v>30.375321</v>
      </c>
      <c r="AB59">
        <v>69.345116000000004</v>
      </c>
      <c r="AC59">
        <v>1144.4895833333333</v>
      </c>
      <c r="AD59">
        <v>345312.05399969057</v>
      </c>
      <c r="AE59">
        <v>393.18837545849226</v>
      </c>
      <c r="AF59">
        <v>1.1386465398594066E-3</v>
      </c>
      <c r="AG59">
        <v>121.24477044799238</v>
      </c>
      <c r="AH59">
        <v>878.2356640046296</v>
      </c>
      <c r="AI59">
        <v>10</v>
      </c>
      <c r="AJ59">
        <v>4312700</v>
      </c>
      <c r="AK59">
        <v>51800000</v>
      </c>
      <c r="AL59">
        <v>90000</v>
      </c>
      <c r="AM59">
        <f>youtube_stats_raw[[#This Row],[subscribers_for_last_30_days]] /  youtube_stats_raw[[#This Row],[subscribers]]</f>
        <v>2.0833333333333332E-2</v>
      </c>
      <c r="AN59" t="str">
        <f>IF(AND(youtube_stats_raw[[#This Row],[upload_frequency]]&gt;23.1077381,youtube_stats_raw[[#This Row],[ engagement_rate]]&lt;=0),"High",IF(OR(youtube_stats_raw[[#This Row],[upload_frequency]]&gt;23.1077381,youtube_stats_raw[[#This Row],[ engagement_rate]]&lt;=0),"Medium","Low"))</f>
        <v>Medium</v>
      </c>
      <c r="AO59" s="4">
        <f>DATE(T59, MATCH(U59,{"Jan","Feb","Mar","Apr","May","Jun","Jul","Aug","Sep","Oct","Nov","Dec"},0), V59)</f>
        <v>42562</v>
      </c>
      <c r="AP59" t="str">
        <f>IF(youtube_stats_raw[[#This Row],[subscribers]]&lt;70000000,"Micro",IF(youtube_stats_raw[[#This Row],[subscribers]]&lt;128000000,"Mid",IF(youtube_stats_raw[[#This Row],[subscribers]]&lt;186000000,"Macro","Mega")))</f>
        <v>Micro</v>
      </c>
      <c r="AQ59">
        <f>SUM((youtube_stats_raw[[#This Row],[lowest_yearly_earnings]] + youtube_stats_raw[[#This Row],[highest_yearly_earnings]])/2)</f>
        <v>29300000</v>
      </c>
      <c r="AR5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0" spans="1:44" x14ac:dyDescent="0.3">
      <c r="A60">
        <v>67</v>
      </c>
      <c r="B60" t="s">
        <v>186</v>
      </c>
      <c r="C60" s="1">
        <v>42500000</v>
      </c>
      <c r="D60" s="2">
        <v>26820902622</v>
      </c>
      <c r="E60" t="s">
        <v>30</v>
      </c>
      <c r="F60" t="s">
        <v>186</v>
      </c>
      <c r="G60">
        <v>10938</v>
      </c>
      <c r="H60" t="s">
        <v>31</v>
      </c>
      <c r="I60" t="s">
        <v>32</v>
      </c>
      <c r="J60" t="s">
        <v>30</v>
      </c>
      <c r="K60">
        <v>62</v>
      </c>
      <c r="L60">
        <v>19</v>
      </c>
      <c r="M60">
        <v>26</v>
      </c>
      <c r="N60">
        <v>159757000</v>
      </c>
      <c r="O60">
        <v>39900</v>
      </c>
      <c r="P60">
        <v>639000</v>
      </c>
      <c r="Q60">
        <v>479300</v>
      </c>
      <c r="R60">
        <v>7700000</v>
      </c>
      <c r="S60">
        <v>100000</v>
      </c>
      <c r="T60">
        <v>2012</v>
      </c>
      <c r="U60" t="s">
        <v>140</v>
      </c>
      <c r="V60" t="s">
        <v>127</v>
      </c>
      <c r="W60">
        <v>28.1</v>
      </c>
      <c r="X60">
        <v>1366417754</v>
      </c>
      <c r="Y60">
        <v>5.36</v>
      </c>
      <c r="Z60">
        <v>471031528</v>
      </c>
      <c r="AA60">
        <v>20.593684</v>
      </c>
      <c r="AB60">
        <v>78.962879999999998</v>
      </c>
      <c r="AC60">
        <v>75.958333333333329</v>
      </c>
      <c r="AD60">
        <v>2452084.7158529893</v>
      </c>
      <c r="AE60">
        <v>3885.5366611812033</v>
      </c>
      <c r="AF60">
        <v>1.5845850006978935E-3</v>
      </c>
      <c r="AG60">
        <v>23.824701539904794</v>
      </c>
      <c r="AH60">
        <v>631.0800616941176</v>
      </c>
      <c r="AI60">
        <v>14</v>
      </c>
      <c r="AJ60">
        <v>599100</v>
      </c>
      <c r="AK60">
        <v>7220700</v>
      </c>
      <c r="AL60">
        <v>7142.8571428571431</v>
      </c>
      <c r="AM60">
        <f>youtube_stats_raw[[#This Row],[subscribers_for_last_30_days]] /  youtube_stats_raw[[#This Row],[subscribers]]</f>
        <v>2.352941176470588E-3</v>
      </c>
      <c r="AN60" t="str">
        <f>IF(AND(youtube_stats_raw[[#This Row],[upload_frequency]]&gt;23.1077381,youtube_stats_raw[[#This Row],[ engagement_rate]]&lt;=0),"High",IF(OR(youtube_stats_raw[[#This Row],[upload_frequency]]&gt;23.1077381,youtube_stats_raw[[#This Row],[ engagement_rate]]&lt;=0),"Medium","Low"))</f>
        <v>Medium</v>
      </c>
      <c r="AO60" s="4">
        <f>DATE(T60, MATCH(U60,{"Jan","Feb","Mar","Apr","May","Jun","Jul","Aug","Sep","Oct","Nov","Dec"},0), V60)</f>
        <v>41235</v>
      </c>
      <c r="AP60" t="str">
        <f>IF(youtube_stats_raw[[#This Row],[subscribers]]&lt;70000000,"Micro",IF(youtube_stats_raw[[#This Row],[subscribers]]&lt;128000000,"Mid",IF(youtube_stats_raw[[#This Row],[subscribers]]&lt;186000000,"Macro","Mega")))</f>
        <v>Micro</v>
      </c>
      <c r="AQ60">
        <f>SUM((youtube_stats_raw[[#This Row],[lowest_yearly_earnings]] + youtube_stats_raw[[#This Row],[highest_yearly_earnings]])/2)</f>
        <v>4089650</v>
      </c>
      <c r="AR6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1" spans="1:44" x14ac:dyDescent="0.3">
      <c r="A61">
        <v>68</v>
      </c>
      <c r="B61" t="s">
        <v>187</v>
      </c>
      <c r="C61" s="1">
        <v>42400000</v>
      </c>
      <c r="D61" s="2">
        <v>24519022988</v>
      </c>
      <c r="E61" t="s">
        <v>53</v>
      </c>
      <c r="F61" t="s">
        <v>187</v>
      </c>
      <c r="G61">
        <v>1218</v>
      </c>
      <c r="H61" t="s">
        <v>39</v>
      </c>
      <c r="I61" t="s">
        <v>40</v>
      </c>
      <c r="J61" t="s">
        <v>124</v>
      </c>
      <c r="K61">
        <v>74</v>
      </c>
      <c r="L61">
        <v>20</v>
      </c>
      <c r="M61">
        <v>5</v>
      </c>
      <c r="N61">
        <v>670459000</v>
      </c>
      <c r="O61">
        <v>167600</v>
      </c>
      <c r="P61">
        <v>2700000</v>
      </c>
      <c r="Q61">
        <v>2000000</v>
      </c>
      <c r="R61">
        <v>32200000</v>
      </c>
      <c r="S61">
        <v>1000000</v>
      </c>
      <c r="T61">
        <v>2014</v>
      </c>
      <c r="U61" t="s">
        <v>51</v>
      </c>
      <c r="V61" t="s">
        <v>101</v>
      </c>
      <c r="W61">
        <v>88.2</v>
      </c>
      <c r="X61">
        <v>328239523</v>
      </c>
      <c r="Y61">
        <v>14.7</v>
      </c>
      <c r="Z61">
        <v>270663028</v>
      </c>
      <c r="AA61">
        <v>37.090240000000001</v>
      </c>
      <c r="AB61">
        <v>-95.712890999999999</v>
      </c>
      <c r="AC61">
        <v>10.15</v>
      </c>
      <c r="AD61">
        <v>20130560.745484401</v>
      </c>
      <c r="AE61">
        <v>34811.165845648604</v>
      </c>
      <c r="AF61">
        <v>1.7292695561626267E-3</v>
      </c>
      <c r="AG61">
        <v>110.11858022733708</v>
      </c>
      <c r="AH61">
        <v>578.27884405660382</v>
      </c>
      <c r="AI61">
        <v>12</v>
      </c>
      <c r="AJ61">
        <v>2532400</v>
      </c>
      <c r="AK61">
        <v>30200000</v>
      </c>
      <c r="AL61">
        <v>83333.333333333328</v>
      </c>
      <c r="AM61">
        <f>youtube_stats_raw[[#This Row],[subscribers_for_last_30_days]] /  youtube_stats_raw[[#This Row],[subscribers]]</f>
        <v>2.358490566037736E-2</v>
      </c>
      <c r="AN61" t="str">
        <f>IF(AND(youtube_stats_raw[[#This Row],[upload_frequency]]&gt;23.1077381,youtube_stats_raw[[#This Row],[ engagement_rate]]&lt;=0),"High",IF(OR(youtube_stats_raw[[#This Row],[upload_frequency]]&gt;23.1077381,youtube_stats_raw[[#This Row],[ engagement_rate]]&lt;=0),"Medium","Low"))</f>
        <v>Low</v>
      </c>
      <c r="AO61" s="4">
        <f>DATE(T61, MATCH(U61,{"Jan","Feb","Mar","Apr","May","Jun","Jul","Aug","Sep","Oct","Nov","Dec"},0), V61)</f>
        <v>41899</v>
      </c>
      <c r="AP61" t="str">
        <f>IF(youtube_stats_raw[[#This Row],[subscribers]]&lt;70000000,"Micro",IF(youtube_stats_raw[[#This Row],[subscribers]]&lt;128000000,"Mid",IF(youtube_stats_raw[[#This Row],[subscribers]]&lt;186000000,"Macro","Mega")))</f>
        <v>Micro</v>
      </c>
      <c r="AQ61">
        <f>SUM((youtube_stats_raw[[#This Row],[lowest_yearly_earnings]] + youtube_stats_raw[[#This Row],[highest_yearly_earnings]])/2)</f>
        <v>17100000</v>
      </c>
      <c r="AR6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2" spans="1:44" x14ac:dyDescent="0.3">
      <c r="A62">
        <v>69</v>
      </c>
      <c r="B62" t="s">
        <v>188</v>
      </c>
      <c r="C62" s="1">
        <v>42400000</v>
      </c>
      <c r="D62" s="2">
        <v>19547696190</v>
      </c>
      <c r="E62" t="s">
        <v>45</v>
      </c>
      <c r="F62" t="s">
        <v>188</v>
      </c>
      <c r="G62">
        <v>618</v>
      </c>
      <c r="H62" t="s">
        <v>39</v>
      </c>
      <c r="I62" t="s">
        <v>40</v>
      </c>
      <c r="J62" t="s">
        <v>45</v>
      </c>
      <c r="K62">
        <v>128</v>
      </c>
      <c r="L62">
        <v>21</v>
      </c>
      <c r="M62">
        <v>19</v>
      </c>
      <c r="N62">
        <v>53202000</v>
      </c>
      <c r="O62">
        <v>13300</v>
      </c>
      <c r="P62">
        <v>212800</v>
      </c>
      <c r="Q62">
        <v>159600</v>
      </c>
      <c r="R62">
        <v>2600000</v>
      </c>
      <c r="S62">
        <v>0</v>
      </c>
      <c r="T62">
        <v>2017</v>
      </c>
      <c r="U62" t="s">
        <v>140</v>
      </c>
      <c r="V62" t="s">
        <v>74</v>
      </c>
      <c r="W62">
        <v>88.2</v>
      </c>
      <c r="X62">
        <v>328239523</v>
      </c>
      <c r="Y62">
        <v>14.7</v>
      </c>
      <c r="Z62">
        <v>270663028</v>
      </c>
      <c r="AA62">
        <v>37.090240000000001</v>
      </c>
      <c r="AB62">
        <v>-95.712890999999999</v>
      </c>
      <c r="AC62">
        <v>7.3571428571428568</v>
      </c>
      <c r="AD62">
        <v>31630576.359223302</v>
      </c>
      <c r="AE62">
        <v>68608.414239482197</v>
      </c>
      <c r="AF62">
        <v>2.1690535594517035E-3</v>
      </c>
      <c r="AG62">
        <v>10.886193336116097</v>
      </c>
      <c r="AH62">
        <v>461.03057051886793</v>
      </c>
      <c r="AI62">
        <v>9</v>
      </c>
      <c r="AJ62">
        <v>199500</v>
      </c>
      <c r="AK62">
        <v>2440400</v>
      </c>
      <c r="AL62">
        <v>0</v>
      </c>
      <c r="AM62">
        <f>youtube_stats_raw[[#This Row],[subscribers_for_last_30_days]] /  youtube_stats_raw[[#This Row],[subscribers]]</f>
        <v>0</v>
      </c>
      <c r="AN62" t="str">
        <f>IF(AND(youtube_stats_raw[[#This Row],[upload_frequency]]&gt;23.1077381,youtube_stats_raw[[#This Row],[ engagement_rate]]&lt;=0),"High",IF(OR(youtube_stats_raw[[#This Row],[upload_frequency]]&gt;23.1077381,youtube_stats_raw[[#This Row],[ engagement_rate]]&lt;=0),"Medium","Low"))</f>
        <v>Medium</v>
      </c>
      <c r="AO62" s="4">
        <f>DATE(T62, MATCH(U62,{"Jan","Feb","Mar","Apr","May","Jun","Jul","Aug","Sep","Oct","Nov","Dec"},0), V62)</f>
        <v>43053</v>
      </c>
      <c r="AP62" t="str">
        <f>IF(youtube_stats_raw[[#This Row],[subscribers]]&lt;70000000,"Micro",IF(youtube_stats_raw[[#This Row],[subscribers]]&lt;128000000,"Mid",IF(youtube_stats_raw[[#This Row],[subscribers]]&lt;186000000,"Macro","Mega")))</f>
        <v>Micro</v>
      </c>
      <c r="AQ62">
        <f>SUM((youtube_stats_raw[[#This Row],[lowest_yearly_earnings]] + youtube_stats_raw[[#This Row],[highest_yearly_earnings]])/2)</f>
        <v>1379800</v>
      </c>
      <c r="AR6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3" spans="1:44" x14ac:dyDescent="0.3">
      <c r="A63">
        <v>70</v>
      </c>
      <c r="B63" t="s">
        <v>189</v>
      </c>
      <c r="C63" s="1">
        <v>41900000</v>
      </c>
      <c r="D63" s="2">
        <v>22477745835</v>
      </c>
      <c r="E63" t="s">
        <v>45</v>
      </c>
      <c r="F63" t="s">
        <v>189</v>
      </c>
      <c r="G63">
        <v>84</v>
      </c>
      <c r="H63" t="s">
        <v>190</v>
      </c>
      <c r="I63" t="s">
        <v>191</v>
      </c>
      <c r="J63" t="s">
        <v>30</v>
      </c>
      <c r="K63">
        <v>98</v>
      </c>
      <c r="L63">
        <v>1</v>
      </c>
      <c r="M63">
        <v>27</v>
      </c>
      <c r="N63">
        <v>182926000</v>
      </c>
      <c r="O63">
        <v>45700</v>
      </c>
      <c r="P63">
        <v>731700</v>
      </c>
      <c r="Q63">
        <v>548800</v>
      </c>
      <c r="R63">
        <v>8800000</v>
      </c>
      <c r="S63">
        <v>100000</v>
      </c>
      <c r="T63">
        <v>2005</v>
      </c>
      <c r="U63" t="s">
        <v>140</v>
      </c>
      <c r="V63" t="s">
        <v>77</v>
      </c>
      <c r="W63">
        <v>65.400000000000006</v>
      </c>
      <c r="X63">
        <v>287025</v>
      </c>
      <c r="Y63">
        <v>10.33</v>
      </c>
      <c r="Z63">
        <v>89431</v>
      </c>
      <c r="AA63">
        <v>13.193887</v>
      </c>
      <c r="AB63">
        <v>-59.543197999999997</v>
      </c>
      <c r="AC63">
        <v>0.36842105263157893</v>
      </c>
      <c r="AD63">
        <v>267592212.32142857</v>
      </c>
      <c r="AE63">
        <v>498809.52380952379</v>
      </c>
      <c r="AF63">
        <v>1.8640659213593248E-3</v>
      </c>
      <c r="AG63">
        <v>32.552196531231928</v>
      </c>
      <c r="AH63">
        <v>536.46171443914079</v>
      </c>
      <c r="AI63">
        <v>21</v>
      </c>
      <c r="AJ63">
        <v>686000</v>
      </c>
      <c r="AK63">
        <v>8251200</v>
      </c>
      <c r="AL63">
        <v>4761.9047619047615</v>
      </c>
      <c r="AM63">
        <f>youtube_stats_raw[[#This Row],[subscribers_for_last_30_days]] /  youtube_stats_raw[[#This Row],[subscribers]]</f>
        <v>2.3866348448687352E-3</v>
      </c>
      <c r="AN63" t="str">
        <f>IF(AND(youtube_stats_raw[[#This Row],[upload_frequency]]&gt;23.1077381,youtube_stats_raw[[#This Row],[ engagement_rate]]&lt;=0),"High",IF(OR(youtube_stats_raw[[#This Row],[upload_frequency]]&gt;23.1077381,youtube_stats_raw[[#This Row],[ engagement_rate]]&lt;=0),"Medium","Low"))</f>
        <v>Low</v>
      </c>
      <c r="AO63" s="4">
        <f>DATE(T63, MATCH(U63,{"Jan","Feb","Mar","Apr","May","Jun","Jul","Aug","Sep","Oct","Nov","Dec"},0), V63)</f>
        <v>38662</v>
      </c>
      <c r="AP63" t="str">
        <f>IF(youtube_stats_raw[[#This Row],[subscribers]]&lt;70000000,"Micro",IF(youtube_stats_raw[[#This Row],[subscribers]]&lt;128000000,"Mid",IF(youtube_stats_raw[[#This Row],[subscribers]]&lt;186000000,"Macro","Mega")))</f>
        <v>Micro</v>
      </c>
      <c r="AQ63">
        <f>SUM((youtube_stats_raw[[#This Row],[lowest_yearly_earnings]] + youtube_stats_raw[[#This Row],[highest_yearly_earnings]])/2)</f>
        <v>4674400</v>
      </c>
      <c r="AR6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4" spans="1:44" x14ac:dyDescent="0.3">
      <c r="A64">
        <v>71</v>
      </c>
      <c r="B64" t="s">
        <v>192</v>
      </c>
      <c r="C64" s="1">
        <v>41400000</v>
      </c>
      <c r="D64" s="2">
        <v>17608931161</v>
      </c>
      <c r="E64" t="s">
        <v>193</v>
      </c>
      <c r="F64" t="s">
        <v>192</v>
      </c>
      <c r="G64">
        <v>4510</v>
      </c>
      <c r="H64" t="s">
        <v>31</v>
      </c>
      <c r="I64" t="s">
        <v>32</v>
      </c>
      <c r="J64" t="s">
        <v>30</v>
      </c>
      <c r="K64">
        <v>155</v>
      </c>
      <c r="L64">
        <v>20</v>
      </c>
      <c r="M64">
        <v>28</v>
      </c>
      <c r="N64">
        <v>180942000</v>
      </c>
      <c r="O64">
        <v>45200</v>
      </c>
      <c r="P64">
        <v>723800</v>
      </c>
      <c r="Q64">
        <v>542800</v>
      </c>
      <c r="R64">
        <v>8700000</v>
      </c>
      <c r="S64">
        <v>400000</v>
      </c>
      <c r="T64">
        <v>2005</v>
      </c>
      <c r="U64" t="s">
        <v>51</v>
      </c>
      <c r="V64" t="s">
        <v>127</v>
      </c>
      <c r="W64">
        <v>28.1</v>
      </c>
      <c r="X64">
        <v>1366417754</v>
      </c>
      <c r="Y64">
        <v>5.36</v>
      </c>
      <c r="Z64">
        <v>471031528</v>
      </c>
      <c r="AA64">
        <v>20.593684</v>
      </c>
      <c r="AB64">
        <v>78.962879999999998</v>
      </c>
      <c r="AC64">
        <v>19.780701754385966</v>
      </c>
      <c r="AD64">
        <v>3904419.3261640798</v>
      </c>
      <c r="AE64">
        <v>9179.6008869179605</v>
      </c>
      <c r="AF64">
        <v>2.3510796664190561E-3</v>
      </c>
      <c r="AG64">
        <v>41.104141607587266</v>
      </c>
      <c r="AH64">
        <v>425.33650147342996</v>
      </c>
      <c r="AI64">
        <v>21</v>
      </c>
      <c r="AJ64">
        <v>678600</v>
      </c>
      <c r="AK64">
        <v>8157200</v>
      </c>
      <c r="AL64">
        <v>19047.619047619046</v>
      </c>
      <c r="AM64">
        <f>youtube_stats_raw[[#This Row],[subscribers_for_last_30_days]] /  youtube_stats_raw[[#This Row],[subscribers]]</f>
        <v>9.6618357487922701E-3</v>
      </c>
      <c r="AN64" t="str">
        <f>IF(AND(youtube_stats_raw[[#This Row],[upload_frequency]]&gt;23.1077381,youtube_stats_raw[[#This Row],[ engagement_rate]]&lt;=0),"High",IF(OR(youtube_stats_raw[[#This Row],[upload_frequency]]&gt;23.1077381,youtube_stats_raw[[#This Row],[ engagement_rate]]&lt;=0),"Medium","Low"))</f>
        <v>Low</v>
      </c>
      <c r="AO64" s="4">
        <f>DATE(T64, MATCH(U64,{"Jan","Feb","Mar","Apr","May","Jun","Jul","Aug","Sep","Oct","Nov","Dec"},0), V64)</f>
        <v>38617</v>
      </c>
      <c r="AP64" t="str">
        <f>IF(youtube_stats_raw[[#This Row],[subscribers]]&lt;70000000,"Micro",IF(youtube_stats_raw[[#This Row],[subscribers]]&lt;128000000,"Mid",IF(youtube_stats_raw[[#This Row],[subscribers]]&lt;186000000,"Macro","Mega")))</f>
        <v>Micro</v>
      </c>
      <c r="AQ64">
        <f>SUM((youtube_stats_raw[[#This Row],[lowest_yearly_earnings]] + youtube_stats_raw[[#This Row],[highest_yearly_earnings]])/2)</f>
        <v>4621400</v>
      </c>
      <c r="AR6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5" spans="1:44" x14ac:dyDescent="0.3">
      <c r="A65">
        <v>72</v>
      </c>
      <c r="B65" t="s">
        <v>194</v>
      </c>
      <c r="C65" s="1">
        <v>41300000</v>
      </c>
      <c r="D65" s="2">
        <v>5603111948</v>
      </c>
      <c r="E65" t="s">
        <v>58</v>
      </c>
      <c r="F65" t="s">
        <v>194</v>
      </c>
      <c r="G65">
        <v>291</v>
      </c>
      <c r="H65" t="s">
        <v>195</v>
      </c>
      <c r="I65" t="s">
        <v>196</v>
      </c>
      <c r="J65" t="s">
        <v>71</v>
      </c>
      <c r="K65">
        <v>1157</v>
      </c>
      <c r="L65">
        <v>2</v>
      </c>
      <c r="M65">
        <v>1</v>
      </c>
      <c r="N65">
        <v>136745000</v>
      </c>
      <c r="O65">
        <v>34200</v>
      </c>
      <c r="P65">
        <v>547000</v>
      </c>
      <c r="Q65">
        <v>410200</v>
      </c>
      <c r="R65">
        <v>6600000</v>
      </c>
      <c r="S65">
        <v>400000</v>
      </c>
      <c r="T65">
        <v>2016</v>
      </c>
      <c r="U65" t="s">
        <v>140</v>
      </c>
      <c r="V65" t="s">
        <v>103</v>
      </c>
      <c r="W65">
        <v>40.200000000000003</v>
      </c>
      <c r="X65">
        <v>126014024</v>
      </c>
      <c r="Y65">
        <v>3.42</v>
      </c>
      <c r="Z65">
        <v>102626859</v>
      </c>
      <c r="AA65">
        <v>23.634501</v>
      </c>
      <c r="AB65">
        <v>-102.552784</v>
      </c>
      <c r="AC65">
        <v>3.03125</v>
      </c>
      <c r="AD65">
        <v>19254680.233676977</v>
      </c>
      <c r="AE65">
        <v>141924.39862542955</v>
      </c>
      <c r="AF65">
        <v>7.3709039518194538E-3</v>
      </c>
      <c r="AG65">
        <v>97.624321105211664</v>
      </c>
      <c r="AH65">
        <v>135.66857016949152</v>
      </c>
      <c r="AI65">
        <v>10</v>
      </c>
      <c r="AJ65">
        <v>512800</v>
      </c>
      <c r="AK65">
        <v>6189800</v>
      </c>
      <c r="AL65">
        <v>40000</v>
      </c>
      <c r="AM65">
        <f>youtube_stats_raw[[#This Row],[subscribers_for_last_30_days]] /  youtube_stats_raw[[#This Row],[subscribers]]</f>
        <v>9.6852300242130755E-3</v>
      </c>
      <c r="AN65" t="str">
        <f>IF(AND(youtube_stats_raw[[#This Row],[upload_frequency]]&gt;23.1077381,youtube_stats_raw[[#This Row],[ engagement_rate]]&lt;=0),"High",IF(OR(youtube_stats_raw[[#This Row],[upload_frequency]]&gt;23.1077381,youtube_stats_raw[[#This Row],[ engagement_rate]]&lt;=0),"Medium","Low"))</f>
        <v>Low</v>
      </c>
      <c r="AO65" s="4">
        <f>DATE(T65, MATCH(U65,{"Jan","Feb","Mar","Apr","May","Jun","Jul","Aug","Sep","Oct","Nov","Dec"},0), V65)</f>
        <v>42690</v>
      </c>
      <c r="AP65" t="str">
        <f>IF(youtube_stats_raw[[#This Row],[subscribers]]&lt;70000000,"Micro",IF(youtube_stats_raw[[#This Row],[subscribers]]&lt;128000000,"Mid",IF(youtube_stats_raw[[#This Row],[subscribers]]&lt;186000000,"Macro","Mega")))</f>
        <v>Micro</v>
      </c>
      <c r="AQ65">
        <f>SUM((youtube_stats_raw[[#This Row],[lowest_yearly_earnings]] + youtube_stats_raw[[#This Row],[highest_yearly_earnings]])/2)</f>
        <v>3505100</v>
      </c>
      <c r="AR6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6" spans="1:44" x14ac:dyDescent="0.3">
      <c r="A66">
        <v>73</v>
      </c>
      <c r="B66" t="s">
        <v>197</v>
      </c>
      <c r="C66" s="1">
        <v>40900000</v>
      </c>
      <c r="D66" s="2">
        <v>39450824833</v>
      </c>
      <c r="E66" t="s">
        <v>49</v>
      </c>
      <c r="F66" t="s">
        <v>197</v>
      </c>
      <c r="G66">
        <v>2423</v>
      </c>
      <c r="H66" t="s">
        <v>39</v>
      </c>
      <c r="I66" t="s">
        <v>40</v>
      </c>
      <c r="J66" t="s">
        <v>49</v>
      </c>
      <c r="K66">
        <v>22</v>
      </c>
      <c r="L66">
        <v>22</v>
      </c>
      <c r="M66">
        <v>7</v>
      </c>
      <c r="N66">
        <v>98775000</v>
      </c>
      <c r="O66">
        <v>24700</v>
      </c>
      <c r="P66">
        <v>395100</v>
      </c>
      <c r="Q66">
        <v>296300</v>
      </c>
      <c r="R66">
        <v>4700000</v>
      </c>
      <c r="S66">
        <v>100000</v>
      </c>
      <c r="T66">
        <v>2011</v>
      </c>
      <c r="U66" t="s">
        <v>89</v>
      </c>
      <c r="V66" t="s">
        <v>127</v>
      </c>
      <c r="W66">
        <v>88.2</v>
      </c>
      <c r="X66">
        <v>328239523</v>
      </c>
      <c r="Y66">
        <v>14.7</v>
      </c>
      <c r="Z66">
        <v>270663028</v>
      </c>
      <c r="AA66">
        <v>37.090240000000001</v>
      </c>
      <c r="AB66">
        <v>-95.712890999999999</v>
      </c>
      <c r="AC66">
        <v>15.532051282051283</v>
      </c>
      <c r="AD66">
        <v>16281809.671068924</v>
      </c>
      <c r="AE66">
        <v>16879.900949236482</v>
      </c>
      <c r="AF66">
        <v>1.0367337102109913E-3</v>
      </c>
      <c r="AG66">
        <v>10.014999728713024</v>
      </c>
      <c r="AH66">
        <v>964.56784432762834</v>
      </c>
      <c r="AI66">
        <v>15</v>
      </c>
      <c r="AJ66">
        <v>370400</v>
      </c>
      <c r="AK66">
        <v>4403700</v>
      </c>
      <c r="AL66">
        <v>6666.666666666667</v>
      </c>
      <c r="AM66">
        <f>youtube_stats_raw[[#This Row],[subscribers_for_last_30_days]] /  youtube_stats_raw[[#This Row],[subscribers]]</f>
        <v>2.4449877750611247E-3</v>
      </c>
      <c r="AN66" t="str">
        <f>IF(AND(youtube_stats_raw[[#This Row],[upload_frequency]]&gt;23.1077381,youtube_stats_raw[[#This Row],[ engagement_rate]]&lt;=0),"High",IF(OR(youtube_stats_raw[[#This Row],[upload_frequency]]&gt;23.1077381,youtube_stats_raw[[#This Row],[ engagement_rate]]&lt;=0),"Medium","Low"))</f>
        <v>Low</v>
      </c>
      <c r="AO66" s="4">
        <f>DATE(T66, MATCH(U66,{"Jan","Feb","Mar","Apr","May","Jun","Jul","Aug","Sep","Oct","Nov","Dec"},0), V66)</f>
        <v>40716</v>
      </c>
      <c r="AP66" t="str">
        <f>IF(youtube_stats_raw[[#This Row],[subscribers]]&lt;70000000,"Micro",IF(youtube_stats_raw[[#This Row],[subscribers]]&lt;128000000,"Mid",IF(youtube_stats_raw[[#This Row],[subscribers]]&lt;186000000,"Macro","Mega")))</f>
        <v>Micro</v>
      </c>
      <c r="AQ66">
        <f>SUM((youtube_stats_raw[[#This Row],[lowest_yearly_earnings]] + youtube_stats_raw[[#This Row],[highest_yearly_earnings]])/2)</f>
        <v>2498150</v>
      </c>
      <c r="AR6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7" spans="1:44" x14ac:dyDescent="0.3">
      <c r="A67">
        <v>74</v>
      </c>
      <c r="B67" t="s">
        <v>198</v>
      </c>
      <c r="C67" s="1">
        <v>40600000</v>
      </c>
      <c r="D67" s="2">
        <v>8670473639</v>
      </c>
      <c r="E67" t="s">
        <v>170</v>
      </c>
      <c r="F67" t="s">
        <v>199</v>
      </c>
      <c r="G67">
        <v>0</v>
      </c>
      <c r="H67" t="s">
        <v>195</v>
      </c>
      <c r="I67" t="s">
        <v>196</v>
      </c>
      <c r="J67" t="s">
        <v>170</v>
      </c>
      <c r="K67">
        <v>3612215</v>
      </c>
      <c r="L67">
        <v>3021</v>
      </c>
      <c r="O67">
        <v>0</v>
      </c>
      <c r="P67">
        <v>0</v>
      </c>
      <c r="Q67">
        <v>0</v>
      </c>
      <c r="R67">
        <v>0</v>
      </c>
      <c r="S67">
        <v>0</v>
      </c>
      <c r="T67">
        <v>2010</v>
      </c>
      <c r="U67" t="s">
        <v>89</v>
      </c>
      <c r="V67" t="s">
        <v>90</v>
      </c>
      <c r="W67">
        <v>40.200000000000003</v>
      </c>
      <c r="X67">
        <v>126014024</v>
      </c>
      <c r="Y67">
        <v>3.42</v>
      </c>
      <c r="Z67">
        <v>102626859</v>
      </c>
      <c r="AA67">
        <v>23.634501</v>
      </c>
      <c r="AB67">
        <v>-102.552784</v>
      </c>
      <c r="AC67">
        <v>0</v>
      </c>
      <c r="AD67" t="e">
        <v>#NUM!</v>
      </c>
      <c r="AE67" t="e">
        <v>#NUM!</v>
      </c>
      <c r="AF67">
        <v>4.6825584956951159E-3</v>
      </c>
      <c r="AG67">
        <v>0</v>
      </c>
      <c r="AH67">
        <v>213.55846401477834</v>
      </c>
      <c r="AI67">
        <v>16</v>
      </c>
      <c r="AJ67">
        <v>0</v>
      </c>
      <c r="AK67">
        <v>0</v>
      </c>
      <c r="AL67">
        <v>0</v>
      </c>
      <c r="AM67">
        <f>youtube_stats_raw[[#This Row],[subscribers_for_last_30_days]] /  youtube_stats_raw[[#This Row],[subscribers]]</f>
        <v>0</v>
      </c>
      <c r="AN67" t="str">
        <f>IF(AND(youtube_stats_raw[[#This Row],[upload_frequency]]&gt;23.1077381,youtube_stats_raw[[#This Row],[ engagement_rate]]&lt;=0),"High",IF(OR(youtube_stats_raw[[#This Row],[upload_frequency]]&gt;23.1077381,youtube_stats_raw[[#This Row],[ engagement_rate]]&lt;=0),"Medium","Low"))</f>
        <v>Medium</v>
      </c>
      <c r="AO67" s="4">
        <f>DATE(T67, MATCH(U67,{"Jan","Feb","Mar","Apr","May","Jun","Jul","Aug","Sep","Oct","Nov","Dec"},0), V67)</f>
        <v>40347</v>
      </c>
      <c r="AP67" t="str">
        <f>IF(youtube_stats_raw[[#This Row],[subscribers]]&lt;70000000,"Micro",IF(youtube_stats_raw[[#This Row],[subscribers]]&lt;128000000,"Mid",IF(youtube_stats_raw[[#This Row],[subscribers]]&lt;186000000,"Macro","Mega")))</f>
        <v>Micro</v>
      </c>
      <c r="AQ67">
        <f>SUM((youtube_stats_raw[[#This Row],[lowest_yearly_earnings]] + youtube_stats_raw[[#This Row],[highest_yearly_earnings]])/2)</f>
        <v>0</v>
      </c>
      <c r="AR6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8" spans="1:44" x14ac:dyDescent="0.3">
      <c r="A68">
        <v>77</v>
      </c>
      <c r="B68" t="s">
        <v>200</v>
      </c>
      <c r="C68" s="1">
        <v>39700000</v>
      </c>
      <c r="D68" s="2">
        <v>23884824160</v>
      </c>
      <c r="E68" t="s">
        <v>58</v>
      </c>
      <c r="F68" t="s">
        <v>200</v>
      </c>
      <c r="G68">
        <v>1596</v>
      </c>
      <c r="H68" t="s">
        <v>201</v>
      </c>
      <c r="I68" t="s">
        <v>202</v>
      </c>
      <c r="J68" t="s">
        <v>71</v>
      </c>
      <c r="K68">
        <v>81</v>
      </c>
      <c r="L68">
        <v>1</v>
      </c>
      <c r="M68">
        <v>2</v>
      </c>
      <c r="N68">
        <v>247731000</v>
      </c>
      <c r="O68">
        <v>61900</v>
      </c>
      <c r="P68">
        <v>990900</v>
      </c>
      <c r="Q68">
        <v>743200</v>
      </c>
      <c r="R68">
        <v>11900000</v>
      </c>
      <c r="S68">
        <v>300000</v>
      </c>
      <c r="T68">
        <v>2017</v>
      </c>
      <c r="U68" t="s">
        <v>140</v>
      </c>
      <c r="V68" t="s">
        <v>77</v>
      </c>
      <c r="W68">
        <v>36.799999999999997</v>
      </c>
      <c r="X68">
        <v>9770529</v>
      </c>
      <c r="Y68">
        <v>2.35</v>
      </c>
      <c r="Z68">
        <v>8479744</v>
      </c>
      <c r="AA68">
        <v>23.424075999999999</v>
      </c>
      <c r="AB68">
        <v>53.847817999999997</v>
      </c>
      <c r="AC68">
        <v>19</v>
      </c>
      <c r="AD68">
        <v>14965428.671679199</v>
      </c>
      <c r="AE68">
        <v>24874.686716791981</v>
      </c>
      <c r="AF68">
        <v>1.6621432811921525E-3</v>
      </c>
      <c r="AG68">
        <v>41.486593887488766</v>
      </c>
      <c r="AH68">
        <v>601.63285037783373</v>
      </c>
      <c r="AI68">
        <v>9</v>
      </c>
      <c r="AJ68">
        <v>929000</v>
      </c>
      <c r="AK68">
        <v>11156800</v>
      </c>
      <c r="AL68">
        <v>33333.333333333336</v>
      </c>
      <c r="AM68">
        <f>youtube_stats_raw[[#This Row],[subscribers_for_last_30_days]] /  youtube_stats_raw[[#This Row],[subscribers]]</f>
        <v>7.556675062972292E-3</v>
      </c>
      <c r="AN68" t="str">
        <f>IF(AND(youtube_stats_raw[[#This Row],[upload_frequency]]&gt;23.1077381,youtube_stats_raw[[#This Row],[ engagement_rate]]&lt;=0),"High",IF(OR(youtube_stats_raw[[#This Row],[upload_frequency]]&gt;23.1077381,youtube_stats_raw[[#This Row],[ engagement_rate]]&lt;=0),"Medium","Low"))</f>
        <v>Low</v>
      </c>
      <c r="AO68" s="4">
        <f>DATE(T68, MATCH(U68,{"Jan","Feb","Mar","Apr","May","Jun","Jul","Aug","Sep","Oct","Nov","Dec"},0), V68)</f>
        <v>43045</v>
      </c>
      <c r="AP68" t="str">
        <f>IF(youtube_stats_raw[[#This Row],[subscribers]]&lt;70000000,"Micro",IF(youtube_stats_raw[[#This Row],[subscribers]]&lt;128000000,"Mid",IF(youtube_stats_raw[[#This Row],[subscribers]]&lt;186000000,"Macro","Mega")))</f>
        <v>Micro</v>
      </c>
      <c r="AQ68">
        <f>SUM((youtube_stats_raw[[#This Row],[lowest_yearly_earnings]] + youtube_stats_raw[[#This Row],[highest_yearly_earnings]])/2)</f>
        <v>6321600</v>
      </c>
      <c r="AR6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9" spans="1:44" x14ac:dyDescent="0.3">
      <c r="A69">
        <v>79</v>
      </c>
      <c r="B69" t="s">
        <v>203</v>
      </c>
      <c r="C69" s="1">
        <v>39200000</v>
      </c>
      <c r="D69" s="2">
        <v>3294013141</v>
      </c>
      <c r="E69" t="s">
        <v>170</v>
      </c>
      <c r="F69" t="s">
        <v>203</v>
      </c>
      <c r="G69">
        <v>186</v>
      </c>
      <c r="H69" t="s">
        <v>31</v>
      </c>
      <c r="I69" t="s">
        <v>32</v>
      </c>
      <c r="J69" t="s">
        <v>170</v>
      </c>
      <c r="K69">
        <v>2487</v>
      </c>
      <c r="L69">
        <v>21</v>
      </c>
      <c r="M69">
        <v>2</v>
      </c>
      <c r="N69">
        <v>78688000</v>
      </c>
      <c r="O69">
        <v>19700</v>
      </c>
      <c r="P69">
        <v>314800</v>
      </c>
      <c r="Q69">
        <v>236100</v>
      </c>
      <c r="R69">
        <v>3800000</v>
      </c>
      <c r="S69">
        <v>700000</v>
      </c>
      <c r="T69">
        <v>2014</v>
      </c>
      <c r="U69" t="s">
        <v>132</v>
      </c>
      <c r="V69" t="s">
        <v>104</v>
      </c>
      <c r="W69">
        <v>28.1</v>
      </c>
      <c r="X69">
        <v>1366417754</v>
      </c>
      <c r="Y69">
        <v>5.36</v>
      </c>
      <c r="Z69">
        <v>471031528</v>
      </c>
      <c r="AA69">
        <v>20.593684</v>
      </c>
      <c r="AB69">
        <v>78.962879999999998</v>
      </c>
      <c r="AC69">
        <v>1.55</v>
      </c>
      <c r="AD69">
        <v>17709748.069892474</v>
      </c>
      <c r="AE69">
        <v>210752.68817204301</v>
      </c>
      <c r="AF69">
        <v>1.1900377540114981E-2</v>
      </c>
      <c r="AG69">
        <v>95.567317592556023</v>
      </c>
      <c r="AH69">
        <v>84.030947474489793</v>
      </c>
      <c r="AI69">
        <v>12</v>
      </c>
      <c r="AJ69">
        <v>295100</v>
      </c>
      <c r="AK69">
        <v>3563900</v>
      </c>
      <c r="AL69">
        <v>58333.333333333336</v>
      </c>
      <c r="AM69">
        <f>youtube_stats_raw[[#This Row],[subscribers_for_last_30_days]] /  youtube_stats_raw[[#This Row],[subscribers]]</f>
        <v>1.7857142857142856E-2</v>
      </c>
      <c r="AN69" t="str">
        <f>IF(AND(youtube_stats_raw[[#This Row],[upload_frequency]]&gt;23.1077381,youtube_stats_raw[[#This Row],[ engagement_rate]]&lt;=0),"High",IF(OR(youtube_stats_raw[[#This Row],[upload_frequency]]&gt;23.1077381,youtube_stats_raw[[#This Row],[ engagement_rate]]&lt;=0),"Medium","Low"))</f>
        <v>Low</v>
      </c>
      <c r="AO69" s="4">
        <f>DATE(T69, MATCH(U69,{"Jan","Feb","Mar","Apr","May","Jun","Jul","Aug","Sep","Oct","Nov","Dec"},0), V69)</f>
        <v>41942</v>
      </c>
      <c r="AP69" t="str">
        <f>IF(youtube_stats_raw[[#This Row],[subscribers]]&lt;70000000,"Micro",IF(youtube_stats_raw[[#This Row],[subscribers]]&lt;128000000,"Mid",IF(youtube_stats_raw[[#This Row],[subscribers]]&lt;186000000,"Macro","Mega")))</f>
        <v>Micro</v>
      </c>
      <c r="AQ69">
        <f>SUM((youtube_stats_raw[[#This Row],[lowest_yearly_earnings]] + youtube_stats_raw[[#This Row],[highest_yearly_earnings]])/2)</f>
        <v>2018050</v>
      </c>
      <c r="AR6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0" spans="1:44" x14ac:dyDescent="0.3">
      <c r="A70">
        <v>80</v>
      </c>
      <c r="B70" t="s">
        <v>204</v>
      </c>
      <c r="C70" s="1">
        <v>39200000</v>
      </c>
      <c r="D70" s="2">
        <v>10507474316</v>
      </c>
      <c r="E70" t="s">
        <v>30</v>
      </c>
      <c r="F70" t="s">
        <v>204</v>
      </c>
      <c r="G70">
        <v>133</v>
      </c>
      <c r="H70" t="s">
        <v>39</v>
      </c>
      <c r="I70" t="s">
        <v>40</v>
      </c>
      <c r="J70" t="s">
        <v>30</v>
      </c>
      <c r="K70">
        <v>403</v>
      </c>
      <c r="L70">
        <v>24</v>
      </c>
      <c r="M70">
        <v>29</v>
      </c>
      <c r="N70">
        <v>58362000</v>
      </c>
      <c r="O70">
        <v>14600</v>
      </c>
      <c r="P70">
        <v>233400</v>
      </c>
      <c r="Q70">
        <v>175100</v>
      </c>
      <c r="R70">
        <v>2800000</v>
      </c>
      <c r="S70">
        <v>100000</v>
      </c>
      <c r="T70">
        <v>2015</v>
      </c>
      <c r="U70" t="s">
        <v>89</v>
      </c>
      <c r="V70" t="s">
        <v>78</v>
      </c>
      <c r="W70">
        <v>88.2</v>
      </c>
      <c r="X70">
        <v>328239523</v>
      </c>
      <c r="Y70">
        <v>14.7</v>
      </c>
      <c r="Z70">
        <v>270663028</v>
      </c>
      <c r="AA70">
        <v>37.090240000000001</v>
      </c>
      <c r="AB70">
        <v>-95.712890999999999</v>
      </c>
      <c r="AC70">
        <v>1.2314814814814814</v>
      </c>
      <c r="AD70">
        <v>79003566.285714284</v>
      </c>
      <c r="AE70">
        <v>294736.84210526315</v>
      </c>
      <c r="AF70">
        <v>3.7306776891483004E-3</v>
      </c>
      <c r="AG70">
        <v>22.212759506306462</v>
      </c>
      <c r="AH70">
        <v>268.04781418367349</v>
      </c>
      <c r="AI70">
        <v>11</v>
      </c>
      <c r="AJ70">
        <v>218800</v>
      </c>
      <c r="AK70">
        <v>2624900</v>
      </c>
      <c r="AL70">
        <v>9090.9090909090901</v>
      </c>
      <c r="AM70">
        <f>youtube_stats_raw[[#This Row],[subscribers_for_last_30_days]] /  youtube_stats_raw[[#This Row],[subscribers]]</f>
        <v>2.5510204081632651E-3</v>
      </c>
      <c r="AN70" t="str">
        <f>IF(AND(youtube_stats_raw[[#This Row],[upload_frequency]]&gt;23.1077381,youtube_stats_raw[[#This Row],[ engagement_rate]]&lt;=0),"High",IF(OR(youtube_stats_raw[[#This Row],[upload_frequency]]&gt;23.1077381,youtube_stats_raw[[#This Row],[ engagement_rate]]&lt;=0),"Medium","Low"))</f>
        <v>Low</v>
      </c>
      <c r="AO70" s="4">
        <f>DATE(T70, MATCH(U70,{"Jan","Feb","Mar","Apr","May","Jun","Jul","Aug","Sep","Oct","Nov","Dec"},0), V70)</f>
        <v>42178</v>
      </c>
      <c r="AP70" t="str">
        <f>IF(youtube_stats_raw[[#This Row],[subscribers]]&lt;70000000,"Micro",IF(youtube_stats_raw[[#This Row],[subscribers]]&lt;128000000,"Mid",IF(youtube_stats_raw[[#This Row],[subscribers]]&lt;186000000,"Macro","Mega")))</f>
        <v>Micro</v>
      </c>
      <c r="AQ70">
        <f>SUM((youtube_stats_raw[[#This Row],[lowest_yearly_earnings]] + youtube_stats_raw[[#This Row],[highest_yearly_earnings]])/2)</f>
        <v>1487550</v>
      </c>
      <c r="AR7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1" spans="1:44" x14ac:dyDescent="0.3">
      <c r="A71">
        <v>81</v>
      </c>
      <c r="B71" t="s">
        <v>205</v>
      </c>
      <c r="C71" s="1">
        <v>39200000</v>
      </c>
      <c r="D71" s="2">
        <v>44900897958</v>
      </c>
      <c r="E71" t="s">
        <v>49</v>
      </c>
      <c r="F71" t="s">
        <v>205</v>
      </c>
      <c r="G71">
        <v>744</v>
      </c>
      <c r="H71" t="s">
        <v>106</v>
      </c>
      <c r="I71" t="s">
        <v>107</v>
      </c>
      <c r="J71" t="s">
        <v>49</v>
      </c>
      <c r="K71">
        <v>19</v>
      </c>
      <c r="L71">
        <v>2</v>
      </c>
      <c r="M71">
        <v>8</v>
      </c>
      <c r="N71">
        <v>560756000</v>
      </c>
      <c r="O71">
        <v>140200</v>
      </c>
      <c r="P71">
        <v>2200000</v>
      </c>
      <c r="Q71">
        <v>1700000</v>
      </c>
      <c r="R71">
        <v>26900000</v>
      </c>
      <c r="S71">
        <v>400000</v>
      </c>
      <c r="T71">
        <v>2006</v>
      </c>
      <c r="U71" t="s">
        <v>51</v>
      </c>
      <c r="V71" t="s">
        <v>76</v>
      </c>
      <c r="W71">
        <v>68.900000000000006</v>
      </c>
      <c r="X71">
        <v>36991981</v>
      </c>
      <c r="Y71">
        <v>5.56</v>
      </c>
      <c r="Z71">
        <v>30628482</v>
      </c>
      <c r="AA71">
        <v>56.130366000000002</v>
      </c>
      <c r="AB71">
        <v>-106.346771</v>
      </c>
      <c r="AC71">
        <v>3.4444444444444446</v>
      </c>
      <c r="AD71">
        <v>60350669.298387095</v>
      </c>
      <c r="AE71">
        <v>52688.172043010753</v>
      </c>
      <c r="AF71">
        <v>8.7303376508566523E-4</v>
      </c>
      <c r="AG71">
        <v>48.996792938481214</v>
      </c>
      <c r="AH71">
        <v>1145.4310703571427</v>
      </c>
      <c r="AI71">
        <v>20</v>
      </c>
      <c r="AJ71">
        <v>2059800</v>
      </c>
      <c r="AK71">
        <v>25200000</v>
      </c>
      <c r="AL71">
        <v>20000</v>
      </c>
      <c r="AM71">
        <f>youtube_stats_raw[[#This Row],[subscribers_for_last_30_days]] /  youtube_stats_raw[[#This Row],[subscribers]]</f>
        <v>1.020408163265306E-2</v>
      </c>
      <c r="AN71" t="str">
        <f>IF(AND(youtube_stats_raw[[#This Row],[upload_frequency]]&gt;23.1077381,youtube_stats_raw[[#This Row],[ engagement_rate]]&lt;=0),"High",IF(OR(youtube_stats_raw[[#This Row],[upload_frequency]]&gt;23.1077381,youtube_stats_raw[[#This Row],[ engagement_rate]]&lt;=0),"Medium","Low"))</f>
        <v>Low</v>
      </c>
      <c r="AO71" s="4">
        <f>DATE(T71, MATCH(U71,{"Jan","Feb","Mar","Apr","May","Jun","Jul","Aug","Sep","Oct","Nov","Dec"},0), V71)</f>
        <v>38968</v>
      </c>
      <c r="AP71" t="str">
        <f>IF(youtube_stats_raw[[#This Row],[subscribers]]&lt;70000000,"Micro",IF(youtube_stats_raw[[#This Row],[subscribers]]&lt;128000000,"Mid",IF(youtube_stats_raw[[#This Row],[subscribers]]&lt;186000000,"Macro","Mega")))</f>
        <v>Micro</v>
      </c>
      <c r="AQ71">
        <f>SUM((youtube_stats_raw[[#This Row],[lowest_yearly_earnings]] + youtube_stats_raw[[#This Row],[highest_yearly_earnings]])/2)</f>
        <v>14300000</v>
      </c>
      <c r="AR7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2" spans="1:44" x14ac:dyDescent="0.3">
      <c r="A72">
        <v>82</v>
      </c>
      <c r="B72" t="s">
        <v>206</v>
      </c>
      <c r="C72" s="1">
        <v>39100000</v>
      </c>
      <c r="D72" s="2">
        <v>16118181673</v>
      </c>
      <c r="E72" t="s">
        <v>61</v>
      </c>
      <c r="F72" t="s">
        <v>206</v>
      </c>
      <c r="G72">
        <v>1876</v>
      </c>
      <c r="H72" t="s">
        <v>207</v>
      </c>
      <c r="I72" t="s">
        <v>208</v>
      </c>
      <c r="J72" t="s">
        <v>41</v>
      </c>
      <c r="K72">
        <v>188</v>
      </c>
      <c r="L72">
        <v>1</v>
      </c>
      <c r="M72">
        <v>4</v>
      </c>
      <c r="N72">
        <v>264108000</v>
      </c>
      <c r="O72">
        <v>66000</v>
      </c>
      <c r="P72">
        <v>1100000</v>
      </c>
      <c r="Q72">
        <v>792300</v>
      </c>
      <c r="R72">
        <v>12700000</v>
      </c>
      <c r="S72">
        <v>800000</v>
      </c>
      <c r="T72">
        <v>2015</v>
      </c>
      <c r="U72" t="s">
        <v>98</v>
      </c>
      <c r="V72" t="s">
        <v>35</v>
      </c>
      <c r="W72">
        <v>88.9</v>
      </c>
      <c r="X72">
        <v>47076781</v>
      </c>
      <c r="Y72">
        <v>13.96</v>
      </c>
      <c r="Z72">
        <v>37927409</v>
      </c>
      <c r="AA72">
        <v>40.463667000000001</v>
      </c>
      <c r="AB72">
        <v>-3.7492200000000002</v>
      </c>
      <c r="AC72">
        <v>17.37037037037037</v>
      </c>
      <c r="AD72">
        <v>8591781.2755863536</v>
      </c>
      <c r="AE72">
        <v>20842.217484008528</v>
      </c>
      <c r="AF72">
        <v>2.4258319451441264E-3</v>
      </c>
      <c r="AG72">
        <v>68.245911500218398</v>
      </c>
      <c r="AH72">
        <v>412.22971030690536</v>
      </c>
      <c r="AI72">
        <v>11</v>
      </c>
      <c r="AJ72">
        <v>1034000</v>
      </c>
      <c r="AK72">
        <v>11907700</v>
      </c>
      <c r="AL72">
        <v>72727.272727272721</v>
      </c>
      <c r="AM72">
        <f>youtube_stats_raw[[#This Row],[subscribers_for_last_30_days]] /  youtube_stats_raw[[#This Row],[subscribers]]</f>
        <v>2.0460358056265986E-2</v>
      </c>
      <c r="AN72" t="str">
        <f>IF(AND(youtube_stats_raw[[#This Row],[upload_frequency]]&gt;23.1077381,youtube_stats_raw[[#This Row],[ engagement_rate]]&lt;=0),"High",IF(OR(youtube_stats_raw[[#This Row],[upload_frequency]]&gt;23.1077381,youtube_stats_raw[[#This Row],[ engagement_rate]]&lt;=0),"Medium","Low"))</f>
        <v>Low</v>
      </c>
      <c r="AO72" s="4">
        <f>DATE(T72, MATCH(U72,{"Jan","Feb","Mar","Apr","May","Jun","Jul","Aug","Sep","Oct","Nov","Dec"},0), V72)</f>
        <v>42198</v>
      </c>
      <c r="AP72" t="str">
        <f>IF(youtube_stats_raw[[#This Row],[subscribers]]&lt;70000000,"Micro",IF(youtube_stats_raw[[#This Row],[subscribers]]&lt;128000000,"Mid",IF(youtube_stats_raw[[#This Row],[subscribers]]&lt;186000000,"Macro","Mega")))</f>
        <v>Micro</v>
      </c>
      <c r="AQ72">
        <f>SUM((youtube_stats_raw[[#This Row],[lowest_yearly_earnings]] + youtube_stats_raw[[#This Row],[highest_yearly_earnings]])/2)</f>
        <v>6746150</v>
      </c>
      <c r="AR7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3" spans="1:44" x14ac:dyDescent="0.3">
      <c r="A73">
        <v>83</v>
      </c>
      <c r="B73" t="s">
        <v>209</v>
      </c>
      <c r="C73" s="1">
        <v>39000000</v>
      </c>
      <c r="D73" s="2">
        <v>36131228583</v>
      </c>
      <c r="E73" t="s">
        <v>45</v>
      </c>
      <c r="F73" t="s">
        <v>209</v>
      </c>
      <c r="G73">
        <v>72580</v>
      </c>
      <c r="H73" t="s">
        <v>176</v>
      </c>
      <c r="I73" t="s">
        <v>177</v>
      </c>
      <c r="J73" t="s">
        <v>45</v>
      </c>
      <c r="K73">
        <v>27</v>
      </c>
      <c r="L73">
        <v>1</v>
      </c>
      <c r="M73">
        <v>24</v>
      </c>
      <c r="N73">
        <v>130461000</v>
      </c>
      <c r="O73">
        <v>32600</v>
      </c>
      <c r="P73">
        <v>521800</v>
      </c>
      <c r="Q73">
        <v>391400</v>
      </c>
      <c r="R73">
        <v>6300000</v>
      </c>
      <c r="S73">
        <v>200000</v>
      </c>
      <c r="T73">
        <v>2012</v>
      </c>
      <c r="U73" t="s">
        <v>140</v>
      </c>
      <c r="V73" t="s">
        <v>43</v>
      </c>
      <c r="W73">
        <v>49.3</v>
      </c>
      <c r="X73">
        <v>69625582</v>
      </c>
      <c r="Y73">
        <v>0.75</v>
      </c>
      <c r="Z73">
        <v>35294600</v>
      </c>
      <c r="AA73">
        <v>15.870032</v>
      </c>
      <c r="AB73">
        <v>100.992541</v>
      </c>
      <c r="AC73">
        <v>504.02777777777777</v>
      </c>
      <c r="AD73">
        <v>497812.46325434005</v>
      </c>
      <c r="AE73">
        <v>537.33810967208592</v>
      </c>
      <c r="AF73">
        <v>1.0793986678424153E-3</v>
      </c>
      <c r="AG73">
        <v>14.441800637953138</v>
      </c>
      <c r="AH73">
        <v>926.4417585384615</v>
      </c>
      <c r="AI73">
        <v>14</v>
      </c>
      <c r="AJ73">
        <v>489200</v>
      </c>
      <c r="AK73">
        <v>5908600</v>
      </c>
      <c r="AL73">
        <v>14285.714285714286</v>
      </c>
      <c r="AM73">
        <f>youtube_stats_raw[[#This Row],[subscribers_for_last_30_days]] /  youtube_stats_raw[[#This Row],[subscribers]]</f>
        <v>5.1282051282051282E-3</v>
      </c>
      <c r="AN73" t="str">
        <f>IF(AND(youtube_stats_raw[[#This Row],[upload_frequency]]&gt;23.1077381,youtube_stats_raw[[#This Row],[ engagement_rate]]&lt;=0),"High",IF(OR(youtube_stats_raw[[#This Row],[upload_frequency]]&gt;23.1077381,youtube_stats_raw[[#This Row],[ engagement_rate]]&lt;=0),"Medium","Low"))</f>
        <v>Medium</v>
      </c>
      <c r="AO73" s="4">
        <f>DATE(T73, MATCH(U73,{"Jan","Feb","Mar","Apr","May","Jun","Jul","Aug","Sep","Oct","Nov","Dec"},0), V73)</f>
        <v>41218</v>
      </c>
      <c r="AP73" t="str">
        <f>IF(youtube_stats_raw[[#This Row],[subscribers]]&lt;70000000,"Micro",IF(youtube_stats_raw[[#This Row],[subscribers]]&lt;128000000,"Mid",IF(youtube_stats_raw[[#This Row],[subscribers]]&lt;186000000,"Macro","Mega")))</f>
        <v>Micro</v>
      </c>
      <c r="AQ73">
        <f>SUM((youtube_stats_raw[[#This Row],[lowest_yearly_earnings]] + youtube_stats_raw[[#This Row],[highest_yearly_earnings]])/2)</f>
        <v>3345700</v>
      </c>
      <c r="AR7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4" spans="1:44" x14ac:dyDescent="0.3">
      <c r="A74">
        <v>84</v>
      </c>
      <c r="B74" t="s">
        <v>210</v>
      </c>
      <c r="C74" s="1">
        <v>38900000</v>
      </c>
      <c r="D74" s="2">
        <v>25154232306</v>
      </c>
      <c r="E74" t="s">
        <v>30</v>
      </c>
      <c r="F74" t="s">
        <v>210</v>
      </c>
      <c r="G74">
        <v>3043</v>
      </c>
      <c r="H74" t="s">
        <v>113</v>
      </c>
      <c r="I74" t="s">
        <v>114</v>
      </c>
      <c r="J74" t="s">
        <v>30</v>
      </c>
      <c r="K74">
        <v>73</v>
      </c>
      <c r="L74">
        <v>6</v>
      </c>
      <c r="M74">
        <v>30</v>
      </c>
      <c r="N74">
        <v>1635000000</v>
      </c>
      <c r="O74">
        <v>408700</v>
      </c>
      <c r="P74">
        <v>6500000</v>
      </c>
      <c r="Q74">
        <v>4900000</v>
      </c>
      <c r="R74">
        <v>78500000</v>
      </c>
      <c r="S74">
        <v>100000</v>
      </c>
      <c r="T74">
        <v>2014</v>
      </c>
      <c r="U74" t="s">
        <v>91</v>
      </c>
      <c r="V74" t="s">
        <v>43</v>
      </c>
      <c r="W74">
        <v>51.3</v>
      </c>
      <c r="X74">
        <v>212559417</v>
      </c>
      <c r="Y74">
        <v>12.08</v>
      </c>
      <c r="Z74">
        <v>183241641</v>
      </c>
      <c r="AA74">
        <v>-14.235004</v>
      </c>
      <c r="AB74">
        <v>-51.925280000000001</v>
      </c>
      <c r="AC74">
        <v>25.358333333333334</v>
      </c>
      <c r="AD74">
        <v>8266261.027275715</v>
      </c>
      <c r="AE74">
        <v>12783.437397305292</v>
      </c>
      <c r="AF74">
        <v>1.5464594397786985E-3</v>
      </c>
      <c r="AG74">
        <v>258.40581898615784</v>
      </c>
      <c r="AH74">
        <v>646.63836262210793</v>
      </c>
      <c r="AI74">
        <v>12</v>
      </c>
      <c r="AJ74">
        <v>6091300</v>
      </c>
      <c r="AK74">
        <v>73600000</v>
      </c>
      <c r="AL74">
        <v>8333.3333333333339</v>
      </c>
      <c r="AM74">
        <f>youtube_stats_raw[[#This Row],[subscribers_for_last_30_days]] /  youtube_stats_raw[[#This Row],[subscribers]]</f>
        <v>2.5706940874035988E-3</v>
      </c>
      <c r="AN74" t="str">
        <f>IF(AND(youtube_stats_raw[[#This Row],[upload_frequency]]&gt;23.1077381,youtube_stats_raw[[#This Row],[ engagement_rate]]&lt;=0),"High",IF(OR(youtube_stats_raw[[#This Row],[upload_frequency]]&gt;23.1077381,youtube_stats_raw[[#This Row],[ engagement_rate]]&lt;=0),"Medium","Low"))</f>
        <v>Medium</v>
      </c>
      <c r="AO74" s="4">
        <f>DATE(T74, MATCH(U74,{"Jan","Feb","Mar","Apr","May","Jun","Jul","Aug","Sep","Oct","Nov","Dec"},0), V74)</f>
        <v>41856</v>
      </c>
      <c r="AP74" t="str">
        <f>IF(youtube_stats_raw[[#This Row],[subscribers]]&lt;70000000,"Micro",IF(youtube_stats_raw[[#This Row],[subscribers]]&lt;128000000,"Mid",IF(youtube_stats_raw[[#This Row],[subscribers]]&lt;186000000,"Macro","Mega")))</f>
        <v>Micro</v>
      </c>
      <c r="AQ74">
        <f>SUM((youtube_stats_raw[[#This Row],[lowest_yearly_earnings]] + youtube_stats_raw[[#This Row],[highest_yearly_earnings]])/2)</f>
        <v>41700000</v>
      </c>
      <c r="AR7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5" spans="1:44" x14ac:dyDescent="0.3">
      <c r="A75">
        <v>85</v>
      </c>
      <c r="B75" t="s">
        <v>211</v>
      </c>
      <c r="C75" s="1">
        <v>38600000</v>
      </c>
      <c r="D75" s="2">
        <v>7339333120</v>
      </c>
      <c r="E75" t="s">
        <v>212</v>
      </c>
      <c r="F75" t="s">
        <v>211</v>
      </c>
      <c r="G75">
        <v>200933</v>
      </c>
      <c r="H75" t="s">
        <v>39</v>
      </c>
      <c r="I75" t="s">
        <v>40</v>
      </c>
      <c r="J75" t="s">
        <v>213</v>
      </c>
      <c r="K75">
        <v>768</v>
      </c>
      <c r="L75">
        <v>25</v>
      </c>
      <c r="M75">
        <v>1</v>
      </c>
      <c r="N75">
        <v>45638000</v>
      </c>
      <c r="O75">
        <v>11400</v>
      </c>
      <c r="P75">
        <v>182600</v>
      </c>
      <c r="Q75">
        <v>136900</v>
      </c>
      <c r="R75">
        <v>2200000</v>
      </c>
      <c r="S75">
        <v>100000</v>
      </c>
      <c r="T75">
        <v>2009</v>
      </c>
      <c r="U75" t="s">
        <v>89</v>
      </c>
      <c r="V75" t="s">
        <v>78</v>
      </c>
      <c r="W75">
        <v>88.2</v>
      </c>
      <c r="X75">
        <v>328239523</v>
      </c>
      <c r="Y75">
        <v>14.7</v>
      </c>
      <c r="Z75">
        <v>270663028</v>
      </c>
      <c r="AA75">
        <v>37.090240000000001</v>
      </c>
      <c r="AB75">
        <v>-95.712890999999999</v>
      </c>
      <c r="AC75">
        <v>1116.2944444444445</v>
      </c>
      <c r="AD75">
        <v>36526.270547894077</v>
      </c>
      <c r="AE75">
        <v>192.10383560689385</v>
      </c>
      <c r="AF75">
        <v>5.259333425650531E-3</v>
      </c>
      <c r="AG75">
        <v>24.87964465087531</v>
      </c>
      <c r="AH75">
        <v>190.13816373056994</v>
      </c>
      <c r="AI75">
        <v>17</v>
      </c>
      <c r="AJ75">
        <v>171200</v>
      </c>
      <c r="AK75">
        <v>2063100</v>
      </c>
      <c r="AL75">
        <v>5882.3529411764703</v>
      </c>
      <c r="AM75">
        <f>youtube_stats_raw[[#This Row],[subscribers_for_last_30_days]] /  youtube_stats_raw[[#This Row],[subscribers]]</f>
        <v>2.5906735751295338E-3</v>
      </c>
      <c r="AN75" t="str">
        <f>IF(AND(youtube_stats_raw[[#This Row],[upload_frequency]]&gt;23.1077381,youtube_stats_raw[[#This Row],[ engagement_rate]]&lt;=0),"High",IF(OR(youtube_stats_raw[[#This Row],[upload_frequency]]&gt;23.1077381,youtube_stats_raw[[#This Row],[ engagement_rate]]&lt;=0),"Medium","Low"))</f>
        <v>Medium</v>
      </c>
      <c r="AO75" s="4">
        <f>DATE(T75, MATCH(U75,{"Jan","Feb","Mar","Apr","May","Jun","Jul","Aug","Sep","Oct","Nov","Dec"},0), V75)</f>
        <v>39987</v>
      </c>
      <c r="AP75" t="str">
        <f>IF(youtube_stats_raw[[#This Row],[subscribers]]&lt;70000000,"Micro",IF(youtube_stats_raw[[#This Row],[subscribers]]&lt;128000000,"Mid",IF(youtube_stats_raw[[#This Row],[subscribers]]&lt;186000000,"Macro","Mega")))</f>
        <v>Micro</v>
      </c>
      <c r="AQ75">
        <f>SUM((youtube_stats_raw[[#This Row],[lowest_yearly_earnings]] + youtube_stats_raw[[#This Row],[highest_yearly_earnings]])/2)</f>
        <v>1168450</v>
      </c>
      <c r="AR7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6" spans="1:44" x14ac:dyDescent="0.3">
      <c r="A76">
        <v>86</v>
      </c>
      <c r="B76" t="s">
        <v>214</v>
      </c>
      <c r="C76" s="1">
        <v>38400000</v>
      </c>
      <c r="D76" s="2">
        <v>21528116909</v>
      </c>
      <c r="E76" t="s">
        <v>58</v>
      </c>
      <c r="F76" t="s">
        <v>215</v>
      </c>
      <c r="G76">
        <v>982</v>
      </c>
      <c r="H76" t="s">
        <v>216</v>
      </c>
      <c r="I76" t="s">
        <v>217</v>
      </c>
      <c r="J76" t="s">
        <v>41</v>
      </c>
      <c r="K76">
        <v>150882</v>
      </c>
      <c r="L76">
        <v>774</v>
      </c>
      <c r="M76">
        <v>1454</v>
      </c>
      <c r="N76">
        <v>1589000</v>
      </c>
      <c r="O76">
        <v>397</v>
      </c>
      <c r="P76">
        <v>6400</v>
      </c>
      <c r="Q76">
        <v>4800</v>
      </c>
      <c r="R76">
        <v>76300</v>
      </c>
      <c r="S76">
        <v>2000</v>
      </c>
      <c r="T76">
        <v>2018</v>
      </c>
      <c r="U76" t="s">
        <v>59</v>
      </c>
      <c r="V76" t="s">
        <v>56</v>
      </c>
      <c r="W76">
        <v>68</v>
      </c>
      <c r="X76">
        <v>34268528</v>
      </c>
      <c r="Y76">
        <v>5.93</v>
      </c>
      <c r="Z76">
        <v>28807838</v>
      </c>
      <c r="AA76">
        <v>23.885942</v>
      </c>
      <c r="AB76">
        <v>45.079161999999997</v>
      </c>
      <c r="AC76">
        <v>13.638888888888889</v>
      </c>
      <c r="AD76">
        <v>21922725.976578411</v>
      </c>
      <c r="AE76">
        <v>39103.869653767819</v>
      </c>
      <c r="AF76">
        <v>1.7837138362968743E-3</v>
      </c>
      <c r="AG76">
        <v>0.29728563938281238</v>
      </c>
      <c r="AH76">
        <v>560.62804450520832</v>
      </c>
      <c r="AI76">
        <v>8</v>
      </c>
      <c r="AJ76">
        <v>6003</v>
      </c>
      <c r="AK76">
        <v>71500</v>
      </c>
      <c r="AL76">
        <v>250</v>
      </c>
      <c r="AM76">
        <f>youtube_stats_raw[[#This Row],[subscribers_for_last_30_days]] /  youtube_stats_raw[[#This Row],[subscribers]]</f>
        <v>5.2083333333333337E-5</v>
      </c>
      <c r="AN76" t="str">
        <f>IF(AND(youtube_stats_raw[[#This Row],[upload_frequency]]&gt;23.1077381,youtube_stats_raw[[#This Row],[ engagement_rate]]&lt;=0),"High",IF(OR(youtube_stats_raw[[#This Row],[upload_frequency]]&gt;23.1077381,youtube_stats_raw[[#This Row],[ engagement_rate]]&lt;=0),"Medium","Low"))</f>
        <v>Low</v>
      </c>
      <c r="AO76" s="4">
        <f>DATE(T76, MATCH(U76,{"Jan","Feb","Mar","Apr","May","Jun","Jul","Aug","Sep","Oct","Nov","Dec"},0), V76)</f>
        <v>43244</v>
      </c>
      <c r="AP76" t="str">
        <f>IF(youtube_stats_raw[[#This Row],[subscribers]]&lt;70000000,"Micro",IF(youtube_stats_raw[[#This Row],[subscribers]]&lt;128000000,"Mid",IF(youtube_stats_raw[[#This Row],[subscribers]]&lt;186000000,"Macro","Mega")))</f>
        <v>Micro</v>
      </c>
      <c r="AQ76">
        <f>SUM((youtube_stats_raw[[#This Row],[lowest_yearly_earnings]] + youtube_stats_raw[[#This Row],[highest_yearly_earnings]])/2)</f>
        <v>40550</v>
      </c>
      <c r="AR7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7" spans="1:44" x14ac:dyDescent="0.3">
      <c r="A77">
        <v>87</v>
      </c>
      <c r="B77" t="s">
        <v>218</v>
      </c>
      <c r="C77" s="1">
        <v>38300000</v>
      </c>
      <c r="D77" s="2">
        <v>16718192386</v>
      </c>
      <c r="E77" t="s">
        <v>30</v>
      </c>
      <c r="F77" t="s">
        <v>218</v>
      </c>
      <c r="G77">
        <v>3532</v>
      </c>
      <c r="H77" t="s">
        <v>31</v>
      </c>
      <c r="I77" t="s">
        <v>32</v>
      </c>
      <c r="J77" t="s">
        <v>30</v>
      </c>
      <c r="K77">
        <v>170</v>
      </c>
      <c r="L77">
        <v>22</v>
      </c>
      <c r="M77">
        <v>31</v>
      </c>
      <c r="N77">
        <v>814756000</v>
      </c>
      <c r="O77">
        <v>203700</v>
      </c>
      <c r="P77">
        <v>3300000</v>
      </c>
      <c r="Q77">
        <v>2400000</v>
      </c>
      <c r="R77">
        <v>39100000</v>
      </c>
      <c r="S77">
        <v>400000</v>
      </c>
      <c r="T77">
        <v>2015</v>
      </c>
      <c r="U77" t="s">
        <v>91</v>
      </c>
      <c r="V77" t="s">
        <v>56</v>
      </c>
      <c r="W77">
        <v>28.1</v>
      </c>
      <c r="X77">
        <v>1366417754</v>
      </c>
      <c r="Y77">
        <v>5.36</v>
      </c>
      <c r="Z77">
        <v>471031528</v>
      </c>
      <c r="AA77">
        <v>20.593684</v>
      </c>
      <c r="AB77">
        <v>78.962879999999998</v>
      </c>
      <c r="AC77">
        <v>32.703703703703702</v>
      </c>
      <c r="AD77">
        <v>4733350.0526613817</v>
      </c>
      <c r="AE77">
        <v>10843.714609286522</v>
      </c>
      <c r="AF77">
        <v>2.2909175295812989E-3</v>
      </c>
      <c r="AG77">
        <v>197.38976103442002</v>
      </c>
      <c r="AH77">
        <v>436.506328616188</v>
      </c>
      <c r="AI77">
        <v>11</v>
      </c>
      <c r="AJ77">
        <v>3096300</v>
      </c>
      <c r="AK77">
        <v>36700000</v>
      </c>
      <c r="AL77">
        <v>36363.63636363636</v>
      </c>
      <c r="AM77">
        <f>youtube_stats_raw[[#This Row],[subscribers_for_last_30_days]] /  youtube_stats_raw[[#This Row],[subscribers]]</f>
        <v>1.0443864229765013E-2</v>
      </c>
      <c r="AN77" t="str">
        <f>IF(AND(youtube_stats_raw[[#This Row],[upload_frequency]]&gt;23.1077381,youtube_stats_raw[[#This Row],[ engagement_rate]]&lt;=0),"High",IF(OR(youtube_stats_raw[[#This Row],[upload_frequency]]&gt;23.1077381,youtube_stats_raw[[#This Row],[ engagement_rate]]&lt;=0),"Medium","Low"))</f>
        <v>Medium</v>
      </c>
      <c r="AO77" s="4">
        <f>DATE(T77, MATCH(U77,{"Jan","Feb","Mar","Apr","May","Jun","Jul","Aug","Sep","Oct","Nov","Dec"},0), V77)</f>
        <v>42240</v>
      </c>
      <c r="AP77" t="str">
        <f>IF(youtube_stats_raw[[#This Row],[subscribers]]&lt;70000000,"Micro",IF(youtube_stats_raw[[#This Row],[subscribers]]&lt;128000000,"Mid",IF(youtube_stats_raw[[#This Row],[subscribers]]&lt;186000000,"Macro","Mega")))</f>
        <v>Micro</v>
      </c>
      <c r="AQ77">
        <f>SUM((youtube_stats_raw[[#This Row],[lowest_yearly_earnings]] + youtube_stats_raw[[#This Row],[highest_yearly_earnings]])/2)</f>
        <v>20750000</v>
      </c>
      <c r="AR7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8" spans="1:44" x14ac:dyDescent="0.3">
      <c r="A78">
        <v>88</v>
      </c>
      <c r="B78" t="s">
        <v>219</v>
      </c>
      <c r="C78" s="1">
        <v>38200000</v>
      </c>
      <c r="D78" s="2">
        <v>13598903820</v>
      </c>
      <c r="E78" t="s">
        <v>30</v>
      </c>
      <c r="F78" t="s">
        <v>220</v>
      </c>
      <c r="G78">
        <v>11</v>
      </c>
      <c r="H78" t="s">
        <v>39</v>
      </c>
      <c r="I78" t="s">
        <v>40</v>
      </c>
      <c r="J78" t="s">
        <v>30</v>
      </c>
      <c r="K78">
        <v>539848</v>
      </c>
      <c r="L78">
        <v>2904</v>
      </c>
      <c r="M78">
        <v>2594</v>
      </c>
      <c r="N78">
        <v>6348</v>
      </c>
      <c r="O78">
        <v>2</v>
      </c>
      <c r="P78">
        <v>25</v>
      </c>
      <c r="Q78">
        <v>19</v>
      </c>
      <c r="R78">
        <v>305</v>
      </c>
      <c r="S78">
        <v>100</v>
      </c>
      <c r="T78">
        <v>2016</v>
      </c>
      <c r="U78" t="s">
        <v>89</v>
      </c>
      <c r="V78" t="s">
        <v>183</v>
      </c>
      <c r="W78">
        <v>88.2</v>
      </c>
      <c r="X78">
        <v>328239523</v>
      </c>
      <c r="Y78">
        <v>14.7</v>
      </c>
      <c r="Z78">
        <v>270663028</v>
      </c>
      <c r="AA78">
        <v>37.090240000000001</v>
      </c>
      <c r="AB78">
        <v>-95.712890999999999</v>
      </c>
      <c r="AC78">
        <v>0.11458333333333333</v>
      </c>
      <c r="AD78">
        <v>1236263983.6363637</v>
      </c>
      <c r="AE78">
        <v>3472727.2727272729</v>
      </c>
      <c r="AF78">
        <v>2.8090499429681238E-3</v>
      </c>
      <c r="AG78">
        <v>1.8383834705288768E-3</v>
      </c>
      <c r="AH78">
        <v>355.99224659685865</v>
      </c>
      <c r="AI78">
        <v>10</v>
      </c>
      <c r="AJ78">
        <v>23</v>
      </c>
      <c r="AK78">
        <v>286</v>
      </c>
      <c r="AL78">
        <v>10</v>
      </c>
      <c r="AM78">
        <f>youtube_stats_raw[[#This Row],[subscribers_for_last_30_days]] /  youtube_stats_raw[[#This Row],[subscribers]]</f>
        <v>2.6178010471204187E-6</v>
      </c>
      <c r="AN78" t="str">
        <f>IF(AND(youtube_stats_raw[[#This Row],[upload_frequency]]&gt;23.1077381,youtube_stats_raw[[#This Row],[ engagement_rate]]&lt;=0),"High",IF(OR(youtube_stats_raw[[#This Row],[upload_frequency]]&gt;23.1077381,youtube_stats_raw[[#This Row],[ engagement_rate]]&lt;=0),"Medium","Low"))</f>
        <v>Low</v>
      </c>
      <c r="AO78" s="4">
        <f>DATE(T78, MATCH(U78,{"Jan","Feb","Mar","Apr","May","Jun","Jul","Aug","Sep","Oct","Nov","Dec"},0), V78)</f>
        <v>42547</v>
      </c>
      <c r="AP78" t="str">
        <f>IF(youtube_stats_raw[[#This Row],[subscribers]]&lt;70000000,"Micro",IF(youtube_stats_raw[[#This Row],[subscribers]]&lt;128000000,"Mid",IF(youtube_stats_raw[[#This Row],[subscribers]]&lt;186000000,"Macro","Mega")))</f>
        <v>Micro</v>
      </c>
      <c r="AQ78">
        <f>SUM((youtube_stats_raw[[#This Row],[lowest_yearly_earnings]] + youtube_stats_raw[[#This Row],[highest_yearly_earnings]])/2)</f>
        <v>162</v>
      </c>
      <c r="AR7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9" spans="1:44" x14ac:dyDescent="0.3">
      <c r="A79">
        <v>89</v>
      </c>
      <c r="B79" t="s">
        <v>221</v>
      </c>
      <c r="C79" s="1">
        <v>38200000</v>
      </c>
      <c r="D79" s="2">
        <v>22756581750</v>
      </c>
      <c r="E79" t="s">
        <v>45</v>
      </c>
      <c r="F79" t="s">
        <v>221</v>
      </c>
      <c r="G79">
        <v>15672</v>
      </c>
      <c r="H79" t="s">
        <v>39</v>
      </c>
      <c r="I79" t="s">
        <v>40</v>
      </c>
      <c r="J79" t="s">
        <v>45</v>
      </c>
      <c r="K79">
        <v>93</v>
      </c>
      <c r="L79">
        <v>26</v>
      </c>
      <c r="M79">
        <v>26</v>
      </c>
      <c r="N79">
        <v>21804000</v>
      </c>
      <c r="O79">
        <v>5500</v>
      </c>
      <c r="P79">
        <v>87200</v>
      </c>
      <c r="Q79">
        <v>65400</v>
      </c>
      <c r="R79">
        <v>1000000</v>
      </c>
      <c r="S79">
        <v>0</v>
      </c>
      <c r="T79">
        <v>2006</v>
      </c>
      <c r="U79" t="s">
        <v>140</v>
      </c>
      <c r="V79" t="s">
        <v>115</v>
      </c>
      <c r="W79">
        <v>88.2</v>
      </c>
      <c r="X79">
        <v>328239523</v>
      </c>
      <c r="Y79">
        <v>14.7</v>
      </c>
      <c r="Z79">
        <v>270663028</v>
      </c>
      <c r="AA79">
        <v>37.090240000000001</v>
      </c>
      <c r="AB79">
        <v>-95.712890999999999</v>
      </c>
      <c r="AC79">
        <v>72.555555555555557</v>
      </c>
      <c r="AD79">
        <v>1452053.4552067381</v>
      </c>
      <c r="AE79">
        <v>2437.4680959673301</v>
      </c>
      <c r="AF79">
        <v>1.6786352370342264E-3</v>
      </c>
      <c r="AG79">
        <v>3.831858446842527</v>
      </c>
      <c r="AH79">
        <v>595.72203534031416</v>
      </c>
      <c r="AI79">
        <v>20</v>
      </c>
      <c r="AJ79">
        <v>81700</v>
      </c>
      <c r="AK79">
        <v>934600</v>
      </c>
      <c r="AL79">
        <v>0</v>
      </c>
      <c r="AM79">
        <f>youtube_stats_raw[[#This Row],[subscribers_for_last_30_days]] /  youtube_stats_raw[[#This Row],[subscribers]]</f>
        <v>0</v>
      </c>
      <c r="AN79" t="str">
        <f>IF(AND(youtube_stats_raw[[#This Row],[upload_frequency]]&gt;23.1077381,youtube_stats_raw[[#This Row],[ engagement_rate]]&lt;=0),"High",IF(OR(youtube_stats_raw[[#This Row],[upload_frequency]]&gt;23.1077381,youtube_stats_raw[[#This Row],[ engagement_rate]]&lt;=0),"Medium","Low"))</f>
        <v>High</v>
      </c>
      <c r="AO79" s="4">
        <f>DATE(T79, MATCH(U79,{"Jan","Feb","Mar","Apr","May","Jun","Jul","Aug","Sep","Oct","Nov","Dec"},0), V79)</f>
        <v>39042</v>
      </c>
      <c r="AP79" t="str">
        <f>IF(youtube_stats_raw[[#This Row],[subscribers]]&lt;70000000,"Micro",IF(youtube_stats_raw[[#This Row],[subscribers]]&lt;128000000,"Mid",IF(youtube_stats_raw[[#This Row],[subscribers]]&lt;186000000,"Macro","Mega")))</f>
        <v>Micro</v>
      </c>
      <c r="AQ79">
        <f>SUM((youtube_stats_raw[[#This Row],[lowest_yearly_earnings]] + youtube_stats_raw[[#This Row],[highest_yearly_earnings]])/2)</f>
        <v>532700</v>
      </c>
      <c r="AR7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80" spans="1:44" x14ac:dyDescent="0.3">
      <c r="A80">
        <v>90</v>
      </c>
      <c r="B80" t="s">
        <v>222</v>
      </c>
      <c r="C80" s="1">
        <v>38200000</v>
      </c>
      <c r="D80" s="2">
        <v>28519339489</v>
      </c>
      <c r="E80" t="s">
        <v>53</v>
      </c>
      <c r="F80" t="s">
        <v>222</v>
      </c>
      <c r="G80">
        <v>24089</v>
      </c>
      <c r="H80" t="s">
        <v>31</v>
      </c>
      <c r="I80" t="s">
        <v>32</v>
      </c>
      <c r="J80" t="s">
        <v>45</v>
      </c>
      <c r="K80">
        <v>49</v>
      </c>
      <c r="L80">
        <v>23</v>
      </c>
      <c r="M80">
        <v>25</v>
      </c>
      <c r="N80">
        <v>415914000</v>
      </c>
      <c r="O80">
        <v>104000</v>
      </c>
      <c r="P80">
        <v>1700000</v>
      </c>
      <c r="Q80">
        <v>1200000</v>
      </c>
      <c r="R80">
        <v>20000000</v>
      </c>
      <c r="S80">
        <v>500000</v>
      </c>
      <c r="T80">
        <v>2014</v>
      </c>
      <c r="U80" t="s">
        <v>59</v>
      </c>
      <c r="V80" t="s">
        <v>110</v>
      </c>
      <c r="W80">
        <v>28.1</v>
      </c>
      <c r="X80">
        <v>1366417754</v>
      </c>
      <c r="Y80">
        <v>5.36</v>
      </c>
      <c r="Z80">
        <v>471031528</v>
      </c>
      <c r="AA80">
        <v>20.593684</v>
      </c>
      <c r="AB80">
        <v>78.962879999999998</v>
      </c>
      <c r="AC80">
        <v>200.74166666666667</v>
      </c>
      <c r="AD80">
        <v>1183915.4588816473</v>
      </c>
      <c r="AE80">
        <v>1585.7860434223089</v>
      </c>
      <c r="AF80">
        <v>1.3394419605942788E-3</v>
      </c>
      <c r="AG80">
        <v>59.608673639012409</v>
      </c>
      <c r="AH80">
        <v>746.57956777486913</v>
      </c>
      <c r="AI80">
        <v>12</v>
      </c>
      <c r="AJ80">
        <v>1596000</v>
      </c>
      <c r="AK80">
        <v>18800000</v>
      </c>
      <c r="AL80">
        <v>41666.666666666664</v>
      </c>
      <c r="AM80">
        <f>youtube_stats_raw[[#This Row],[subscribers_for_last_30_days]] /  youtube_stats_raw[[#This Row],[subscribers]]</f>
        <v>1.3089005235602094E-2</v>
      </c>
      <c r="AN80" t="str">
        <f>IF(AND(youtube_stats_raw[[#This Row],[upload_frequency]]&gt;23.1077381,youtube_stats_raw[[#This Row],[ engagement_rate]]&lt;=0),"High",IF(OR(youtube_stats_raw[[#This Row],[upload_frequency]]&gt;23.1077381,youtube_stats_raw[[#This Row],[ engagement_rate]]&lt;=0),"Medium","Low"))</f>
        <v>Medium</v>
      </c>
      <c r="AO80" s="4">
        <f>DATE(T80, MATCH(U80,{"Jan","Feb","Mar","Apr","May","Jun","Jul","Aug","Sep","Oct","Nov","Dec"},0), V80)</f>
        <v>41768</v>
      </c>
      <c r="AP80" t="str">
        <f>IF(youtube_stats_raw[[#This Row],[subscribers]]&lt;70000000,"Micro",IF(youtube_stats_raw[[#This Row],[subscribers]]&lt;128000000,"Mid",IF(youtube_stats_raw[[#This Row],[subscribers]]&lt;186000000,"Macro","Mega")))</f>
        <v>Micro</v>
      </c>
      <c r="AQ80">
        <f>SUM((youtube_stats_raw[[#This Row],[lowest_yearly_earnings]] + youtube_stats_raw[[#This Row],[highest_yearly_earnings]])/2)</f>
        <v>10600000</v>
      </c>
      <c r="AR8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81" spans="1:44" x14ac:dyDescent="0.3">
      <c r="A81">
        <v>91</v>
      </c>
      <c r="B81" t="s">
        <v>223</v>
      </c>
      <c r="C81" s="1">
        <v>38000000</v>
      </c>
      <c r="D81" s="2">
        <v>22731415608</v>
      </c>
      <c r="E81" t="s">
        <v>30</v>
      </c>
      <c r="F81" t="s">
        <v>223</v>
      </c>
      <c r="G81">
        <v>505</v>
      </c>
      <c r="H81" t="s">
        <v>39</v>
      </c>
      <c r="I81" t="s">
        <v>40</v>
      </c>
      <c r="J81" t="s">
        <v>30</v>
      </c>
      <c r="K81">
        <v>92</v>
      </c>
      <c r="L81">
        <v>27</v>
      </c>
      <c r="M81">
        <v>33</v>
      </c>
      <c r="N81">
        <v>205594000</v>
      </c>
      <c r="O81">
        <v>51400</v>
      </c>
      <c r="P81">
        <v>822400</v>
      </c>
      <c r="Q81">
        <v>616800</v>
      </c>
      <c r="R81">
        <v>9900000</v>
      </c>
      <c r="S81">
        <v>100000</v>
      </c>
      <c r="T81">
        <v>2011</v>
      </c>
      <c r="U81" t="s">
        <v>59</v>
      </c>
      <c r="V81" t="s">
        <v>103</v>
      </c>
      <c r="W81">
        <v>88.2</v>
      </c>
      <c r="X81">
        <v>328239523</v>
      </c>
      <c r="Y81">
        <v>14.7</v>
      </c>
      <c r="Z81">
        <v>270663028</v>
      </c>
      <c r="AA81">
        <v>37.090240000000001</v>
      </c>
      <c r="AB81">
        <v>-95.712890999999999</v>
      </c>
      <c r="AC81">
        <v>3.2371794871794872</v>
      </c>
      <c r="AD81">
        <v>45012704.174257427</v>
      </c>
      <c r="AE81">
        <v>75247.524752475249</v>
      </c>
      <c r="AF81">
        <v>1.6716952720985153E-3</v>
      </c>
      <c r="AG81">
        <v>36.17900504667945</v>
      </c>
      <c r="AH81">
        <v>598.1951475789474</v>
      </c>
      <c r="AI81">
        <v>15</v>
      </c>
      <c r="AJ81">
        <v>771000</v>
      </c>
      <c r="AK81">
        <v>9283200</v>
      </c>
      <c r="AL81">
        <v>6666.666666666667</v>
      </c>
      <c r="AM81">
        <f>youtube_stats_raw[[#This Row],[subscribers_for_last_30_days]] /  youtube_stats_raw[[#This Row],[subscribers]]</f>
        <v>2.631578947368421E-3</v>
      </c>
      <c r="AN81" t="str">
        <f>IF(AND(youtube_stats_raw[[#This Row],[upload_frequency]]&gt;23.1077381,youtube_stats_raw[[#This Row],[ engagement_rate]]&lt;=0),"High",IF(OR(youtube_stats_raw[[#This Row],[upload_frequency]]&gt;23.1077381,youtube_stats_raw[[#This Row],[ engagement_rate]]&lt;=0),"Medium","Low"))</f>
        <v>Low</v>
      </c>
      <c r="AO81" s="4">
        <f>DATE(T81, MATCH(U81,{"Jan","Feb","Mar","Apr","May","Jun","Jul","Aug","Sep","Oct","Nov","Dec"},0), V81)</f>
        <v>40679</v>
      </c>
      <c r="AP81" t="str">
        <f>IF(youtube_stats_raw[[#This Row],[subscribers]]&lt;70000000,"Micro",IF(youtube_stats_raw[[#This Row],[subscribers]]&lt;128000000,"Mid",IF(youtube_stats_raw[[#This Row],[subscribers]]&lt;186000000,"Macro","Mega")))</f>
        <v>Micro</v>
      </c>
      <c r="AQ81">
        <f>SUM((youtube_stats_raw[[#This Row],[lowest_yearly_earnings]] + youtube_stats_raw[[#This Row],[highest_yearly_earnings]])/2)</f>
        <v>5258400</v>
      </c>
      <c r="AR8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2" spans="1:44" x14ac:dyDescent="0.3">
      <c r="A82">
        <v>92</v>
      </c>
      <c r="B82" t="s">
        <v>224</v>
      </c>
      <c r="C82" s="1">
        <v>37900000</v>
      </c>
      <c r="D82" s="2">
        <v>23510152352</v>
      </c>
      <c r="E82" t="s">
        <v>45</v>
      </c>
      <c r="F82" t="s">
        <v>224</v>
      </c>
      <c r="G82">
        <v>515</v>
      </c>
      <c r="H82" t="s">
        <v>39</v>
      </c>
      <c r="I82" t="s">
        <v>40</v>
      </c>
      <c r="J82" t="s">
        <v>45</v>
      </c>
      <c r="K82">
        <v>84</v>
      </c>
      <c r="L82">
        <v>28</v>
      </c>
      <c r="M82">
        <v>27</v>
      </c>
      <c r="N82">
        <v>244093000</v>
      </c>
      <c r="O82">
        <v>61000</v>
      </c>
      <c r="P82">
        <v>976400</v>
      </c>
      <c r="Q82">
        <v>732300</v>
      </c>
      <c r="R82">
        <v>11700000</v>
      </c>
      <c r="S82">
        <v>200000</v>
      </c>
      <c r="T82">
        <v>2018</v>
      </c>
      <c r="U82" t="s">
        <v>98</v>
      </c>
      <c r="V82" t="s">
        <v>47</v>
      </c>
      <c r="W82">
        <v>88.2</v>
      </c>
      <c r="X82">
        <v>328239523</v>
      </c>
      <c r="Y82">
        <v>14.7</v>
      </c>
      <c r="Z82">
        <v>270663028</v>
      </c>
      <c r="AA82">
        <v>37.090240000000001</v>
      </c>
      <c r="AB82">
        <v>-95.712890999999999</v>
      </c>
      <c r="AC82">
        <v>7.1527777777777777</v>
      </c>
      <c r="AD82">
        <v>45650781.266019419</v>
      </c>
      <c r="AE82">
        <v>73592.23300970874</v>
      </c>
      <c r="AF82">
        <v>1.6120695192677415E-3</v>
      </c>
      <c r="AG82">
        <v>41.530994158654948</v>
      </c>
      <c r="AH82">
        <v>620.32064253298154</v>
      </c>
      <c r="AI82">
        <v>8</v>
      </c>
      <c r="AJ82">
        <v>915400</v>
      </c>
      <c r="AK82">
        <v>10967700</v>
      </c>
      <c r="AL82">
        <v>25000</v>
      </c>
      <c r="AM82">
        <f>youtube_stats_raw[[#This Row],[subscribers_for_last_30_days]] /  youtube_stats_raw[[#This Row],[subscribers]]</f>
        <v>5.2770448548812663E-3</v>
      </c>
      <c r="AN82" t="str">
        <f>IF(AND(youtube_stats_raw[[#This Row],[upload_frequency]]&gt;23.1077381,youtube_stats_raw[[#This Row],[ engagement_rate]]&lt;=0),"High",IF(OR(youtube_stats_raw[[#This Row],[upload_frequency]]&gt;23.1077381,youtube_stats_raw[[#This Row],[ engagement_rate]]&lt;=0),"Medium","Low"))</f>
        <v>Low</v>
      </c>
      <c r="AO82" s="4">
        <f>DATE(T82, MATCH(U82,{"Jan","Feb","Mar","Apr","May","Jun","Jul","Aug","Sep","Oct","Nov","Dec"},0), V82)</f>
        <v>43301</v>
      </c>
      <c r="AP82" t="str">
        <f>IF(youtube_stats_raw[[#This Row],[subscribers]]&lt;70000000,"Micro",IF(youtube_stats_raw[[#This Row],[subscribers]]&lt;128000000,"Mid",IF(youtube_stats_raw[[#This Row],[subscribers]]&lt;186000000,"Macro","Mega")))</f>
        <v>Micro</v>
      </c>
      <c r="AQ82">
        <f>SUM((youtube_stats_raw[[#This Row],[lowest_yearly_earnings]] + youtube_stats_raw[[#This Row],[highest_yearly_earnings]])/2)</f>
        <v>6216150</v>
      </c>
      <c r="AR8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3" spans="1:44" x14ac:dyDescent="0.3">
      <c r="A83">
        <v>93</v>
      </c>
      <c r="B83" t="s">
        <v>225</v>
      </c>
      <c r="C83" s="1">
        <v>37600000</v>
      </c>
      <c r="D83" s="2">
        <v>18208196857</v>
      </c>
      <c r="E83" t="s">
        <v>45</v>
      </c>
      <c r="F83" t="s">
        <v>225</v>
      </c>
      <c r="G83">
        <v>743</v>
      </c>
      <c r="H83" t="s">
        <v>39</v>
      </c>
      <c r="I83" t="s">
        <v>40</v>
      </c>
      <c r="J83" t="s">
        <v>45</v>
      </c>
      <c r="K83">
        <v>145</v>
      </c>
      <c r="L83">
        <v>29</v>
      </c>
      <c r="M83">
        <v>28</v>
      </c>
      <c r="N83">
        <v>321026000</v>
      </c>
      <c r="O83">
        <v>80300</v>
      </c>
      <c r="P83">
        <v>1300000</v>
      </c>
      <c r="Q83">
        <v>963100</v>
      </c>
      <c r="R83">
        <v>15400000</v>
      </c>
      <c r="S83">
        <v>700000</v>
      </c>
      <c r="T83">
        <v>2017</v>
      </c>
      <c r="U83" t="s">
        <v>65</v>
      </c>
      <c r="V83" t="s">
        <v>127</v>
      </c>
      <c r="W83">
        <v>88.2</v>
      </c>
      <c r="X83">
        <v>328239523</v>
      </c>
      <c r="Y83">
        <v>14.7</v>
      </c>
      <c r="Z83">
        <v>270663028</v>
      </c>
      <c r="AA83">
        <v>37.090240000000001</v>
      </c>
      <c r="AB83">
        <v>-95.712890999999999</v>
      </c>
      <c r="AC83">
        <v>8.8452380952380949</v>
      </c>
      <c r="AD83">
        <v>24506321.476446837</v>
      </c>
      <c r="AE83">
        <v>50605.652759084791</v>
      </c>
      <c r="AF83">
        <v>2.0650040361105265E-3</v>
      </c>
      <c r="AG83">
        <v>71.396416142119264</v>
      </c>
      <c r="AH83">
        <v>484.26055470744683</v>
      </c>
      <c r="AI83">
        <v>9</v>
      </c>
      <c r="AJ83">
        <v>1219700</v>
      </c>
      <c r="AK83">
        <v>14436900</v>
      </c>
      <c r="AL83">
        <v>77777.777777777781</v>
      </c>
      <c r="AM83">
        <f>youtube_stats_raw[[#This Row],[subscribers_for_last_30_days]] /  youtube_stats_raw[[#This Row],[subscribers]]</f>
        <v>1.8617021276595744E-2</v>
      </c>
      <c r="AN83" t="str">
        <f>IF(AND(youtube_stats_raw[[#This Row],[upload_frequency]]&gt;23.1077381,youtube_stats_raw[[#This Row],[ engagement_rate]]&lt;=0),"High",IF(OR(youtube_stats_raw[[#This Row],[upload_frequency]]&gt;23.1077381,youtube_stats_raw[[#This Row],[ engagement_rate]]&lt;=0),"Medium","Low"))</f>
        <v>Low</v>
      </c>
      <c r="AO83" s="4">
        <f>DATE(T83, MATCH(U83,{"Jan","Feb","Mar","Apr","May","Jun","Jul","Aug","Sep","Oct","Nov","Dec"},0), V83)</f>
        <v>42847</v>
      </c>
      <c r="AP83" t="str">
        <f>IF(youtube_stats_raw[[#This Row],[subscribers]]&lt;70000000,"Micro",IF(youtube_stats_raw[[#This Row],[subscribers]]&lt;128000000,"Mid",IF(youtube_stats_raw[[#This Row],[subscribers]]&lt;186000000,"Macro","Mega")))</f>
        <v>Micro</v>
      </c>
      <c r="AQ83">
        <f>SUM((youtube_stats_raw[[#This Row],[lowest_yearly_earnings]] + youtube_stats_raw[[#This Row],[highest_yearly_earnings]])/2)</f>
        <v>8181550</v>
      </c>
      <c r="AR8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4" spans="1:44" x14ac:dyDescent="0.3">
      <c r="A84">
        <v>94</v>
      </c>
      <c r="B84" t="s">
        <v>226</v>
      </c>
      <c r="C84" s="1">
        <v>37500000</v>
      </c>
      <c r="D84" s="2">
        <v>27262462114</v>
      </c>
      <c r="E84" t="s">
        <v>45</v>
      </c>
      <c r="F84" t="s">
        <v>226</v>
      </c>
      <c r="G84">
        <v>117152</v>
      </c>
      <c r="H84" t="s">
        <v>176</v>
      </c>
      <c r="I84" t="s">
        <v>177</v>
      </c>
      <c r="J84" t="s">
        <v>45</v>
      </c>
      <c r="K84">
        <v>56</v>
      </c>
      <c r="L84">
        <v>2</v>
      </c>
      <c r="M84">
        <v>29</v>
      </c>
      <c r="N84">
        <v>140754000</v>
      </c>
      <c r="O84">
        <v>35200</v>
      </c>
      <c r="P84">
        <v>563000</v>
      </c>
      <c r="Q84">
        <v>422300</v>
      </c>
      <c r="R84">
        <v>6800000</v>
      </c>
      <c r="S84">
        <v>300000</v>
      </c>
      <c r="T84">
        <v>2013</v>
      </c>
      <c r="U84" t="s">
        <v>73</v>
      </c>
      <c r="V84" t="s">
        <v>119</v>
      </c>
      <c r="W84">
        <v>49.3</v>
      </c>
      <c r="X84">
        <v>69625582</v>
      </c>
      <c r="Y84">
        <v>0.75</v>
      </c>
      <c r="Z84">
        <v>35294600</v>
      </c>
      <c r="AA84">
        <v>15.870032</v>
      </c>
      <c r="AB84">
        <v>100.992541</v>
      </c>
      <c r="AC84">
        <v>887.5151515151515</v>
      </c>
      <c r="AD84">
        <v>232710.17237435127</v>
      </c>
      <c r="AE84">
        <v>320.09696804151872</v>
      </c>
      <c r="AF84">
        <v>1.3755177299537723E-3</v>
      </c>
      <c r="AG84">
        <v>20.651106185705967</v>
      </c>
      <c r="AH84">
        <v>726.99898970666663</v>
      </c>
      <c r="AI84">
        <v>13</v>
      </c>
      <c r="AJ84">
        <v>527800</v>
      </c>
      <c r="AK84">
        <v>6377700</v>
      </c>
      <c r="AL84">
        <v>23076.923076923078</v>
      </c>
      <c r="AM84">
        <f>youtube_stats_raw[[#This Row],[subscribers_for_last_30_days]] /  youtube_stats_raw[[#This Row],[subscribers]]</f>
        <v>8.0000000000000002E-3</v>
      </c>
      <c r="AN84" t="str">
        <f>IF(AND(youtube_stats_raw[[#This Row],[upload_frequency]]&gt;23.1077381,youtube_stats_raw[[#This Row],[ engagement_rate]]&lt;=0),"High",IF(OR(youtube_stats_raw[[#This Row],[upload_frequency]]&gt;23.1077381,youtube_stats_raw[[#This Row],[ engagement_rate]]&lt;=0),"Medium","Low"))</f>
        <v>Medium</v>
      </c>
      <c r="AO84" s="4">
        <f>DATE(T84, MATCH(U84,{"Jan","Feb","Mar","Apr","May","Jun","Jul","Aug","Sep","Oct","Nov","Dec"},0), V84)</f>
        <v>41284</v>
      </c>
      <c r="AP84" t="str">
        <f>IF(youtube_stats_raw[[#This Row],[subscribers]]&lt;70000000,"Micro",IF(youtube_stats_raw[[#This Row],[subscribers]]&lt;128000000,"Mid",IF(youtube_stats_raw[[#This Row],[subscribers]]&lt;186000000,"Macro","Mega")))</f>
        <v>Micro</v>
      </c>
      <c r="AQ84">
        <f>SUM((youtube_stats_raw[[#This Row],[lowest_yearly_earnings]] + youtube_stats_raw[[#This Row],[highest_yearly_earnings]])/2)</f>
        <v>3611150</v>
      </c>
      <c r="AR8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85" spans="1:44" x14ac:dyDescent="0.3">
      <c r="A85">
        <v>95</v>
      </c>
      <c r="B85" t="s">
        <v>227</v>
      </c>
      <c r="C85" s="1">
        <v>37200000</v>
      </c>
      <c r="D85" s="2">
        <v>16402066717</v>
      </c>
      <c r="E85" t="s">
        <v>170</v>
      </c>
      <c r="F85" t="s">
        <v>227</v>
      </c>
      <c r="G85">
        <v>220</v>
      </c>
      <c r="H85" t="s">
        <v>31</v>
      </c>
      <c r="I85" t="s">
        <v>32</v>
      </c>
      <c r="J85" t="s">
        <v>170</v>
      </c>
      <c r="K85">
        <v>178</v>
      </c>
      <c r="L85">
        <v>24</v>
      </c>
      <c r="M85">
        <v>3</v>
      </c>
      <c r="N85">
        <v>49861000</v>
      </c>
      <c r="O85">
        <v>12500</v>
      </c>
      <c r="P85">
        <v>199400</v>
      </c>
      <c r="Q85">
        <v>149600</v>
      </c>
      <c r="R85">
        <v>2400000</v>
      </c>
      <c r="S85">
        <v>100000</v>
      </c>
      <c r="T85">
        <v>2017</v>
      </c>
      <c r="U85" t="s">
        <v>34</v>
      </c>
      <c r="V85" t="s">
        <v>47</v>
      </c>
      <c r="W85">
        <v>28.1</v>
      </c>
      <c r="X85">
        <v>1366417754</v>
      </c>
      <c r="Y85">
        <v>5.36</v>
      </c>
      <c r="Z85">
        <v>471031528</v>
      </c>
      <c r="AA85">
        <v>20.593684</v>
      </c>
      <c r="AB85">
        <v>78.962879999999998</v>
      </c>
      <c r="AC85">
        <v>2.6190476190476191</v>
      </c>
      <c r="AD85">
        <v>74554848.713636369</v>
      </c>
      <c r="AE85">
        <v>169090.90909090909</v>
      </c>
      <c r="AF85">
        <v>2.2680068702222679E-3</v>
      </c>
      <c r="AG85">
        <v>12.157004567804305</v>
      </c>
      <c r="AH85">
        <v>440.91577196236557</v>
      </c>
      <c r="AI85">
        <v>9</v>
      </c>
      <c r="AJ85">
        <v>186900</v>
      </c>
      <c r="AK85">
        <v>2250400</v>
      </c>
      <c r="AL85">
        <v>11111.111111111111</v>
      </c>
      <c r="AM85">
        <f>youtube_stats_raw[[#This Row],[subscribers_for_last_30_days]] /  youtube_stats_raw[[#This Row],[subscribers]]</f>
        <v>2.6881720430107529E-3</v>
      </c>
      <c r="AN85" t="str">
        <f>IF(AND(youtube_stats_raw[[#This Row],[upload_frequency]]&gt;23.1077381,youtube_stats_raw[[#This Row],[ engagement_rate]]&lt;=0),"High",IF(OR(youtube_stats_raw[[#This Row],[upload_frequency]]&gt;23.1077381,youtube_stats_raw[[#This Row],[ engagement_rate]]&lt;=0),"Medium","Low"))</f>
        <v>Low</v>
      </c>
      <c r="AO85" s="4">
        <f>DATE(T85, MATCH(U85,{"Jan","Feb","Mar","Apr","May","Jun","Jul","Aug","Sep","Oct","Nov","Dec"},0), V85)</f>
        <v>42814</v>
      </c>
      <c r="AP85" t="str">
        <f>IF(youtube_stats_raw[[#This Row],[subscribers]]&lt;70000000,"Micro",IF(youtube_stats_raw[[#This Row],[subscribers]]&lt;128000000,"Mid",IF(youtube_stats_raw[[#This Row],[subscribers]]&lt;186000000,"Macro","Mega")))</f>
        <v>Micro</v>
      </c>
      <c r="AQ85">
        <f>SUM((youtube_stats_raw[[#This Row],[lowest_yearly_earnings]] + youtube_stats_raw[[#This Row],[highest_yearly_earnings]])/2)</f>
        <v>1274800</v>
      </c>
      <c r="AR8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6" spans="1:44" x14ac:dyDescent="0.3">
      <c r="A86">
        <v>96</v>
      </c>
      <c r="B86" t="s">
        <v>228</v>
      </c>
      <c r="C86" s="1">
        <v>37000000</v>
      </c>
      <c r="D86" s="2">
        <v>13102611515</v>
      </c>
      <c r="E86" t="s">
        <v>58</v>
      </c>
      <c r="F86" t="s">
        <v>228</v>
      </c>
      <c r="G86">
        <v>301308</v>
      </c>
      <c r="H86" t="s">
        <v>31</v>
      </c>
      <c r="I86" t="s">
        <v>32</v>
      </c>
      <c r="J86" t="s">
        <v>135</v>
      </c>
      <c r="K86">
        <v>280</v>
      </c>
      <c r="L86">
        <v>25</v>
      </c>
      <c r="M86">
        <v>2</v>
      </c>
      <c r="N86">
        <v>267060000</v>
      </c>
      <c r="O86">
        <v>66800</v>
      </c>
      <c r="P86">
        <v>1100000</v>
      </c>
      <c r="Q86">
        <v>801200</v>
      </c>
      <c r="R86">
        <v>12800000</v>
      </c>
      <c r="S86">
        <v>400000</v>
      </c>
      <c r="T86">
        <v>2012</v>
      </c>
      <c r="U86" t="s">
        <v>89</v>
      </c>
      <c r="V86" t="s">
        <v>33</v>
      </c>
      <c r="W86">
        <v>28.1</v>
      </c>
      <c r="X86">
        <v>1366417754</v>
      </c>
      <c r="Y86">
        <v>5.36</v>
      </c>
      <c r="Z86">
        <v>471031528</v>
      </c>
      <c r="AA86">
        <v>20.593684</v>
      </c>
      <c r="AB86">
        <v>78.962879999999998</v>
      </c>
      <c r="AC86">
        <v>2092.4166666666665</v>
      </c>
      <c r="AD86">
        <v>43485.77374314655</v>
      </c>
      <c r="AE86">
        <v>122.79793433961262</v>
      </c>
      <c r="AF86">
        <v>2.8238645370537037E-3</v>
      </c>
      <c r="AG86">
        <v>83.952729479974963</v>
      </c>
      <c r="AH86">
        <v>354.12463554054057</v>
      </c>
      <c r="AI86">
        <v>14</v>
      </c>
      <c r="AJ86">
        <v>1033200</v>
      </c>
      <c r="AK86">
        <v>11998800</v>
      </c>
      <c r="AL86">
        <v>28571.428571428572</v>
      </c>
      <c r="AM86">
        <f>youtube_stats_raw[[#This Row],[subscribers_for_last_30_days]] /  youtube_stats_raw[[#This Row],[subscribers]]</f>
        <v>1.0810810810810811E-2</v>
      </c>
      <c r="AN86" t="str">
        <f>IF(AND(youtube_stats_raw[[#This Row],[upload_frequency]]&gt;23.1077381,youtube_stats_raw[[#This Row],[ engagement_rate]]&lt;=0),"High",IF(OR(youtube_stats_raw[[#This Row],[upload_frequency]]&gt;23.1077381,youtube_stats_raw[[#This Row],[ engagement_rate]]&lt;=0),"Medium","Low"))</f>
        <v>Medium</v>
      </c>
      <c r="AO86" s="4">
        <f>DATE(T86, MATCH(U86,{"Jan","Feb","Mar","Apr","May","Jun","Jul","Aug","Sep","Oct","Nov","Dec"},0), V86)</f>
        <v>41061</v>
      </c>
      <c r="AP86" t="str">
        <f>IF(youtube_stats_raw[[#This Row],[subscribers]]&lt;70000000,"Micro",IF(youtube_stats_raw[[#This Row],[subscribers]]&lt;128000000,"Mid",IF(youtube_stats_raw[[#This Row],[subscribers]]&lt;186000000,"Macro","Mega")))</f>
        <v>Micro</v>
      </c>
      <c r="AQ86">
        <f>SUM((youtube_stats_raw[[#This Row],[lowest_yearly_earnings]] + youtube_stats_raw[[#This Row],[highest_yearly_earnings]])/2)</f>
        <v>6800600</v>
      </c>
      <c r="AR8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87" spans="1:44" x14ac:dyDescent="0.3">
      <c r="A87">
        <v>97</v>
      </c>
      <c r="B87" t="s">
        <v>229</v>
      </c>
      <c r="C87" s="1">
        <v>37000000</v>
      </c>
      <c r="D87" s="2">
        <v>24188861917</v>
      </c>
      <c r="E87" t="s">
        <v>58</v>
      </c>
      <c r="F87" t="s">
        <v>229</v>
      </c>
      <c r="G87">
        <v>744</v>
      </c>
      <c r="H87" t="s">
        <v>113</v>
      </c>
      <c r="I87" t="s">
        <v>114</v>
      </c>
      <c r="J87" t="s">
        <v>45</v>
      </c>
      <c r="K87">
        <v>75</v>
      </c>
      <c r="L87">
        <v>7</v>
      </c>
      <c r="M87">
        <v>30</v>
      </c>
      <c r="N87">
        <v>251449000</v>
      </c>
      <c r="O87">
        <v>62900</v>
      </c>
      <c r="P87">
        <v>1000000</v>
      </c>
      <c r="Q87">
        <v>754300</v>
      </c>
      <c r="R87">
        <v>12100000</v>
      </c>
      <c r="S87">
        <v>300000</v>
      </c>
      <c r="T87">
        <v>2015</v>
      </c>
      <c r="U87" t="s">
        <v>51</v>
      </c>
      <c r="V87" t="s">
        <v>77</v>
      </c>
      <c r="W87">
        <v>51.3</v>
      </c>
      <c r="X87">
        <v>212559417</v>
      </c>
      <c r="Y87">
        <v>12.08</v>
      </c>
      <c r="Z87">
        <v>183241641</v>
      </c>
      <c r="AA87">
        <v>-14.235004</v>
      </c>
      <c r="AB87">
        <v>-51.925280000000001</v>
      </c>
      <c r="AC87">
        <v>6.8888888888888893</v>
      </c>
      <c r="AD87">
        <v>32511911.178763442</v>
      </c>
      <c r="AE87">
        <v>49731.182795698922</v>
      </c>
      <c r="AF87">
        <v>1.5296296339595992E-3</v>
      </c>
      <c r="AG87">
        <v>41.341341458367552</v>
      </c>
      <c r="AH87">
        <v>653.75302478378376</v>
      </c>
      <c r="AI87">
        <v>11</v>
      </c>
      <c r="AJ87">
        <v>937100</v>
      </c>
      <c r="AK87">
        <v>11345700</v>
      </c>
      <c r="AL87">
        <v>27272.727272727272</v>
      </c>
      <c r="AM87">
        <f>youtube_stats_raw[[#This Row],[subscribers_for_last_30_days]] /  youtube_stats_raw[[#This Row],[subscribers]]</f>
        <v>8.1081081081081086E-3</v>
      </c>
      <c r="AN87" t="str">
        <f>IF(AND(youtube_stats_raw[[#This Row],[upload_frequency]]&gt;23.1077381,youtube_stats_raw[[#This Row],[ engagement_rate]]&lt;=0),"High",IF(OR(youtube_stats_raw[[#This Row],[upload_frequency]]&gt;23.1077381,youtube_stats_raw[[#This Row],[ engagement_rate]]&lt;=0),"Medium","Low"))</f>
        <v>Low</v>
      </c>
      <c r="AO87" s="4">
        <f>DATE(T87, MATCH(U87,{"Jan","Feb","Mar","Apr","May","Jun","Jul","Aug","Sep","Oct","Nov","Dec"},0), V87)</f>
        <v>42253</v>
      </c>
      <c r="AP87" t="str">
        <f>IF(youtube_stats_raw[[#This Row],[subscribers]]&lt;70000000,"Micro",IF(youtube_stats_raw[[#This Row],[subscribers]]&lt;128000000,"Mid",IF(youtube_stats_raw[[#This Row],[subscribers]]&lt;186000000,"Macro","Mega")))</f>
        <v>Micro</v>
      </c>
      <c r="AQ87">
        <f>SUM((youtube_stats_raw[[#This Row],[lowest_yearly_earnings]] + youtube_stats_raw[[#This Row],[highest_yearly_earnings]])/2)</f>
        <v>6427150</v>
      </c>
      <c r="AR8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8" spans="1:44" x14ac:dyDescent="0.3">
      <c r="A88">
        <v>98</v>
      </c>
      <c r="B88" t="s">
        <v>230</v>
      </c>
      <c r="C88" s="1">
        <v>36700000</v>
      </c>
      <c r="D88" s="2">
        <v>19378155425</v>
      </c>
      <c r="E88" t="s">
        <v>30</v>
      </c>
      <c r="F88" t="s">
        <v>230</v>
      </c>
      <c r="G88">
        <v>99</v>
      </c>
      <c r="H88" t="s">
        <v>39</v>
      </c>
      <c r="I88" t="s">
        <v>40</v>
      </c>
      <c r="J88" t="s">
        <v>30</v>
      </c>
      <c r="K88">
        <v>134</v>
      </c>
      <c r="L88">
        <v>30</v>
      </c>
      <c r="M88">
        <v>34</v>
      </c>
      <c r="N88">
        <v>175243000</v>
      </c>
      <c r="O88">
        <v>43800</v>
      </c>
      <c r="P88">
        <v>701000</v>
      </c>
      <c r="Q88">
        <v>525700</v>
      </c>
      <c r="R88">
        <v>8400000</v>
      </c>
      <c r="S88">
        <v>200000</v>
      </c>
      <c r="T88">
        <v>2006</v>
      </c>
      <c r="U88" t="s">
        <v>51</v>
      </c>
      <c r="V88" t="s">
        <v>144</v>
      </c>
      <c r="W88">
        <v>88.2</v>
      </c>
      <c r="X88">
        <v>328239523</v>
      </c>
      <c r="Y88">
        <v>14.7</v>
      </c>
      <c r="Z88">
        <v>270663028</v>
      </c>
      <c r="AA88">
        <v>37.090240000000001</v>
      </c>
      <c r="AB88">
        <v>-95.712890999999999</v>
      </c>
      <c r="AC88">
        <v>0.45833333333333331</v>
      </c>
      <c r="AD88">
        <v>195738943.6868687</v>
      </c>
      <c r="AE88">
        <v>370707.0707070707</v>
      </c>
      <c r="AF88">
        <v>1.8938851090363777E-3</v>
      </c>
      <c r="AG88">
        <v>36.17475371756133</v>
      </c>
      <c r="AH88">
        <v>528.01513419618527</v>
      </c>
      <c r="AI88">
        <v>20</v>
      </c>
      <c r="AJ88">
        <v>657200</v>
      </c>
      <c r="AK88">
        <v>7874300</v>
      </c>
      <c r="AL88">
        <v>10000</v>
      </c>
      <c r="AM88">
        <f>youtube_stats_raw[[#This Row],[subscribers_for_last_30_days]] /  youtube_stats_raw[[#This Row],[subscribers]]</f>
        <v>5.4495912806539508E-3</v>
      </c>
      <c r="AN88" t="str">
        <f>IF(AND(youtube_stats_raw[[#This Row],[upload_frequency]]&gt;23.1077381,youtube_stats_raw[[#This Row],[ engagement_rate]]&lt;=0),"High",IF(OR(youtube_stats_raw[[#This Row],[upload_frequency]]&gt;23.1077381,youtube_stats_raw[[#This Row],[ engagement_rate]]&lt;=0),"Medium","Low"))</f>
        <v>Low</v>
      </c>
      <c r="AO88" s="4">
        <f>DATE(T88, MATCH(U88,{"Jan","Feb","Mar","Apr","May","Jun","Jul","Aug","Sep","Oct","Nov","Dec"},0), V88)</f>
        <v>38979</v>
      </c>
      <c r="AP88" t="str">
        <f>IF(youtube_stats_raw[[#This Row],[subscribers]]&lt;70000000,"Micro",IF(youtube_stats_raw[[#This Row],[subscribers]]&lt;128000000,"Mid",IF(youtube_stats_raw[[#This Row],[subscribers]]&lt;186000000,"Macro","Mega")))</f>
        <v>Micro</v>
      </c>
      <c r="AQ88">
        <f>SUM((youtube_stats_raw[[#This Row],[lowest_yearly_earnings]] + youtube_stats_raw[[#This Row],[highest_yearly_earnings]])/2)</f>
        <v>4462850</v>
      </c>
      <c r="AR8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9" spans="1:44" x14ac:dyDescent="0.3">
      <c r="A89">
        <v>99</v>
      </c>
      <c r="B89" t="s">
        <v>231</v>
      </c>
      <c r="C89" s="1">
        <v>36600000</v>
      </c>
      <c r="D89" s="2">
        <v>22553923546</v>
      </c>
      <c r="E89" t="s">
        <v>30</v>
      </c>
      <c r="F89" t="s">
        <v>231</v>
      </c>
      <c r="G89">
        <v>171</v>
      </c>
      <c r="H89" t="s">
        <v>39</v>
      </c>
      <c r="I89" t="s">
        <v>40</v>
      </c>
      <c r="J89" t="s">
        <v>30</v>
      </c>
      <c r="K89">
        <v>96</v>
      </c>
      <c r="L89">
        <v>31</v>
      </c>
      <c r="M89">
        <v>35</v>
      </c>
      <c r="N89">
        <v>152825000</v>
      </c>
      <c r="O89">
        <v>38200</v>
      </c>
      <c r="P89">
        <v>611300</v>
      </c>
      <c r="Q89">
        <v>458500</v>
      </c>
      <c r="R89">
        <v>7300000</v>
      </c>
      <c r="S89">
        <v>0</v>
      </c>
      <c r="T89">
        <v>2006</v>
      </c>
      <c r="U89" t="s">
        <v>34</v>
      </c>
      <c r="V89" t="s">
        <v>110</v>
      </c>
      <c r="W89">
        <v>88.2</v>
      </c>
      <c r="X89">
        <v>328239523</v>
      </c>
      <c r="Y89">
        <v>14.7</v>
      </c>
      <c r="Z89">
        <v>270663028</v>
      </c>
      <c r="AA89">
        <v>37.090240000000001</v>
      </c>
      <c r="AB89">
        <v>-95.712890999999999</v>
      </c>
      <c r="AC89">
        <v>0.79166666666666663</v>
      </c>
      <c r="AD89">
        <v>131894289.74269006</v>
      </c>
      <c r="AE89">
        <v>214035.08771929826</v>
      </c>
      <c r="AF89">
        <v>1.6227775147571212E-3</v>
      </c>
      <c r="AG89">
        <v>27.103931551120986</v>
      </c>
      <c r="AH89">
        <v>616.2274192896175</v>
      </c>
      <c r="AI89">
        <v>20</v>
      </c>
      <c r="AJ89">
        <v>573100</v>
      </c>
      <c r="AK89">
        <v>6841500</v>
      </c>
      <c r="AL89">
        <v>0</v>
      </c>
      <c r="AM89">
        <f>youtube_stats_raw[[#This Row],[subscribers_for_last_30_days]] /  youtube_stats_raw[[#This Row],[subscribers]]</f>
        <v>0</v>
      </c>
      <c r="AN89" t="str">
        <f>IF(AND(youtube_stats_raw[[#This Row],[upload_frequency]]&gt;23.1077381,youtube_stats_raw[[#This Row],[ engagement_rate]]&lt;=0),"High",IF(OR(youtube_stats_raw[[#This Row],[upload_frequency]]&gt;23.1077381,youtube_stats_raw[[#This Row],[ engagement_rate]]&lt;=0),"Medium","Low"))</f>
        <v>Medium</v>
      </c>
      <c r="AO89" s="4">
        <f>DATE(T89, MATCH(U89,{"Jan","Feb","Mar","Apr","May","Jun","Jul","Aug","Sep","Oct","Nov","Dec"},0), V89)</f>
        <v>38785</v>
      </c>
      <c r="AP89" t="str">
        <f>IF(youtube_stats_raw[[#This Row],[subscribers]]&lt;70000000,"Micro",IF(youtube_stats_raw[[#This Row],[subscribers]]&lt;128000000,"Mid",IF(youtube_stats_raw[[#This Row],[subscribers]]&lt;186000000,"Macro","Mega")))</f>
        <v>Micro</v>
      </c>
      <c r="AQ89">
        <f>SUM((youtube_stats_raw[[#This Row],[lowest_yearly_earnings]] + youtube_stats_raw[[#This Row],[highest_yearly_earnings]])/2)</f>
        <v>3879250</v>
      </c>
      <c r="AR8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90" spans="1:44" x14ac:dyDescent="0.3">
      <c r="A90">
        <v>100</v>
      </c>
      <c r="B90" t="s">
        <v>232</v>
      </c>
      <c r="C90" s="1">
        <v>36600000</v>
      </c>
      <c r="D90" s="2">
        <v>15653786446</v>
      </c>
      <c r="E90" t="s">
        <v>193</v>
      </c>
      <c r="F90" t="s">
        <v>232</v>
      </c>
      <c r="G90">
        <v>9168</v>
      </c>
      <c r="H90" t="s">
        <v>31</v>
      </c>
      <c r="I90" t="s">
        <v>32</v>
      </c>
      <c r="J90" t="s">
        <v>45</v>
      </c>
      <c r="K90">
        <v>205</v>
      </c>
      <c r="L90">
        <v>26</v>
      </c>
      <c r="M90">
        <v>31</v>
      </c>
      <c r="N90">
        <v>131462000</v>
      </c>
      <c r="O90">
        <v>0</v>
      </c>
      <c r="P90">
        <v>0</v>
      </c>
      <c r="Q90">
        <v>0</v>
      </c>
      <c r="R90">
        <v>0</v>
      </c>
      <c r="S90">
        <v>200000</v>
      </c>
      <c r="T90">
        <v>2009</v>
      </c>
      <c r="U90" t="s">
        <v>132</v>
      </c>
      <c r="V90" t="s">
        <v>115</v>
      </c>
      <c r="W90">
        <v>28.1</v>
      </c>
      <c r="X90">
        <v>1366417754</v>
      </c>
      <c r="Y90">
        <v>5.36</v>
      </c>
      <c r="Z90">
        <v>471031528</v>
      </c>
      <c r="AA90">
        <v>20.593684</v>
      </c>
      <c r="AB90">
        <v>78.962879999999998</v>
      </c>
      <c r="AC90">
        <v>50.93333333333333</v>
      </c>
      <c r="AD90">
        <v>1707437.4395724258</v>
      </c>
      <c r="AE90">
        <v>3992.1465968586385</v>
      </c>
      <c r="AF90">
        <v>2.3380924561771039E-3</v>
      </c>
      <c r="AG90">
        <v>0</v>
      </c>
      <c r="AH90">
        <v>427.6990832240437</v>
      </c>
      <c r="AI90">
        <v>17</v>
      </c>
      <c r="AJ90">
        <v>0</v>
      </c>
      <c r="AK90">
        <v>0</v>
      </c>
      <c r="AL90">
        <v>11764.705882352941</v>
      </c>
      <c r="AM90">
        <f>youtube_stats_raw[[#This Row],[subscribers_for_last_30_days]] /  youtube_stats_raw[[#This Row],[subscribers]]</f>
        <v>5.4644808743169399E-3</v>
      </c>
      <c r="AN90" t="str">
        <f>IF(AND(youtube_stats_raw[[#This Row],[upload_frequency]]&gt;23.1077381,youtube_stats_raw[[#This Row],[ engagement_rate]]&lt;=0),"High",IF(OR(youtube_stats_raw[[#This Row],[upload_frequency]]&gt;23.1077381,youtube_stats_raw[[#This Row],[ engagement_rate]]&lt;=0),"Medium","Low"))</f>
        <v>Medium</v>
      </c>
      <c r="AO90" s="4">
        <f>DATE(T90, MATCH(U90,{"Jan","Feb","Mar","Apr","May","Jun","Jul","Aug","Sep","Oct","Nov","Dec"},0), V90)</f>
        <v>40107</v>
      </c>
      <c r="AP90" t="str">
        <f>IF(youtube_stats_raw[[#This Row],[subscribers]]&lt;70000000,"Micro",IF(youtube_stats_raw[[#This Row],[subscribers]]&lt;128000000,"Mid",IF(youtube_stats_raw[[#This Row],[subscribers]]&lt;186000000,"Macro","Mega")))</f>
        <v>Micro</v>
      </c>
      <c r="AQ90">
        <f>SUM((youtube_stats_raw[[#This Row],[lowest_yearly_earnings]] + youtube_stats_raw[[#This Row],[highest_yearly_earnings]])/2)</f>
        <v>0</v>
      </c>
      <c r="AR9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91" spans="1:44" x14ac:dyDescent="0.3">
      <c r="A91">
        <v>102</v>
      </c>
      <c r="B91" t="s">
        <v>233</v>
      </c>
      <c r="C91" s="1">
        <v>36300000</v>
      </c>
      <c r="D91" s="2">
        <v>3010784935</v>
      </c>
      <c r="E91" t="s">
        <v>134</v>
      </c>
      <c r="F91" t="s">
        <v>233</v>
      </c>
      <c r="G91">
        <v>744</v>
      </c>
      <c r="H91" t="s">
        <v>39</v>
      </c>
      <c r="I91" t="s">
        <v>40</v>
      </c>
      <c r="J91" t="s">
        <v>45</v>
      </c>
      <c r="K91">
        <v>2860</v>
      </c>
      <c r="L91">
        <v>32</v>
      </c>
      <c r="M91">
        <v>5</v>
      </c>
      <c r="N91">
        <v>21103000</v>
      </c>
      <c r="O91">
        <v>5300</v>
      </c>
      <c r="P91">
        <v>84400</v>
      </c>
      <c r="Q91">
        <v>63300</v>
      </c>
      <c r="R91">
        <v>1000000</v>
      </c>
      <c r="S91">
        <v>300000</v>
      </c>
      <c r="T91">
        <v>1970</v>
      </c>
      <c r="U91" t="s">
        <v>73</v>
      </c>
      <c r="V91" t="s">
        <v>33</v>
      </c>
      <c r="W91">
        <v>88.2</v>
      </c>
      <c r="X91">
        <v>328239523</v>
      </c>
      <c r="Y91">
        <v>14.7</v>
      </c>
      <c r="Z91">
        <v>270663028</v>
      </c>
      <c r="AA91">
        <v>37.090240000000001</v>
      </c>
      <c r="AB91">
        <v>-95.712890999999999</v>
      </c>
      <c r="AC91">
        <v>1.1481481481481481</v>
      </c>
      <c r="AD91">
        <v>4046753.9448924731</v>
      </c>
      <c r="AE91">
        <v>48790.322580645159</v>
      </c>
      <c r="AF91">
        <v>1.2056656580819513E-2</v>
      </c>
      <c r="AG91">
        <v>28.032556898654736</v>
      </c>
      <c r="AH91">
        <v>82.94173374655648</v>
      </c>
      <c r="AI91">
        <v>56</v>
      </c>
      <c r="AJ91">
        <v>79100</v>
      </c>
      <c r="AK91">
        <v>936700</v>
      </c>
      <c r="AL91">
        <v>5357.1428571428569</v>
      </c>
      <c r="AM91">
        <f>youtube_stats_raw[[#This Row],[subscribers_for_last_30_days]] /  youtube_stats_raw[[#This Row],[subscribers]]</f>
        <v>8.2644628099173556E-3</v>
      </c>
      <c r="AN91" t="str">
        <f>IF(AND(youtube_stats_raw[[#This Row],[upload_frequency]]&gt;23.1077381,youtube_stats_raw[[#This Row],[ engagement_rate]]&lt;=0),"High",IF(OR(youtube_stats_raw[[#This Row],[upload_frequency]]&gt;23.1077381,youtube_stats_raw[[#This Row],[ engagement_rate]]&lt;=0),"Medium","Low"))</f>
        <v>Low</v>
      </c>
      <c r="AO91" s="4">
        <f>DATE(T91, MATCH(U91,{"Jan","Feb","Mar","Apr","May","Jun","Jul","Aug","Sep","Oct","Nov","Dec"},0), V91)</f>
        <v>25569</v>
      </c>
      <c r="AP91" t="str">
        <f>IF(youtube_stats_raw[[#This Row],[subscribers]]&lt;70000000,"Micro",IF(youtube_stats_raw[[#This Row],[subscribers]]&lt;128000000,"Mid",IF(youtube_stats_raw[[#This Row],[subscribers]]&lt;186000000,"Macro","Mega")))</f>
        <v>Micro</v>
      </c>
      <c r="AQ91">
        <f>SUM((youtube_stats_raw[[#This Row],[lowest_yearly_earnings]] + youtube_stats_raw[[#This Row],[highest_yearly_earnings]])/2)</f>
        <v>531650</v>
      </c>
      <c r="AR9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92" spans="1:44" x14ac:dyDescent="0.3">
      <c r="A92">
        <v>106</v>
      </c>
      <c r="B92" t="s">
        <v>234</v>
      </c>
      <c r="C92" s="1">
        <v>35700000</v>
      </c>
      <c r="D92" s="2">
        <v>27118354077</v>
      </c>
      <c r="E92" t="s">
        <v>30</v>
      </c>
      <c r="F92" t="s">
        <v>234</v>
      </c>
      <c r="G92">
        <v>654</v>
      </c>
      <c r="H92" t="s">
        <v>129</v>
      </c>
      <c r="I92" t="s">
        <v>130</v>
      </c>
      <c r="J92" t="s">
        <v>30</v>
      </c>
      <c r="K92">
        <v>58</v>
      </c>
      <c r="L92">
        <v>2</v>
      </c>
      <c r="M92">
        <v>37</v>
      </c>
      <c r="N92">
        <v>302071000</v>
      </c>
      <c r="O92">
        <v>75500</v>
      </c>
      <c r="P92">
        <v>1200000</v>
      </c>
      <c r="Q92">
        <v>906200</v>
      </c>
      <c r="R92">
        <v>14500000</v>
      </c>
      <c r="S92">
        <v>400000</v>
      </c>
      <c r="T92">
        <v>2013</v>
      </c>
      <c r="U92" t="s">
        <v>89</v>
      </c>
      <c r="V92" t="s">
        <v>77</v>
      </c>
      <c r="W92">
        <v>90</v>
      </c>
      <c r="X92">
        <v>44938712</v>
      </c>
      <c r="Y92">
        <v>9.7899999999999991</v>
      </c>
      <c r="Z92">
        <v>41339571</v>
      </c>
      <c r="AA92">
        <v>-38.416097000000001</v>
      </c>
      <c r="AB92">
        <v>-63.616672000000001</v>
      </c>
      <c r="AC92">
        <v>4.9545454545454541</v>
      </c>
      <c r="AD92">
        <v>41465373.206422016</v>
      </c>
      <c r="AE92">
        <v>54587.15596330275</v>
      </c>
      <c r="AF92">
        <v>1.3164515773572845E-3</v>
      </c>
      <c r="AG92">
        <v>44.250473188480157</v>
      </c>
      <c r="AH92">
        <v>759.61776126050415</v>
      </c>
      <c r="AI92">
        <v>13</v>
      </c>
      <c r="AJ92">
        <v>1124500</v>
      </c>
      <c r="AK92">
        <v>13593800</v>
      </c>
      <c r="AL92">
        <v>30769.23076923077</v>
      </c>
      <c r="AM92">
        <f>youtube_stats_raw[[#This Row],[subscribers_for_last_30_days]] /  youtube_stats_raw[[#This Row],[subscribers]]</f>
        <v>1.1204481792717087E-2</v>
      </c>
      <c r="AN92" t="str">
        <f>IF(AND(youtube_stats_raw[[#This Row],[upload_frequency]]&gt;23.1077381,youtube_stats_raw[[#This Row],[ engagement_rate]]&lt;=0),"High",IF(OR(youtube_stats_raw[[#This Row],[upload_frequency]]&gt;23.1077381,youtube_stats_raw[[#This Row],[ engagement_rate]]&lt;=0),"Medium","Low"))</f>
        <v>Low</v>
      </c>
      <c r="AO92" s="4">
        <f>DATE(T92, MATCH(U92,{"Jan","Feb","Mar","Apr","May","Jun","Jul","Aug","Sep","Oct","Nov","Dec"},0), V92)</f>
        <v>41431</v>
      </c>
      <c r="AP92" t="str">
        <f>IF(youtube_stats_raw[[#This Row],[subscribers]]&lt;70000000,"Micro",IF(youtube_stats_raw[[#This Row],[subscribers]]&lt;128000000,"Mid",IF(youtube_stats_raw[[#This Row],[subscribers]]&lt;186000000,"Macro","Mega")))</f>
        <v>Micro</v>
      </c>
      <c r="AQ92">
        <f>SUM((youtube_stats_raw[[#This Row],[lowest_yearly_earnings]] + youtube_stats_raw[[#This Row],[highest_yearly_earnings]])/2)</f>
        <v>7703100</v>
      </c>
      <c r="AR9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93" spans="1:44" x14ac:dyDescent="0.3">
      <c r="A93">
        <v>107</v>
      </c>
      <c r="B93" t="s">
        <v>235</v>
      </c>
      <c r="C93" s="1">
        <v>35500000</v>
      </c>
      <c r="D93" s="2">
        <v>15657673422</v>
      </c>
      <c r="E93" t="s">
        <v>45</v>
      </c>
      <c r="F93" t="s">
        <v>235</v>
      </c>
      <c r="G93">
        <v>7566</v>
      </c>
      <c r="H93" t="s">
        <v>31</v>
      </c>
      <c r="I93" t="s">
        <v>32</v>
      </c>
      <c r="J93" t="s">
        <v>30</v>
      </c>
      <c r="K93">
        <v>199</v>
      </c>
      <c r="L93">
        <v>27</v>
      </c>
      <c r="M93">
        <v>38</v>
      </c>
      <c r="N93">
        <v>533793000</v>
      </c>
      <c r="O93">
        <v>133400</v>
      </c>
      <c r="P93">
        <v>2100000</v>
      </c>
      <c r="Q93">
        <v>1600000</v>
      </c>
      <c r="R93">
        <v>25600000</v>
      </c>
      <c r="S93">
        <v>900000</v>
      </c>
      <c r="T93">
        <v>2013</v>
      </c>
      <c r="U93" t="s">
        <v>73</v>
      </c>
      <c r="V93" t="s">
        <v>64</v>
      </c>
      <c r="W93">
        <v>28.1</v>
      </c>
      <c r="X93">
        <v>1366417754</v>
      </c>
      <c r="Y93">
        <v>5.36</v>
      </c>
      <c r="Z93">
        <v>471031528</v>
      </c>
      <c r="AA93">
        <v>20.593684</v>
      </c>
      <c r="AB93">
        <v>78.962879999999998</v>
      </c>
      <c r="AC93">
        <v>57.31818181818182</v>
      </c>
      <c r="AD93">
        <v>2069478.3798572561</v>
      </c>
      <c r="AE93">
        <v>4692.0433518371665</v>
      </c>
      <c r="AF93">
        <v>2.2672589370857808E-3</v>
      </c>
      <c r="AG93">
        <v>134.11954275718702</v>
      </c>
      <c r="AH93">
        <v>441.06122315492956</v>
      </c>
      <c r="AI93">
        <v>13</v>
      </c>
      <c r="AJ93">
        <v>1966600</v>
      </c>
      <c r="AK93">
        <v>24000000</v>
      </c>
      <c r="AL93">
        <v>69230.769230769234</v>
      </c>
      <c r="AM93">
        <f>youtube_stats_raw[[#This Row],[subscribers_for_last_30_days]] /  youtube_stats_raw[[#This Row],[subscribers]]</f>
        <v>2.5352112676056339E-2</v>
      </c>
      <c r="AN93" t="str">
        <f>IF(AND(youtube_stats_raw[[#This Row],[upload_frequency]]&gt;23.1077381,youtube_stats_raw[[#This Row],[ engagement_rate]]&lt;=0),"High",IF(OR(youtube_stats_raw[[#This Row],[upload_frequency]]&gt;23.1077381,youtube_stats_raw[[#This Row],[ engagement_rate]]&lt;=0),"Medium","Low"))</f>
        <v>Medium</v>
      </c>
      <c r="AO93" s="4">
        <f>DATE(T93, MATCH(U93,{"Jan","Feb","Mar","Apr","May","Jun","Jul","Aug","Sep","Oct","Nov","Dec"},0), V93)</f>
        <v>41278</v>
      </c>
      <c r="AP93" t="str">
        <f>IF(youtube_stats_raw[[#This Row],[subscribers]]&lt;70000000,"Micro",IF(youtube_stats_raw[[#This Row],[subscribers]]&lt;128000000,"Mid",IF(youtube_stats_raw[[#This Row],[subscribers]]&lt;186000000,"Macro","Mega")))</f>
        <v>Micro</v>
      </c>
      <c r="AQ93">
        <f>SUM((youtube_stats_raw[[#This Row],[lowest_yearly_earnings]] + youtube_stats_raw[[#This Row],[highest_yearly_earnings]])/2)</f>
        <v>13600000</v>
      </c>
      <c r="AR9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94" spans="1:44" x14ac:dyDescent="0.3">
      <c r="A94">
        <v>108</v>
      </c>
      <c r="B94" t="s">
        <v>236</v>
      </c>
      <c r="C94" s="1">
        <v>35500000</v>
      </c>
      <c r="D94" s="2">
        <v>16105023749</v>
      </c>
      <c r="E94" t="s">
        <v>134</v>
      </c>
      <c r="F94" t="s">
        <v>236</v>
      </c>
      <c r="G94">
        <v>273255</v>
      </c>
      <c r="H94" t="s">
        <v>31</v>
      </c>
      <c r="I94" t="s">
        <v>32</v>
      </c>
      <c r="J94" t="s">
        <v>135</v>
      </c>
      <c r="K94">
        <v>185</v>
      </c>
      <c r="L94">
        <v>27</v>
      </c>
      <c r="M94">
        <v>3</v>
      </c>
      <c r="N94">
        <v>290847000</v>
      </c>
      <c r="O94">
        <v>72700</v>
      </c>
      <c r="P94">
        <v>1200000</v>
      </c>
      <c r="Q94">
        <v>872500</v>
      </c>
      <c r="R94">
        <v>14000000</v>
      </c>
      <c r="S94">
        <v>600000</v>
      </c>
      <c r="T94">
        <v>2006</v>
      </c>
      <c r="U94" t="s">
        <v>91</v>
      </c>
      <c r="V94" t="s">
        <v>183</v>
      </c>
      <c r="W94">
        <v>28.1</v>
      </c>
      <c r="X94">
        <v>1366417754</v>
      </c>
      <c r="Y94">
        <v>5.36</v>
      </c>
      <c r="Z94">
        <v>471031528</v>
      </c>
      <c r="AA94">
        <v>20.593684</v>
      </c>
      <c r="AB94">
        <v>78.962879999999998</v>
      </c>
      <c r="AC94">
        <v>1265.0694444444443</v>
      </c>
      <c r="AD94">
        <v>58937.709278878705</v>
      </c>
      <c r="AE94">
        <v>129.91528059870816</v>
      </c>
      <c r="AF94">
        <v>2.2042811332211964E-3</v>
      </c>
      <c r="AG94">
        <v>74.510911545505223</v>
      </c>
      <c r="AH94">
        <v>453.66264081690139</v>
      </c>
      <c r="AI94">
        <v>20</v>
      </c>
      <c r="AJ94">
        <v>1127300</v>
      </c>
      <c r="AK94">
        <v>13127500</v>
      </c>
      <c r="AL94">
        <v>30000</v>
      </c>
      <c r="AM94">
        <f>youtube_stats_raw[[#This Row],[subscribers_for_last_30_days]] /  youtube_stats_raw[[#This Row],[subscribers]]</f>
        <v>1.6901408450704224E-2</v>
      </c>
      <c r="AN94" t="str">
        <f>IF(AND(youtube_stats_raw[[#This Row],[upload_frequency]]&gt;23.1077381,youtube_stats_raw[[#This Row],[ engagement_rate]]&lt;=0),"High",IF(OR(youtube_stats_raw[[#This Row],[upload_frequency]]&gt;23.1077381,youtube_stats_raw[[#This Row],[ engagement_rate]]&lt;=0),"Medium","Low"))</f>
        <v>Medium</v>
      </c>
      <c r="AO94" s="4">
        <f>DATE(T94, MATCH(U94,{"Jan","Feb","Mar","Apr","May","Jun","Jul","Aug","Sep","Oct","Nov","Dec"},0), V94)</f>
        <v>38955</v>
      </c>
      <c r="AP94" t="str">
        <f>IF(youtube_stats_raw[[#This Row],[subscribers]]&lt;70000000,"Micro",IF(youtube_stats_raw[[#This Row],[subscribers]]&lt;128000000,"Mid",IF(youtube_stats_raw[[#This Row],[subscribers]]&lt;186000000,"Macro","Mega")))</f>
        <v>Micro</v>
      </c>
      <c r="AQ94">
        <f>SUM((youtube_stats_raw[[#This Row],[lowest_yearly_earnings]] + youtube_stats_raw[[#This Row],[highest_yearly_earnings]])/2)</f>
        <v>7436250</v>
      </c>
      <c r="AR9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95" spans="1:44" x14ac:dyDescent="0.3">
      <c r="A95">
        <v>109</v>
      </c>
      <c r="B95" t="s">
        <v>237</v>
      </c>
      <c r="C95" s="1">
        <v>35400000</v>
      </c>
      <c r="D95" s="2">
        <v>22637783517</v>
      </c>
      <c r="E95" t="s">
        <v>30</v>
      </c>
      <c r="F95" t="s">
        <v>237</v>
      </c>
      <c r="G95">
        <v>2010</v>
      </c>
      <c r="H95" t="s">
        <v>31</v>
      </c>
      <c r="I95" t="s">
        <v>32</v>
      </c>
      <c r="J95" t="s">
        <v>30</v>
      </c>
      <c r="K95">
        <v>94</v>
      </c>
      <c r="L95">
        <v>28</v>
      </c>
      <c r="M95">
        <v>39</v>
      </c>
      <c r="N95">
        <v>331474000</v>
      </c>
      <c r="O95">
        <v>82900</v>
      </c>
      <c r="P95">
        <v>1300000</v>
      </c>
      <c r="Q95">
        <v>994400</v>
      </c>
      <c r="R95">
        <v>15900000</v>
      </c>
      <c r="S95">
        <v>500000</v>
      </c>
      <c r="T95">
        <v>2012</v>
      </c>
      <c r="U95" t="s">
        <v>65</v>
      </c>
      <c r="V95" t="s">
        <v>50</v>
      </c>
      <c r="W95">
        <v>28.1</v>
      </c>
      <c r="X95">
        <v>1366417754</v>
      </c>
      <c r="Y95">
        <v>5.36</v>
      </c>
      <c r="Z95">
        <v>471031528</v>
      </c>
      <c r="AA95">
        <v>20.593684</v>
      </c>
      <c r="AB95">
        <v>78.962879999999998</v>
      </c>
      <c r="AC95">
        <v>13.958333333333334</v>
      </c>
      <c r="AD95">
        <v>11262578.864179105</v>
      </c>
      <c r="AE95">
        <v>17611.940298507463</v>
      </c>
      <c r="AF95">
        <v>1.563757333990588E-3</v>
      </c>
      <c r="AG95">
        <v>57.426116784965103</v>
      </c>
      <c r="AH95">
        <v>639.48541008474581</v>
      </c>
      <c r="AI95">
        <v>14</v>
      </c>
      <c r="AJ95">
        <v>1217100</v>
      </c>
      <c r="AK95">
        <v>14905600</v>
      </c>
      <c r="AL95">
        <v>35714.285714285717</v>
      </c>
      <c r="AM95">
        <f>youtube_stats_raw[[#This Row],[subscribers_for_last_30_days]] /  youtube_stats_raw[[#This Row],[subscribers]]</f>
        <v>1.4124293785310734E-2</v>
      </c>
      <c r="AN95" t="str">
        <f>IF(AND(youtube_stats_raw[[#This Row],[upload_frequency]]&gt;23.1077381,youtube_stats_raw[[#This Row],[ engagement_rate]]&lt;=0),"High",IF(OR(youtube_stats_raw[[#This Row],[upload_frequency]]&gt;23.1077381,youtube_stats_raw[[#This Row],[ engagement_rate]]&lt;=0),"Medium","Low"))</f>
        <v>Low</v>
      </c>
      <c r="AO95" s="4">
        <f>DATE(T95, MATCH(U95,{"Jan","Feb","Mar","Apr","May","Jun","Jul","Aug","Sep","Oct","Nov","Dec"},0), V95)</f>
        <v>41001</v>
      </c>
      <c r="AP95" t="str">
        <f>IF(youtube_stats_raw[[#This Row],[subscribers]]&lt;70000000,"Micro",IF(youtube_stats_raw[[#This Row],[subscribers]]&lt;128000000,"Mid",IF(youtube_stats_raw[[#This Row],[subscribers]]&lt;186000000,"Macro","Mega")))</f>
        <v>Micro</v>
      </c>
      <c r="AQ95">
        <f>SUM((youtube_stats_raw[[#This Row],[lowest_yearly_earnings]] + youtube_stats_raw[[#This Row],[highest_yearly_earnings]])/2)</f>
        <v>8447200</v>
      </c>
      <c r="AR9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96" spans="1:44" x14ac:dyDescent="0.3">
      <c r="A96">
        <v>111</v>
      </c>
      <c r="B96" t="s">
        <v>239</v>
      </c>
      <c r="C96" s="1">
        <v>35200000</v>
      </c>
      <c r="D96" s="2">
        <v>20297931219</v>
      </c>
      <c r="E96" t="s">
        <v>61</v>
      </c>
      <c r="F96" t="s">
        <v>239</v>
      </c>
      <c r="G96">
        <v>5490</v>
      </c>
      <c r="H96" t="s">
        <v>39</v>
      </c>
      <c r="I96" t="s">
        <v>40</v>
      </c>
      <c r="J96" t="s">
        <v>41</v>
      </c>
      <c r="K96">
        <v>119</v>
      </c>
      <c r="L96">
        <v>34</v>
      </c>
      <c r="M96">
        <v>8</v>
      </c>
      <c r="N96">
        <v>127329000</v>
      </c>
      <c r="O96">
        <v>31800</v>
      </c>
      <c r="P96">
        <v>509300</v>
      </c>
      <c r="Q96">
        <v>382000</v>
      </c>
      <c r="R96">
        <v>6100000</v>
      </c>
      <c r="S96">
        <v>100000</v>
      </c>
      <c r="T96">
        <v>2012</v>
      </c>
      <c r="U96" t="s">
        <v>59</v>
      </c>
      <c r="V96" t="s">
        <v>183</v>
      </c>
      <c r="W96">
        <v>88.2</v>
      </c>
      <c r="X96">
        <v>328239523</v>
      </c>
      <c r="Y96">
        <v>14.7</v>
      </c>
      <c r="Z96">
        <v>270663028</v>
      </c>
      <c r="AA96">
        <v>37.090240000000001</v>
      </c>
      <c r="AB96">
        <v>-95.712890999999999</v>
      </c>
      <c r="AC96">
        <v>38.125</v>
      </c>
      <c r="AD96">
        <v>3697255.2311475412</v>
      </c>
      <c r="AE96">
        <v>6411.6575591985429</v>
      </c>
      <c r="AF96">
        <v>1.734166877413144E-3</v>
      </c>
      <c r="AG96">
        <v>25.09122700757143</v>
      </c>
      <c r="AH96">
        <v>576.64577326704546</v>
      </c>
      <c r="AI96">
        <v>14</v>
      </c>
      <c r="AJ96">
        <v>477500</v>
      </c>
      <c r="AK96">
        <v>5718000</v>
      </c>
      <c r="AL96">
        <v>7142.8571428571431</v>
      </c>
      <c r="AM96">
        <f>youtube_stats_raw[[#This Row],[subscribers_for_last_30_days]] /  youtube_stats_raw[[#This Row],[subscribers]]</f>
        <v>2.840909090909091E-3</v>
      </c>
      <c r="AN96" t="str">
        <f>IF(AND(youtube_stats_raw[[#This Row],[upload_frequency]]&gt;23.1077381,youtube_stats_raw[[#This Row],[ engagement_rate]]&lt;=0),"High",IF(OR(youtube_stats_raw[[#This Row],[upload_frequency]]&gt;23.1077381,youtube_stats_raw[[#This Row],[ engagement_rate]]&lt;=0),"Medium","Low"))</f>
        <v>Medium</v>
      </c>
      <c r="AO96" s="4">
        <f>DATE(T96, MATCH(U96,{"Jan","Feb","Mar","Apr","May","Jun","Jul","Aug","Sep","Oct","Nov","Dec"},0), V96)</f>
        <v>41055</v>
      </c>
      <c r="AP96" t="str">
        <f>IF(youtube_stats_raw[[#This Row],[subscribers]]&lt;70000000,"Micro",IF(youtube_stats_raw[[#This Row],[subscribers]]&lt;128000000,"Mid",IF(youtube_stats_raw[[#This Row],[subscribers]]&lt;186000000,"Macro","Mega")))</f>
        <v>Micro</v>
      </c>
      <c r="AQ96">
        <f>SUM((youtube_stats_raw[[#This Row],[lowest_yearly_earnings]] + youtube_stats_raw[[#This Row],[highest_yearly_earnings]])/2)</f>
        <v>3241000</v>
      </c>
      <c r="AR9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97" spans="1:44" x14ac:dyDescent="0.3">
      <c r="A97">
        <v>112</v>
      </c>
      <c r="B97" t="s">
        <v>240</v>
      </c>
      <c r="C97" s="1">
        <v>35200000</v>
      </c>
      <c r="D97" s="2">
        <v>55299840198</v>
      </c>
      <c r="E97" t="s">
        <v>45</v>
      </c>
      <c r="F97" t="s">
        <v>240</v>
      </c>
      <c r="G97">
        <v>2453</v>
      </c>
      <c r="H97" t="s">
        <v>39</v>
      </c>
      <c r="I97" t="s">
        <v>40</v>
      </c>
      <c r="J97" t="s">
        <v>45</v>
      </c>
      <c r="K97">
        <v>15</v>
      </c>
      <c r="L97">
        <v>35</v>
      </c>
      <c r="M97">
        <v>32</v>
      </c>
      <c r="N97">
        <v>238613000</v>
      </c>
      <c r="O97">
        <v>59700</v>
      </c>
      <c r="P97">
        <v>954500</v>
      </c>
      <c r="Q97">
        <v>715800</v>
      </c>
      <c r="R97">
        <v>11500000</v>
      </c>
      <c r="S97">
        <v>200000</v>
      </c>
      <c r="T97">
        <v>2015</v>
      </c>
      <c r="U97" t="s">
        <v>34</v>
      </c>
      <c r="V97" t="s">
        <v>101</v>
      </c>
      <c r="W97">
        <v>88.2</v>
      </c>
      <c r="X97">
        <v>328239523</v>
      </c>
      <c r="Y97">
        <v>14.7</v>
      </c>
      <c r="Z97">
        <v>270663028</v>
      </c>
      <c r="AA97">
        <v>37.090240000000001</v>
      </c>
      <c r="AB97">
        <v>-95.712890999999999</v>
      </c>
      <c r="AC97">
        <v>22.712962962962962</v>
      </c>
      <c r="AD97">
        <v>22543758.743579291</v>
      </c>
      <c r="AE97">
        <v>14349.775784753363</v>
      </c>
      <c r="AF97">
        <v>6.3652986833175442E-4</v>
      </c>
      <c r="AG97">
        <v>17.260447708030103</v>
      </c>
      <c r="AH97">
        <v>1571.0181874431819</v>
      </c>
      <c r="AI97">
        <v>11</v>
      </c>
      <c r="AJ97">
        <v>894800</v>
      </c>
      <c r="AK97">
        <v>10784200</v>
      </c>
      <c r="AL97">
        <v>18181.81818181818</v>
      </c>
      <c r="AM97">
        <f>youtube_stats_raw[[#This Row],[subscribers_for_last_30_days]] /  youtube_stats_raw[[#This Row],[subscribers]]</f>
        <v>5.681818181818182E-3</v>
      </c>
      <c r="AN97" t="str">
        <f>IF(AND(youtube_stats_raw[[#This Row],[upload_frequency]]&gt;23.1077381,youtube_stats_raw[[#This Row],[ engagement_rate]]&lt;=0),"High",IF(OR(youtube_stats_raw[[#This Row],[upload_frequency]]&gt;23.1077381,youtube_stats_raw[[#This Row],[ engagement_rate]]&lt;=0),"Medium","Low"))</f>
        <v>Low</v>
      </c>
      <c r="AO97" s="4">
        <f>DATE(T97, MATCH(U97,{"Jan","Feb","Mar","Apr","May","Jun","Jul","Aug","Sep","Oct","Nov","Dec"},0), V97)</f>
        <v>42080</v>
      </c>
      <c r="AP97" t="str">
        <f>IF(youtube_stats_raw[[#This Row],[subscribers]]&lt;70000000,"Micro",IF(youtube_stats_raw[[#This Row],[subscribers]]&lt;128000000,"Mid",IF(youtube_stats_raw[[#This Row],[subscribers]]&lt;186000000,"Macro","Mega")))</f>
        <v>Micro</v>
      </c>
      <c r="AQ97">
        <f>SUM((youtube_stats_raw[[#This Row],[lowest_yearly_earnings]] + youtube_stats_raw[[#This Row],[highest_yearly_earnings]])/2)</f>
        <v>6107900</v>
      </c>
      <c r="AR9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98" spans="1:44" x14ac:dyDescent="0.3">
      <c r="A98">
        <v>113</v>
      </c>
      <c r="B98" t="s">
        <v>241</v>
      </c>
      <c r="C98" s="1">
        <v>34900000</v>
      </c>
      <c r="D98" s="2">
        <v>25607397308</v>
      </c>
      <c r="E98" t="s">
        <v>49</v>
      </c>
      <c r="F98" t="s">
        <v>242</v>
      </c>
      <c r="G98">
        <v>617</v>
      </c>
      <c r="H98" t="s">
        <v>39</v>
      </c>
      <c r="I98" t="s">
        <v>40</v>
      </c>
      <c r="J98" t="s">
        <v>124</v>
      </c>
      <c r="K98">
        <v>69</v>
      </c>
      <c r="L98">
        <v>36</v>
      </c>
      <c r="M98">
        <v>7</v>
      </c>
      <c r="N98">
        <v>335307000</v>
      </c>
      <c r="O98">
        <v>83800</v>
      </c>
      <c r="P98">
        <v>1300000</v>
      </c>
      <c r="Q98">
        <v>1000000</v>
      </c>
      <c r="R98">
        <v>16100000</v>
      </c>
      <c r="S98">
        <v>300000</v>
      </c>
      <c r="T98">
        <v>2016</v>
      </c>
      <c r="U98" t="s">
        <v>73</v>
      </c>
      <c r="V98" t="s">
        <v>77</v>
      </c>
      <c r="W98">
        <v>88.2</v>
      </c>
      <c r="X98">
        <v>328239523</v>
      </c>
      <c r="Y98">
        <v>14.7</v>
      </c>
      <c r="Z98">
        <v>270663028</v>
      </c>
      <c r="AA98">
        <v>37.090240000000001</v>
      </c>
      <c r="AB98">
        <v>-95.712890999999999</v>
      </c>
      <c r="AC98">
        <v>6.427083333333333</v>
      </c>
      <c r="AD98">
        <v>41503075.053484604</v>
      </c>
      <c r="AE98">
        <v>56564.019448946514</v>
      </c>
      <c r="AF98">
        <v>1.3628874336673372E-3</v>
      </c>
      <c r="AG98">
        <v>50.766580623711704</v>
      </c>
      <c r="AH98">
        <v>733.73631255014323</v>
      </c>
      <c r="AI98">
        <v>10</v>
      </c>
      <c r="AJ98">
        <v>1216200</v>
      </c>
      <c r="AK98">
        <v>15100000</v>
      </c>
      <c r="AL98">
        <v>30000</v>
      </c>
      <c r="AM98">
        <f>youtube_stats_raw[[#This Row],[subscribers_for_last_30_days]] /  youtube_stats_raw[[#This Row],[subscribers]]</f>
        <v>8.5959885386819486E-3</v>
      </c>
      <c r="AN98" t="str">
        <f>IF(AND(youtube_stats_raw[[#This Row],[upload_frequency]]&gt;23.1077381,youtube_stats_raw[[#This Row],[ engagement_rate]]&lt;=0),"High",IF(OR(youtube_stats_raw[[#This Row],[upload_frequency]]&gt;23.1077381,youtube_stats_raw[[#This Row],[ engagement_rate]]&lt;=0),"Medium","Low"))</f>
        <v>Low</v>
      </c>
      <c r="AO98" s="4">
        <f>DATE(T98, MATCH(U98,{"Jan","Feb","Mar","Apr","May","Jun","Jul","Aug","Sep","Oct","Nov","Dec"},0), V98)</f>
        <v>42375</v>
      </c>
      <c r="AP98" t="str">
        <f>IF(youtube_stats_raw[[#This Row],[subscribers]]&lt;70000000,"Micro",IF(youtube_stats_raw[[#This Row],[subscribers]]&lt;128000000,"Mid",IF(youtube_stats_raw[[#This Row],[subscribers]]&lt;186000000,"Macro","Mega")))</f>
        <v>Micro</v>
      </c>
      <c r="AQ98">
        <f>SUM((youtube_stats_raw[[#This Row],[lowest_yearly_earnings]] + youtube_stats_raw[[#This Row],[highest_yearly_earnings]])/2)</f>
        <v>8550000</v>
      </c>
      <c r="AR9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99" spans="1:44" x14ac:dyDescent="0.3">
      <c r="A99">
        <v>116</v>
      </c>
      <c r="B99" t="s">
        <v>243</v>
      </c>
      <c r="C99" s="1">
        <v>34300000</v>
      </c>
      <c r="D99" s="2">
        <v>12746535822</v>
      </c>
      <c r="E99" t="s">
        <v>30</v>
      </c>
      <c r="F99" t="s">
        <v>243</v>
      </c>
      <c r="G99">
        <v>679</v>
      </c>
      <c r="H99" t="s">
        <v>31</v>
      </c>
      <c r="I99" t="s">
        <v>32</v>
      </c>
      <c r="J99" t="s">
        <v>30</v>
      </c>
      <c r="K99">
        <v>299</v>
      </c>
      <c r="L99">
        <v>31</v>
      </c>
      <c r="M99">
        <v>41</v>
      </c>
      <c r="N99">
        <v>101357000</v>
      </c>
      <c r="O99">
        <v>25300</v>
      </c>
      <c r="P99">
        <v>405400</v>
      </c>
      <c r="Q99">
        <v>304100</v>
      </c>
      <c r="R99">
        <v>4900000</v>
      </c>
      <c r="S99">
        <v>100000</v>
      </c>
      <c r="T99">
        <v>2016</v>
      </c>
      <c r="U99" t="s">
        <v>132</v>
      </c>
      <c r="V99" t="s">
        <v>127</v>
      </c>
      <c r="W99">
        <v>28.1</v>
      </c>
      <c r="X99">
        <v>1366417754</v>
      </c>
      <c r="Y99">
        <v>5.36</v>
      </c>
      <c r="Z99">
        <v>471031528</v>
      </c>
      <c r="AA99">
        <v>20.593684</v>
      </c>
      <c r="AB99">
        <v>78.962879999999998</v>
      </c>
      <c r="AC99">
        <v>7.072916666666667</v>
      </c>
      <c r="AD99">
        <v>18772512.256259203</v>
      </c>
      <c r="AE99">
        <v>50515.463917525776</v>
      </c>
      <c r="AF99">
        <v>2.6909272039858548E-3</v>
      </c>
      <c r="AG99">
        <v>31.80471978122057</v>
      </c>
      <c r="AH99">
        <v>371.6191201749271</v>
      </c>
      <c r="AI99">
        <v>10</v>
      </c>
      <c r="AJ99">
        <v>380100</v>
      </c>
      <c r="AK99">
        <v>4595900</v>
      </c>
      <c r="AL99">
        <v>10000</v>
      </c>
      <c r="AM99">
        <f>youtube_stats_raw[[#This Row],[subscribers_for_last_30_days]] /  youtube_stats_raw[[#This Row],[subscribers]]</f>
        <v>2.9154518950437317E-3</v>
      </c>
      <c r="AN99" t="str">
        <f>IF(AND(youtube_stats_raw[[#This Row],[upload_frequency]]&gt;23.1077381,youtube_stats_raw[[#This Row],[ engagement_rate]]&lt;=0),"High",IF(OR(youtube_stats_raw[[#This Row],[upload_frequency]]&gt;23.1077381,youtube_stats_raw[[#This Row],[ engagement_rate]]&lt;=0),"Medium","Low"))</f>
        <v>Low</v>
      </c>
      <c r="AO99" s="4">
        <f>DATE(T99, MATCH(U99,{"Jan","Feb","Mar","Apr","May","Jun","Jul","Aug","Sep","Oct","Nov","Dec"},0), V99)</f>
        <v>42665</v>
      </c>
      <c r="AP99" t="str">
        <f>IF(youtube_stats_raw[[#This Row],[subscribers]]&lt;70000000,"Micro",IF(youtube_stats_raw[[#This Row],[subscribers]]&lt;128000000,"Mid",IF(youtube_stats_raw[[#This Row],[subscribers]]&lt;186000000,"Macro","Mega")))</f>
        <v>Micro</v>
      </c>
      <c r="AQ99">
        <f>SUM((youtube_stats_raw[[#This Row],[lowest_yearly_earnings]] + youtube_stats_raw[[#This Row],[highest_yearly_earnings]])/2)</f>
        <v>2602050</v>
      </c>
      <c r="AR9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00" spans="1:44" x14ac:dyDescent="0.3">
      <c r="A100">
        <v>117</v>
      </c>
      <c r="B100" t="s">
        <v>244</v>
      </c>
      <c r="C100" s="1">
        <v>34100000</v>
      </c>
      <c r="D100" s="2">
        <v>23005313609</v>
      </c>
      <c r="E100" t="s">
        <v>30</v>
      </c>
      <c r="F100" t="s">
        <v>244</v>
      </c>
      <c r="G100">
        <v>141</v>
      </c>
      <c r="H100" t="s">
        <v>179</v>
      </c>
      <c r="I100" t="s">
        <v>180</v>
      </c>
      <c r="J100" t="s">
        <v>30</v>
      </c>
      <c r="K100">
        <v>89</v>
      </c>
      <c r="L100">
        <v>2</v>
      </c>
      <c r="M100">
        <v>42</v>
      </c>
      <c r="N100">
        <v>128696000</v>
      </c>
      <c r="O100">
        <v>32200</v>
      </c>
      <c r="P100">
        <v>514800</v>
      </c>
      <c r="Q100">
        <v>386100</v>
      </c>
      <c r="R100">
        <v>6200000</v>
      </c>
      <c r="S100">
        <v>100000</v>
      </c>
      <c r="T100">
        <v>2011</v>
      </c>
      <c r="U100" t="s">
        <v>46</v>
      </c>
      <c r="V100" t="s">
        <v>90</v>
      </c>
      <c r="W100">
        <v>55.3</v>
      </c>
      <c r="X100">
        <v>50339443</v>
      </c>
      <c r="Y100">
        <v>9.7100000000000009</v>
      </c>
      <c r="Z100">
        <v>40827302</v>
      </c>
      <c r="AA100">
        <v>4.5708679999999999</v>
      </c>
      <c r="AB100">
        <v>-74.297332999999995</v>
      </c>
      <c r="AC100">
        <v>0.90384615384615385</v>
      </c>
      <c r="AD100">
        <v>163158252.54609931</v>
      </c>
      <c r="AE100">
        <v>241843.97163120567</v>
      </c>
      <c r="AF100">
        <v>1.4822662528999216E-3</v>
      </c>
      <c r="AG100">
        <v>22.377438914747202</v>
      </c>
      <c r="AH100">
        <v>674.64262782991204</v>
      </c>
      <c r="AI100">
        <v>15</v>
      </c>
      <c r="AJ100">
        <v>482600</v>
      </c>
      <c r="AK100">
        <v>5813900</v>
      </c>
      <c r="AL100">
        <v>6666.666666666667</v>
      </c>
      <c r="AM100">
        <f>youtube_stats_raw[[#This Row],[subscribers_for_last_30_days]] /  youtube_stats_raw[[#This Row],[subscribers]]</f>
        <v>2.9325513196480938E-3</v>
      </c>
      <c r="AN100" t="str">
        <f>IF(AND(youtube_stats_raw[[#This Row],[upload_frequency]]&gt;23.1077381,youtube_stats_raw[[#This Row],[ engagement_rate]]&lt;=0),"High",IF(OR(youtube_stats_raw[[#This Row],[upload_frequency]]&gt;23.1077381,youtube_stats_raw[[#This Row],[ engagement_rate]]&lt;=0),"Medium","Low"))</f>
        <v>Low</v>
      </c>
      <c r="AO100" s="4">
        <f>DATE(T100, MATCH(U100,{"Jan","Feb","Mar","Apr","May","Jun","Jul","Aug","Sep","Oct","Nov","Dec"},0), V100)</f>
        <v>40592</v>
      </c>
      <c r="AP100" t="str">
        <f>IF(youtube_stats_raw[[#This Row],[subscribers]]&lt;70000000,"Micro",IF(youtube_stats_raw[[#This Row],[subscribers]]&lt;128000000,"Mid",IF(youtube_stats_raw[[#This Row],[subscribers]]&lt;186000000,"Macro","Mega")))</f>
        <v>Micro</v>
      </c>
      <c r="AQ100">
        <f>SUM((youtube_stats_raw[[#This Row],[lowest_yearly_earnings]] + youtube_stats_raw[[#This Row],[highest_yearly_earnings]])/2)</f>
        <v>3293050</v>
      </c>
      <c r="AR10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01" spans="1:44" x14ac:dyDescent="0.3">
      <c r="A101">
        <v>118</v>
      </c>
      <c r="B101" t="s">
        <v>245</v>
      </c>
      <c r="C101" s="1">
        <v>34000000</v>
      </c>
      <c r="D101" s="2">
        <v>3963007415</v>
      </c>
      <c r="E101" t="s">
        <v>45</v>
      </c>
      <c r="F101" t="s">
        <v>245</v>
      </c>
      <c r="G101">
        <v>2284</v>
      </c>
      <c r="H101" t="s">
        <v>246</v>
      </c>
      <c r="I101" t="s">
        <v>247</v>
      </c>
      <c r="J101" t="s">
        <v>45</v>
      </c>
      <c r="K101">
        <v>1882</v>
      </c>
      <c r="L101">
        <v>1</v>
      </c>
      <c r="M101">
        <v>33</v>
      </c>
      <c r="N101">
        <v>547141000</v>
      </c>
      <c r="O101">
        <v>136800</v>
      </c>
      <c r="P101">
        <v>2200000</v>
      </c>
      <c r="Q101">
        <v>1600000</v>
      </c>
      <c r="R101">
        <v>26300000</v>
      </c>
      <c r="S101">
        <v>5500000</v>
      </c>
      <c r="T101">
        <v>2017</v>
      </c>
      <c r="U101" t="s">
        <v>51</v>
      </c>
      <c r="V101" t="s">
        <v>82</v>
      </c>
      <c r="W101">
        <v>36.299999999999997</v>
      </c>
      <c r="X101">
        <v>270203917</v>
      </c>
      <c r="Y101">
        <v>4.6900000000000004</v>
      </c>
      <c r="Z101">
        <v>151509724</v>
      </c>
      <c r="AA101">
        <v>-0.78927499999999995</v>
      </c>
      <c r="AB101">
        <v>113.92132700000001</v>
      </c>
      <c r="AC101">
        <v>27.19047619047619</v>
      </c>
      <c r="AD101">
        <v>1735117.0818739054</v>
      </c>
      <c r="AE101">
        <v>14886.164623467601</v>
      </c>
      <c r="AF101">
        <v>8.5793430189683353E-3</v>
      </c>
      <c r="AG101">
        <v>555.13396005089226</v>
      </c>
      <c r="AH101">
        <v>116.55904161764705</v>
      </c>
      <c r="AI101">
        <v>9</v>
      </c>
      <c r="AJ101">
        <v>2063200</v>
      </c>
      <c r="AK101">
        <v>24700000</v>
      </c>
      <c r="AL101">
        <v>611111.11111111112</v>
      </c>
      <c r="AM101">
        <f>youtube_stats_raw[[#This Row],[subscribers_for_last_30_days]] /  youtube_stats_raw[[#This Row],[subscribers]]</f>
        <v>0.16176470588235295</v>
      </c>
      <c r="AN101" t="str">
        <f>IF(AND(youtube_stats_raw[[#This Row],[upload_frequency]]&gt;23.1077381,youtube_stats_raw[[#This Row],[ engagement_rate]]&lt;=0),"High",IF(OR(youtube_stats_raw[[#This Row],[upload_frequency]]&gt;23.1077381,youtube_stats_raw[[#This Row],[ engagement_rate]]&lt;=0),"Medium","Low"))</f>
        <v>Medium</v>
      </c>
      <c r="AO101" s="4">
        <f>DATE(T101, MATCH(U101,{"Jan","Feb","Mar","Apr","May","Jun","Jul","Aug","Sep","Oct","Nov","Dec"},0), V101)</f>
        <v>42985</v>
      </c>
      <c r="AP101" t="str">
        <f>IF(youtube_stats_raw[[#This Row],[subscribers]]&lt;70000000,"Micro",IF(youtube_stats_raw[[#This Row],[subscribers]]&lt;128000000,"Mid",IF(youtube_stats_raw[[#This Row],[subscribers]]&lt;186000000,"Macro","Mega")))</f>
        <v>Micro</v>
      </c>
      <c r="AQ101">
        <f>SUM((youtube_stats_raw[[#This Row],[lowest_yearly_earnings]] + youtube_stats_raw[[#This Row],[highest_yearly_earnings]])/2)</f>
        <v>13950000</v>
      </c>
      <c r="AR10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02" spans="1:44" x14ac:dyDescent="0.3">
      <c r="A102">
        <v>119</v>
      </c>
      <c r="B102" t="s">
        <v>248</v>
      </c>
      <c r="C102" s="1">
        <v>34000000</v>
      </c>
      <c r="D102" s="2">
        <v>11351015824</v>
      </c>
      <c r="E102" t="s">
        <v>37</v>
      </c>
      <c r="F102" t="s">
        <v>248</v>
      </c>
      <c r="G102">
        <v>240</v>
      </c>
      <c r="H102" t="s">
        <v>31</v>
      </c>
      <c r="I102" t="s">
        <v>32</v>
      </c>
      <c r="J102" t="s">
        <v>124</v>
      </c>
      <c r="K102">
        <v>360</v>
      </c>
      <c r="L102">
        <v>32</v>
      </c>
      <c r="M102">
        <v>8</v>
      </c>
      <c r="N102">
        <v>179903000</v>
      </c>
      <c r="O102">
        <v>45000</v>
      </c>
      <c r="P102">
        <v>719600</v>
      </c>
      <c r="Q102">
        <v>539700</v>
      </c>
      <c r="R102">
        <v>8600000</v>
      </c>
      <c r="S102">
        <v>600000</v>
      </c>
      <c r="T102">
        <v>2013</v>
      </c>
      <c r="U102" t="s">
        <v>73</v>
      </c>
      <c r="V102" t="s">
        <v>56</v>
      </c>
      <c r="W102">
        <v>28.1</v>
      </c>
      <c r="X102">
        <v>1366417754</v>
      </c>
      <c r="Y102">
        <v>5.36</v>
      </c>
      <c r="Z102">
        <v>471031528</v>
      </c>
      <c r="AA102">
        <v>20.593684</v>
      </c>
      <c r="AB102">
        <v>78.962879999999998</v>
      </c>
      <c r="AC102">
        <v>1.8181818181818181</v>
      </c>
      <c r="AD102">
        <v>47295899.266666666</v>
      </c>
      <c r="AE102">
        <v>141666.66666666666</v>
      </c>
      <c r="AF102">
        <v>2.9953266321867122E-3</v>
      </c>
      <c r="AG102">
        <v>63.395207191810535</v>
      </c>
      <c r="AH102">
        <v>333.85340658823532</v>
      </c>
      <c r="AI102">
        <v>13</v>
      </c>
      <c r="AJ102">
        <v>674600</v>
      </c>
      <c r="AK102">
        <v>8060300</v>
      </c>
      <c r="AL102">
        <v>46153.846153846156</v>
      </c>
      <c r="AM102">
        <f>youtube_stats_raw[[#This Row],[subscribers_for_last_30_days]] /  youtube_stats_raw[[#This Row],[subscribers]]</f>
        <v>1.7647058823529412E-2</v>
      </c>
      <c r="AN102" t="str">
        <f>IF(AND(youtube_stats_raw[[#This Row],[upload_frequency]]&gt;23.1077381,youtube_stats_raw[[#This Row],[ engagement_rate]]&lt;=0),"High",IF(OR(youtube_stats_raw[[#This Row],[upload_frequency]]&gt;23.1077381,youtube_stats_raw[[#This Row],[ engagement_rate]]&lt;=0),"Medium","Low"))</f>
        <v>Low</v>
      </c>
      <c r="AO102" s="4">
        <f>DATE(T102, MATCH(U102,{"Jan","Feb","Mar","Apr","May","Jun","Jul","Aug","Sep","Oct","Nov","Dec"},0), V102)</f>
        <v>41298</v>
      </c>
      <c r="AP102" t="str">
        <f>IF(youtube_stats_raw[[#This Row],[subscribers]]&lt;70000000,"Micro",IF(youtube_stats_raw[[#This Row],[subscribers]]&lt;128000000,"Mid",IF(youtube_stats_raw[[#This Row],[subscribers]]&lt;186000000,"Macro","Mega")))</f>
        <v>Micro</v>
      </c>
      <c r="AQ102">
        <f>SUM((youtube_stats_raw[[#This Row],[lowest_yearly_earnings]] + youtube_stats_raw[[#This Row],[highest_yearly_earnings]])/2)</f>
        <v>4569850</v>
      </c>
      <c r="AR10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03" spans="1:44" x14ac:dyDescent="0.3">
      <c r="A103">
        <v>120</v>
      </c>
      <c r="B103" t="s">
        <v>249</v>
      </c>
      <c r="C103" s="1">
        <v>33800000</v>
      </c>
      <c r="D103" s="2">
        <v>15432929204</v>
      </c>
      <c r="E103" t="s">
        <v>61</v>
      </c>
      <c r="F103" t="s">
        <v>249</v>
      </c>
      <c r="G103">
        <v>7606</v>
      </c>
      <c r="H103" t="s">
        <v>207</v>
      </c>
      <c r="I103" t="s">
        <v>208</v>
      </c>
      <c r="J103" t="s">
        <v>41</v>
      </c>
      <c r="K103">
        <v>211</v>
      </c>
      <c r="L103">
        <v>2</v>
      </c>
      <c r="M103">
        <v>10</v>
      </c>
      <c r="N103">
        <v>39094000</v>
      </c>
      <c r="O103">
        <v>9800</v>
      </c>
      <c r="P103">
        <v>156400</v>
      </c>
      <c r="Q103">
        <v>117300</v>
      </c>
      <c r="R103">
        <v>1900000</v>
      </c>
      <c r="S103">
        <v>0</v>
      </c>
      <c r="T103">
        <v>2008</v>
      </c>
      <c r="U103" t="s">
        <v>34</v>
      </c>
      <c r="V103" t="s">
        <v>50</v>
      </c>
      <c r="W103">
        <v>88.9</v>
      </c>
      <c r="X103">
        <v>47076781</v>
      </c>
      <c r="Y103">
        <v>13.96</v>
      </c>
      <c r="Z103">
        <v>37927409</v>
      </c>
      <c r="AA103">
        <v>40.463667000000001</v>
      </c>
      <c r="AB103">
        <v>-3.7492200000000002</v>
      </c>
      <c r="AC103">
        <v>39.614583333333336</v>
      </c>
      <c r="AD103">
        <v>2029046.7004996056</v>
      </c>
      <c r="AE103">
        <v>4443.8601104391273</v>
      </c>
      <c r="AF103">
        <v>2.1901221442290754E-3</v>
      </c>
      <c r="AG103">
        <v>10.134174655545189</v>
      </c>
      <c r="AH103">
        <v>456.59553857988163</v>
      </c>
      <c r="AI103">
        <v>18</v>
      </c>
      <c r="AJ103">
        <v>146600</v>
      </c>
      <c r="AK103">
        <v>1782700</v>
      </c>
      <c r="AL103">
        <v>0</v>
      </c>
      <c r="AM103">
        <f>youtube_stats_raw[[#This Row],[subscribers_for_last_30_days]] /  youtube_stats_raw[[#This Row],[subscribers]]</f>
        <v>0</v>
      </c>
      <c r="AN103" t="str">
        <f>IF(AND(youtube_stats_raw[[#This Row],[upload_frequency]]&gt;23.1077381,youtube_stats_raw[[#This Row],[ engagement_rate]]&lt;=0),"High",IF(OR(youtube_stats_raw[[#This Row],[upload_frequency]]&gt;23.1077381,youtube_stats_raw[[#This Row],[ engagement_rate]]&lt;=0),"Medium","Low"))</f>
        <v>High</v>
      </c>
      <c r="AO103" s="4">
        <f>DATE(T103, MATCH(U103,{"Jan","Feb","Mar","Apr","May","Jun","Jul","Aug","Sep","Oct","Nov","Dec"},0), V103)</f>
        <v>39509</v>
      </c>
      <c r="AP103" t="str">
        <f>IF(youtube_stats_raw[[#This Row],[subscribers]]&lt;70000000,"Micro",IF(youtube_stats_raw[[#This Row],[subscribers]]&lt;128000000,"Mid",IF(youtube_stats_raw[[#This Row],[subscribers]]&lt;186000000,"Macro","Mega")))</f>
        <v>Micro</v>
      </c>
      <c r="AQ103">
        <f>SUM((youtube_stats_raw[[#This Row],[lowest_yearly_earnings]] + youtube_stats_raw[[#This Row],[highest_yearly_earnings]])/2)</f>
        <v>1008650</v>
      </c>
      <c r="AR10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04" spans="1:44" x14ac:dyDescent="0.3">
      <c r="A104">
        <v>121</v>
      </c>
      <c r="B104" t="s">
        <v>250</v>
      </c>
      <c r="C104" s="1">
        <v>33800000</v>
      </c>
      <c r="D104" s="2">
        <v>27274550757</v>
      </c>
      <c r="E104" t="s">
        <v>37</v>
      </c>
      <c r="F104" t="s">
        <v>250</v>
      </c>
      <c r="G104">
        <v>66</v>
      </c>
      <c r="H104" t="s">
        <v>113</v>
      </c>
      <c r="I104" t="s">
        <v>114</v>
      </c>
      <c r="J104" t="s">
        <v>124</v>
      </c>
      <c r="K104">
        <v>54</v>
      </c>
      <c r="L104">
        <v>8</v>
      </c>
      <c r="M104">
        <v>9</v>
      </c>
      <c r="N104">
        <v>403508000</v>
      </c>
      <c r="O104">
        <v>100900</v>
      </c>
      <c r="P104">
        <v>1600000</v>
      </c>
      <c r="Q104">
        <v>1200000</v>
      </c>
      <c r="R104">
        <v>19400000</v>
      </c>
      <c r="S104">
        <v>200000</v>
      </c>
      <c r="T104">
        <v>2006</v>
      </c>
      <c r="U104" t="s">
        <v>91</v>
      </c>
      <c r="V104" t="s">
        <v>104</v>
      </c>
      <c r="W104">
        <v>51.3</v>
      </c>
      <c r="X104">
        <v>212559417</v>
      </c>
      <c r="Y104">
        <v>12.08</v>
      </c>
      <c r="Z104">
        <v>183241641</v>
      </c>
      <c r="AA104">
        <v>-14.235004</v>
      </c>
      <c r="AB104">
        <v>-51.925280000000001</v>
      </c>
      <c r="AC104">
        <v>0.30555555555555558</v>
      </c>
      <c r="AD104">
        <v>413250769.04545456</v>
      </c>
      <c r="AE104">
        <v>512121.2121212121</v>
      </c>
      <c r="AF104">
        <v>1.2392504756957453E-3</v>
      </c>
      <c r="AG104">
        <v>58.662744411632914</v>
      </c>
      <c r="AH104">
        <v>806.93937150887575</v>
      </c>
      <c r="AI104">
        <v>20</v>
      </c>
      <c r="AJ104">
        <v>1499100</v>
      </c>
      <c r="AK104">
        <v>18200000</v>
      </c>
      <c r="AL104">
        <v>10000</v>
      </c>
      <c r="AM104">
        <f>youtube_stats_raw[[#This Row],[subscribers_for_last_30_days]] /  youtube_stats_raw[[#This Row],[subscribers]]</f>
        <v>5.9171597633136093E-3</v>
      </c>
      <c r="AN104" t="str">
        <f>IF(AND(youtube_stats_raw[[#This Row],[upload_frequency]]&gt;23.1077381,youtube_stats_raw[[#This Row],[ engagement_rate]]&lt;=0),"High",IF(OR(youtube_stats_raw[[#This Row],[upload_frequency]]&gt;23.1077381,youtube_stats_raw[[#This Row],[ engagement_rate]]&lt;=0),"Medium","Low"))</f>
        <v>Low</v>
      </c>
      <c r="AO104" s="4">
        <f>DATE(T104, MATCH(U104,{"Jan","Feb","Mar","Apr","May","Jun","Jul","Aug","Sep","Oct","Nov","Dec"},0), V104)</f>
        <v>38959</v>
      </c>
      <c r="AP104" t="str">
        <f>IF(youtube_stats_raw[[#This Row],[subscribers]]&lt;70000000,"Micro",IF(youtube_stats_raw[[#This Row],[subscribers]]&lt;128000000,"Mid",IF(youtube_stats_raw[[#This Row],[subscribers]]&lt;186000000,"Macro","Mega")))</f>
        <v>Micro</v>
      </c>
      <c r="AQ104">
        <f>SUM((youtube_stats_raw[[#This Row],[lowest_yearly_earnings]] + youtube_stats_raw[[#This Row],[highest_yearly_earnings]])/2)</f>
        <v>10300000</v>
      </c>
      <c r="AR10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05" spans="1:44" x14ac:dyDescent="0.3">
      <c r="A105">
        <v>122</v>
      </c>
      <c r="B105" t="s">
        <v>251</v>
      </c>
      <c r="C105" s="1">
        <v>33700000</v>
      </c>
      <c r="D105" s="2">
        <v>23492684419</v>
      </c>
      <c r="E105" t="s">
        <v>61</v>
      </c>
      <c r="F105" t="s">
        <v>251</v>
      </c>
      <c r="G105">
        <v>3366</v>
      </c>
      <c r="H105" t="s">
        <v>39</v>
      </c>
      <c r="I105" t="s">
        <v>40</v>
      </c>
      <c r="J105" t="s">
        <v>45</v>
      </c>
      <c r="K105">
        <v>83</v>
      </c>
      <c r="L105">
        <v>37</v>
      </c>
      <c r="M105">
        <v>35</v>
      </c>
      <c r="N105">
        <v>210955000</v>
      </c>
      <c r="O105">
        <v>52700</v>
      </c>
      <c r="P105">
        <v>843800</v>
      </c>
      <c r="Q105">
        <v>632900</v>
      </c>
      <c r="R105">
        <v>10100000</v>
      </c>
      <c r="S105">
        <v>200000</v>
      </c>
      <c r="T105">
        <v>2013</v>
      </c>
      <c r="U105" t="s">
        <v>73</v>
      </c>
      <c r="V105" t="s">
        <v>47</v>
      </c>
      <c r="W105">
        <v>88.2</v>
      </c>
      <c r="X105">
        <v>328239523</v>
      </c>
      <c r="Y105">
        <v>14.7</v>
      </c>
      <c r="Z105">
        <v>270663028</v>
      </c>
      <c r="AA105">
        <v>37.090240000000001</v>
      </c>
      <c r="AB105">
        <v>-95.712890999999999</v>
      </c>
      <c r="AC105">
        <v>25.5</v>
      </c>
      <c r="AD105">
        <v>6979407.1357694594</v>
      </c>
      <c r="AE105">
        <v>10011.883541295307</v>
      </c>
      <c r="AF105">
        <v>1.4344891115442178E-3</v>
      </c>
      <c r="AG105">
        <v>35.917564163828217</v>
      </c>
      <c r="AH105">
        <v>697.1122972997033</v>
      </c>
      <c r="AI105">
        <v>13</v>
      </c>
      <c r="AJ105">
        <v>791100</v>
      </c>
      <c r="AK105">
        <v>9467100</v>
      </c>
      <c r="AL105">
        <v>15384.615384615385</v>
      </c>
      <c r="AM105">
        <f>youtube_stats_raw[[#This Row],[subscribers_for_last_30_days]] /  youtube_stats_raw[[#This Row],[subscribers]]</f>
        <v>5.9347181008902079E-3</v>
      </c>
      <c r="AN105" t="str">
        <f>IF(AND(youtube_stats_raw[[#This Row],[upload_frequency]]&gt;23.1077381,youtube_stats_raw[[#This Row],[ engagement_rate]]&lt;=0),"High",IF(OR(youtube_stats_raw[[#This Row],[upload_frequency]]&gt;23.1077381,youtube_stats_raw[[#This Row],[ engagement_rate]]&lt;=0),"Medium","Low"))</f>
        <v>Medium</v>
      </c>
      <c r="AO105" s="4">
        <f>DATE(T105, MATCH(U105,{"Jan","Feb","Mar","Apr","May","Jun","Jul","Aug","Sep","Oct","Nov","Dec"},0), V105)</f>
        <v>41294</v>
      </c>
      <c r="AP105" t="str">
        <f>IF(youtube_stats_raw[[#This Row],[subscribers]]&lt;70000000,"Micro",IF(youtube_stats_raw[[#This Row],[subscribers]]&lt;128000000,"Mid",IF(youtube_stats_raw[[#This Row],[subscribers]]&lt;186000000,"Macro","Mega")))</f>
        <v>Micro</v>
      </c>
      <c r="AQ105">
        <f>SUM((youtube_stats_raw[[#This Row],[lowest_yearly_earnings]] + youtube_stats_raw[[#This Row],[highest_yearly_earnings]])/2)</f>
        <v>5366450</v>
      </c>
      <c r="AR10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06" spans="1:44" x14ac:dyDescent="0.3">
      <c r="A106">
        <v>124</v>
      </c>
      <c r="B106" t="s">
        <v>252</v>
      </c>
      <c r="C106" s="1">
        <v>33600000</v>
      </c>
      <c r="D106" s="2">
        <v>13013567335</v>
      </c>
      <c r="E106" t="s">
        <v>37</v>
      </c>
      <c r="F106" t="s">
        <v>252</v>
      </c>
      <c r="G106">
        <v>188</v>
      </c>
      <c r="H106" t="s">
        <v>39</v>
      </c>
      <c r="I106" t="s">
        <v>40</v>
      </c>
      <c r="J106" t="s">
        <v>30</v>
      </c>
      <c r="K106">
        <v>288</v>
      </c>
      <c r="L106">
        <v>38</v>
      </c>
      <c r="M106">
        <v>43</v>
      </c>
      <c r="N106">
        <v>115792000</v>
      </c>
      <c r="O106">
        <v>28900</v>
      </c>
      <c r="P106">
        <v>463200</v>
      </c>
      <c r="Q106">
        <v>347400</v>
      </c>
      <c r="R106">
        <v>5600000</v>
      </c>
      <c r="S106">
        <v>200000</v>
      </c>
      <c r="T106">
        <v>2008</v>
      </c>
      <c r="U106" t="s">
        <v>46</v>
      </c>
      <c r="V106" t="s">
        <v>76</v>
      </c>
      <c r="W106">
        <v>88.2</v>
      </c>
      <c r="X106">
        <v>328239523</v>
      </c>
      <c r="Y106">
        <v>14.7</v>
      </c>
      <c r="Z106">
        <v>270663028</v>
      </c>
      <c r="AA106">
        <v>37.090240000000001</v>
      </c>
      <c r="AB106">
        <v>-95.712890999999999</v>
      </c>
      <c r="AC106">
        <v>0.97916666666666663</v>
      </c>
      <c r="AD106">
        <v>69221102.845744684</v>
      </c>
      <c r="AE106">
        <v>178723.40425531915</v>
      </c>
      <c r="AF106">
        <v>2.5819207858273244E-3</v>
      </c>
      <c r="AG106">
        <v>35.593622261762398</v>
      </c>
      <c r="AH106">
        <v>387.30855163690478</v>
      </c>
      <c r="AI106">
        <v>18</v>
      </c>
      <c r="AJ106">
        <v>434300</v>
      </c>
      <c r="AK106">
        <v>5252600</v>
      </c>
      <c r="AL106">
        <v>11111.111111111111</v>
      </c>
      <c r="AM106">
        <f>youtube_stats_raw[[#This Row],[subscribers_for_last_30_days]] /  youtube_stats_raw[[#This Row],[subscribers]]</f>
        <v>5.9523809523809521E-3</v>
      </c>
      <c r="AN106" t="str">
        <f>IF(AND(youtube_stats_raw[[#This Row],[upload_frequency]]&gt;23.1077381,youtube_stats_raw[[#This Row],[ engagement_rate]]&lt;=0),"High",IF(OR(youtube_stats_raw[[#This Row],[upload_frequency]]&gt;23.1077381,youtube_stats_raw[[#This Row],[ engagement_rate]]&lt;=0),"Medium","Low"))</f>
        <v>Low</v>
      </c>
      <c r="AO106" s="4">
        <f>DATE(T106, MATCH(U106,{"Jan","Feb","Mar","Apr","May","Jun","Jul","Aug","Sep","Oct","Nov","Dec"},0), V106)</f>
        <v>39486</v>
      </c>
      <c r="AP106" t="str">
        <f>IF(youtube_stats_raw[[#This Row],[subscribers]]&lt;70000000,"Micro",IF(youtube_stats_raw[[#This Row],[subscribers]]&lt;128000000,"Mid",IF(youtube_stats_raw[[#This Row],[subscribers]]&lt;186000000,"Macro","Mega")))</f>
        <v>Micro</v>
      </c>
      <c r="AQ106">
        <f>SUM((youtube_stats_raw[[#This Row],[lowest_yearly_earnings]] + youtube_stats_raw[[#This Row],[highest_yearly_earnings]])/2)</f>
        <v>2973700</v>
      </c>
      <c r="AR10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07" spans="1:44" x14ac:dyDescent="0.3">
      <c r="A107">
        <v>125</v>
      </c>
      <c r="B107" t="s">
        <v>253</v>
      </c>
      <c r="C107" s="1">
        <v>33500000</v>
      </c>
      <c r="D107" s="2">
        <v>14864294792</v>
      </c>
      <c r="E107" t="s">
        <v>30</v>
      </c>
      <c r="F107" t="s">
        <v>253</v>
      </c>
      <c r="G107">
        <v>3741</v>
      </c>
      <c r="H107" t="s">
        <v>31</v>
      </c>
      <c r="I107" t="s">
        <v>32</v>
      </c>
      <c r="J107" t="s">
        <v>45</v>
      </c>
      <c r="K107">
        <v>222</v>
      </c>
      <c r="L107">
        <v>34</v>
      </c>
      <c r="M107">
        <v>36</v>
      </c>
      <c r="N107">
        <v>272255000</v>
      </c>
      <c r="O107">
        <v>68100</v>
      </c>
      <c r="P107">
        <v>1100000</v>
      </c>
      <c r="Q107">
        <v>816800</v>
      </c>
      <c r="R107">
        <v>13100000</v>
      </c>
      <c r="S107">
        <v>500000</v>
      </c>
      <c r="T107">
        <v>2006</v>
      </c>
      <c r="U107" t="s">
        <v>34</v>
      </c>
      <c r="V107" t="s">
        <v>56</v>
      </c>
      <c r="W107">
        <v>28.1</v>
      </c>
      <c r="X107">
        <v>1366417754</v>
      </c>
      <c r="Y107">
        <v>5.36</v>
      </c>
      <c r="Z107">
        <v>471031528</v>
      </c>
      <c r="AA107">
        <v>20.593684</v>
      </c>
      <c r="AB107">
        <v>78.962879999999998</v>
      </c>
      <c r="AC107">
        <v>17.319444444444443</v>
      </c>
      <c r="AD107">
        <v>3973347.9796845764</v>
      </c>
      <c r="AE107">
        <v>8954.8249131248322</v>
      </c>
      <c r="AF107">
        <v>2.2537227947086857E-3</v>
      </c>
      <c r="AG107">
        <v>74.002838035210573</v>
      </c>
      <c r="AH107">
        <v>443.71029229850745</v>
      </c>
      <c r="AI107">
        <v>20</v>
      </c>
      <c r="AJ107">
        <v>1031900</v>
      </c>
      <c r="AK107">
        <v>12283200</v>
      </c>
      <c r="AL107">
        <v>25000</v>
      </c>
      <c r="AM107">
        <f>youtube_stats_raw[[#This Row],[subscribers_for_last_30_days]] /  youtube_stats_raw[[#This Row],[subscribers]]</f>
        <v>1.4925373134328358E-2</v>
      </c>
      <c r="AN107" t="str">
        <f>IF(AND(youtube_stats_raw[[#This Row],[upload_frequency]]&gt;23.1077381,youtube_stats_raw[[#This Row],[ engagement_rate]]&lt;=0),"High",IF(OR(youtube_stats_raw[[#This Row],[upload_frequency]]&gt;23.1077381,youtube_stats_raw[[#This Row],[ engagement_rate]]&lt;=0),"Medium","Low"))</f>
        <v>Low</v>
      </c>
      <c r="AO107" s="4">
        <f>DATE(T107, MATCH(U107,{"Jan","Feb","Mar","Apr","May","Jun","Jul","Aug","Sep","Oct","Nov","Dec"},0), V107)</f>
        <v>38800</v>
      </c>
      <c r="AP107" t="str">
        <f>IF(youtube_stats_raw[[#This Row],[subscribers]]&lt;70000000,"Micro",IF(youtube_stats_raw[[#This Row],[subscribers]]&lt;128000000,"Mid",IF(youtube_stats_raw[[#This Row],[subscribers]]&lt;186000000,"Macro","Mega")))</f>
        <v>Micro</v>
      </c>
      <c r="AQ107">
        <f>SUM((youtube_stats_raw[[#This Row],[lowest_yearly_earnings]] + youtube_stats_raw[[#This Row],[highest_yearly_earnings]])/2)</f>
        <v>6958400</v>
      </c>
      <c r="AR10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08" spans="1:44" x14ac:dyDescent="0.3">
      <c r="A108">
        <v>126</v>
      </c>
      <c r="B108" t="s">
        <v>254</v>
      </c>
      <c r="C108" s="1">
        <v>33500000</v>
      </c>
      <c r="D108" s="2">
        <v>29611914495</v>
      </c>
      <c r="E108" t="s">
        <v>45</v>
      </c>
      <c r="F108" t="s">
        <v>254</v>
      </c>
      <c r="G108">
        <v>96214</v>
      </c>
      <c r="H108" t="s">
        <v>176</v>
      </c>
      <c r="I108" t="s">
        <v>177</v>
      </c>
      <c r="J108" t="s">
        <v>45</v>
      </c>
      <c r="K108">
        <v>41</v>
      </c>
      <c r="L108">
        <v>3</v>
      </c>
      <c r="M108">
        <v>37</v>
      </c>
      <c r="N108">
        <v>61307000</v>
      </c>
      <c r="O108">
        <v>0</v>
      </c>
      <c r="P108">
        <v>0</v>
      </c>
      <c r="Q108">
        <v>0</v>
      </c>
      <c r="R108">
        <v>0</v>
      </c>
      <c r="S108">
        <v>100000</v>
      </c>
      <c r="T108">
        <v>2014</v>
      </c>
      <c r="U108" t="s">
        <v>59</v>
      </c>
      <c r="V108" t="s">
        <v>66</v>
      </c>
      <c r="W108">
        <v>49.3</v>
      </c>
      <c r="X108">
        <v>69625582</v>
      </c>
      <c r="Y108">
        <v>0.75</v>
      </c>
      <c r="Z108">
        <v>35294600</v>
      </c>
      <c r="AA108">
        <v>15.870032</v>
      </c>
      <c r="AB108">
        <v>100.992541</v>
      </c>
      <c r="AC108">
        <v>801.7833333333333</v>
      </c>
      <c r="AD108">
        <v>307771.36897956638</v>
      </c>
      <c r="AE108">
        <v>348.18217722992495</v>
      </c>
      <c r="AF108">
        <v>1.13130138902895E-3</v>
      </c>
      <c r="AG108">
        <v>0</v>
      </c>
      <c r="AH108">
        <v>883.93774611940296</v>
      </c>
      <c r="AI108">
        <v>12</v>
      </c>
      <c r="AJ108">
        <v>0</v>
      </c>
      <c r="AK108">
        <v>0</v>
      </c>
      <c r="AL108">
        <v>8333.3333333333339</v>
      </c>
      <c r="AM108">
        <f>youtube_stats_raw[[#This Row],[subscribers_for_last_30_days]] /  youtube_stats_raw[[#This Row],[subscribers]]</f>
        <v>2.9850746268656717E-3</v>
      </c>
      <c r="AN108" t="str">
        <f>IF(AND(youtube_stats_raw[[#This Row],[upload_frequency]]&gt;23.1077381,youtube_stats_raw[[#This Row],[ engagement_rate]]&lt;=0),"High",IF(OR(youtube_stats_raw[[#This Row],[upload_frequency]]&gt;23.1077381,youtube_stats_raw[[#This Row],[ engagement_rate]]&lt;=0),"Medium","Low"))</f>
        <v>Medium</v>
      </c>
      <c r="AO108" s="4">
        <f>DATE(T108, MATCH(U108,{"Jan","Feb","Mar","Apr","May","Jun","Jul","Aug","Sep","Oct","Nov","Dec"},0), V108)</f>
        <v>41788</v>
      </c>
      <c r="AP108" t="str">
        <f>IF(youtube_stats_raw[[#This Row],[subscribers]]&lt;70000000,"Micro",IF(youtube_stats_raw[[#This Row],[subscribers]]&lt;128000000,"Mid",IF(youtube_stats_raw[[#This Row],[subscribers]]&lt;186000000,"Macro","Mega")))</f>
        <v>Micro</v>
      </c>
      <c r="AQ108">
        <f>SUM((youtube_stats_raw[[#This Row],[lowest_yearly_earnings]] + youtube_stats_raw[[#This Row],[highest_yearly_earnings]])/2)</f>
        <v>0</v>
      </c>
      <c r="AR10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09" spans="1:44" x14ac:dyDescent="0.3">
      <c r="A109">
        <v>127</v>
      </c>
      <c r="B109" t="s">
        <v>255</v>
      </c>
      <c r="C109" s="1">
        <v>33500000</v>
      </c>
      <c r="D109" s="2">
        <v>11405809704</v>
      </c>
      <c r="E109" t="s">
        <v>170</v>
      </c>
      <c r="F109" t="s">
        <v>255</v>
      </c>
      <c r="G109">
        <v>217</v>
      </c>
      <c r="H109" t="s">
        <v>31</v>
      </c>
      <c r="I109" t="s">
        <v>32</v>
      </c>
      <c r="J109" t="s">
        <v>170</v>
      </c>
      <c r="K109">
        <v>357</v>
      </c>
      <c r="L109">
        <v>35</v>
      </c>
      <c r="M109">
        <v>4</v>
      </c>
      <c r="N109">
        <v>24736000</v>
      </c>
      <c r="O109">
        <v>6200</v>
      </c>
      <c r="P109">
        <v>98900</v>
      </c>
      <c r="Q109">
        <v>74200</v>
      </c>
      <c r="R109">
        <v>1200000</v>
      </c>
      <c r="S109">
        <v>100000</v>
      </c>
      <c r="T109">
        <v>2013</v>
      </c>
      <c r="U109" t="s">
        <v>140</v>
      </c>
      <c r="V109" t="s">
        <v>83</v>
      </c>
      <c r="W109">
        <v>28.1</v>
      </c>
      <c r="X109">
        <v>1366417754</v>
      </c>
      <c r="Y109">
        <v>5.36</v>
      </c>
      <c r="Z109">
        <v>471031528</v>
      </c>
      <c r="AA109">
        <v>20.593684</v>
      </c>
      <c r="AB109">
        <v>78.962879999999998</v>
      </c>
      <c r="AC109">
        <v>1.643939393939394</v>
      </c>
      <c r="AD109">
        <v>52561335.041474655</v>
      </c>
      <c r="AE109">
        <v>154377.88018433179</v>
      </c>
      <c r="AF109">
        <v>2.9370996772155162E-3</v>
      </c>
      <c r="AG109">
        <v>8.6710196440780454</v>
      </c>
      <c r="AH109">
        <v>340.47193146268654</v>
      </c>
      <c r="AI109">
        <v>13</v>
      </c>
      <c r="AJ109">
        <v>92700</v>
      </c>
      <c r="AK109">
        <v>1125800</v>
      </c>
      <c r="AL109">
        <v>7692.3076923076924</v>
      </c>
      <c r="AM109">
        <f>youtube_stats_raw[[#This Row],[subscribers_for_last_30_days]] /  youtube_stats_raw[[#This Row],[subscribers]]</f>
        <v>2.9850746268656717E-3</v>
      </c>
      <c r="AN109" t="str">
        <f>IF(AND(youtube_stats_raw[[#This Row],[upload_frequency]]&gt;23.1077381,youtube_stats_raw[[#This Row],[ engagement_rate]]&lt;=0),"High",IF(OR(youtube_stats_raw[[#This Row],[upload_frequency]]&gt;23.1077381,youtube_stats_raw[[#This Row],[ engagement_rate]]&lt;=0),"Medium","Low"))</f>
        <v>Low</v>
      </c>
      <c r="AO109" s="4">
        <f>DATE(T109, MATCH(U109,{"Jan","Feb","Mar","Apr","May","Jun","Jul","Aug","Sep","Oct","Nov","Dec"},0), V109)</f>
        <v>41589</v>
      </c>
      <c r="AP109" t="str">
        <f>IF(youtube_stats_raw[[#This Row],[subscribers]]&lt;70000000,"Micro",IF(youtube_stats_raw[[#This Row],[subscribers]]&lt;128000000,"Mid",IF(youtube_stats_raw[[#This Row],[subscribers]]&lt;186000000,"Macro","Mega")))</f>
        <v>Micro</v>
      </c>
      <c r="AQ109">
        <f>SUM((youtube_stats_raw[[#This Row],[lowest_yearly_earnings]] + youtube_stats_raw[[#This Row],[highest_yearly_earnings]])/2)</f>
        <v>637100</v>
      </c>
      <c r="AR10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10" spans="1:44" x14ac:dyDescent="0.3">
      <c r="A110">
        <v>128</v>
      </c>
      <c r="B110" t="s">
        <v>256</v>
      </c>
      <c r="C110" s="1">
        <v>33400000</v>
      </c>
      <c r="D110" s="2">
        <v>10530729078</v>
      </c>
      <c r="E110" t="s">
        <v>30</v>
      </c>
      <c r="F110" t="s">
        <v>256</v>
      </c>
      <c r="G110">
        <v>1331</v>
      </c>
      <c r="H110" t="s">
        <v>96</v>
      </c>
      <c r="I110" t="s">
        <v>97</v>
      </c>
      <c r="J110" t="s">
        <v>30</v>
      </c>
      <c r="K110">
        <v>402</v>
      </c>
      <c r="L110">
        <v>3</v>
      </c>
      <c r="M110">
        <v>44</v>
      </c>
      <c r="N110">
        <v>55654000</v>
      </c>
      <c r="O110">
        <v>13900</v>
      </c>
      <c r="P110">
        <v>222600</v>
      </c>
      <c r="Q110">
        <v>167000</v>
      </c>
      <c r="R110">
        <v>2700000</v>
      </c>
      <c r="S110">
        <v>0</v>
      </c>
      <c r="T110">
        <v>2011</v>
      </c>
      <c r="U110" t="s">
        <v>91</v>
      </c>
      <c r="V110" t="s">
        <v>74</v>
      </c>
      <c r="W110">
        <v>60</v>
      </c>
      <c r="X110">
        <v>66834405</v>
      </c>
      <c r="Y110">
        <v>3.85</v>
      </c>
      <c r="Z110">
        <v>55908316</v>
      </c>
      <c r="AA110">
        <v>55.378050999999999</v>
      </c>
      <c r="AB110">
        <v>-3.4359730000000002</v>
      </c>
      <c r="AC110">
        <v>8.5320512820512828</v>
      </c>
      <c r="AD110">
        <v>7911892.6205860255</v>
      </c>
      <c r="AE110">
        <v>25093.914350112696</v>
      </c>
      <c r="AF110">
        <v>3.1716702378923362E-3</v>
      </c>
      <c r="AG110">
        <v>21.138137573498025</v>
      </c>
      <c r="AH110">
        <v>315.29128976047906</v>
      </c>
      <c r="AI110">
        <v>15</v>
      </c>
      <c r="AJ110">
        <v>208700</v>
      </c>
      <c r="AK110">
        <v>2533000</v>
      </c>
      <c r="AL110">
        <v>0</v>
      </c>
      <c r="AM110">
        <f>youtube_stats_raw[[#This Row],[subscribers_for_last_30_days]] /  youtube_stats_raw[[#This Row],[subscribers]]</f>
        <v>0</v>
      </c>
      <c r="AN110" t="str">
        <f>IF(AND(youtube_stats_raw[[#This Row],[upload_frequency]]&gt;23.1077381,youtube_stats_raw[[#This Row],[ engagement_rate]]&lt;=0),"High",IF(OR(youtube_stats_raw[[#This Row],[upload_frequency]]&gt;23.1077381,youtube_stats_raw[[#This Row],[ engagement_rate]]&lt;=0),"Medium","Low"))</f>
        <v>Medium</v>
      </c>
      <c r="AO110" s="4">
        <f>DATE(T110, MATCH(U110,{"Jan","Feb","Mar","Apr","May","Jun","Jul","Aug","Sep","Oct","Nov","Dec"},0), V110)</f>
        <v>40769</v>
      </c>
      <c r="AP110" t="str">
        <f>IF(youtube_stats_raw[[#This Row],[subscribers]]&lt;70000000,"Micro",IF(youtube_stats_raw[[#This Row],[subscribers]]&lt;128000000,"Mid",IF(youtube_stats_raw[[#This Row],[subscribers]]&lt;186000000,"Macro","Mega")))</f>
        <v>Micro</v>
      </c>
      <c r="AQ110">
        <f>SUM((youtube_stats_raw[[#This Row],[lowest_yearly_earnings]] + youtube_stats_raw[[#This Row],[highest_yearly_earnings]])/2)</f>
        <v>1433500</v>
      </c>
      <c r="AR11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11" spans="1:44" x14ac:dyDescent="0.3">
      <c r="A111">
        <v>129</v>
      </c>
      <c r="B111" t="s">
        <v>257</v>
      </c>
      <c r="C111" s="1">
        <v>33400000</v>
      </c>
      <c r="D111" s="2">
        <v>20269857567</v>
      </c>
      <c r="E111" t="s">
        <v>49</v>
      </c>
      <c r="F111" t="s">
        <v>257</v>
      </c>
      <c r="G111">
        <v>338</v>
      </c>
      <c r="H111" t="s">
        <v>31</v>
      </c>
      <c r="I111" t="s">
        <v>32</v>
      </c>
      <c r="J111" t="s">
        <v>49</v>
      </c>
      <c r="K111">
        <v>120</v>
      </c>
      <c r="L111">
        <v>35</v>
      </c>
      <c r="M111">
        <v>9</v>
      </c>
      <c r="N111">
        <v>136084000</v>
      </c>
      <c r="O111">
        <v>34000</v>
      </c>
      <c r="P111">
        <v>544300</v>
      </c>
      <c r="Q111">
        <v>408300</v>
      </c>
      <c r="R111">
        <v>6500000</v>
      </c>
      <c r="S111">
        <v>200000</v>
      </c>
      <c r="T111">
        <v>2008</v>
      </c>
      <c r="U111" t="s">
        <v>91</v>
      </c>
      <c r="V111" t="s">
        <v>183</v>
      </c>
      <c r="W111">
        <v>28.1</v>
      </c>
      <c r="X111">
        <v>1366417754</v>
      </c>
      <c r="Y111">
        <v>5.36</v>
      </c>
      <c r="Z111">
        <v>471031528</v>
      </c>
      <c r="AA111">
        <v>20.593684</v>
      </c>
      <c r="AB111">
        <v>78.962879999999998</v>
      </c>
      <c r="AC111">
        <v>1.7604166666666667</v>
      </c>
      <c r="AD111">
        <v>59969992.80177515</v>
      </c>
      <c r="AE111">
        <v>98816.568047337278</v>
      </c>
      <c r="AF111">
        <v>1.6477668819131865E-3</v>
      </c>
      <c r="AG111">
        <v>26.852680054651124</v>
      </c>
      <c r="AH111">
        <v>606.88196308383237</v>
      </c>
      <c r="AI111">
        <v>18</v>
      </c>
      <c r="AJ111">
        <v>510300</v>
      </c>
      <c r="AK111">
        <v>6091700</v>
      </c>
      <c r="AL111">
        <v>11111.111111111111</v>
      </c>
      <c r="AM111">
        <f>youtube_stats_raw[[#This Row],[subscribers_for_last_30_days]] /  youtube_stats_raw[[#This Row],[subscribers]]</f>
        <v>5.9880239520958087E-3</v>
      </c>
      <c r="AN111" t="str">
        <f>IF(AND(youtube_stats_raw[[#This Row],[upload_frequency]]&gt;23.1077381,youtube_stats_raw[[#This Row],[ engagement_rate]]&lt;=0),"High",IF(OR(youtube_stats_raw[[#This Row],[upload_frequency]]&gt;23.1077381,youtube_stats_raw[[#This Row],[ engagement_rate]]&lt;=0),"Medium","Low"))</f>
        <v>Low</v>
      </c>
      <c r="AO111" s="4">
        <f>DATE(T111, MATCH(U111,{"Jan","Feb","Mar","Apr","May","Jun","Jul","Aug","Sep","Oct","Nov","Dec"},0), V111)</f>
        <v>39686</v>
      </c>
      <c r="AP111" t="str">
        <f>IF(youtube_stats_raw[[#This Row],[subscribers]]&lt;70000000,"Micro",IF(youtube_stats_raw[[#This Row],[subscribers]]&lt;128000000,"Mid",IF(youtube_stats_raw[[#This Row],[subscribers]]&lt;186000000,"Macro","Mega")))</f>
        <v>Micro</v>
      </c>
      <c r="AQ111">
        <f>SUM((youtube_stats_raw[[#This Row],[lowest_yearly_earnings]] + youtube_stats_raw[[#This Row],[highest_yearly_earnings]])/2)</f>
        <v>3454150</v>
      </c>
      <c r="AR11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12" spans="1:44" x14ac:dyDescent="0.3">
      <c r="A112">
        <v>130</v>
      </c>
      <c r="B112" t="s">
        <v>258</v>
      </c>
      <c r="C112" s="1">
        <v>33300000</v>
      </c>
      <c r="D112" s="2">
        <v>5994136760</v>
      </c>
      <c r="E112" t="s">
        <v>58</v>
      </c>
      <c r="F112" t="s">
        <v>258</v>
      </c>
      <c r="G112">
        <v>2736</v>
      </c>
      <c r="H112" t="s">
        <v>246</v>
      </c>
      <c r="I112" t="s">
        <v>247</v>
      </c>
      <c r="J112" t="s">
        <v>45</v>
      </c>
      <c r="K112">
        <v>1043</v>
      </c>
      <c r="L112">
        <v>2</v>
      </c>
      <c r="M112">
        <v>34</v>
      </c>
      <c r="N112">
        <v>157101000</v>
      </c>
      <c r="O112">
        <v>39300</v>
      </c>
      <c r="P112">
        <v>628400</v>
      </c>
      <c r="Q112">
        <v>471300</v>
      </c>
      <c r="R112">
        <v>7500000</v>
      </c>
      <c r="S112">
        <v>1900000</v>
      </c>
      <c r="T112">
        <v>2016</v>
      </c>
      <c r="U112" t="s">
        <v>73</v>
      </c>
      <c r="V112" t="s">
        <v>85</v>
      </c>
      <c r="W112">
        <v>36.299999999999997</v>
      </c>
      <c r="X112">
        <v>270203917</v>
      </c>
      <c r="Y112">
        <v>4.6900000000000004</v>
      </c>
      <c r="Z112">
        <v>151509724</v>
      </c>
      <c r="AA112">
        <v>-0.78927499999999995</v>
      </c>
      <c r="AB112">
        <v>113.92132700000001</v>
      </c>
      <c r="AC112">
        <v>28.5</v>
      </c>
      <c r="AD112">
        <v>2190839.4590643276</v>
      </c>
      <c r="AE112">
        <v>12171.052631578947</v>
      </c>
      <c r="AF112">
        <v>5.5554288020615667E-3</v>
      </c>
      <c r="AG112">
        <v>104.83577955602067</v>
      </c>
      <c r="AH112">
        <v>180.00410690690691</v>
      </c>
      <c r="AI112">
        <v>10</v>
      </c>
      <c r="AJ112">
        <v>589100</v>
      </c>
      <c r="AK112">
        <v>7028700</v>
      </c>
      <c r="AL112">
        <v>190000</v>
      </c>
      <c r="AM112">
        <f>youtube_stats_raw[[#This Row],[subscribers_for_last_30_days]] /  youtube_stats_raw[[#This Row],[subscribers]]</f>
        <v>5.7057057057057055E-2</v>
      </c>
      <c r="AN112" t="str">
        <f>IF(AND(youtube_stats_raw[[#This Row],[upload_frequency]]&gt;23.1077381,youtube_stats_raw[[#This Row],[ engagement_rate]]&lt;=0),"High",IF(OR(youtube_stats_raw[[#This Row],[upload_frequency]]&gt;23.1077381,youtube_stats_raw[[#This Row],[ engagement_rate]]&lt;=0),"Medium","Low"))</f>
        <v>Medium</v>
      </c>
      <c r="AO112" s="4">
        <f>DATE(T112, MATCH(U112,{"Jan","Feb","Mar","Apr","May","Jun","Jul","Aug","Sep","Oct","Nov","Dec"},0), V112)</f>
        <v>42384</v>
      </c>
      <c r="AP112" t="str">
        <f>IF(youtube_stats_raw[[#This Row],[subscribers]]&lt;70000000,"Micro",IF(youtube_stats_raw[[#This Row],[subscribers]]&lt;128000000,"Mid",IF(youtube_stats_raw[[#This Row],[subscribers]]&lt;186000000,"Macro","Mega")))</f>
        <v>Micro</v>
      </c>
      <c r="AQ112">
        <f>SUM((youtube_stats_raw[[#This Row],[lowest_yearly_earnings]] + youtube_stats_raw[[#This Row],[highest_yearly_earnings]])/2)</f>
        <v>3985650</v>
      </c>
      <c r="AR11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13" spans="1:44" x14ac:dyDescent="0.3">
      <c r="A113">
        <v>131</v>
      </c>
      <c r="B113" t="s">
        <v>259</v>
      </c>
      <c r="C113" s="1">
        <v>32800000</v>
      </c>
      <c r="D113" s="2">
        <v>26355088167</v>
      </c>
      <c r="E113" t="s">
        <v>49</v>
      </c>
      <c r="F113" t="s">
        <v>259</v>
      </c>
      <c r="G113">
        <v>2122</v>
      </c>
      <c r="H113" t="s">
        <v>39</v>
      </c>
      <c r="I113" t="s">
        <v>40</v>
      </c>
      <c r="J113" t="s">
        <v>49</v>
      </c>
      <c r="K113">
        <v>64</v>
      </c>
      <c r="L113">
        <v>39</v>
      </c>
      <c r="M113">
        <v>10</v>
      </c>
      <c r="N113">
        <v>127498000</v>
      </c>
      <c r="O113">
        <v>31900</v>
      </c>
      <c r="P113">
        <v>510000</v>
      </c>
      <c r="Q113">
        <v>382500</v>
      </c>
      <c r="R113">
        <v>6100000</v>
      </c>
      <c r="S113">
        <v>200000</v>
      </c>
      <c r="T113">
        <v>2016</v>
      </c>
      <c r="U113" t="s">
        <v>98</v>
      </c>
      <c r="V113" t="s">
        <v>85</v>
      </c>
      <c r="W113">
        <v>88.2</v>
      </c>
      <c r="X113">
        <v>328239523</v>
      </c>
      <c r="Y113">
        <v>14.7</v>
      </c>
      <c r="Z113">
        <v>270663028</v>
      </c>
      <c r="AA113">
        <v>37.090240000000001</v>
      </c>
      <c r="AB113">
        <v>-95.712890999999999</v>
      </c>
      <c r="AC113">
        <v>22.104166666666668</v>
      </c>
      <c r="AD113">
        <v>12419928.448162111</v>
      </c>
      <c r="AE113">
        <v>15457.115928369463</v>
      </c>
      <c r="AF113">
        <v>1.2445414635747594E-3</v>
      </c>
      <c r="AG113">
        <v>19.35110202509534</v>
      </c>
      <c r="AH113">
        <v>803.50878557926831</v>
      </c>
      <c r="AI113">
        <v>10</v>
      </c>
      <c r="AJ113">
        <v>478100</v>
      </c>
      <c r="AK113">
        <v>5717500</v>
      </c>
      <c r="AL113">
        <v>20000</v>
      </c>
      <c r="AM113">
        <f>youtube_stats_raw[[#This Row],[subscribers_for_last_30_days]] /  youtube_stats_raw[[#This Row],[subscribers]]</f>
        <v>6.0975609756097563E-3</v>
      </c>
      <c r="AN113" t="str">
        <f>IF(AND(youtube_stats_raw[[#This Row],[upload_frequency]]&gt;23.1077381,youtube_stats_raw[[#This Row],[ engagement_rate]]&lt;=0),"High",IF(OR(youtube_stats_raw[[#This Row],[upload_frequency]]&gt;23.1077381,youtube_stats_raw[[#This Row],[ engagement_rate]]&lt;=0),"Medium","Low"))</f>
        <v>Low</v>
      </c>
      <c r="AO113" s="4">
        <f>DATE(T113, MATCH(U113,{"Jan","Feb","Mar","Apr","May","Jun","Jul","Aug","Sep","Oct","Nov","Dec"},0), V113)</f>
        <v>42566</v>
      </c>
      <c r="AP113" t="str">
        <f>IF(youtube_stats_raw[[#This Row],[subscribers]]&lt;70000000,"Micro",IF(youtube_stats_raw[[#This Row],[subscribers]]&lt;128000000,"Mid",IF(youtube_stats_raw[[#This Row],[subscribers]]&lt;186000000,"Macro","Mega")))</f>
        <v>Micro</v>
      </c>
      <c r="AQ113">
        <f>SUM((youtube_stats_raw[[#This Row],[lowest_yearly_earnings]] + youtube_stats_raw[[#This Row],[highest_yearly_earnings]])/2)</f>
        <v>3241250</v>
      </c>
      <c r="AR11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14" spans="1:44" x14ac:dyDescent="0.3">
      <c r="A114">
        <v>132</v>
      </c>
      <c r="B114" t="s">
        <v>260</v>
      </c>
      <c r="C114" s="1">
        <v>32700000</v>
      </c>
      <c r="D114" s="2">
        <v>17853798780</v>
      </c>
      <c r="E114" t="s">
        <v>45</v>
      </c>
      <c r="F114" t="s">
        <v>261</v>
      </c>
      <c r="G114">
        <v>1521</v>
      </c>
      <c r="H114" t="s">
        <v>31</v>
      </c>
      <c r="I114" t="s">
        <v>32</v>
      </c>
      <c r="J114" t="s">
        <v>45</v>
      </c>
      <c r="K114">
        <v>8055</v>
      </c>
      <c r="L114">
        <v>730</v>
      </c>
      <c r="M114">
        <v>838</v>
      </c>
      <c r="N114">
        <v>20263000</v>
      </c>
      <c r="O114">
        <v>5100</v>
      </c>
      <c r="P114">
        <v>81100</v>
      </c>
      <c r="Q114">
        <v>60800</v>
      </c>
      <c r="R114">
        <v>972600</v>
      </c>
      <c r="S114">
        <v>40000</v>
      </c>
      <c r="T114">
        <v>2012</v>
      </c>
      <c r="U114" t="s">
        <v>34</v>
      </c>
      <c r="V114" t="s">
        <v>74</v>
      </c>
      <c r="W114">
        <v>28.1</v>
      </c>
      <c r="X114">
        <v>1366417754</v>
      </c>
      <c r="Y114">
        <v>5.36</v>
      </c>
      <c r="Z114">
        <v>471031528</v>
      </c>
      <c r="AA114">
        <v>20.593684</v>
      </c>
      <c r="AB114">
        <v>78.962879999999998</v>
      </c>
      <c r="AC114">
        <v>10.5625</v>
      </c>
      <c r="AD114">
        <v>11738197.75147929</v>
      </c>
      <c r="AE114">
        <v>21499.013806706116</v>
      </c>
      <c r="AF114">
        <v>1.8315429899787412E-3</v>
      </c>
      <c r="AG114">
        <v>4.5424506571032381</v>
      </c>
      <c r="AH114">
        <v>545.98773027522941</v>
      </c>
      <c r="AI114">
        <v>14</v>
      </c>
      <c r="AJ114">
        <v>76000</v>
      </c>
      <c r="AK114">
        <v>911800</v>
      </c>
      <c r="AL114">
        <v>2857.1428571428573</v>
      </c>
      <c r="AM114">
        <f>youtube_stats_raw[[#This Row],[subscribers_for_last_30_days]] /  youtube_stats_raw[[#This Row],[subscribers]]</f>
        <v>1.2232415902140672E-3</v>
      </c>
      <c r="AN114" t="str">
        <f>IF(AND(youtube_stats_raw[[#This Row],[upload_frequency]]&gt;23.1077381,youtube_stats_raw[[#This Row],[ engagement_rate]]&lt;=0),"High",IF(OR(youtube_stats_raw[[#This Row],[upload_frequency]]&gt;23.1077381,youtube_stats_raw[[#This Row],[ engagement_rate]]&lt;=0),"Medium","Low"))</f>
        <v>Low</v>
      </c>
      <c r="AO114" s="4">
        <f>DATE(T114, MATCH(U114,{"Jan","Feb","Mar","Apr","May","Jun","Jul","Aug","Sep","Oct","Nov","Dec"},0), V114)</f>
        <v>40982</v>
      </c>
      <c r="AP114" t="str">
        <f>IF(youtube_stats_raw[[#This Row],[subscribers]]&lt;70000000,"Micro",IF(youtube_stats_raw[[#This Row],[subscribers]]&lt;128000000,"Mid",IF(youtube_stats_raw[[#This Row],[subscribers]]&lt;186000000,"Macro","Mega")))</f>
        <v>Micro</v>
      </c>
      <c r="AQ114">
        <f>SUM((youtube_stats_raw[[#This Row],[lowest_yearly_earnings]] + youtube_stats_raw[[#This Row],[highest_yearly_earnings]])/2)</f>
        <v>516700</v>
      </c>
      <c r="AR11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15" spans="1:44" x14ac:dyDescent="0.3">
      <c r="A115">
        <v>133</v>
      </c>
      <c r="B115" t="s">
        <v>262</v>
      </c>
      <c r="C115" s="1">
        <v>32700000</v>
      </c>
      <c r="D115" s="2">
        <v>19180039918</v>
      </c>
      <c r="E115" t="s">
        <v>41</v>
      </c>
      <c r="F115" t="s">
        <v>262</v>
      </c>
      <c r="G115">
        <v>2738</v>
      </c>
      <c r="H115" t="s">
        <v>263</v>
      </c>
      <c r="I115" t="s">
        <v>264</v>
      </c>
      <c r="J115" t="s">
        <v>41</v>
      </c>
      <c r="K115">
        <v>137</v>
      </c>
      <c r="L115">
        <v>1</v>
      </c>
      <c r="M115">
        <v>11</v>
      </c>
      <c r="N115">
        <v>1463000000</v>
      </c>
      <c r="O115">
        <v>365900</v>
      </c>
      <c r="P115">
        <v>5900000</v>
      </c>
      <c r="Q115">
        <v>4400000</v>
      </c>
      <c r="R115">
        <v>70200000</v>
      </c>
      <c r="S115">
        <v>2100000</v>
      </c>
      <c r="T115">
        <v>2012</v>
      </c>
      <c r="U115" t="s">
        <v>84</v>
      </c>
      <c r="V115" t="s">
        <v>42</v>
      </c>
      <c r="W115">
        <v>23.9</v>
      </c>
      <c r="X115">
        <v>83429615</v>
      </c>
      <c r="Y115">
        <v>13.49</v>
      </c>
      <c r="Z115">
        <v>63097818</v>
      </c>
      <c r="AA115">
        <v>38.963745000000003</v>
      </c>
      <c r="AB115">
        <v>35.243321999999999</v>
      </c>
      <c r="AC115">
        <v>19.013888888888889</v>
      </c>
      <c r="AD115">
        <v>7005127.8005843684</v>
      </c>
      <c r="AE115">
        <v>11943.024105186267</v>
      </c>
      <c r="AF115">
        <v>1.704897390193221E-3</v>
      </c>
      <c r="AG115">
        <v>307.61145572293594</v>
      </c>
      <c r="AH115">
        <v>586.54556324159023</v>
      </c>
      <c r="AI115">
        <v>14</v>
      </c>
      <c r="AJ115">
        <v>5534100</v>
      </c>
      <c r="AK115">
        <v>65800000</v>
      </c>
      <c r="AL115">
        <v>150000</v>
      </c>
      <c r="AM115">
        <f>youtube_stats_raw[[#This Row],[subscribers_for_last_30_days]] /  youtube_stats_raw[[#This Row],[subscribers]]</f>
        <v>6.4220183486238536E-2</v>
      </c>
      <c r="AN115" t="str">
        <f>IF(AND(youtube_stats_raw[[#This Row],[upload_frequency]]&gt;23.1077381,youtube_stats_raw[[#This Row],[ engagement_rate]]&lt;=0),"High",IF(OR(youtube_stats_raw[[#This Row],[upload_frequency]]&gt;23.1077381,youtube_stats_raw[[#This Row],[ engagement_rate]]&lt;=0),"Medium","Low"))</f>
        <v>Low</v>
      </c>
      <c r="AO115" s="4">
        <f>DATE(T115, MATCH(U115,{"Jan","Feb","Mar","Apr","May","Jun","Jul","Aug","Sep","Oct","Nov","Dec"},0), V115)</f>
        <v>41255</v>
      </c>
      <c r="AP115" t="str">
        <f>IF(youtube_stats_raw[[#This Row],[subscribers]]&lt;70000000,"Micro",IF(youtube_stats_raw[[#This Row],[subscribers]]&lt;128000000,"Mid",IF(youtube_stats_raw[[#This Row],[subscribers]]&lt;186000000,"Macro","Mega")))</f>
        <v>Micro</v>
      </c>
      <c r="AQ115">
        <f>SUM((youtube_stats_raw[[#This Row],[lowest_yearly_earnings]] + youtube_stats_raw[[#This Row],[highest_yearly_earnings]])/2)</f>
        <v>37300000</v>
      </c>
      <c r="AR11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16" spans="1:44" x14ac:dyDescent="0.3">
      <c r="A116">
        <v>134</v>
      </c>
      <c r="B116" t="s">
        <v>265</v>
      </c>
      <c r="C116" s="1">
        <v>32700000</v>
      </c>
      <c r="D116" s="2">
        <v>28516250629</v>
      </c>
      <c r="E116" t="s">
        <v>30</v>
      </c>
      <c r="F116" t="s">
        <v>265</v>
      </c>
      <c r="G116">
        <v>2068</v>
      </c>
      <c r="H116" t="s">
        <v>39</v>
      </c>
      <c r="I116" t="s">
        <v>40</v>
      </c>
      <c r="J116" t="s">
        <v>30</v>
      </c>
      <c r="K116">
        <v>50</v>
      </c>
      <c r="L116">
        <v>40</v>
      </c>
      <c r="M116">
        <v>45</v>
      </c>
      <c r="N116">
        <v>329861000</v>
      </c>
      <c r="O116">
        <v>82500</v>
      </c>
      <c r="P116">
        <v>1300000</v>
      </c>
      <c r="Q116">
        <v>989600</v>
      </c>
      <c r="R116">
        <v>15800000</v>
      </c>
      <c r="S116">
        <v>300000</v>
      </c>
      <c r="T116">
        <v>2010</v>
      </c>
      <c r="U116" t="s">
        <v>59</v>
      </c>
      <c r="V116" t="s">
        <v>47</v>
      </c>
      <c r="W116">
        <v>88.2</v>
      </c>
      <c r="X116">
        <v>328239523</v>
      </c>
      <c r="Y116">
        <v>14.7</v>
      </c>
      <c r="Z116">
        <v>270663028</v>
      </c>
      <c r="AA116">
        <v>37.090240000000001</v>
      </c>
      <c r="AB116">
        <v>-95.712890999999999</v>
      </c>
      <c r="AC116">
        <v>12.30952380952381</v>
      </c>
      <c r="AD116">
        <v>13789289.472437138</v>
      </c>
      <c r="AE116">
        <v>15812.379110251451</v>
      </c>
      <c r="AF116">
        <v>1.1467145672631057E-3</v>
      </c>
      <c r="AG116">
        <v>45.588040900368121</v>
      </c>
      <c r="AH116">
        <v>872.05659415902142</v>
      </c>
      <c r="AI116">
        <v>16</v>
      </c>
      <c r="AJ116">
        <v>1217500</v>
      </c>
      <c r="AK116">
        <v>14810400</v>
      </c>
      <c r="AL116">
        <v>18750</v>
      </c>
      <c r="AM116">
        <f>youtube_stats_raw[[#This Row],[subscribers_for_last_30_days]] /  youtube_stats_raw[[#This Row],[subscribers]]</f>
        <v>9.1743119266055051E-3</v>
      </c>
      <c r="AN116" t="str">
        <f>IF(AND(youtube_stats_raw[[#This Row],[upload_frequency]]&gt;23.1077381,youtube_stats_raw[[#This Row],[ engagement_rate]]&lt;=0),"High",IF(OR(youtube_stats_raw[[#This Row],[upload_frequency]]&gt;23.1077381,youtube_stats_raw[[#This Row],[ engagement_rate]]&lt;=0),"Medium","Low"))</f>
        <v>Low</v>
      </c>
      <c r="AO116" s="4">
        <f>DATE(T116, MATCH(U116,{"Jan","Feb","Mar","Apr","May","Jun","Jul","Aug","Sep","Oct","Nov","Dec"},0), V116)</f>
        <v>40318</v>
      </c>
      <c r="AP116" t="str">
        <f>IF(youtube_stats_raw[[#This Row],[subscribers]]&lt;70000000,"Micro",IF(youtube_stats_raw[[#This Row],[subscribers]]&lt;128000000,"Mid",IF(youtube_stats_raw[[#This Row],[subscribers]]&lt;186000000,"Macro","Mega")))</f>
        <v>Micro</v>
      </c>
      <c r="AQ116">
        <f>SUM((youtube_stats_raw[[#This Row],[lowest_yearly_earnings]] + youtube_stats_raw[[#This Row],[highest_yearly_earnings]])/2)</f>
        <v>8394800</v>
      </c>
      <c r="AR11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17" spans="1:44" x14ac:dyDescent="0.3">
      <c r="A117">
        <v>135</v>
      </c>
      <c r="B117" t="s">
        <v>266</v>
      </c>
      <c r="C117" s="1">
        <v>32600000</v>
      </c>
      <c r="D117" s="2">
        <v>23379969006</v>
      </c>
      <c r="E117" t="s">
        <v>30</v>
      </c>
      <c r="F117" t="s">
        <v>266</v>
      </c>
      <c r="G117">
        <v>169</v>
      </c>
      <c r="H117" t="s">
        <v>106</v>
      </c>
      <c r="I117" t="s">
        <v>107</v>
      </c>
      <c r="J117" t="s">
        <v>30</v>
      </c>
      <c r="K117">
        <v>85</v>
      </c>
      <c r="L117">
        <v>3</v>
      </c>
      <c r="M117">
        <v>45</v>
      </c>
      <c r="N117">
        <v>373828000</v>
      </c>
      <c r="O117">
        <v>93500</v>
      </c>
      <c r="P117">
        <v>1500000</v>
      </c>
      <c r="Q117">
        <v>1100000</v>
      </c>
      <c r="R117">
        <v>17900000</v>
      </c>
      <c r="S117">
        <v>200000</v>
      </c>
      <c r="T117">
        <v>2011</v>
      </c>
      <c r="U117" t="s">
        <v>46</v>
      </c>
      <c r="V117" t="s">
        <v>72</v>
      </c>
      <c r="W117">
        <v>68.900000000000006</v>
      </c>
      <c r="X117">
        <v>36991981</v>
      </c>
      <c r="Y117">
        <v>5.56</v>
      </c>
      <c r="Z117">
        <v>30628482</v>
      </c>
      <c r="AA117">
        <v>56.130366000000002</v>
      </c>
      <c r="AB117">
        <v>-106.346771</v>
      </c>
      <c r="AC117">
        <v>1.0833333333333333</v>
      </c>
      <c r="AD117">
        <v>138343011.86982247</v>
      </c>
      <c r="AE117">
        <v>192899.40828402367</v>
      </c>
      <c r="AF117">
        <v>1.3943559972912651E-3</v>
      </c>
      <c r="AG117">
        <v>64.157484537941656</v>
      </c>
      <c r="AH117">
        <v>717.17696337423308</v>
      </c>
      <c r="AI117">
        <v>15</v>
      </c>
      <c r="AJ117">
        <v>1406500</v>
      </c>
      <c r="AK117">
        <v>16800000</v>
      </c>
      <c r="AL117">
        <v>13333.333333333334</v>
      </c>
      <c r="AM117">
        <f>youtube_stats_raw[[#This Row],[subscribers_for_last_30_days]] /  youtube_stats_raw[[#This Row],[subscribers]]</f>
        <v>6.1349693251533744E-3</v>
      </c>
      <c r="AN117" t="str">
        <f>IF(AND(youtube_stats_raw[[#This Row],[upload_frequency]]&gt;23.1077381,youtube_stats_raw[[#This Row],[ engagement_rate]]&lt;=0),"High",IF(OR(youtube_stats_raw[[#This Row],[upload_frequency]]&gt;23.1077381,youtube_stats_raw[[#This Row],[ engagement_rate]]&lt;=0),"Medium","Low"))</f>
        <v>Low</v>
      </c>
      <c r="AO117" s="4">
        <f>DATE(T117, MATCH(U117,{"Jan","Feb","Mar","Apr","May","Jun","Jul","Aug","Sep","Oct","Nov","Dec"},0), V117)</f>
        <v>40599</v>
      </c>
      <c r="AP117" t="str">
        <f>IF(youtube_stats_raw[[#This Row],[subscribers]]&lt;70000000,"Micro",IF(youtube_stats_raw[[#This Row],[subscribers]]&lt;128000000,"Mid",IF(youtube_stats_raw[[#This Row],[subscribers]]&lt;186000000,"Macro","Mega")))</f>
        <v>Micro</v>
      </c>
      <c r="AQ117">
        <f>SUM((youtube_stats_raw[[#This Row],[lowest_yearly_earnings]] + youtube_stats_raw[[#This Row],[highest_yearly_earnings]])/2)</f>
        <v>9500000</v>
      </c>
      <c r="AR11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18" spans="1:44" x14ac:dyDescent="0.3">
      <c r="A118">
        <v>137</v>
      </c>
      <c r="B118" t="s">
        <v>267</v>
      </c>
      <c r="C118" s="1">
        <v>32100000</v>
      </c>
      <c r="D118" s="2">
        <v>18699145555</v>
      </c>
      <c r="E118" t="s">
        <v>30</v>
      </c>
      <c r="F118" t="s">
        <v>267</v>
      </c>
      <c r="G118">
        <v>134</v>
      </c>
      <c r="H118" t="s">
        <v>179</v>
      </c>
      <c r="I118" t="s">
        <v>180</v>
      </c>
      <c r="J118" t="s">
        <v>30</v>
      </c>
      <c r="K118">
        <v>140</v>
      </c>
      <c r="L118">
        <v>3</v>
      </c>
      <c r="M118">
        <v>46</v>
      </c>
      <c r="N118">
        <v>465647000</v>
      </c>
      <c r="O118">
        <v>116400</v>
      </c>
      <c r="P118">
        <v>1900000</v>
      </c>
      <c r="Q118">
        <v>1400000</v>
      </c>
      <c r="R118">
        <v>22400000</v>
      </c>
      <c r="S118">
        <v>300000</v>
      </c>
      <c r="T118">
        <v>2013</v>
      </c>
      <c r="U118" t="s">
        <v>34</v>
      </c>
      <c r="V118" t="s">
        <v>74</v>
      </c>
      <c r="W118">
        <v>55.3</v>
      </c>
      <c r="X118">
        <v>50339443</v>
      </c>
      <c r="Y118">
        <v>9.7100000000000009</v>
      </c>
      <c r="Z118">
        <v>40827302</v>
      </c>
      <c r="AA118">
        <v>4.5708679999999999</v>
      </c>
      <c r="AB118">
        <v>-74.297332999999995</v>
      </c>
      <c r="AC118">
        <v>1.0151515151515151</v>
      </c>
      <c r="AD118">
        <v>139545862.35074627</v>
      </c>
      <c r="AE118">
        <v>239552.23880597015</v>
      </c>
      <c r="AF118">
        <v>1.7166559779741766E-3</v>
      </c>
      <c r="AG118">
        <v>101.60892081467088</v>
      </c>
      <c r="AH118">
        <v>582.52789890965732</v>
      </c>
      <c r="AI118">
        <v>13</v>
      </c>
      <c r="AJ118">
        <v>1783600</v>
      </c>
      <c r="AK118">
        <v>21000000</v>
      </c>
      <c r="AL118">
        <v>23076.923076923078</v>
      </c>
      <c r="AM118">
        <f>youtube_stats_raw[[#This Row],[subscribers_for_last_30_days]] /  youtube_stats_raw[[#This Row],[subscribers]]</f>
        <v>9.3457943925233638E-3</v>
      </c>
      <c r="AN118" t="str">
        <f>IF(AND(youtube_stats_raw[[#This Row],[upload_frequency]]&gt;23.1077381,youtube_stats_raw[[#This Row],[ engagement_rate]]&lt;=0),"High",IF(OR(youtube_stats_raw[[#This Row],[upload_frequency]]&gt;23.1077381,youtube_stats_raw[[#This Row],[ engagement_rate]]&lt;=0),"Medium","Low"))</f>
        <v>Low</v>
      </c>
      <c r="AO118" s="4">
        <f>DATE(T118, MATCH(U118,{"Jan","Feb","Mar","Apr","May","Jun","Jul","Aug","Sep","Oct","Nov","Dec"},0), V118)</f>
        <v>41347</v>
      </c>
      <c r="AP118" t="str">
        <f>IF(youtube_stats_raw[[#This Row],[subscribers]]&lt;70000000,"Micro",IF(youtube_stats_raw[[#This Row],[subscribers]]&lt;128000000,"Mid",IF(youtube_stats_raw[[#This Row],[subscribers]]&lt;186000000,"Macro","Mega")))</f>
        <v>Micro</v>
      </c>
      <c r="AQ118">
        <f>SUM((youtube_stats_raw[[#This Row],[lowest_yearly_earnings]] + youtube_stats_raw[[#This Row],[highest_yearly_earnings]])/2)</f>
        <v>11900000</v>
      </c>
      <c r="AR11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19" spans="1:44" x14ac:dyDescent="0.3">
      <c r="A119">
        <v>138</v>
      </c>
      <c r="B119" t="s">
        <v>268</v>
      </c>
      <c r="C119" s="1">
        <v>32100000</v>
      </c>
      <c r="D119" s="2">
        <v>10602236110</v>
      </c>
      <c r="E119" t="s">
        <v>53</v>
      </c>
      <c r="F119" t="s">
        <v>268</v>
      </c>
      <c r="G119">
        <v>3091</v>
      </c>
      <c r="H119" t="s">
        <v>96</v>
      </c>
      <c r="I119" t="s">
        <v>97</v>
      </c>
      <c r="J119" t="s">
        <v>170</v>
      </c>
      <c r="K119">
        <v>400</v>
      </c>
      <c r="L119">
        <v>4</v>
      </c>
      <c r="M119">
        <v>5</v>
      </c>
      <c r="N119">
        <v>56534000</v>
      </c>
      <c r="O119">
        <v>14100</v>
      </c>
      <c r="P119">
        <v>226100</v>
      </c>
      <c r="Q119">
        <v>169600</v>
      </c>
      <c r="R119">
        <v>2700000</v>
      </c>
      <c r="S119">
        <v>100000</v>
      </c>
      <c r="T119">
        <v>2006</v>
      </c>
      <c r="U119" t="s">
        <v>73</v>
      </c>
      <c r="V119" t="s">
        <v>64</v>
      </c>
      <c r="W119">
        <v>60</v>
      </c>
      <c r="X119">
        <v>66834405</v>
      </c>
      <c r="Y119">
        <v>3.85</v>
      </c>
      <c r="Z119">
        <v>55908316</v>
      </c>
      <c r="AA119">
        <v>55.378050999999999</v>
      </c>
      <c r="AB119">
        <v>-3.4359730000000002</v>
      </c>
      <c r="AC119">
        <v>14.310185185185185</v>
      </c>
      <c r="AD119">
        <v>3430034.3286962146</v>
      </c>
      <c r="AE119">
        <v>10384.988676803623</v>
      </c>
      <c r="AF119">
        <v>3.0276631898174169E-3</v>
      </c>
      <c r="AG119">
        <v>21.325689944477194</v>
      </c>
      <c r="AH119">
        <v>330.28772928348911</v>
      </c>
      <c r="AI119">
        <v>20</v>
      </c>
      <c r="AJ119">
        <v>212000</v>
      </c>
      <c r="AK119">
        <v>2530400</v>
      </c>
      <c r="AL119">
        <v>5000</v>
      </c>
      <c r="AM119">
        <f>youtube_stats_raw[[#This Row],[subscribers_for_last_30_days]] /  youtube_stats_raw[[#This Row],[subscribers]]</f>
        <v>3.1152647975077881E-3</v>
      </c>
      <c r="AN119" t="str">
        <f>IF(AND(youtube_stats_raw[[#This Row],[upload_frequency]]&gt;23.1077381,youtube_stats_raw[[#This Row],[ engagement_rate]]&lt;=0),"High",IF(OR(youtube_stats_raw[[#This Row],[upload_frequency]]&gt;23.1077381,youtube_stats_raw[[#This Row],[ engagement_rate]]&lt;=0),"Medium","Low"))</f>
        <v>Low</v>
      </c>
      <c r="AO119" s="4">
        <f>DATE(T119, MATCH(U119,{"Jan","Feb","Mar","Apr","May","Jun","Jul","Aug","Sep","Oct","Nov","Dec"},0), V119)</f>
        <v>38721</v>
      </c>
      <c r="AP119" t="str">
        <f>IF(youtube_stats_raw[[#This Row],[subscribers]]&lt;70000000,"Micro",IF(youtube_stats_raw[[#This Row],[subscribers]]&lt;128000000,"Mid",IF(youtube_stats_raw[[#This Row],[subscribers]]&lt;186000000,"Macro","Mega")))</f>
        <v>Micro</v>
      </c>
      <c r="AQ119">
        <f>SUM((youtube_stats_raw[[#This Row],[lowest_yearly_earnings]] + youtube_stats_raw[[#This Row],[highest_yearly_earnings]])/2)</f>
        <v>1434800</v>
      </c>
      <c r="AR11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20" spans="1:44" x14ac:dyDescent="0.3">
      <c r="A120">
        <v>139</v>
      </c>
      <c r="B120" t="s">
        <v>269</v>
      </c>
      <c r="C120" s="1">
        <v>32100000</v>
      </c>
      <c r="D120" s="2">
        <v>13061739758</v>
      </c>
      <c r="E120" t="s">
        <v>61</v>
      </c>
      <c r="F120" t="s">
        <v>269</v>
      </c>
      <c r="G120">
        <v>11882</v>
      </c>
      <c r="H120" t="s">
        <v>113</v>
      </c>
      <c r="I120" t="s">
        <v>114</v>
      </c>
      <c r="J120" t="s">
        <v>45</v>
      </c>
      <c r="K120">
        <v>287</v>
      </c>
      <c r="L120">
        <v>9</v>
      </c>
      <c r="M120">
        <v>40</v>
      </c>
      <c r="N120">
        <v>44505000</v>
      </c>
      <c r="O120">
        <v>11100</v>
      </c>
      <c r="P120">
        <v>178000</v>
      </c>
      <c r="Q120">
        <v>133500</v>
      </c>
      <c r="R120">
        <v>2100000</v>
      </c>
      <c r="S120">
        <v>0</v>
      </c>
      <c r="T120">
        <v>2012</v>
      </c>
      <c r="U120" t="s">
        <v>46</v>
      </c>
      <c r="V120" t="s">
        <v>42</v>
      </c>
      <c r="W120">
        <v>51.3</v>
      </c>
      <c r="X120">
        <v>212559417</v>
      </c>
      <c r="Y120">
        <v>12.08</v>
      </c>
      <c r="Z120">
        <v>183241641</v>
      </c>
      <c r="AA120">
        <v>-14.235004</v>
      </c>
      <c r="AB120">
        <v>-51.925280000000001</v>
      </c>
      <c r="AC120">
        <v>82.513888888888886</v>
      </c>
      <c r="AD120">
        <v>1099287.9782864838</v>
      </c>
      <c r="AE120">
        <v>2701.5653930314761</v>
      </c>
      <c r="AF120">
        <v>2.4575592987403938E-3</v>
      </c>
      <c r="AG120">
        <v>13.627587388653897</v>
      </c>
      <c r="AH120">
        <v>406.90778062305299</v>
      </c>
      <c r="AI120">
        <v>14</v>
      </c>
      <c r="AJ120">
        <v>166900</v>
      </c>
      <c r="AK120">
        <v>1966500</v>
      </c>
      <c r="AL120">
        <v>0</v>
      </c>
      <c r="AM120">
        <f>youtube_stats_raw[[#This Row],[subscribers_for_last_30_days]] /  youtube_stats_raw[[#This Row],[subscribers]]</f>
        <v>0</v>
      </c>
      <c r="AN120" t="str">
        <f>IF(AND(youtube_stats_raw[[#This Row],[upload_frequency]]&gt;23.1077381,youtube_stats_raw[[#This Row],[ engagement_rate]]&lt;=0),"High",IF(OR(youtube_stats_raw[[#This Row],[upload_frequency]]&gt;23.1077381,youtube_stats_raw[[#This Row],[ engagement_rate]]&lt;=0),"Medium","Low"))</f>
        <v>High</v>
      </c>
      <c r="AO120" s="4">
        <f>DATE(T120, MATCH(U120,{"Jan","Feb","Mar","Apr","May","Jun","Jul","Aug","Sep","Oct","Nov","Dec"},0), V120)</f>
        <v>40951</v>
      </c>
      <c r="AP120" t="str">
        <f>IF(youtube_stats_raw[[#This Row],[subscribers]]&lt;70000000,"Micro",IF(youtube_stats_raw[[#This Row],[subscribers]]&lt;128000000,"Mid",IF(youtube_stats_raw[[#This Row],[subscribers]]&lt;186000000,"Macro","Mega")))</f>
        <v>Micro</v>
      </c>
      <c r="AQ120">
        <f>SUM((youtube_stats_raw[[#This Row],[lowest_yearly_earnings]] + youtube_stats_raw[[#This Row],[highest_yearly_earnings]])/2)</f>
        <v>1116750</v>
      </c>
      <c r="AR12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21" spans="1:44" x14ac:dyDescent="0.3">
      <c r="A121">
        <v>140</v>
      </c>
      <c r="B121" t="s">
        <v>270</v>
      </c>
      <c r="C121" s="1">
        <v>32000000</v>
      </c>
      <c r="D121" s="2">
        <v>26800674545</v>
      </c>
      <c r="E121" t="s">
        <v>45</v>
      </c>
      <c r="F121" t="s">
        <v>270</v>
      </c>
      <c r="G121">
        <v>44892</v>
      </c>
      <c r="H121" t="s">
        <v>31</v>
      </c>
      <c r="I121" t="s">
        <v>32</v>
      </c>
      <c r="J121" t="s">
        <v>45</v>
      </c>
      <c r="K121">
        <v>60</v>
      </c>
      <c r="L121">
        <v>38</v>
      </c>
      <c r="M121">
        <v>40</v>
      </c>
      <c r="N121">
        <v>1667000000</v>
      </c>
      <c r="O121">
        <v>416800</v>
      </c>
      <c r="P121">
        <v>6700000</v>
      </c>
      <c r="Q121">
        <v>5000000</v>
      </c>
      <c r="R121">
        <v>80000000</v>
      </c>
      <c r="S121">
        <v>1200000</v>
      </c>
      <c r="T121">
        <v>2006</v>
      </c>
      <c r="U121" t="s">
        <v>59</v>
      </c>
      <c r="V121" t="s">
        <v>144</v>
      </c>
      <c r="W121">
        <v>28.1</v>
      </c>
      <c r="X121">
        <v>1366417754</v>
      </c>
      <c r="Y121">
        <v>5.36</v>
      </c>
      <c r="Z121">
        <v>471031528</v>
      </c>
      <c r="AA121">
        <v>20.593684</v>
      </c>
      <c r="AB121">
        <v>78.962879999999998</v>
      </c>
      <c r="AC121">
        <v>207.83333333333334</v>
      </c>
      <c r="AD121">
        <v>597003.35349282727</v>
      </c>
      <c r="AE121">
        <v>712.82188363182752</v>
      </c>
      <c r="AF121">
        <v>1.193999798261421E-3</v>
      </c>
      <c r="AG121">
        <v>249.99370776098499</v>
      </c>
      <c r="AH121">
        <v>837.52107953125005</v>
      </c>
      <c r="AI121">
        <v>20</v>
      </c>
      <c r="AJ121">
        <v>6283200</v>
      </c>
      <c r="AK121">
        <v>75000000</v>
      </c>
      <c r="AL121">
        <v>60000</v>
      </c>
      <c r="AM121">
        <f>youtube_stats_raw[[#This Row],[subscribers_for_last_30_days]] /  youtube_stats_raw[[#This Row],[subscribers]]</f>
        <v>3.7499999999999999E-2</v>
      </c>
      <c r="AN121" t="str">
        <f>IF(AND(youtube_stats_raw[[#This Row],[upload_frequency]]&gt;23.1077381,youtube_stats_raw[[#This Row],[ engagement_rate]]&lt;=0),"High",IF(OR(youtube_stats_raw[[#This Row],[upload_frequency]]&gt;23.1077381,youtube_stats_raw[[#This Row],[ engagement_rate]]&lt;=0),"Medium","Low"))</f>
        <v>Medium</v>
      </c>
      <c r="AO121" s="4">
        <f>DATE(T121, MATCH(U121,{"Jan","Feb","Mar","Apr","May","Jun","Jul","Aug","Sep","Oct","Nov","Dec"},0), V121)</f>
        <v>38856</v>
      </c>
      <c r="AP121" t="str">
        <f>IF(youtube_stats_raw[[#This Row],[subscribers]]&lt;70000000,"Micro",IF(youtube_stats_raw[[#This Row],[subscribers]]&lt;128000000,"Mid",IF(youtube_stats_raw[[#This Row],[subscribers]]&lt;186000000,"Macro","Mega")))</f>
        <v>Micro</v>
      </c>
      <c r="AQ121">
        <f>SUM((youtube_stats_raw[[#This Row],[lowest_yearly_earnings]] + youtube_stats_raw[[#This Row],[highest_yearly_earnings]])/2)</f>
        <v>42500000</v>
      </c>
      <c r="AR12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22" spans="1:44" x14ac:dyDescent="0.3">
      <c r="A122">
        <v>142</v>
      </c>
      <c r="B122" t="s">
        <v>271</v>
      </c>
      <c r="C122" s="1">
        <v>31900000</v>
      </c>
      <c r="D122" s="2">
        <v>19428308461</v>
      </c>
      <c r="E122" t="s">
        <v>45</v>
      </c>
      <c r="F122" t="s">
        <v>271</v>
      </c>
      <c r="G122">
        <v>93311</v>
      </c>
      <c r="H122" t="s">
        <v>172</v>
      </c>
      <c r="I122" t="s">
        <v>173</v>
      </c>
      <c r="J122" t="s">
        <v>45</v>
      </c>
      <c r="K122">
        <v>129</v>
      </c>
      <c r="L122">
        <v>2</v>
      </c>
      <c r="M122">
        <v>41</v>
      </c>
      <c r="N122">
        <v>798510000</v>
      </c>
      <c r="O122">
        <v>199600</v>
      </c>
      <c r="P122">
        <v>3200000</v>
      </c>
      <c r="Q122">
        <v>2400000</v>
      </c>
      <c r="R122">
        <v>38300000</v>
      </c>
      <c r="S122">
        <v>500000</v>
      </c>
      <c r="T122">
        <v>2006</v>
      </c>
      <c r="U122" t="s">
        <v>140</v>
      </c>
      <c r="V122" t="s">
        <v>47</v>
      </c>
      <c r="W122">
        <v>35.5</v>
      </c>
      <c r="X122">
        <v>108116615</v>
      </c>
      <c r="Y122">
        <v>2.15</v>
      </c>
      <c r="Z122">
        <v>50975903</v>
      </c>
      <c r="AA122">
        <v>12.879721</v>
      </c>
      <c r="AB122">
        <v>121.774017</v>
      </c>
      <c r="AC122">
        <v>431.99537037037038</v>
      </c>
      <c r="AD122">
        <v>208210.26953949695</v>
      </c>
      <c r="AE122">
        <v>341.86751829902153</v>
      </c>
      <c r="AF122">
        <v>1.6419339884393654E-3</v>
      </c>
      <c r="AG122">
        <v>164.7081116929771</v>
      </c>
      <c r="AH122">
        <v>609.03788278996865</v>
      </c>
      <c r="AI122">
        <v>20</v>
      </c>
      <c r="AJ122">
        <v>3000400</v>
      </c>
      <c r="AK122">
        <v>35900000</v>
      </c>
      <c r="AL122">
        <v>25000</v>
      </c>
      <c r="AM122">
        <f>youtube_stats_raw[[#This Row],[subscribers_for_last_30_days]] /  youtube_stats_raw[[#This Row],[subscribers]]</f>
        <v>1.5673981191222569E-2</v>
      </c>
      <c r="AN122" t="str">
        <f>IF(AND(youtube_stats_raw[[#This Row],[upload_frequency]]&gt;23.1077381,youtube_stats_raw[[#This Row],[ engagement_rate]]&lt;=0),"High",IF(OR(youtube_stats_raw[[#This Row],[upload_frequency]]&gt;23.1077381,youtube_stats_raw[[#This Row],[ engagement_rate]]&lt;=0),"Medium","Low"))</f>
        <v>Medium</v>
      </c>
      <c r="AO122" s="4">
        <f>DATE(T122, MATCH(U122,{"Jan","Feb","Mar","Apr","May","Jun","Jul","Aug","Sep","Oct","Nov","Dec"},0), V122)</f>
        <v>39041</v>
      </c>
      <c r="AP122" t="str">
        <f>IF(youtube_stats_raw[[#This Row],[subscribers]]&lt;70000000,"Micro",IF(youtube_stats_raw[[#This Row],[subscribers]]&lt;128000000,"Mid",IF(youtube_stats_raw[[#This Row],[subscribers]]&lt;186000000,"Macro","Mega")))</f>
        <v>Micro</v>
      </c>
      <c r="AQ122">
        <f>SUM((youtube_stats_raw[[#This Row],[lowest_yearly_earnings]] + youtube_stats_raw[[#This Row],[highest_yearly_earnings]])/2)</f>
        <v>20350000</v>
      </c>
      <c r="AR12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23" spans="1:44" x14ac:dyDescent="0.3">
      <c r="A123">
        <v>143</v>
      </c>
      <c r="B123" t="s">
        <v>272</v>
      </c>
      <c r="C123" s="1">
        <v>31800000</v>
      </c>
      <c r="D123" s="2">
        <v>6762424690</v>
      </c>
      <c r="E123" t="s">
        <v>94</v>
      </c>
      <c r="F123" t="s">
        <v>272</v>
      </c>
      <c r="G123">
        <v>6734</v>
      </c>
      <c r="H123" t="s">
        <v>195</v>
      </c>
      <c r="I123" t="s">
        <v>196</v>
      </c>
      <c r="J123" t="s">
        <v>181</v>
      </c>
      <c r="K123">
        <v>884</v>
      </c>
      <c r="L123">
        <v>4</v>
      </c>
      <c r="M123">
        <v>4</v>
      </c>
      <c r="N123">
        <v>31455000</v>
      </c>
      <c r="O123">
        <v>7900</v>
      </c>
      <c r="P123">
        <v>125800</v>
      </c>
      <c r="Q123">
        <v>94400</v>
      </c>
      <c r="R123">
        <v>1500000</v>
      </c>
      <c r="S123">
        <v>0</v>
      </c>
      <c r="T123">
        <v>2017</v>
      </c>
      <c r="U123" t="s">
        <v>89</v>
      </c>
      <c r="V123" t="s">
        <v>33</v>
      </c>
      <c r="W123">
        <v>40.200000000000003</v>
      </c>
      <c r="X123">
        <v>126014024</v>
      </c>
      <c r="Y123">
        <v>3.42</v>
      </c>
      <c r="Z123">
        <v>102626859</v>
      </c>
      <c r="AA123">
        <v>23.634501</v>
      </c>
      <c r="AB123">
        <v>-102.552784</v>
      </c>
      <c r="AC123">
        <v>80.166666666666671</v>
      </c>
      <c r="AD123">
        <v>1004221.0706860707</v>
      </c>
      <c r="AE123">
        <v>4722.3047223047224</v>
      </c>
      <c r="AF123">
        <v>4.7024553259756895E-3</v>
      </c>
      <c r="AG123">
        <v>18.602794968796911</v>
      </c>
      <c r="AH123">
        <v>212.65486446540879</v>
      </c>
      <c r="AI123">
        <v>9</v>
      </c>
      <c r="AJ123">
        <v>117900</v>
      </c>
      <c r="AK123">
        <v>1405600</v>
      </c>
      <c r="AL123">
        <v>0</v>
      </c>
      <c r="AM123">
        <f>youtube_stats_raw[[#This Row],[subscribers_for_last_30_days]] /  youtube_stats_raw[[#This Row],[subscribers]]</f>
        <v>0</v>
      </c>
      <c r="AN123" t="str">
        <f>IF(AND(youtube_stats_raw[[#This Row],[upload_frequency]]&gt;23.1077381,youtube_stats_raw[[#This Row],[ engagement_rate]]&lt;=0),"High",IF(OR(youtube_stats_raw[[#This Row],[upload_frequency]]&gt;23.1077381,youtube_stats_raw[[#This Row],[ engagement_rate]]&lt;=0),"Medium","Low"))</f>
        <v>High</v>
      </c>
      <c r="AO123" s="4">
        <f>DATE(T123, MATCH(U123,{"Jan","Feb","Mar","Apr","May","Jun","Jul","Aug","Sep","Oct","Nov","Dec"},0), V123)</f>
        <v>42887</v>
      </c>
      <c r="AP123" t="str">
        <f>IF(youtube_stats_raw[[#This Row],[subscribers]]&lt;70000000,"Micro",IF(youtube_stats_raw[[#This Row],[subscribers]]&lt;128000000,"Mid",IF(youtube_stats_raw[[#This Row],[subscribers]]&lt;186000000,"Macro","Mega")))</f>
        <v>Micro</v>
      </c>
      <c r="AQ123">
        <f>SUM((youtube_stats_raw[[#This Row],[lowest_yearly_earnings]] + youtube_stats_raw[[#This Row],[highest_yearly_earnings]])/2)</f>
        <v>797200</v>
      </c>
      <c r="AR12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24" spans="1:44" x14ac:dyDescent="0.3">
      <c r="A124">
        <v>144</v>
      </c>
      <c r="B124" t="s">
        <v>273</v>
      </c>
      <c r="C124" s="1">
        <v>31700000</v>
      </c>
      <c r="D124" s="2">
        <v>5711208484</v>
      </c>
      <c r="E124" t="s">
        <v>274</v>
      </c>
      <c r="F124" t="s">
        <v>273</v>
      </c>
      <c r="G124">
        <v>929</v>
      </c>
      <c r="H124" t="s">
        <v>31</v>
      </c>
      <c r="I124" t="s">
        <v>32</v>
      </c>
      <c r="J124" t="s">
        <v>275</v>
      </c>
      <c r="K124">
        <v>1132</v>
      </c>
      <c r="L124">
        <v>40</v>
      </c>
      <c r="M124">
        <v>1</v>
      </c>
      <c r="N124">
        <v>109125000</v>
      </c>
      <c r="O124">
        <v>27300</v>
      </c>
      <c r="P124">
        <v>436500</v>
      </c>
      <c r="Q124">
        <v>327400</v>
      </c>
      <c r="R124">
        <v>5200000</v>
      </c>
      <c r="S124">
        <v>500000</v>
      </c>
      <c r="T124">
        <v>2012</v>
      </c>
      <c r="U124" t="s">
        <v>89</v>
      </c>
      <c r="V124" t="s">
        <v>115</v>
      </c>
      <c r="W124">
        <v>28.1</v>
      </c>
      <c r="X124">
        <v>1366417754</v>
      </c>
      <c r="Y124">
        <v>5.36</v>
      </c>
      <c r="Z124">
        <v>471031528</v>
      </c>
      <c r="AA124">
        <v>20.593684</v>
      </c>
      <c r="AB124">
        <v>78.962879999999998</v>
      </c>
      <c r="AC124">
        <v>6.4513888888888893</v>
      </c>
      <c r="AD124">
        <v>6147694.8159311088</v>
      </c>
      <c r="AE124">
        <v>34122.712594187295</v>
      </c>
      <c r="AF124">
        <v>5.5504890232615086E-3</v>
      </c>
      <c r="AG124">
        <v>76.428658001692384</v>
      </c>
      <c r="AH124">
        <v>180.164305488959</v>
      </c>
      <c r="AI124">
        <v>14</v>
      </c>
      <c r="AJ124">
        <v>409200</v>
      </c>
      <c r="AK124">
        <v>4872600</v>
      </c>
      <c r="AL124">
        <v>35714.285714285717</v>
      </c>
      <c r="AM124">
        <f>youtube_stats_raw[[#This Row],[subscribers_for_last_30_days]] /  youtube_stats_raw[[#This Row],[subscribers]]</f>
        <v>1.5772870662460567E-2</v>
      </c>
      <c r="AN124" t="str">
        <f>IF(AND(youtube_stats_raw[[#This Row],[upload_frequency]]&gt;23.1077381,youtube_stats_raw[[#This Row],[ engagement_rate]]&lt;=0),"High",IF(OR(youtube_stats_raw[[#This Row],[upload_frequency]]&gt;23.1077381,youtube_stats_raw[[#This Row],[ engagement_rate]]&lt;=0),"Medium","Low"))</f>
        <v>Low</v>
      </c>
      <c r="AO124" s="4">
        <f>DATE(T124, MATCH(U124,{"Jan","Feb","Mar","Apr","May","Jun","Jul","Aug","Sep","Oct","Nov","Dec"},0), V124)</f>
        <v>41081</v>
      </c>
      <c r="AP124" t="str">
        <f>IF(youtube_stats_raw[[#This Row],[subscribers]]&lt;70000000,"Micro",IF(youtube_stats_raw[[#This Row],[subscribers]]&lt;128000000,"Mid",IF(youtube_stats_raw[[#This Row],[subscribers]]&lt;186000000,"Macro","Mega")))</f>
        <v>Micro</v>
      </c>
      <c r="AQ124">
        <f>SUM((youtube_stats_raw[[#This Row],[lowest_yearly_earnings]] + youtube_stats_raw[[#This Row],[highest_yearly_earnings]])/2)</f>
        <v>2763700</v>
      </c>
      <c r="AR12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25" spans="1:44" x14ac:dyDescent="0.3">
      <c r="A125">
        <v>145</v>
      </c>
      <c r="B125" t="s">
        <v>276</v>
      </c>
      <c r="C125" s="1">
        <v>31700000</v>
      </c>
      <c r="D125" s="2">
        <v>16476978876</v>
      </c>
      <c r="E125" t="s">
        <v>30</v>
      </c>
      <c r="F125" t="s">
        <v>276</v>
      </c>
      <c r="G125">
        <v>6518</v>
      </c>
      <c r="H125" t="s">
        <v>31</v>
      </c>
      <c r="I125" t="s">
        <v>32</v>
      </c>
      <c r="J125" t="s">
        <v>30</v>
      </c>
      <c r="K125">
        <v>177</v>
      </c>
      <c r="L125">
        <v>39</v>
      </c>
      <c r="M125">
        <v>48</v>
      </c>
      <c r="N125">
        <v>112648000</v>
      </c>
      <c r="O125">
        <v>28200</v>
      </c>
      <c r="P125">
        <v>450600</v>
      </c>
      <c r="Q125">
        <v>337900</v>
      </c>
      <c r="R125">
        <v>5400000</v>
      </c>
      <c r="S125">
        <v>200000</v>
      </c>
      <c r="T125">
        <v>2012</v>
      </c>
      <c r="U125" t="s">
        <v>34</v>
      </c>
      <c r="V125" t="s">
        <v>85</v>
      </c>
      <c r="W125">
        <v>28.1</v>
      </c>
      <c r="X125">
        <v>1366417754</v>
      </c>
      <c r="Y125">
        <v>5.36</v>
      </c>
      <c r="Z125">
        <v>471031528</v>
      </c>
      <c r="AA125">
        <v>20.593684</v>
      </c>
      <c r="AB125">
        <v>78.962879999999998</v>
      </c>
      <c r="AC125">
        <v>45.263888888888886</v>
      </c>
      <c r="AD125">
        <v>2527919.4347959496</v>
      </c>
      <c r="AE125">
        <v>4863.4550475606011</v>
      </c>
      <c r="AF125">
        <v>1.9238963792187361E-3</v>
      </c>
      <c r="AG125">
        <v>27.347246324162853</v>
      </c>
      <c r="AH125">
        <v>519.77851343848579</v>
      </c>
      <c r="AI125">
        <v>14</v>
      </c>
      <c r="AJ125">
        <v>422400</v>
      </c>
      <c r="AK125">
        <v>5062100</v>
      </c>
      <c r="AL125">
        <v>14285.714285714286</v>
      </c>
      <c r="AM125">
        <f>youtube_stats_raw[[#This Row],[subscribers_for_last_30_days]] /  youtube_stats_raw[[#This Row],[subscribers]]</f>
        <v>6.3091482649842269E-3</v>
      </c>
      <c r="AN125" t="str">
        <f>IF(AND(youtube_stats_raw[[#This Row],[upload_frequency]]&gt;23.1077381,youtube_stats_raw[[#This Row],[ engagement_rate]]&lt;=0),"High",IF(OR(youtube_stats_raw[[#This Row],[upload_frequency]]&gt;23.1077381,youtube_stats_raw[[#This Row],[ engagement_rate]]&lt;=0),"Medium","Low"))</f>
        <v>Medium</v>
      </c>
      <c r="AO125" s="4">
        <f>DATE(T125, MATCH(U125,{"Jan","Feb","Mar","Apr","May","Jun","Jul","Aug","Sep","Oct","Nov","Dec"},0), V125)</f>
        <v>40983</v>
      </c>
      <c r="AP125" t="str">
        <f>IF(youtube_stats_raw[[#This Row],[subscribers]]&lt;70000000,"Micro",IF(youtube_stats_raw[[#This Row],[subscribers]]&lt;128000000,"Mid",IF(youtube_stats_raw[[#This Row],[subscribers]]&lt;186000000,"Macro","Mega")))</f>
        <v>Micro</v>
      </c>
      <c r="AQ125">
        <f>SUM((youtube_stats_raw[[#This Row],[lowest_yearly_earnings]] + youtube_stats_raw[[#This Row],[highest_yearly_earnings]])/2)</f>
        <v>2868950</v>
      </c>
      <c r="AR12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26" spans="1:44" x14ac:dyDescent="0.3">
      <c r="A126">
        <v>146</v>
      </c>
      <c r="B126" t="s">
        <v>277</v>
      </c>
      <c r="C126" s="1">
        <v>31700000</v>
      </c>
      <c r="D126" s="2">
        <v>21031745531</v>
      </c>
      <c r="E126" t="s">
        <v>45</v>
      </c>
      <c r="F126" t="s">
        <v>277</v>
      </c>
      <c r="G126">
        <v>166</v>
      </c>
      <c r="H126" t="s">
        <v>39</v>
      </c>
      <c r="I126" t="s">
        <v>40</v>
      </c>
      <c r="J126" t="s">
        <v>45</v>
      </c>
      <c r="K126">
        <v>110</v>
      </c>
      <c r="L126">
        <v>41</v>
      </c>
      <c r="M126">
        <v>42</v>
      </c>
      <c r="N126">
        <v>153280000</v>
      </c>
      <c r="O126">
        <v>38300</v>
      </c>
      <c r="P126">
        <v>613100</v>
      </c>
      <c r="Q126">
        <v>459800</v>
      </c>
      <c r="R126">
        <v>7400000</v>
      </c>
      <c r="S126">
        <v>200000</v>
      </c>
      <c r="T126">
        <v>2018</v>
      </c>
      <c r="U126" t="s">
        <v>65</v>
      </c>
      <c r="V126" t="s">
        <v>43</v>
      </c>
      <c r="W126">
        <v>88.2</v>
      </c>
      <c r="X126">
        <v>328239523</v>
      </c>
      <c r="Y126">
        <v>14.7</v>
      </c>
      <c r="Z126">
        <v>270663028</v>
      </c>
      <c r="AA126">
        <v>37.090240000000001</v>
      </c>
      <c r="AB126">
        <v>-95.712890999999999</v>
      </c>
      <c r="AC126">
        <v>2.3055555555555554</v>
      </c>
      <c r="AD126">
        <v>126697262.23493975</v>
      </c>
      <c r="AE126">
        <v>190963.85542168675</v>
      </c>
      <c r="AF126">
        <v>1.5072453189049571E-3</v>
      </c>
      <c r="AG126">
        <v>29.151170505382623</v>
      </c>
      <c r="AH126">
        <v>663.4620041324921</v>
      </c>
      <c r="AI126">
        <v>8</v>
      </c>
      <c r="AJ126">
        <v>574800</v>
      </c>
      <c r="AK126">
        <v>6940200</v>
      </c>
      <c r="AL126">
        <v>25000</v>
      </c>
      <c r="AM126">
        <f>youtube_stats_raw[[#This Row],[subscribers_for_last_30_days]] /  youtube_stats_raw[[#This Row],[subscribers]]</f>
        <v>6.3091482649842269E-3</v>
      </c>
      <c r="AN126" t="str">
        <f>IF(AND(youtube_stats_raw[[#This Row],[upload_frequency]]&gt;23.1077381,youtube_stats_raw[[#This Row],[ engagement_rate]]&lt;=0),"High",IF(OR(youtube_stats_raw[[#This Row],[upload_frequency]]&gt;23.1077381,youtube_stats_raw[[#This Row],[ engagement_rate]]&lt;=0),"Medium","Low"))</f>
        <v>Low</v>
      </c>
      <c r="AO126" s="4">
        <f>DATE(T126, MATCH(U126,{"Jan","Feb","Mar","Apr","May","Jun","Jul","Aug","Sep","Oct","Nov","Dec"},0), V126)</f>
        <v>43195</v>
      </c>
      <c r="AP126" t="str">
        <f>IF(youtube_stats_raw[[#This Row],[subscribers]]&lt;70000000,"Micro",IF(youtube_stats_raw[[#This Row],[subscribers]]&lt;128000000,"Mid",IF(youtube_stats_raw[[#This Row],[subscribers]]&lt;186000000,"Macro","Mega")))</f>
        <v>Micro</v>
      </c>
      <c r="AQ126">
        <f>SUM((youtube_stats_raw[[#This Row],[lowest_yearly_earnings]] + youtube_stats_raw[[#This Row],[highest_yearly_earnings]])/2)</f>
        <v>3929900</v>
      </c>
      <c r="AR12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27" spans="1:44" x14ac:dyDescent="0.3">
      <c r="A127">
        <v>147</v>
      </c>
      <c r="B127" t="s">
        <v>278</v>
      </c>
      <c r="C127" s="1">
        <v>31700000</v>
      </c>
      <c r="D127" s="2">
        <v>2930015381</v>
      </c>
      <c r="E127" t="s">
        <v>61</v>
      </c>
      <c r="F127" t="s">
        <v>278</v>
      </c>
      <c r="G127">
        <v>116</v>
      </c>
      <c r="H127" t="s">
        <v>39</v>
      </c>
      <c r="I127" t="s">
        <v>40</v>
      </c>
      <c r="J127" t="s">
        <v>41</v>
      </c>
      <c r="K127">
        <v>2986</v>
      </c>
      <c r="L127">
        <v>41</v>
      </c>
      <c r="M127">
        <v>12</v>
      </c>
      <c r="N127">
        <v>27022000</v>
      </c>
      <c r="O127">
        <v>6800</v>
      </c>
      <c r="P127">
        <v>108100</v>
      </c>
      <c r="Q127">
        <v>81100</v>
      </c>
      <c r="R127">
        <v>1300000</v>
      </c>
      <c r="S127">
        <v>200000</v>
      </c>
      <c r="T127">
        <v>2014</v>
      </c>
      <c r="U127" t="s">
        <v>46</v>
      </c>
      <c r="V127" t="s">
        <v>76</v>
      </c>
      <c r="W127">
        <v>88.2</v>
      </c>
      <c r="X127">
        <v>328239523</v>
      </c>
      <c r="Y127">
        <v>14.7</v>
      </c>
      <c r="Z127">
        <v>270663028</v>
      </c>
      <c r="AA127">
        <v>37.090240000000001</v>
      </c>
      <c r="AB127">
        <v>-95.712890999999999</v>
      </c>
      <c r="AC127">
        <v>0.96666666666666667</v>
      </c>
      <c r="AD127">
        <v>25258753.284482758</v>
      </c>
      <c r="AE127">
        <v>273275.86206896551</v>
      </c>
      <c r="AF127">
        <v>1.0819055833481988E-2</v>
      </c>
      <c r="AG127">
        <v>36.894004277583683</v>
      </c>
      <c r="AH127">
        <v>92.429507287066244</v>
      </c>
      <c r="AI127">
        <v>12</v>
      </c>
      <c r="AJ127">
        <v>101300</v>
      </c>
      <c r="AK127">
        <v>1218900</v>
      </c>
      <c r="AL127">
        <v>16666.666666666668</v>
      </c>
      <c r="AM127">
        <f>youtube_stats_raw[[#This Row],[subscribers_for_last_30_days]] /  youtube_stats_raw[[#This Row],[subscribers]]</f>
        <v>6.3091482649842269E-3</v>
      </c>
      <c r="AN127" t="str">
        <f>IF(AND(youtube_stats_raw[[#This Row],[upload_frequency]]&gt;23.1077381,youtube_stats_raw[[#This Row],[ engagement_rate]]&lt;=0),"High",IF(OR(youtube_stats_raw[[#This Row],[upload_frequency]]&gt;23.1077381,youtube_stats_raw[[#This Row],[ engagement_rate]]&lt;=0),"Medium","Low"))</f>
        <v>Low</v>
      </c>
      <c r="AO127" s="4">
        <f>DATE(T127, MATCH(U127,{"Jan","Feb","Mar","Apr","May","Jun","Jul","Aug","Sep","Oct","Nov","Dec"},0), V127)</f>
        <v>41678</v>
      </c>
      <c r="AP127" t="str">
        <f>IF(youtube_stats_raw[[#This Row],[subscribers]]&lt;70000000,"Micro",IF(youtube_stats_raw[[#This Row],[subscribers]]&lt;128000000,"Mid",IF(youtube_stats_raw[[#This Row],[subscribers]]&lt;186000000,"Macro","Mega")))</f>
        <v>Micro</v>
      </c>
      <c r="AQ127">
        <f>SUM((youtube_stats_raw[[#This Row],[lowest_yearly_earnings]] + youtube_stats_raw[[#This Row],[highest_yearly_earnings]])/2)</f>
        <v>690550</v>
      </c>
      <c r="AR12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28" spans="1:44" x14ac:dyDescent="0.3">
      <c r="A128">
        <v>148</v>
      </c>
      <c r="B128" t="s">
        <v>279</v>
      </c>
      <c r="C128" s="1">
        <v>31600000</v>
      </c>
      <c r="D128" s="2">
        <v>11615848291</v>
      </c>
      <c r="E128" t="s">
        <v>45</v>
      </c>
      <c r="F128" t="s">
        <v>279</v>
      </c>
      <c r="G128">
        <v>1321</v>
      </c>
      <c r="H128" t="s">
        <v>39</v>
      </c>
      <c r="I128" t="s">
        <v>40</v>
      </c>
      <c r="J128" t="s">
        <v>45</v>
      </c>
      <c r="K128">
        <v>339</v>
      </c>
      <c r="L128">
        <v>42</v>
      </c>
      <c r="M128">
        <v>43</v>
      </c>
      <c r="N128">
        <v>312099000</v>
      </c>
      <c r="O128">
        <v>78000</v>
      </c>
      <c r="P128">
        <v>1200000</v>
      </c>
      <c r="Q128">
        <v>936300</v>
      </c>
      <c r="R128">
        <v>15000000</v>
      </c>
      <c r="S128">
        <v>400000</v>
      </c>
      <c r="T128">
        <v>2011</v>
      </c>
      <c r="U128" t="s">
        <v>73</v>
      </c>
      <c r="V128" t="s">
        <v>144</v>
      </c>
      <c r="W128">
        <v>88.2</v>
      </c>
      <c r="X128">
        <v>328239523</v>
      </c>
      <c r="Y128">
        <v>14.7</v>
      </c>
      <c r="Z128">
        <v>270663028</v>
      </c>
      <c r="AA128">
        <v>37.090240000000001</v>
      </c>
      <c r="AB128">
        <v>-95.712890999999999</v>
      </c>
      <c r="AC128">
        <v>8.4679487179487172</v>
      </c>
      <c r="AD128">
        <v>8793223.5359576084</v>
      </c>
      <c r="AE128">
        <v>23921.27176381529</v>
      </c>
      <c r="AF128">
        <v>2.7204212045782131E-3</v>
      </c>
      <c r="AG128">
        <v>103.30713435107138</v>
      </c>
      <c r="AH128">
        <v>367.59013579113923</v>
      </c>
      <c r="AI128">
        <v>15</v>
      </c>
      <c r="AJ128">
        <v>1122000</v>
      </c>
      <c r="AK128">
        <v>14063700</v>
      </c>
      <c r="AL128">
        <v>26666.666666666668</v>
      </c>
      <c r="AM128">
        <f>youtube_stats_raw[[#This Row],[subscribers_for_last_30_days]] /  youtube_stats_raw[[#This Row],[subscribers]]</f>
        <v>1.2658227848101266E-2</v>
      </c>
      <c r="AN128" t="str">
        <f>IF(AND(youtube_stats_raw[[#This Row],[upload_frequency]]&gt;23.1077381,youtube_stats_raw[[#This Row],[ engagement_rate]]&lt;=0),"High",IF(OR(youtube_stats_raw[[#This Row],[upload_frequency]]&gt;23.1077381,youtube_stats_raw[[#This Row],[ engagement_rate]]&lt;=0),"Medium","Low"))</f>
        <v>Low</v>
      </c>
      <c r="AO128" s="4">
        <f>DATE(T128, MATCH(U128,{"Jan","Feb","Mar","Apr","May","Jun","Jul","Aug","Sep","Oct","Nov","Dec"},0), V128)</f>
        <v>40562</v>
      </c>
      <c r="AP128" t="str">
        <f>IF(youtube_stats_raw[[#This Row],[subscribers]]&lt;70000000,"Micro",IF(youtube_stats_raw[[#This Row],[subscribers]]&lt;128000000,"Mid",IF(youtube_stats_raw[[#This Row],[subscribers]]&lt;186000000,"Macro","Mega")))</f>
        <v>Micro</v>
      </c>
      <c r="AQ128">
        <f>SUM((youtube_stats_raw[[#This Row],[lowest_yearly_earnings]] + youtube_stats_raw[[#This Row],[highest_yearly_earnings]])/2)</f>
        <v>7968150</v>
      </c>
      <c r="AR12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29" spans="1:44" x14ac:dyDescent="0.3">
      <c r="A129">
        <v>149</v>
      </c>
      <c r="B129" t="s">
        <v>280</v>
      </c>
      <c r="C129" s="1">
        <v>31600000</v>
      </c>
      <c r="D129" s="2">
        <v>26583873105</v>
      </c>
      <c r="E129" t="s">
        <v>30</v>
      </c>
      <c r="F129" t="s">
        <v>280</v>
      </c>
      <c r="G129">
        <v>204</v>
      </c>
      <c r="H129" t="s">
        <v>39</v>
      </c>
      <c r="I129" t="s">
        <v>40</v>
      </c>
      <c r="J129" t="s">
        <v>30</v>
      </c>
      <c r="K129">
        <v>63</v>
      </c>
      <c r="L129">
        <v>42</v>
      </c>
      <c r="M129">
        <v>49</v>
      </c>
      <c r="N129">
        <v>105126000</v>
      </c>
      <c r="O129">
        <v>26300</v>
      </c>
      <c r="P129">
        <v>420500</v>
      </c>
      <c r="Q129">
        <v>315400</v>
      </c>
      <c r="R129">
        <v>5000000</v>
      </c>
      <c r="S129">
        <v>0</v>
      </c>
      <c r="T129">
        <v>2009</v>
      </c>
      <c r="U129" t="s">
        <v>51</v>
      </c>
      <c r="V129" t="s">
        <v>183</v>
      </c>
      <c r="W129">
        <v>88.2</v>
      </c>
      <c r="X129">
        <v>328239523</v>
      </c>
      <c r="Y129">
        <v>14.7</v>
      </c>
      <c r="Z129">
        <v>270663028</v>
      </c>
      <c r="AA129">
        <v>37.090240000000001</v>
      </c>
      <c r="AB129">
        <v>-95.712890999999999</v>
      </c>
      <c r="AC129">
        <v>1.1333333333333333</v>
      </c>
      <c r="AD129">
        <v>130313103.45588236</v>
      </c>
      <c r="AE129">
        <v>154901.96078431373</v>
      </c>
      <c r="AF129">
        <v>1.1886905973101619E-3</v>
      </c>
      <c r="AG129">
        <v>15.817860638257061</v>
      </c>
      <c r="AH129">
        <v>841.26180712025314</v>
      </c>
      <c r="AI129">
        <v>17</v>
      </c>
      <c r="AJ129">
        <v>394200</v>
      </c>
      <c r="AK129">
        <v>4684600</v>
      </c>
      <c r="AL129">
        <v>0</v>
      </c>
      <c r="AM129">
        <f>youtube_stats_raw[[#This Row],[subscribers_for_last_30_days]] /  youtube_stats_raw[[#This Row],[subscribers]]</f>
        <v>0</v>
      </c>
      <c r="AN129" t="str">
        <f>IF(AND(youtube_stats_raw[[#This Row],[upload_frequency]]&gt;23.1077381,youtube_stats_raw[[#This Row],[ engagement_rate]]&lt;=0),"High",IF(OR(youtube_stats_raw[[#This Row],[upload_frequency]]&gt;23.1077381,youtube_stats_raw[[#This Row],[ engagement_rate]]&lt;=0),"Medium","Low"))</f>
        <v>Medium</v>
      </c>
      <c r="AO129" s="4">
        <f>DATE(T129, MATCH(U129,{"Jan","Feb","Mar","Apr","May","Jun","Jul","Aug","Sep","Oct","Nov","Dec"},0), V129)</f>
        <v>40082</v>
      </c>
      <c r="AP129" t="str">
        <f>IF(youtube_stats_raw[[#This Row],[subscribers]]&lt;70000000,"Micro",IF(youtube_stats_raw[[#This Row],[subscribers]]&lt;128000000,"Mid",IF(youtube_stats_raw[[#This Row],[subscribers]]&lt;186000000,"Macro","Mega")))</f>
        <v>Micro</v>
      </c>
      <c r="AQ129">
        <f>SUM((youtube_stats_raw[[#This Row],[lowest_yearly_earnings]] + youtube_stats_raw[[#This Row],[highest_yearly_earnings]])/2)</f>
        <v>2657700</v>
      </c>
      <c r="AR12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30" spans="1:44" x14ac:dyDescent="0.3">
      <c r="A130">
        <v>151</v>
      </c>
      <c r="B130" t="s">
        <v>281</v>
      </c>
      <c r="C130" s="1">
        <v>31400000</v>
      </c>
      <c r="D130" s="2">
        <v>22919271731</v>
      </c>
      <c r="E130" t="s">
        <v>37</v>
      </c>
      <c r="F130" t="s">
        <v>281</v>
      </c>
      <c r="G130">
        <v>3589</v>
      </c>
      <c r="H130" t="s">
        <v>96</v>
      </c>
      <c r="I130" t="s">
        <v>97</v>
      </c>
      <c r="J130" t="s">
        <v>49</v>
      </c>
      <c r="K130">
        <v>91</v>
      </c>
      <c r="L130">
        <v>5</v>
      </c>
      <c r="M130">
        <v>11</v>
      </c>
      <c r="N130">
        <v>244925000</v>
      </c>
      <c r="O130">
        <v>61200</v>
      </c>
      <c r="P130">
        <v>979700</v>
      </c>
      <c r="Q130">
        <v>734800</v>
      </c>
      <c r="R130">
        <v>11800000</v>
      </c>
      <c r="S130">
        <v>300000</v>
      </c>
      <c r="T130">
        <v>2013</v>
      </c>
      <c r="U130" t="s">
        <v>132</v>
      </c>
      <c r="V130" t="s">
        <v>110</v>
      </c>
      <c r="W130">
        <v>60</v>
      </c>
      <c r="X130">
        <v>66834405</v>
      </c>
      <c r="Y130">
        <v>3.85</v>
      </c>
      <c r="Z130">
        <v>55908316</v>
      </c>
      <c r="AA130">
        <v>55.378050999999999</v>
      </c>
      <c r="AB130">
        <v>-3.4359730000000002</v>
      </c>
      <c r="AC130">
        <v>27.189393939393938</v>
      </c>
      <c r="AD130">
        <v>6385977.0774589023</v>
      </c>
      <c r="AE130">
        <v>8748.9551407077179</v>
      </c>
      <c r="AF130">
        <v>1.3700260797348631E-3</v>
      </c>
      <c r="AG130">
        <v>42.745686315803994</v>
      </c>
      <c r="AH130">
        <v>729.91311245222926</v>
      </c>
      <c r="AI130">
        <v>13</v>
      </c>
      <c r="AJ130">
        <v>918500</v>
      </c>
      <c r="AK130">
        <v>11065200</v>
      </c>
      <c r="AL130">
        <v>23076.923076923078</v>
      </c>
      <c r="AM130">
        <f>youtube_stats_raw[[#This Row],[subscribers_for_last_30_days]] /  youtube_stats_raw[[#This Row],[subscribers]]</f>
        <v>9.5541401273885346E-3</v>
      </c>
      <c r="AN130" t="str">
        <f>IF(AND(youtube_stats_raw[[#This Row],[upload_frequency]]&gt;23.1077381,youtube_stats_raw[[#This Row],[ engagement_rate]]&lt;=0),"High",IF(OR(youtube_stats_raw[[#This Row],[upload_frequency]]&gt;23.1077381,youtube_stats_raw[[#This Row],[ engagement_rate]]&lt;=0),"Medium","Low"))</f>
        <v>Medium</v>
      </c>
      <c r="AO130" s="4">
        <f>DATE(T130, MATCH(U130,{"Jan","Feb","Mar","Apr","May","Jun","Jul","Aug","Sep","Oct","Nov","Dec"},0), V130)</f>
        <v>41556</v>
      </c>
      <c r="AP130" t="str">
        <f>IF(youtube_stats_raw[[#This Row],[subscribers]]&lt;70000000,"Micro",IF(youtube_stats_raw[[#This Row],[subscribers]]&lt;128000000,"Mid",IF(youtube_stats_raw[[#This Row],[subscribers]]&lt;186000000,"Macro","Mega")))</f>
        <v>Micro</v>
      </c>
      <c r="AQ130">
        <f>SUM((youtube_stats_raw[[#This Row],[lowest_yearly_earnings]] + youtube_stats_raw[[#This Row],[highest_yearly_earnings]])/2)</f>
        <v>6267400</v>
      </c>
      <c r="AR13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31" spans="1:44" x14ac:dyDescent="0.3">
      <c r="A131">
        <v>152</v>
      </c>
      <c r="B131" t="s">
        <v>282</v>
      </c>
      <c r="C131" s="1">
        <v>31200000</v>
      </c>
      <c r="D131" s="2">
        <v>9673649438</v>
      </c>
      <c r="E131" t="s">
        <v>58</v>
      </c>
      <c r="F131" t="s">
        <v>282</v>
      </c>
      <c r="G131">
        <v>65</v>
      </c>
      <c r="H131" t="s">
        <v>283</v>
      </c>
      <c r="I131" t="s">
        <v>284</v>
      </c>
      <c r="J131" t="s">
        <v>170</v>
      </c>
      <c r="K131">
        <v>3361188</v>
      </c>
      <c r="L131">
        <v>522</v>
      </c>
      <c r="M131">
        <v>2270</v>
      </c>
      <c r="N131">
        <v>3589</v>
      </c>
      <c r="O131">
        <v>1</v>
      </c>
      <c r="P131">
        <v>14</v>
      </c>
      <c r="Q131">
        <v>11</v>
      </c>
      <c r="R131">
        <v>172</v>
      </c>
      <c r="S131">
        <v>100</v>
      </c>
      <c r="T131">
        <v>2018</v>
      </c>
      <c r="U131" t="s">
        <v>84</v>
      </c>
      <c r="V131" t="s">
        <v>103</v>
      </c>
      <c r="W131">
        <v>79.3</v>
      </c>
      <c r="X131">
        <v>28515829</v>
      </c>
      <c r="Y131">
        <v>8.8000000000000007</v>
      </c>
      <c r="Z131">
        <v>25162368</v>
      </c>
      <c r="AA131">
        <v>6.4237500000000001</v>
      </c>
      <c r="AB131">
        <v>-66.589730000000003</v>
      </c>
      <c r="AC131">
        <v>0.90277777777777779</v>
      </c>
      <c r="AD131">
        <v>148825375.96923077</v>
      </c>
      <c r="AE131">
        <v>480000</v>
      </c>
      <c r="AF131">
        <v>3.225256424678804E-3</v>
      </c>
      <c r="AG131">
        <v>1.4472304469712581E-3</v>
      </c>
      <c r="AH131">
        <v>310.05286660256411</v>
      </c>
      <c r="AI131">
        <v>8</v>
      </c>
      <c r="AJ131">
        <v>13</v>
      </c>
      <c r="AK131">
        <v>161</v>
      </c>
      <c r="AL131">
        <v>12.5</v>
      </c>
      <c r="AM131">
        <f>youtube_stats_raw[[#This Row],[subscribers_for_last_30_days]] /  youtube_stats_raw[[#This Row],[subscribers]]</f>
        <v>3.205128205128205E-6</v>
      </c>
      <c r="AN131" t="str">
        <f>IF(AND(youtube_stats_raw[[#This Row],[upload_frequency]]&gt;23.1077381,youtube_stats_raw[[#This Row],[ engagement_rate]]&lt;=0),"High",IF(OR(youtube_stats_raw[[#This Row],[upload_frequency]]&gt;23.1077381,youtube_stats_raw[[#This Row],[ engagement_rate]]&lt;=0),"Medium","Low"))</f>
        <v>Low</v>
      </c>
      <c r="AO131" s="4">
        <f>DATE(T131, MATCH(U131,{"Jan","Feb","Mar","Apr","May","Jun","Jul","Aug","Sep","Oct","Nov","Dec"},0), V131)</f>
        <v>43450</v>
      </c>
      <c r="AP131" t="str">
        <f>IF(youtube_stats_raw[[#This Row],[subscribers]]&lt;70000000,"Micro",IF(youtube_stats_raw[[#This Row],[subscribers]]&lt;128000000,"Mid",IF(youtube_stats_raw[[#This Row],[subscribers]]&lt;186000000,"Macro","Mega")))</f>
        <v>Micro</v>
      </c>
      <c r="AQ131">
        <f>SUM((youtube_stats_raw[[#This Row],[lowest_yearly_earnings]] + youtube_stats_raw[[#This Row],[highest_yearly_earnings]])/2)</f>
        <v>91.5</v>
      </c>
      <c r="AR13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32" spans="1:44" x14ac:dyDescent="0.3">
      <c r="A132">
        <v>153</v>
      </c>
      <c r="B132" t="s">
        <v>285</v>
      </c>
      <c r="C132" s="1">
        <v>31200000</v>
      </c>
      <c r="D132" s="2">
        <v>17111726160</v>
      </c>
      <c r="E132" t="s">
        <v>170</v>
      </c>
      <c r="F132" t="s">
        <v>285</v>
      </c>
      <c r="G132">
        <v>8976</v>
      </c>
      <c r="H132" t="s">
        <v>39</v>
      </c>
      <c r="I132" t="s">
        <v>40</v>
      </c>
      <c r="J132" t="s">
        <v>170</v>
      </c>
      <c r="K132">
        <v>166</v>
      </c>
      <c r="L132">
        <v>44</v>
      </c>
      <c r="M132">
        <v>6</v>
      </c>
      <c r="N132">
        <v>22511000</v>
      </c>
      <c r="O132">
        <v>0</v>
      </c>
      <c r="P132">
        <v>0</v>
      </c>
      <c r="Q132">
        <v>0</v>
      </c>
      <c r="R132">
        <v>0</v>
      </c>
      <c r="S132">
        <v>100000</v>
      </c>
      <c r="T132">
        <v>2006</v>
      </c>
      <c r="U132" t="s">
        <v>73</v>
      </c>
      <c r="V132" t="s">
        <v>76</v>
      </c>
      <c r="W132">
        <v>88.2</v>
      </c>
      <c r="X132">
        <v>328239523</v>
      </c>
      <c r="Y132">
        <v>14.7</v>
      </c>
      <c r="Z132">
        <v>270663028</v>
      </c>
      <c r="AA132">
        <v>37.090240000000001</v>
      </c>
      <c r="AB132">
        <v>-95.712890999999999</v>
      </c>
      <c r="AC132">
        <v>41.555555555555557</v>
      </c>
      <c r="AD132">
        <v>1906386.6042780748</v>
      </c>
      <c r="AE132">
        <v>3475.9358288770054</v>
      </c>
      <c r="AF132">
        <v>1.8233110855252256E-3</v>
      </c>
      <c r="AG132">
        <v>0</v>
      </c>
      <c r="AH132">
        <v>548.45276153846157</v>
      </c>
      <c r="AI132">
        <v>20</v>
      </c>
      <c r="AJ132">
        <v>0</v>
      </c>
      <c r="AK132">
        <v>0</v>
      </c>
      <c r="AL132">
        <v>5000</v>
      </c>
      <c r="AM132">
        <f>youtube_stats_raw[[#This Row],[subscribers_for_last_30_days]] /  youtube_stats_raw[[#This Row],[subscribers]]</f>
        <v>3.205128205128205E-3</v>
      </c>
      <c r="AN132" t="str">
        <f>IF(AND(youtube_stats_raw[[#This Row],[upload_frequency]]&gt;23.1077381,youtube_stats_raw[[#This Row],[ engagement_rate]]&lt;=0),"High",IF(OR(youtube_stats_raw[[#This Row],[upload_frequency]]&gt;23.1077381,youtube_stats_raw[[#This Row],[ engagement_rate]]&lt;=0),"Medium","Low"))</f>
        <v>Medium</v>
      </c>
      <c r="AO132" s="4">
        <f>DATE(T132, MATCH(U132,{"Jan","Feb","Mar","Apr","May","Jun","Jul","Aug","Sep","Oct","Nov","Dec"},0), V132)</f>
        <v>38725</v>
      </c>
      <c r="AP132" t="str">
        <f>IF(youtube_stats_raw[[#This Row],[subscribers]]&lt;70000000,"Micro",IF(youtube_stats_raw[[#This Row],[subscribers]]&lt;128000000,"Mid",IF(youtube_stats_raw[[#This Row],[subscribers]]&lt;186000000,"Macro","Mega")))</f>
        <v>Micro</v>
      </c>
      <c r="AQ132">
        <f>SUM((youtube_stats_raw[[#This Row],[lowest_yearly_earnings]] + youtube_stats_raw[[#This Row],[highest_yearly_earnings]])/2)</f>
        <v>0</v>
      </c>
      <c r="AR13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33" spans="1:44" x14ac:dyDescent="0.3">
      <c r="A133">
        <v>154</v>
      </c>
      <c r="B133" t="s">
        <v>286</v>
      </c>
      <c r="C133" s="1">
        <v>31200000</v>
      </c>
      <c r="D133" s="2">
        <v>6187804950</v>
      </c>
      <c r="E133" t="s">
        <v>45</v>
      </c>
      <c r="F133" t="s">
        <v>286</v>
      </c>
      <c r="G133">
        <v>3027</v>
      </c>
      <c r="H133" t="s">
        <v>129</v>
      </c>
      <c r="I133" t="s">
        <v>130</v>
      </c>
      <c r="J133" t="s">
        <v>41</v>
      </c>
      <c r="K133">
        <v>997</v>
      </c>
      <c r="L133">
        <v>3</v>
      </c>
      <c r="M133">
        <v>12</v>
      </c>
      <c r="N133">
        <v>190679000</v>
      </c>
      <c r="O133">
        <v>47700</v>
      </c>
      <c r="P133">
        <v>762700</v>
      </c>
      <c r="Q133">
        <v>572000</v>
      </c>
      <c r="R133">
        <v>9200000</v>
      </c>
      <c r="S133">
        <v>1900000</v>
      </c>
      <c r="T133">
        <v>2015</v>
      </c>
      <c r="U133" t="s">
        <v>46</v>
      </c>
      <c r="V133" t="s">
        <v>101</v>
      </c>
      <c r="W133">
        <v>90</v>
      </c>
      <c r="X133">
        <v>44938712</v>
      </c>
      <c r="Y133">
        <v>9.7899999999999991</v>
      </c>
      <c r="Z133">
        <v>41339571</v>
      </c>
      <c r="AA133">
        <v>-38.416097000000001</v>
      </c>
      <c r="AB133">
        <v>-63.616672000000001</v>
      </c>
      <c r="AC133">
        <v>28.027777777777779</v>
      </c>
      <c r="AD133">
        <v>2044203.8156590683</v>
      </c>
      <c r="AE133">
        <v>10307.234886025768</v>
      </c>
      <c r="AF133">
        <v>5.0421757395568848E-3</v>
      </c>
      <c r="AG133">
        <v>123.25857168461654</v>
      </c>
      <c r="AH133">
        <v>198.32708173076924</v>
      </c>
      <c r="AI133">
        <v>11</v>
      </c>
      <c r="AJ133">
        <v>715000</v>
      </c>
      <c r="AK133">
        <v>8628000</v>
      </c>
      <c r="AL133">
        <v>172727.27272727274</v>
      </c>
      <c r="AM133">
        <f>youtube_stats_raw[[#This Row],[subscribers_for_last_30_days]] /  youtube_stats_raw[[#This Row],[subscribers]]</f>
        <v>6.0897435897435896E-2</v>
      </c>
      <c r="AN133" t="str">
        <f>IF(AND(youtube_stats_raw[[#This Row],[upload_frequency]]&gt;23.1077381,youtube_stats_raw[[#This Row],[ engagement_rate]]&lt;=0),"High",IF(OR(youtube_stats_raw[[#This Row],[upload_frequency]]&gt;23.1077381,youtube_stats_raw[[#This Row],[ engagement_rate]]&lt;=0),"Medium","Low"))</f>
        <v>Medium</v>
      </c>
      <c r="AO133" s="4">
        <f>DATE(T133, MATCH(U133,{"Jan","Feb","Mar","Apr","May","Jun","Jul","Aug","Sep","Oct","Nov","Dec"},0), V133)</f>
        <v>42052</v>
      </c>
      <c r="AP133" t="str">
        <f>IF(youtube_stats_raw[[#This Row],[subscribers]]&lt;70000000,"Micro",IF(youtube_stats_raw[[#This Row],[subscribers]]&lt;128000000,"Mid",IF(youtube_stats_raw[[#This Row],[subscribers]]&lt;186000000,"Macro","Mega")))</f>
        <v>Micro</v>
      </c>
      <c r="AQ133">
        <f>SUM((youtube_stats_raw[[#This Row],[lowest_yearly_earnings]] + youtube_stats_raw[[#This Row],[highest_yearly_earnings]])/2)</f>
        <v>4886000</v>
      </c>
      <c r="AR13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34" spans="1:44" x14ac:dyDescent="0.3">
      <c r="A134">
        <v>155</v>
      </c>
      <c r="B134" t="s">
        <v>287</v>
      </c>
      <c r="C134" s="1">
        <v>30700000</v>
      </c>
      <c r="D134" s="2">
        <v>16793072362</v>
      </c>
      <c r="E134" t="s">
        <v>30</v>
      </c>
      <c r="F134" t="s">
        <v>287</v>
      </c>
      <c r="G134">
        <v>92</v>
      </c>
      <c r="H134" t="s">
        <v>39</v>
      </c>
      <c r="I134" t="s">
        <v>40</v>
      </c>
      <c r="J134" t="s">
        <v>30</v>
      </c>
      <c r="K134">
        <v>169</v>
      </c>
      <c r="L134">
        <v>45</v>
      </c>
      <c r="M134">
        <v>50</v>
      </c>
      <c r="N134">
        <v>188837000</v>
      </c>
      <c r="O134">
        <v>47200</v>
      </c>
      <c r="P134">
        <v>755300</v>
      </c>
      <c r="Q134">
        <v>566500</v>
      </c>
      <c r="R134">
        <v>9100000</v>
      </c>
      <c r="S134">
        <v>100000</v>
      </c>
      <c r="T134">
        <v>2009</v>
      </c>
      <c r="U134" t="s">
        <v>91</v>
      </c>
      <c r="V134" t="s">
        <v>54</v>
      </c>
      <c r="W134">
        <v>88.2</v>
      </c>
      <c r="X134">
        <v>328239523</v>
      </c>
      <c r="Y134">
        <v>14.7</v>
      </c>
      <c r="Z134">
        <v>270663028</v>
      </c>
      <c r="AA134">
        <v>37.090240000000001</v>
      </c>
      <c r="AB134">
        <v>-95.712890999999999</v>
      </c>
      <c r="AC134">
        <v>0.51111111111111107</v>
      </c>
      <c r="AD134">
        <v>182533395.23913044</v>
      </c>
      <c r="AE134">
        <v>333695.65217391303</v>
      </c>
      <c r="AF134">
        <v>1.8281348009593005E-3</v>
      </c>
      <c r="AG134">
        <v>44.976879972786961</v>
      </c>
      <c r="AH134">
        <v>547.00561439739408</v>
      </c>
      <c r="AI134">
        <v>17</v>
      </c>
      <c r="AJ134">
        <v>708100</v>
      </c>
      <c r="AK134">
        <v>8533500</v>
      </c>
      <c r="AL134">
        <v>5882.3529411764703</v>
      </c>
      <c r="AM134">
        <f>youtube_stats_raw[[#This Row],[subscribers_for_last_30_days]] /  youtube_stats_raw[[#This Row],[subscribers]]</f>
        <v>3.2573289902280132E-3</v>
      </c>
      <c r="AN134" t="str">
        <f>IF(AND(youtube_stats_raw[[#This Row],[upload_frequency]]&gt;23.1077381,youtube_stats_raw[[#This Row],[ engagement_rate]]&lt;=0),"High",IF(OR(youtube_stats_raw[[#This Row],[upload_frequency]]&gt;23.1077381,youtube_stats_raw[[#This Row],[ engagement_rate]]&lt;=0),"Medium","Low"))</f>
        <v>Low</v>
      </c>
      <c r="AO134" s="4">
        <f>DATE(T134, MATCH(U134,{"Jan","Feb","Mar","Apr","May","Jun","Jul","Aug","Sep","Oct","Nov","Dec"},0), V134)</f>
        <v>40028</v>
      </c>
      <c r="AP134" t="str">
        <f>IF(youtube_stats_raw[[#This Row],[subscribers]]&lt;70000000,"Micro",IF(youtube_stats_raw[[#This Row],[subscribers]]&lt;128000000,"Mid",IF(youtube_stats_raw[[#This Row],[subscribers]]&lt;186000000,"Macro","Mega")))</f>
        <v>Micro</v>
      </c>
      <c r="AQ134">
        <f>SUM((youtube_stats_raw[[#This Row],[lowest_yearly_earnings]] + youtube_stats_raw[[#This Row],[highest_yearly_earnings]])/2)</f>
        <v>4833250</v>
      </c>
      <c r="AR13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35" spans="1:44" x14ac:dyDescent="0.3">
      <c r="A135">
        <v>156</v>
      </c>
      <c r="B135" t="s">
        <v>288</v>
      </c>
      <c r="C135" s="1">
        <v>30700000</v>
      </c>
      <c r="D135" s="2">
        <v>12355992466</v>
      </c>
      <c r="E135" t="s">
        <v>45</v>
      </c>
      <c r="F135" t="s">
        <v>288</v>
      </c>
      <c r="G135">
        <v>578</v>
      </c>
      <c r="H135" t="s">
        <v>39</v>
      </c>
      <c r="I135" t="s">
        <v>40</v>
      </c>
      <c r="J135" t="s">
        <v>45</v>
      </c>
      <c r="K135">
        <v>313</v>
      </c>
      <c r="L135">
        <v>45</v>
      </c>
      <c r="M135">
        <v>45</v>
      </c>
      <c r="N135">
        <v>102998000</v>
      </c>
      <c r="O135">
        <v>25700</v>
      </c>
      <c r="P135">
        <v>412000</v>
      </c>
      <c r="Q135">
        <v>309000</v>
      </c>
      <c r="R135">
        <v>4900000</v>
      </c>
      <c r="S135">
        <v>200000</v>
      </c>
      <c r="T135">
        <v>2016</v>
      </c>
      <c r="U135" t="s">
        <v>140</v>
      </c>
      <c r="V135" t="s">
        <v>99</v>
      </c>
      <c r="W135">
        <v>88.2</v>
      </c>
      <c r="X135">
        <v>328239523</v>
      </c>
      <c r="Y135">
        <v>14.7</v>
      </c>
      <c r="Z135">
        <v>270663028</v>
      </c>
      <c r="AA135">
        <v>37.090240000000001</v>
      </c>
      <c r="AB135">
        <v>-95.712890999999999</v>
      </c>
      <c r="AC135">
        <v>6.020833333333333</v>
      </c>
      <c r="AD135">
        <v>21377149.595155708</v>
      </c>
      <c r="AE135">
        <v>53114.186851211074</v>
      </c>
      <c r="AF135">
        <v>2.4846243702784077E-3</v>
      </c>
      <c r="AG135">
        <v>33.344144643475701</v>
      </c>
      <c r="AH135">
        <v>402.47532462540715</v>
      </c>
      <c r="AI135">
        <v>10</v>
      </c>
      <c r="AJ135">
        <v>386300</v>
      </c>
      <c r="AK135">
        <v>4591000</v>
      </c>
      <c r="AL135">
        <v>20000</v>
      </c>
      <c r="AM135">
        <f>youtube_stats_raw[[#This Row],[subscribers_for_last_30_days]] /  youtube_stats_raw[[#This Row],[subscribers]]</f>
        <v>6.5146579804560263E-3</v>
      </c>
      <c r="AN135" t="str">
        <f>IF(AND(youtube_stats_raw[[#This Row],[upload_frequency]]&gt;23.1077381,youtube_stats_raw[[#This Row],[ engagement_rate]]&lt;=0),"High",IF(OR(youtube_stats_raw[[#This Row],[upload_frequency]]&gt;23.1077381,youtube_stats_raw[[#This Row],[ engagement_rate]]&lt;=0),"Medium","Low"))</f>
        <v>Low</v>
      </c>
      <c r="AO135" s="4">
        <f>DATE(T135, MATCH(U135,{"Jan","Feb","Mar","Apr","May","Jun","Jul","Aug","Sep","Oct","Nov","Dec"},0), V135)</f>
        <v>42701</v>
      </c>
      <c r="AP135" t="str">
        <f>IF(youtube_stats_raw[[#This Row],[subscribers]]&lt;70000000,"Micro",IF(youtube_stats_raw[[#This Row],[subscribers]]&lt;128000000,"Mid",IF(youtube_stats_raw[[#This Row],[subscribers]]&lt;186000000,"Macro","Mega")))</f>
        <v>Micro</v>
      </c>
      <c r="AQ135">
        <f>SUM((youtube_stats_raw[[#This Row],[lowest_yearly_earnings]] + youtube_stats_raw[[#This Row],[highest_yearly_earnings]])/2)</f>
        <v>2604500</v>
      </c>
      <c r="AR13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36" spans="1:44" x14ac:dyDescent="0.3">
      <c r="A136">
        <v>157</v>
      </c>
      <c r="B136" t="s">
        <v>289</v>
      </c>
      <c r="C136" s="1">
        <v>30700000</v>
      </c>
      <c r="D136" s="2">
        <v>3145161634</v>
      </c>
      <c r="E136" t="s">
        <v>170</v>
      </c>
      <c r="F136" t="s">
        <v>289</v>
      </c>
      <c r="G136">
        <v>67</v>
      </c>
      <c r="H136" t="s">
        <v>31</v>
      </c>
      <c r="I136" t="s">
        <v>32</v>
      </c>
      <c r="J136" t="s">
        <v>45</v>
      </c>
      <c r="K136">
        <v>2687</v>
      </c>
      <c r="L136">
        <v>41</v>
      </c>
      <c r="M136">
        <v>45</v>
      </c>
      <c r="N136">
        <v>31822000</v>
      </c>
      <c r="O136">
        <v>8000</v>
      </c>
      <c r="P136">
        <v>127300</v>
      </c>
      <c r="Q136">
        <v>95500</v>
      </c>
      <c r="R136">
        <v>1500000</v>
      </c>
      <c r="S136">
        <v>300000</v>
      </c>
      <c r="T136">
        <v>2016</v>
      </c>
      <c r="U136" t="s">
        <v>132</v>
      </c>
      <c r="V136" t="s">
        <v>47</v>
      </c>
      <c r="W136">
        <v>28.1</v>
      </c>
      <c r="X136">
        <v>1366417754</v>
      </c>
      <c r="Y136">
        <v>5.36</v>
      </c>
      <c r="Z136">
        <v>471031528</v>
      </c>
      <c r="AA136">
        <v>20.593684</v>
      </c>
      <c r="AB136">
        <v>78.962879999999998</v>
      </c>
      <c r="AC136">
        <v>0.69791666666666663</v>
      </c>
      <c r="AD136">
        <v>46942710.955223881</v>
      </c>
      <c r="AE136">
        <v>458208.95522388059</v>
      </c>
      <c r="AF136">
        <v>9.7610245744209657E-3</v>
      </c>
      <c r="AG136">
        <v>40.474867372110388</v>
      </c>
      <c r="AH136">
        <v>102.44826169381108</v>
      </c>
      <c r="AI136">
        <v>10</v>
      </c>
      <c r="AJ136">
        <v>119300</v>
      </c>
      <c r="AK136">
        <v>1404500</v>
      </c>
      <c r="AL136">
        <v>30000</v>
      </c>
      <c r="AM136">
        <f>youtube_stats_raw[[#This Row],[subscribers_for_last_30_days]] /  youtube_stats_raw[[#This Row],[subscribers]]</f>
        <v>9.7719869706840382E-3</v>
      </c>
      <c r="AN136" t="str">
        <f>IF(AND(youtube_stats_raw[[#This Row],[upload_frequency]]&gt;23.1077381,youtube_stats_raw[[#This Row],[ engagement_rate]]&lt;=0),"High",IF(OR(youtube_stats_raw[[#This Row],[upload_frequency]]&gt;23.1077381,youtube_stats_raw[[#This Row],[ engagement_rate]]&lt;=0),"Medium","Low"))</f>
        <v>Low</v>
      </c>
      <c r="AO136" s="4">
        <f>DATE(T136, MATCH(U136,{"Jan","Feb","Mar","Apr","May","Jun","Jul","Aug","Sep","Oct","Nov","Dec"},0), V136)</f>
        <v>42663</v>
      </c>
      <c r="AP136" t="str">
        <f>IF(youtube_stats_raw[[#This Row],[subscribers]]&lt;70000000,"Micro",IF(youtube_stats_raw[[#This Row],[subscribers]]&lt;128000000,"Mid",IF(youtube_stats_raw[[#This Row],[subscribers]]&lt;186000000,"Macro","Mega")))</f>
        <v>Micro</v>
      </c>
      <c r="AQ136">
        <f>SUM((youtube_stats_raw[[#This Row],[lowest_yearly_earnings]] + youtube_stats_raw[[#This Row],[highest_yearly_earnings]])/2)</f>
        <v>797750</v>
      </c>
      <c r="AR13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37" spans="1:44" x14ac:dyDescent="0.3">
      <c r="A137">
        <v>158</v>
      </c>
      <c r="B137" t="s">
        <v>290</v>
      </c>
      <c r="C137" s="1">
        <v>30500000</v>
      </c>
      <c r="D137" s="2">
        <v>16709857823</v>
      </c>
      <c r="E137" t="s">
        <v>134</v>
      </c>
      <c r="F137" t="s">
        <v>290</v>
      </c>
      <c r="G137">
        <v>180092</v>
      </c>
      <c r="H137" t="s">
        <v>31</v>
      </c>
      <c r="I137" t="s">
        <v>32</v>
      </c>
      <c r="J137" t="s">
        <v>135</v>
      </c>
      <c r="K137">
        <v>168</v>
      </c>
      <c r="L137">
        <v>41</v>
      </c>
      <c r="M137">
        <v>4</v>
      </c>
      <c r="N137">
        <v>461472000</v>
      </c>
      <c r="O137">
        <v>115400</v>
      </c>
      <c r="P137">
        <v>1800000</v>
      </c>
      <c r="Q137">
        <v>1400000</v>
      </c>
      <c r="R137">
        <v>22200000</v>
      </c>
      <c r="S137">
        <v>600000</v>
      </c>
      <c r="T137">
        <v>2007</v>
      </c>
      <c r="U137" t="s">
        <v>89</v>
      </c>
      <c r="V137" t="s">
        <v>144</v>
      </c>
      <c r="W137">
        <v>28.1</v>
      </c>
      <c r="X137">
        <v>1366417754</v>
      </c>
      <c r="Y137">
        <v>5.36</v>
      </c>
      <c r="Z137">
        <v>471031528</v>
      </c>
      <c r="AA137">
        <v>20.593684</v>
      </c>
      <c r="AB137">
        <v>78.962879999999998</v>
      </c>
      <c r="AC137">
        <v>882.8039215686274</v>
      </c>
      <c r="AD137">
        <v>92785.119955356146</v>
      </c>
      <c r="AE137">
        <v>169.35788374830642</v>
      </c>
      <c r="AF137">
        <v>1.8252698690241873E-3</v>
      </c>
      <c r="AG137">
        <v>107.7208447292963</v>
      </c>
      <c r="AH137">
        <v>547.86419091803282</v>
      </c>
      <c r="AI137">
        <v>19</v>
      </c>
      <c r="AJ137">
        <v>1684600</v>
      </c>
      <c r="AK137">
        <v>20800000</v>
      </c>
      <c r="AL137">
        <v>31578.947368421053</v>
      </c>
      <c r="AM137">
        <f>youtube_stats_raw[[#This Row],[subscribers_for_last_30_days]] /  youtube_stats_raw[[#This Row],[subscribers]]</f>
        <v>1.9672131147540985E-2</v>
      </c>
      <c r="AN137" t="str">
        <f>IF(AND(youtube_stats_raw[[#This Row],[upload_frequency]]&gt;23.1077381,youtube_stats_raw[[#This Row],[ engagement_rate]]&lt;=0),"High",IF(OR(youtube_stats_raw[[#This Row],[upload_frequency]]&gt;23.1077381,youtube_stats_raw[[#This Row],[ engagement_rate]]&lt;=0),"Medium","Low"))</f>
        <v>Medium</v>
      </c>
      <c r="AO137" s="4">
        <f>DATE(T137, MATCH(U137,{"Jan","Feb","Mar","Apr","May","Jun","Jul","Aug","Sep","Oct","Nov","Dec"},0), V137)</f>
        <v>39252</v>
      </c>
      <c r="AP137" t="str">
        <f>IF(youtube_stats_raw[[#This Row],[subscribers]]&lt;70000000,"Micro",IF(youtube_stats_raw[[#This Row],[subscribers]]&lt;128000000,"Mid",IF(youtube_stats_raw[[#This Row],[subscribers]]&lt;186000000,"Macro","Mega")))</f>
        <v>Micro</v>
      </c>
      <c r="AQ137">
        <f>SUM((youtube_stats_raw[[#This Row],[lowest_yearly_earnings]] + youtube_stats_raw[[#This Row],[highest_yearly_earnings]])/2)</f>
        <v>11800000</v>
      </c>
      <c r="AR13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38" spans="1:44" x14ac:dyDescent="0.3">
      <c r="A138">
        <v>159</v>
      </c>
      <c r="B138" t="s">
        <v>291</v>
      </c>
      <c r="C138" s="1">
        <v>30500000</v>
      </c>
      <c r="D138" s="2">
        <v>4521573939</v>
      </c>
      <c r="E138" t="s">
        <v>61</v>
      </c>
      <c r="F138" t="s">
        <v>291</v>
      </c>
      <c r="G138">
        <v>641</v>
      </c>
      <c r="H138" t="s">
        <v>292</v>
      </c>
      <c r="I138" t="s">
        <v>293</v>
      </c>
      <c r="J138" t="s">
        <v>45</v>
      </c>
      <c r="K138">
        <v>1573</v>
      </c>
      <c r="L138">
        <v>1</v>
      </c>
      <c r="M138">
        <v>7</v>
      </c>
      <c r="N138">
        <v>157908000</v>
      </c>
      <c r="O138">
        <v>39500</v>
      </c>
      <c r="P138">
        <v>631600</v>
      </c>
      <c r="Q138">
        <v>473700</v>
      </c>
      <c r="R138">
        <v>7600000</v>
      </c>
      <c r="S138">
        <v>1300000</v>
      </c>
      <c r="T138">
        <v>2016</v>
      </c>
      <c r="U138" t="s">
        <v>98</v>
      </c>
      <c r="V138" t="s">
        <v>125</v>
      </c>
      <c r="W138">
        <v>54.4</v>
      </c>
      <c r="X138">
        <v>4207083</v>
      </c>
      <c r="Y138">
        <v>2.1800000000000002</v>
      </c>
      <c r="Z138">
        <v>4207083</v>
      </c>
      <c r="AA138">
        <v>29.31166</v>
      </c>
      <c r="AB138">
        <v>47.481766</v>
      </c>
      <c r="AC138">
        <v>6.677083333333333</v>
      </c>
      <c r="AD138">
        <v>7053937.5023400933</v>
      </c>
      <c r="AE138">
        <v>47581.903276131045</v>
      </c>
      <c r="AF138">
        <v>6.7454387369247438E-3</v>
      </c>
      <c r="AG138">
        <v>139.6858723357924</v>
      </c>
      <c r="AH138">
        <v>148.24832586885245</v>
      </c>
      <c r="AI138">
        <v>10</v>
      </c>
      <c r="AJ138">
        <v>592100</v>
      </c>
      <c r="AK138">
        <v>7126300</v>
      </c>
      <c r="AL138">
        <v>130000</v>
      </c>
      <c r="AM138">
        <f>youtube_stats_raw[[#This Row],[subscribers_for_last_30_days]] /  youtube_stats_raw[[#This Row],[subscribers]]</f>
        <v>4.2622950819672129E-2</v>
      </c>
      <c r="AN138" t="str">
        <f>IF(AND(youtube_stats_raw[[#This Row],[upload_frequency]]&gt;23.1077381,youtube_stats_raw[[#This Row],[ engagement_rate]]&lt;=0),"High",IF(OR(youtube_stats_raw[[#This Row],[upload_frequency]]&gt;23.1077381,youtube_stats_raw[[#This Row],[ engagement_rate]]&lt;=0),"Medium","Low"))</f>
        <v>Low</v>
      </c>
      <c r="AO138" s="4">
        <f>DATE(T138, MATCH(U138,{"Jan","Feb","Mar","Apr","May","Jun","Jul","Aug","Sep","Oct","Nov","Dec"},0), V138)</f>
        <v>42579</v>
      </c>
      <c r="AP138" t="str">
        <f>IF(youtube_stats_raw[[#This Row],[subscribers]]&lt;70000000,"Micro",IF(youtube_stats_raw[[#This Row],[subscribers]]&lt;128000000,"Mid",IF(youtube_stats_raw[[#This Row],[subscribers]]&lt;186000000,"Macro","Mega")))</f>
        <v>Micro</v>
      </c>
      <c r="AQ138">
        <f>SUM((youtube_stats_raw[[#This Row],[lowest_yearly_earnings]] + youtube_stats_raw[[#This Row],[highest_yearly_earnings]])/2)</f>
        <v>4036850</v>
      </c>
      <c r="AR13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39" spans="1:44" x14ac:dyDescent="0.3">
      <c r="A139">
        <v>160</v>
      </c>
      <c r="B139" t="s">
        <v>294</v>
      </c>
      <c r="C139" s="1">
        <v>30400000</v>
      </c>
      <c r="D139" s="2">
        <v>4332274962</v>
      </c>
      <c r="E139" t="s">
        <v>45</v>
      </c>
      <c r="F139" t="s">
        <v>294</v>
      </c>
      <c r="G139">
        <v>2197</v>
      </c>
      <c r="H139" t="s">
        <v>246</v>
      </c>
      <c r="I139" t="s">
        <v>247</v>
      </c>
      <c r="J139" t="s">
        <v>45</v>
      </c>
      <c r="K139">
        <v>1701</v>
      </c>
      <c r="L139">
        <v>4</v>
      </c>
      <c r="M139">
        <v>46</v>
      </c>
      <c r="N139">
        <v>21440000</v>
      </c>
      <c r="O139">
        <v>5400</v>
      </c>
      <c r="P139">
        <v>85800</v>
      </c>
      <c r="Q139">
        <v>64300</v>
      </c>
      <c r="R139">
        <v>1000000</v>
      </c>
      <c r="S139">
        <v>0</v>
      </c>
      <c r="T139">
        <v>2014</v>
      </c>
      <c r="U139" t="s">
        <v>73</v>
      </c>
      <c r="V139" t="s">
        <v>183</v>
      </c>
      <c r="W139">
        <v>36.299999999999997</v>
      </c>
      <c r="X139">
        <v>270203917</v>
      </c>
      <c r="Y139">
        <v>4.6900000000000004</v>
      </c>
      <c r="Z139">
        <v>151509724</v>
      </c>
      <c r="AA139">
        <v>-0.78927499999999995</v>
      </c>
      <c r="AB139">
        <v>113.92132700000001</v>
      </c>
      <c r="AC139">
        <v>18.308333333333334</v>
      </c>
      <c r="AD139">
        <v>1971904.8529813383</v>
      </c>
      <c r="AE139">
        <v>13837.050523441056</v>
      </c>
      <c r="AF139">
        <v>7.0170984682758463E-3</v>
      </c>
      <c r="AG139">
        <v>19.804837124278539</v>
      </c>
      <c r="AH139">
        <v>142.50904480263159</v>
      </c>
      <c r="AI139">
        <v>12</v>
      </c>
      <c r="AJ139">
        <v>80400</v>
      </c>
      <c r="AK139">
        <v>935700</v>
      </c>
      <c r="AL139">
        <v>0</v>
      </c>
      <c r="AM139">
        <f>youtube_stats_raw[[#This Row],[subscribers_for_last_30_days]] /  youtube_stats_raw[[#This Row],[subscribers]]</f>
        <v>0</v>
      </c>
      <c r="AN139" t="str">
        <f>IF(AND(youtube_stats_raw[[#This Row],[upload_frequency]]&gt;23.1077381,youtube_stats_raw[[#This Row],[ engagement_rate]]&lt;=0),"High",IF(OR(youtube_stats_raw[[#This Row],[upload_frequency]]&gt;23.1077381,youtube_stats_raw[[#This Row],[ engagement_rate]]&lt;=0),"Medium","Low"))</f>
        <v>Medium</v>
      </c>
      <c r="AO139" s="4">
        <f>DATE(T139, MATCH(U139,{"Jan","Feb","Mar","Apr","May","Jun","Jul","Aug","Sep","Oct","Nov","Dec"},0), V139)</f>
        <v>41665</v>
      </c>
      <c r="AP139" t="str">
        <f>IF(youtube_stats_raw[[#This Row],[subscribers]]&lt;70000000,"Micro",IF(youtube_stats_raw[[#This Row],[subscribers]]&lt;128000000,"Mid",IF(youtube_stats_raw[[#This Row],[subscribers]]&lt;186000000,"Macro","Mega")))</f>
        <v>Micro</v>
      </c>
      <c r="AQ139">
        <f>SUM((youtube_stats_raw[[#This Row],[lowest_yearly_earnings]] + youtube_stats_raw[[#This Row],[highest_yearly_earnings]])/2)</f>
        <v>532150</v>
      </c>
      <c r="AR13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40" spans="1:44" x14ac:dyDescent="0.3">
      <c r="A140">
        <v>161</v>
      </c>
      <c r="B140" t="s">
        <v>295</v>
      </c>
      <c r="C140" s="1">
        <v>30400000</v>
      </c>
      <c r="D140" s="2">
        <v>14037426379</v>
      </c>
      <c r="E140" t="s">
        <v>30</v>
      </c>
      <c r="F140" t="s">
        <v>295</v>
      </c>
      <c r="G140">
        <v>2725</v>
      </c>
      <c r="H140" t="s">
        <v>39</v>
      </c>
      <c r="I140" t="s">
        <v>40</v>
      </c>
      <c r="J140" t="s">
        <v>30</v>
      </c>
      <c r="K140">
        <v>255</v>
      </c>
      <c r="L140">
        <v>46</v>
      </c>
      <c r="M140">
        <v>51</v>
      </c>
      <c r="N140">
        <v>45822000</v>
      </c>
      <c r="O140">
        <v>11500</v>
      </c>
      <c r="P140">
        <v>183300</v>
      </c>
      <c r="Q140">
        <v>137500</v>
      </c>
      <c r="R140">
        <v>2200000</v>
      </c>
      <c r="S140">
        <v>0</v>
      </c>
      <c r="T140">
        <v>2012</v>
      </c>
      <c r="U140" t="s">
        <v>51</v>
      </c>
      <c r="V140" t="s">
        <v>78</v>
      </c>
      <c r="W140">
        <v>88.2</v>
      </c>
      <c r="X140">
        <v>328239523</v>
      </c>
      <c r="Y140">
        <v>14.7</v>
      </c>
      <c r="Z140">
        <v>270663028</v>
      </c>
      <c r="AA140">
        <v>37.090240000000001</v>
      </c>
      <c r="AB140">
        <v>-95.712890999999999</v>
      </c>
      <c r="AC140">
        <v>18.923611111111111</v>
      </c>
      <c r="AD140">
        <v>5151349.1299082572</v>
      </c>
      <c r="AE140">
        <v>11155.963302752294</v>
      </c>
      <c r="AF140">
        <v>2.1656391406246959E-3</v>
      </c>
      <c r="AG140">
        <v>13.057949160411408</v>
      </c>
      <c r="AH140">
        <v>461.75744667763161</v>
      </c>
      <c r="AI140">
        <v>14</v>
      </c>
      <c r="AJ140">
        <v>171800</v>
      </c>
      <c r="AK140">
        <v>2062500</v>
      </c>
      <c r="AL140">
        <v>0</v>
      </c>
      <c r="AM140">
        <f>youtube_stats_raw[[#This Row],[subscribers_for_last_30_days]] /  youtube_stats_raw[[#This Row],[subscribers]]</f>
        <v>0</v>
      </c>
      <c r="AN140" t="str">
        <f>IF(AND(youtube_stats_raw[[#This Row],[upload_frequency]]&gt;23.1077381,youtube_stats_raw[[#This Row],[ engagement_rate]]&lt;=0),"High",IF(OR(youtube_stats_raw[[#This Row],[upload_frequency]]&gt;23.1077381,youtube_stats_raw[[#This Row],[ engagement_rate]]&lt;=0),"Medium","Low"))</f>
        <v>Medium</v>
      </c>
      <c r="AO140" s="4">
        <f>DATE(T140, MATCH(U140,{"Jan","Feb","Mar","Apr","May","Jun","Jul","Aug","Sep","Oct","Nov","Dec"},0), V140)</f>
        <v>41175</v>
      </c>
      <c r="AP140" t="str">
        <f>IF(youtube_stats_raw[[#This Row],[subscribers]]&lt;70000000,"Micro",IF(youtube_stats_raw[[#This Row],[subscribers]]&lt;128000000,"Mid",IF(youtube_stats_raw[[#This Row],[subscribers]]&lt;186000000,"Macro","Mega")))</f>
        <v>Micro</v>
      </c>
      <c r="AQ140">
        <f>SUM((youtube_stats_raw[[#This Row],[lowest_yearly_earnings]] + youtube_stats_raw[[#This Row],[highest_yearly_earnings]])/2)</f>
        <v>1168750</v>
      </c>
      <c r="AR14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41" spans="1:44" x14ac:dyDescent="0.3">
      <c r="A141">
        <v>162</v>
      </c>
      <c r="B141" t="s">
        <v>296</v>
      </c>
      <c r="C141" s="1">
        <v>30400000</v>
      </c>
      <c r="D141" s="2">
        <v>17999961915</v>
      </c>
      <c r="E141" t="s">
        <v>45</v>
      </c>
      <c r="F141" t="s">
        <v>296</v>
      </c>
      <c r="G141">
        <v>532</v>
      </c>
      <c r="H141" t="s">
        <v>39</v>
      </c>
      <c r="I141" t="s">
        <v>40</v>
      </c>
      <c r="J141" t="s">
        <v>45</v>
      </c>
      <c r="K141">
        <v>147</v>
      </c>
      <c r="L141">
        <v>46</v>
      </c>
      <c r="M141">
        <v>46</v>
      </c>
      <c r="N141">
        <v>122926000</v>
      </c>
      <c r="O141">
        <v>30700</v>
      </c>
      <c r="P141">
        <v>491700</v>
      </c>
      <c r="Q141">
        <v>368800</v>
      </c>
      <c r="R141">
        <v>5900000</v>
      </c>
      <c r="S141">
        <v>300000</v>
      </c>
      <c r="T141">
        <v>2018</v>
      </c>
      <c r="U141" t="s">
        <v>140</v>
      </c>
      <c r="V141" t="s">
        <v>54</v>
      </c>
      <c r="W141">
        <v>88.2</v>
      </c>
      <c r="X141">
        <v>328239523</v>
      </c>
      <c r="Y141">
        <v>14.7</v>
      </c>
      <c r="Z141">
        <v>270663028</v>
      </c>
      <c r="AA141">
        <v>37.090240000000001</v>
      </c>
      <c r="AB141">
        <v>-95.712890999999999</v>
      </c>
      <c r="AC141">
        <v>7.3888888888888893</v>
      </c>
      <c r="AD141">
        <v>33834514.877819546</v>
      </c>
      <c r="AE141">
        <v>57142.857142857145</v>
      </c>
      <c r="AF141">
        <v>1.6888924623038571E-3</v>
      </c>
      <c r="AG141">
        <v>27.316724464302848</v>
      </c>
      <c r="AH141">
        <v>592.10401036184214</v>
      </c>
      <c r="AI141">
        <v>8</v>
      </c>
      <c r="AJ141">
        <v>461000</v>
      </c>
      <c r="AK141">
        <v>5531200</v>
      </c>
      <c r="AL141">
        <v>37500</v>
      </c>
      <c r="AM141">
        <f>youtube_stats_raw[[#This Row],[subscribers_for_last_30_days]] /  youtube_stats_raw[[#This Row],[subscribers]]</f>
        <v>9.8684210526315784E-3</v>
      </c>
      <c r="AN141" t="str">
        <f>IF(AND(youtube_stats_raw[[#This Row],[upload_frequency]]&gt;23.1077381,youtube_stats_raw[[#This Row],[ engagement_rate]]&lt;=0),"High",IF(OR(youtube_stats_raw[[#This Row],[upload_frequency]]&gt;23.1077381,youtube_stats_raw[[#This Row],[ engagement_rate]]&lt;=0),"Medium","Low"))</f>
        <v>Low</v>
      </c>
      <c r="AO141" s="4">
        <f>DATE(T141, MATCH(U141,{"Jan","Feb","Mar","Apr","May","Jun","Jul","Aug","Sep","Oct","Nov","Dec"},0), V141)</f>
        <v>43407</v>
      </c>
      <c r="AP141" t="str">
        <f>IF(youtube_stats_raw[[#This Row],[subscribers]]&lt;70000000,"Micro",IF(youtube_stats_raw[[#This Row],[subscribers]]&lt;128000000,"Mid",IF(youtube_stats_raw[[#This Row],[subscribers]]&lt;186000000,"Macro","Mega")))</f>
        <v>Micro</v>
      </c>
      <c r="AQ141">
        <f>SUM((youtube_stats_raw[[#This Row],[lowest_yearly_earnings]] + youtube_stats_raw[[#This Row],[highest_yearly_earnings]])/2)</f>
        <v>3134400</v>
      </c>
      <c r="AR14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42" spans="1:44" x14ac:dyDescent="0.3">
      <c r="A142">
        <v>163</v>
      </c>
      <c r="B142" t="s">
        <v>297</v>
      </c>
      <c r="C142" s="1">
        <v>30300000</v>
      </c>
      <c r="D142" s="2">
        <v>13546549817</v>
      </c>
      <c r="E142" t="s">
        <v>45</v>
      </c>
      <c r="F142" t="s">
        <v>297</v>
      </c>
      <c r="G142">
        <v>223</v>
      </c>
      <c r="H142" t="s">
        <v>39</v>
      </c>
      <c r="I142" t="s">
        <v>40</v>
      </c>
      <c r="J142" t="s">
        <v>45</v>
      </c>
      <c r="K142">
        <v>269</v>
      </c>
      <c r="L142">
        <v>47</v>
      </c>
      <c r="M142">
        <v>47</v>
      </c>
      <c r="N142">
        <v>22724000</v>
      </c>
      <c r="O142">
        <v>5700</v>
      </c>
      <c r="P142">
        <v>90900</v>
      </c>
      <c r="Q142">
        <v>68200</v>
      </c>
      <c r="R142">
        <v>1100000</v>
      </c>
      <c r="S142">
        <v>0</v>
      </c>
      <c r="T142">
        <v>2012</v>
      </c>
      <c r="U142" t="s">
        <v>46</v>
      </c>
      <c r="V142" t="s">
        <v>115</v>
      </c>
      <c r="W142">
        <v>88.2</v>
      </c>
      <c r="X142">
        <v>328239523</v>
      </c>
      <c r="Y142">
        <v>14.7</v>
      </c>
      <c r="Z142">
        <v>270663028</v>
      </c>
      <c r="AA142">
        <v>37.090240000000001</v>
      </c>
      <c r="AB142">
        <v>-95.712890999999999</v>
      </c>
      <c r="AC142">
        <v>1.5486111111111112</v>
      </c>
      <c r="AD142">
        <v>60746860.165919282</v>
      </c>
      <c r="AE142">
        <v>135874.43946188342</v>
      </c>
      <c r="AF142">
        <v>2.2367318918338572E-3</v>
      </c>
      <c r="AG142">
        <v>6.7101956755015717</v>
      </c>
      <c r="AH142">
        <v>447.0808520462046</v>
      </c>
      <c r="AI142">
        <v>14</v>
      </c>
      <c r="AJ142">
        <v>85200</v>
      </c>
      <c r="AK142">
        <v>1031800</v>
      </c>
      <c r="AL142">
        <v>0</v>
      </c>
      <c r="AM142">
        <f>youtube_stats_raw[[#This Row],[subscribers_for_last_30_days]] /  youtube_stats_raw[[#This Row],[subscribers]]</f>
        <v>0</v>
      </c>
      <c r="AN142" t="str">
        <f>IF(AND(youtube_stats_raw[[#This Row],[upload_frequency]]&gt;23.1077381,youtube_stats_raw[[#This Row],[ engagement_rate]]&lt;=0),"High",IF(OR(youtube_stats_raw[[#This Row],[upload_frequency]]&gt;23.1077381,youtube_stats_raw[[#This Row],[ engagement_rate]]&lt;=0),"Medium","Low"))</f>
        <v>Medium</v>
      </c>
      <c r="AO142" s="4">
        <f>DATE(T142, MATCH(U142,{"Jan","Feb","Mar","Apr","May","Jun","Jul","Aug","Sep","Oct","Nov","Dec"},0), V142)</f>
        <v>40960</v>
      </c>
      <c r="AP142" t="str">
        <f>IF(youtube_stats_raw[[#This Row],[subscribers]]&lt;70000000,"Micro",IF(youtube_stats_raw[[#This Row],[subscribers]]&lt;128000000,"Mid",IF(youtube_stats_raw[[#This Row],[subscribers]]&lt;186000000,"Macro","Mega")))</f>
        <v>Micro</v>
      </c>
      <c r="AQ142">
        <f>SUM((youtube_stats_raw[[#This Row],[lowest_yearly_earnings]] + youtube_stats_raw[[#This Row],[highest_yearly_earnings]])/2)</f>
        <v>584100</v>
      </c>
      <c r="AR14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43" spans="1:44" x14ac:dyDescent="0.3">
      <c r="A143">
        <v>164</v>
      </c>
      <c r="B143" t="s">
        <v>298</v>
      </c>
      <c r="C143" s="1">
        <v>30200000</v>
      </c>
      <c r="D143" s="2">
        <v>14199108016</v>
      </c>
      <c r="E143" t="s">
        <v>30</v>
      </c>
      <c r="F143" t="s">
        <v>298</v>
      </c>
      <c r="G143">
        <v>15</v>
      </c>
      <c r="H143" t="s">
        <v>96</v>
      </c>
      <c r="I143" t="s">
        <v>97</v>
      </c>
      <c r="J143" t="s">
        <v>30</v>
      </c>
      <c r="K143">
        <v>248</v>
      </c>
      <c r="L143">
        <v>6</v>
      </c>
      <c r="M143">
        <v>53</v>
      </c>
      <c r="N143">
        <v>137099000</v>
      </c>
      <c r="O143">
        <v>34300</v>
      </c>
      <c r="P143">
        <v>548400</v>
      </c>
      <c r="Q143">
        <v>411300</v>
      </c>
      <c r="R143">
        <v>6600000</v>
      </c>
      <c r="S143">
        <v>100000</v>
      </c>
      <c r="T143">
        <v>2008</v>
      </c>
      <c r="U143" t="s">
        <v>65</v>
      </c>
      <c r="V143" t="s">
        <v>64</v>
      </c>
      <c r="W143">
        <v>60</v>
      </c>
      <c r="X143">
        <v>66834405</v>
      </c>
      <c r="Y143">
        <v>3.85</v>
      </c>
      <c r="Z143">
        <v>55908316</v>
      </c>
      <c r="AA143">
        <v>55.378050999999999</v>
      </c>
      <c r="AB143">
        <v>-3.4359730000000002</v>
      </c>
      <c r="AC143">
        <v>7.8125E-2</v>
      </c>
      <c r="AD143">
        <v>946607201.06666672</v>
      </c>
      <c r="AE143">
        <v>2013333.3333333333</v>
      </c>
      <c r="AF143">
        <v>2.1268941658849059E-3</v>
      </c>
      <c r="AG143">
        <v>38.62214438977756</v>
      </c>
      <c r="AH143">
        <v>470.16913960264901</v>
      </c>
      <c r="AI143">
        <v>18</v>
      </c>
      <c r="AJ143">
        <v>514100</v>
      </c>
      <c r="AK143">
        <v>6188700</v>
      </c>
      <c r="AL143">
        <v>5555.5555555555557</v>
      </c>
      <c r="AM143">
        <f>youtube_stats_raw[[#This Row],[subscribers_for_last_30_days]] /  youtube_stats_raw[[#This Row],[subscribers]]</f>
        <v>3.3112582781456954E-3</v>
      </c>
      <c r="AN143" t="str">
        <f>IF(AND(youtube_stats_raw[[#This Row],[upload_frequency]]&gt;23.1077381,youtube_stats_raw[[#This Row],[ engagement_rate]]&lt;=0),"High",IF(OR(youtube_stats_raw[[#This Row],[upload_frequency]]&gt;23.1077381,youtube_stats_raw[[#This Row],[ engagement_rate]]&lt;=0),"Medium","Low"))</f>
        <v>Low</v>
      </c>
      <c r="AO143" s="4">
        <f>DATE(T143, MATCH(U143,{"Jan","Feb","Mar","Apr","May","Jun","Jul","Aug","Sep","Oct","Nov","Dec"},0), V143)</f>
        <v>39542</v>
      </c>
      <c r="AP143" t="str">
        <f>IF(youtube_stats_raw[[#This Row],[subscribers]]&lt;70000000,"Micro",IF(youtube_stats_raw[[#This Row],[subscribers]]&lt;128000000,"Mid",IF(youtube_stats_raw[[#This Row],[subscribers]]&lt;186000000,"Macro","Mega")))</f>
        <v>Micro</v>
      </c>
      <c r="AQ143">
        <f>SUM((youtube_stats_raw[[#This Row],[lowest_yearly_earnings]] + youtube_stats_raw[[#This Row],[highest_yearly_earnings]])/2)</f>
        <v>3505650</v>
      </c>
      <c r="AR14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44" spans="1:44" x14ac:dyDescent="0.3">
      <c r="A144">
        <v>165</v>
      </c>
      <c r="B144" t="s">
        <v>299</v>
      </c>
      <c r="C144" s="1">
        <v>30200000</v>
      </c>
      <c r="D144" s="2">
        <v>15199330166</v>
      </c>
      <c r="E144" t="s">
        <v>170</v>
      </c>
      <c r="F144" t="s">
        <v>300</v>
      </c>
      <c r="G144">
        <v>2</v>
      </c>
      <c r="H144" t="s">
        <v>39</v>
      </c>
      <c r="I144" t="s">
        <v>40</v>
      </c>
      <c r="J144" t="s">
        <v>45</v>
      </c>
      <c r="K144">
        <v>4057345</v>
      </c>
      <c r="L144">
        <v>7736</v>
      </c>
      <c r="M144">
        <v>6776</v>
      </c>
      <c r="O144">
        <v>0</v>
      </c>
      <c r="P144">
        <v>0</v>
      </c>
      <c r="Q144">
        <v>0</v>
      </c>
      <c r="R144">
        <v>0</v>
      </c>
      <c r="S144">
        <v>0</v>
      </c>
      <c r="T144">
        <v>2008</v>
      </c>
      <c r="U144" t="s">
        <v>89</v>
      </c>
      <c r="V144" t="s">
        <v>99</v>
      </c>
      <c r="W144">
        <v>88.2</v>
      </c>
      <c r="X144">
        <v>328239523</v>
      </c>
      <c r="Y144">
        <v>14.7</v>
      </c>
      <c r="Z144">
        <v>270663028</v>
      </c>
      <c r="AA144">
        <v>37.090240000000001</v>
      </c>
      <c r="AB144">
        <v>-95.712890999999999</v>
      </c>
      <c r="AC144">
        <v>1.0416666666666666E-2</v>
      </c>
      <c r="AD144">
        <v>7599665083</v>
      </c>
      <c r="AE144">
        <v>15100000</v>
      </c>
      <c r="AF144">
        <v>1.9869296653319372E-3</v>
      </c>
      <c r="AG144">
        <v>0</v>
      </c>
      <c r="AH144">
        <v>503.28907834437086</v>
      </c>
      <c r="AI144">
        <v>18</v>
      </c>
      <c r="AJ144">
        <v>0</v>
      </c>
      <c r="AK144">
        <v>0</v>
      </c>
      <c r="AL144">
        <v>0</v>
      </c>
      <c r="AM144">
        <f>youtube_stats_raw[[#This Row],[subscribers_for_last_30_days]] /  youtube_stats_raw[[#This Row],[subscribers]]</f>
        <v>0</v>
      </c>
      <c r="AN144" t="str">
        <f>IF(AND(youtube_stats_raw[[#This Row],[upload_frequency]]&gt;23.1077381,youtube_stats_raw[[#This Row],[ engagement_rate]]&lt;=0),"High",IF(OR(youtube_stats_raw[[#This Row],[upload_frequency]]&gt;23.1077381,youtube_stats_raw[[#This Row],[ engagement_rate]]&lt;=0),"Medium","Low"))</f>
        <v>Medium</v>
      </c>
      <c r="AO144" s="4">
        <f>DATE(T144, MATCH(U144,{"Jan","Feb","Mar","Apr","May","Jun","Jul","Aug","Sep","Oct","Nov","Dec"},0), V144)</f>
        <v>39626</v>
      </c>
      <c r="AP144" t="str">
        <f>IF(youtube_stats_raw[[#This Row],[subscribers]]&lt;70000000,"Micro",IF(youtube_stats_raw[[#This Row],[subscribers]]&lt;128000000,"Mid",IF(youtube_stats_raw[[#This Row],[subscribers]]&lt;186000000,"Macro","Mega")))</f>
        <v>Micro</v>
      </c>
      <c r="AQ144">
        <f>SUM((youtube_stats_raw[[#This Row],[lowest_yearly_earnings]] + youtube_stats_raw[[#This Row],[highest_yearly_earnings]])/2)</f>
        <v>0</v>
      </c>
      <c r="AR14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45" spans="1:44" x14ac:dyDescent="0.3">
      <c r="A145">
        <v>166</v>
      </c>
      <c r="B145" t="s">
        <v>301</v>
      </c>
      <c r="C145" s="1">
        <v>30200000</v>
      </c>
      <c r="D145" s="2">
        <v>27684955537</v>
      </c>
      <c r="E145" t="s">
        <v>45</v>
      </c>
      <c r="F145" t="s">
        <v>301</v>
      </c>
      <c r="G145">
        <v>3254</v>
      </c>
      <c r="H145" t="s">
        <v>302</v>
      </c>
      <c r="I145" t="s">
        <v>303</v>
      </c>
      <c r="J145" t="s">
        <v>30</v>
      </c>
      <c r="K145">
        <v>51</v>
      </c>
      <c r="L145">
        <v>1</v>
      </c>
      <c r="M145">
        <v>52</v>
      </c>
      <c r="N145">
        <v>116434000</v>
      </c>
      <c r="O145">
        <v>29100</v>
      </c>
      <c r="P145">
        <v>465700</v>
      </c>
      <c r="Q145">
        <v>349300</v>
      </c>
      <c r="R145">
        <v>5600000</v>
      </c>
      <c r="S145">
        <v>100000</v>
      </c>
      <c r="T145">
        <v>2008</v>
      </c>
      <c r="U145" t="s">
        <v>140</v>
      </c>
      <c r="V145" t="s">
        <v>56</v>
      </c>
      <c r="W145">
        <v>34.4</v>
      </c>
      <c r="X145">
        <v>10101694</v>
      </c>
      <c r="Y145">
        <v>14.72</v>
      </c>
      <c r="Z145">
        <v>9213048</v>
      </c>
      <c r="AA145">
        <v>30.585163999999999</v>
      </c>
      <c r="AB145">
        <v>36.238413999999999</v>
      </c>
      <c r="AC145">
        <v>16.947916666666668</v>
      </c>
      <c r="AD145">
        <v>8507976.5018438846</v>
      </c>
      <c r="AE145">
        <v>9280.8850645359562</v>
      </c>
      <c r="AF145">
        <v>1.0908451689452319E-3</v>
      </c>
      <c r="AG145">
        <v>16.82141043635081</v>
      </c>
      <c r="AH145">
        <v>916.72038201986754</v>
      </c>
      <c r="AI145">
        <v>18</v>
      </c>
      <c r="AJ145">
        <v>436600</v>
      </c>
      <c r="AK145">
        <v>5250700</v>
      </c>
      <c r="AL145">
        <v>5555.5555555555557</v>
      </c>
      <c r="AM145">
        <f>youtube_stats_raw[[#This Row],[subscribers_for_last_30_days]] /  youtube_stats_raw[[#This Row],[subscribers]]</f>
        <v>3.3112582781456954E-3</v>
      </c>
      <c r="AN145" t="str">
        <f>IF(AND(youtube_stats_raw[[#This Row],[upload_frequency]]&gt;23.1077381,youtube_stats_raw[[#This Row],[ engagement_rate]]&lt;=0),"High",IF(OR(youtube_stats_raw[[#This Row],[upload_frequency]]&gt;23.1077381,youtube_stats_raw[[#This Row],[ engagement_rate]]&lt;=0),"Medium","Low"))</f>
        <v>Low</v>
      </c>
      <c r="AO145" s="4">
        <f>DATE(T145, MATCH(U145,{"Jan","Feb","Mar","Apr","May","Jun","Jul","Aug","Sep","Oct","Nov","Dec"},0), V145)</f>
        <v>39776</v>
      </c>
      <c r="AP145" t="str">
        <f>IF(youtube_stats_raw[[#This Row],[subscribers]]&lt;70000000,"Micro",IF(youtube_stats_raw[[#This Row],[subscribers]]&lt;128000000,"Mid",IF(youtube_stats_raw[[#This Row],[subscribers]]&lt;186000000,"Macro","Mega")))</f>
        <v>Micro</v>
      </c>
      <c r="AQ145">
        <f>SUM((youtube_stats_raw[[#This Row],[lowest_yearly_earnings]] + youtube_stats_raw[[#This Row],[highest_yearly_earnings]])/2)</f>
        <v>2974650</v>
      </c>
      <c r="AR14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46" spans="1:44" x14ac:dyDescent="0.3">
      <c r="A146">
        <v>168</v>
      </c>
      <c r="B146" t="s">
        <v>304</v>
      </c>
      <c r="C146" s="1">
        <v>30100000</v>
      </c>
      <c r="D146" s="2">
        <v>19607009165</v>
      </c>
      <c r="E146" t="s">
        <v>30</v>
      </c>
      <c r="F146" t="s">
        <v>304</v>
      </c>
      <c r="G146">
        <v>11501</v>
      </c>
      <c r="H146" t="s">
        <v>305</v>
      </c>
      <c r="I146" t="s">
        <v>306</v>
      </c>
      <c r="J146" t="s">
        <v>30</v>
      </c>
      <c r="K146">
        <v>127</v>
      </c>
      <c r="L146">
        <v>1</v>
      </c>
      <c r="M146">
        <v>54</v>
      </c>
      <c r="N146">
        <v>100040000</v>
      </c>
      <c r="O146">
        <v>25000</v>
      </c>
      <c r="P146">
        <v>400200</v>
      </c>
      <c r="Q146">
        <v>300100</v>
      </c>
      <c r="R146">
        <v>4800000</v>
      </c>
      <c r="S146">
        <v>100000</v>
      </c>
      <c r="T146">
        <v>2007</v>
      </c>
      <c r="U146" t="s">
        <v>98</v>
      </c>
      <c r="V146" t="s">
        <v>42</v>
      </c>
      <c r="W146">
        <v>85</v>
      </c>
      <c r="X146">
        <v>17332850</v>
      </c>
      <c r="Y146">
        <v>3.2</v>
      </c>
      <c r="Z146">
        <v>15924729</v>
      </c>
      <c r="AA146">
        <v>52.132632999999998</v>
      </c>
      <c r="AB146">
        <v>5.2912660000000002</v>
      </c>
      <c r="AC146">
        <v>56.377450980392155</v>
      </c>
      <c r="AD146">
        <v>1704809.0744283106</v>
      </c>
      <c r="AE146">
        <v>2617.1637248934876</v>
      </c>
      <c r="AF146">
        <v>1.5351652945483794E-3</v>
      </c>
      <c r="AG146">
        <v>20.411068135490414</v>
      </c>
      <c r="AH146">
        <v>651.39565332225914</v>
      </c>
      <c r="AI146">
        <v>19</v>
      </c>
      <c r="AJ146">
        <v>375200</v>
      </c>
      <c r="AK146">
        <v>4499900</v>
      </c>
      <c r="AL146">
        <v>5263.1578947368425</v>
      </c>
      <c r="AM146">
        <f>youtube_stats_raw[[#This Row],[subscribers_for_last_30_days]] /  youtube_stats_raw[[#This Row],[subscribers]]</f>
        <v>3.3222591362126247E-3</v>
      </c>
      <c r="AN146" t="str">
        <f>IF(AND(youtube_stats_raw[[#This Row],[upload_frequency]]&gt;23.1077381,youtube_stats_raw[[#This Row],[ engagement_rate]]&lt;=0),"High",IF(OR(youtube_stats_raw[[#This Row],[upload_frequency]]&gt;23.1077381,youtube_stats_raw[[#This Row],[ engagement_rate]]&lt;=0),"Medium","Low"))</f>
        <v>Medium</v>
      </c>
      <c r="AO146" s="4">
        <f>DATE(T146, MATCH(U146,{"Jan","Feb","Mar","Apr","May","Jun","Jul","Aug","Sep","Oct","Nov","Dec"},0), V146)</f>
        <v>39275</v>
      </c>
      <c r="AP146" t="str">
        <f>IF(youtube_stats_raw[[#This Row],[subscribers]]&lt;70000000,"Micro",IF(youtube_stats_raw[[#This Row],[subscribers]]&lt;128000000,"Mid",IF(youtube_stats_raw[[#This Row],[subscribers]]&lt;186000000,"Macro","Mega")))</f>
        <v>Micro</v>
      </c>
      <c r="AQ146">
        <f>SUM((youtube_stats_raw[[#This Row],[lowest_yearly_earnings]] + youtube_stats_raw[[#This Row],[highest_yearly_earnings]])/2)</f>
        <v>2550050</v>
      </c>
      <c r="AR14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47" spans="1:44" x14ac:dyDescent="0.3">
      <c r="A147">
        <v>169</v>
      </c>
      <c r="B147" t="s">
        <v>307</v>
      </c>
      <c r="C147" s="1">
        <v>30100000</v>
      </c>
      <c r="D147" s="2">
        <v>22593193994</v>
      </c>
      <c r="E147" t="s">
        <v>49</v>
      </c>
      <c r="F147" t="s">
        <v>307</v>
      </c>
      <c r="G147">
        <v>1349</v>
      </c>
      <c r="H147" t="s">
        <v>39</v>
      </c>
      <c r="I147" t="s">
        <v>40</v>
      </c>
      <c r="J147" t="s">
        <v>49</v>
      </c>
      <c r="K147">
        <v>95</v>
      </c>
      <c r="L147">
        <v>49</v>
      </c>
      <c r="M147">
        <v>12</v>
      </c>
      <c r="N147">
        <v>107525000</v>
      </c>
      <c r="O147">
        <v>26900</v>
      </c>
      <c r="P147">
        <v>430100</v>
      </c>
      <c r="Q147">
        <v>322600</v>
      </c>
      <c r="R147">
        <v>5200000</v>
      </c>
      <c r="S147">
        <v>0</v>
      </c>
      <c r="T147">
        <v>2015</v>
      </c>
      <c r="U147" t="s">
        <v>84</v>
      </c>
      <c r="V147" t="s">
        <v>74</v>
      </c>
      <c r="W147">
        <v>88.2</v>
      </c>
      <c r="X147">
        <v>328239523</v>
      </c>
      <c r="Y147">
        <v>14.7</v>
      </c>
      <c r="Z147">
        <v>270663028</v>
      </c>
      <c r="AA147">
        <v>37.090240000000001</v>
      </c>
      <c r="AB147">
        <v>-95.712890999999999</v>
      </c>
      <c r="AC147">
        <v>12.49074074074074</v>
      </c>
      <c r="AD147">
        <v>16748105.258710155</v>
      </c>
      <c r="AE147">
        <v>22312.824314306894</v>
      </c>
      <c r="AF147">
        <v>1.3322596180068015E-3</v>
      </c>
      <c r="AG147">
        <v>19.036706368927749</v>
      </c>
      <c r="AH147">
        <v>750.604451627907</v>
      </c>
      <c r="AI147">
        <v>11</v>
      </c>
      <c r="AJ147">
        <v>403200</v>
      </c>
      <c r="AK147">
        <v>4877400</v>
      </c>
      <c r="AL147">
        <v>0</v>
      </c>
      <c r="AM147">
        <f>youtube_stats_raw[[#This Row],[subscribers_for_last_30_days]] /  youtube_stats_raw[[#This Row],[subscribers]]</f>
        <v>0</v>
      </c>
      <c r="AN147" t="str">
        <f>IF(AND(youtube_stats_raw[[#This Row],[upload_frequency]]&gt;23.1077381,youtube_stats_raw[[#This Row],[ engagement_rate]]&lt;=0),"High",IF(OR(youtube_stats_raw[[#This Row],[upload_frequency]]&gt;23.1077381,youtube_stats_raw[[#This Row],[ engagement_rate]]&lt;=0),"Medium","Low"))</f>
        <v>Medium</v>
      </c>
      <c r="AO147" s="4">
        <f>DATE(T147, MATCH(U147,{"Jan","Feb","Mar","Apr","May","Jun","Jul","Aug","Sep","Oct","Nov","Dec"},0), V147)</f>
        <v>42352</v>
      </c>
      <c r="AP147" t="str">
        <f>IF(youtube_stats_raw[[#This Row],[subscribers]]&lt;70000000,"Micro",IF(youtube_stats_raw[[#This Row],[subscribers]]&lt;128000000,"Mid",IF(youtube_stats_raw[[#This Row],[subscribers]]&lt;186000000,"Macro","Mega")))</f>
        <v>Micro</v>
      </c>
      <c r="AQ147">
        <f>SUM((youtube_stats_raw[[#This Row],[lowest_yearly_earnings]] + youtube_stats_raw[[#This Row],[highest_yearly_earnings]])/2)</f>
        <v>2761300</v>
      </c>
      <c r="AR14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48" spans="1:44" x14ac:dyDescent="0.3">
      <c r="A148">
        <v>171</v>
      </c>
      <c r="B148" t="s">
        <v>308</v>
      </c>
      <c r="C148" s="1">
        <v>30000000</v>
      </c>
      <c r="D148" s="2">
        <v>12831200855</v>
      </c>
      <c r="E148" t="s">
        <v>30</v>
      </c>
      <c r="F148" t="s">
        <v>308</v>
      </c>
      <c r="G148">
        <v>133</v>
      </c>
      <c r="H148" t="s">
        <v>106</v>
      </c>
      <c r="I148" t="s">
        <v>107</v>
      </c>
      <c r="J148" t="s">
        <v>30</v>
      </c>
      <c r="K148">
        <v>295</v>
      </c>
      <c r="L148">
        <v>4</v>
      </c>
      <c r="M148">
        <v>55</v>
      </c>
      <c r="N148">
        <v>88749000</v>
      </c>
      <c r="O148">
        <v>22200</v>
      </c>
      <c r="P148">
        <v>355000</v>
      </c>
      <c r="Q148">
        <v>266200</v>
      </c>
      <c r="R148">
        <v>4300000</v>
      </c>
      <c r="S148">
        <v>0</v>
      </c>
      <c r="T148">
        <v>2011</v>
      </c>
      <c r="U148" t="s">
        <v>73</v>
      </c>
      <c r="V148" t="s">
        <v>144</v>
      </c>
      <c r="W148">
        <v>68.900000000000006</v>
      </c>
      <c r="X148">
        <v>36991981</v>
      </c>
      <c r="Y148">
        <v>5.56</v>
      </c>
      <c r="Z148">
        <v>30628482</v>
      </c>
      <c r="AA148">
        <v>56.130366000000002</v>
      </c>
      <c r="AB148">
        <v>-106.346771</v>
      </c>
      <c r="AC148">
        <v>0.85256410256410253</v>
      </c>
      <c r="AD148">
        <v>96475194.39849624</v>
      </c>
      <c r="AE148">
        <v>225563.90977443609</v>
      </c>
      <c r="AF148">
        <v>2.338050844891088E-3</v>
      </c>
      <c r="AG148">
        <v>27.666934997877878</v>
      </c>
      <c r="AH148">
        <v>427.70669516666669</v>
      </c>
      <c r="AI148">
        <v>15</v>
      </c>
      <c r="AJ148">
        <v>332800</v>
      </c>
      <c r="AK148">
        <v>4033800</v>
      </c>
      <c r="AL148">
        <v>0</v>
      </c>
      <c r="AM148">
        <f>youtube_stats_raw[[#This Row],[subscribers_for_last_30_days]] /  youtube_stats_raw[[#This Row],[subscribers]]</f>
        <v>0</v>
      </c>
      <c r="AN148" t="str">
        <f>IF(AND(youtube_stats_raw[[#This Row],[upload_frequency]]&gt;23.1077381,youtube_stats_raw[[#This Row],[ engagement_rate]]&lt;=0),"High",IF(OR(youtube_stats_raw[[#This Row],[upload_frequency]]&gt;23.1077381,youtube_stats_raw[[#This Row],[ engagement_rate]]&lt;=0),"Medium","Low"))</f>
        <v>Medium</v>
      </c>
      <c r="AO148" s="4">
        <f>DATE(T148, MATCH(U148,{"Jan","Feb","Mar","Apr","May","Jun","Jul","Aug","Sep","Oct","Nov","Dec"},0), V148)</f>
        <v>40562</v>
      </c>
      <c r="AP148" t="str">
        <f>IF(youtube_stats_raw[[#This Row],[subscribers]]&lt;70000000,"Micro",IF(youtube_stats_raw[[#This Row],[subscribers]]&lt;128000000,"Mid",IF(youtube_stats_raw[[#This Row],[subscribers]]&lt;186000000,"Macro","Mega")))</f>
        <v>Micro</v>
      </c>
      <c r="AQ148">
        <f>SUM((youtube_stats_raw[[#This Row],[lowest_yearly_earnings]] + youtube_stats_raw[[#This Row],[highest_yearly_earnings]])/2)</f>
        <v>2283100</v>
      </c>
      <c r="AR14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49" spans="1:44" x14ac:dyDescent="0.3">
      <c r="A149">
        <v>172</v>
      </c>
      <c r="B149" t="s">
        <v>309</v>
      </c>
      <c r="C149" s="1">
        <v>29800000</v>
      </c>
      <c r="D149" s="2">
        <v>4457913639</v>
      </c>
      <c r="E149" t="s">
        <v>170</v>
      </c>
      <c r="F149" t="s">
        <v>309</v>
      </c>
      <c r="G149">
        <v>151</v>
      </c>
      <c r="H149" t="s">
        <v>31</v>
      </c>
      <c r="I149" t="s">
        <v>32</v>
      </c>
      <c r="J149" t="s">
        <v>170</v>
      </c>
      <c r="K149">
        <v>1622</v>
      </c>
      <c r="L149">
        <v>42</v>
      </c>
      <c r="M149">
        <v>8</v>
      </c>
      <c r="N149">
        <v>26171000</v>
      </c>
      <c r="O149">
        <v>6500</v>
      </c>
      <c r="P149">
        <v>104700</v>
      </c>
      <c r="Q149">
        <v>78500</v>
      </c>
      <c r="R149">
        <v>1300000</v>
      </c>
      <c r="S149">
        <v>100000</v>
      </c>
      <c r="T149">
        <v>2009</v>
      </c>
      <c r="U149" t="s">
        <v>98</v>
      </c>
      <c r="V149" t="s">
        <v>77</v>
      </c>
      <c r="W149">
        <v>28.1</v>
      </c>
      <c r="X149">
        <v>1366417754</v>
      </c>
      <c r="Y149">
        <v>5.36</v>
      </c>
      <c r="Z149">
        <v>471031528</v>
      </c>
      <c r="AA149">
        <v>20.593684</v>
      </c>
      <c r="AB149">
        <v>78.962879999999998</v>
      </c>
      <c r="AC149">
        <v>0.83888888888888891</v>
      </c>
      <c r="AD149">
        <v>29522606.8807947</v>
      </c>
      <c r="AE149">
        <v>197350.99337748345</v>
      </c>
      <c r="AF149">
        <v>6.6847414313492039E-3</v>
      </c>
      <c r="AG149">
        <v>23.486323082626228</v>
      </c>
      <c r="AH149">
        <v>149.59441741610738</v>
      </c>
      <c r="AI149">
        <v>17</v>
      </c>
      <c r="AJ149">
        <v>98200</v>
      </c>
      <c r="AK149">
        <v>1221500</v>
      </c>
      <c r="AL149">
        <v>5882.3529411764703</v>
      </c>
      <c r="AM149">
        <f>youtube_stats_raw[[#This Row],[subscribers_for_last_30_days]] /  youtube_stats_raw[[#This Row],[subscribers]]</f>
        <v>3.3557046979865771E-3</v>
      </c>
      <c r="AN149" t="str">
        <f>IF(AND(youtube_stats_raw[[#This Row],[upload_frequency]]&gt;23.1077381,youtube_stats_raw[[#This Row],[ engagement_rate]]&lt;=0),"High",IF(OR(youtube_stats_raw[[#This Row],[upload_frequency]]&gt;23.1077381,youtube_stats_raw[[#This Row],[ engagement_rate]]&lt;=0),"Medium","Low"))</f>
        <v>Low</v>
      </c>
      <c r="AO149" s="4">
        <f>DATE(T149, MATCH(U149,{"Jan","Feb","Mar","Apr","May","Jun","Jul","Aug","Sep","Oct","Nov","Dec"},0), V149)</f>
        <v>40000</v>
      </c>
      <c r="AP149" t="str">
        <f>IF(youtube_stats_raw[[#This Row],[subscribers]]&lt;70000000,"Micro",IF(youtube_stats_raw[[#This Row],[subscribers]]&lt;128000000,"Mid",IF(youtube_stats_raw[[#This Row],[subscribers]]&lt;186000000,"Macro","Mega")))</f>
        <v>Micro</v>
      </c>
      <c r="AQ149">
        <f>SUM((youtube_stats_raw[[#This Row],[lowest_yearly_earnings]] + youtube_stats_raw[[#This Row],[highest_yearly_earnings]])/2)</f>
        <v>689250</v>
      </c>
      <c r="AR14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50" spans="1:44" x14ac:dyDescent="0.3">
      <c r="A150">
        <v>173</v>
      </c>
      <c r="B150" t="s">
        <v>310</v>
      </c>
      <c r="C150" s="1">
        <v>29600000</v>
      </c>
      <c r="D150" s="2">
        <v>17208027242</v>
      </c>
      <c r="E150" t="s">
        <v>30</v>
      </c>
      <c r="F150" t="s">
        <v>310</v>
      </c>
      <c r="G150">
        <v>4903</v>
      </c>
      <c r="H150" t="s">
        <v>39</v>
      </c>
      <c r="I150" t="s">
        <v>40</v>
      </c>
      <c r="J150" t="s">
        <v>30</v>
      </c>
      <c r="K150">
        <v>165</v>
      </c>
      <c r="L150">
        <v>50</v>
      </c>
      <c r="M150">
        <v>56</v>
      </c>
      <c r="N150">
        <v>81884000</v>
      </c>
      <c r="O150">
        <v>20500</v>
      </c>
      <c r="P150">
        <v>327500</v>
      </c>
      <c r="Q150">
        <v>245700</v>
      </c>
      <c r="R150">
        <v>3900000</v>
      </c>
      <c r="S150">
        <v>0</v>
      </c>
      <c r="T150">
        <v>2006</v>
      </c>
      <c r="U150" t="s">
        <v>132</v>
      </c>
      <c r="V150" t="s">
        <v>56</v>
      </c>
      <c r="W150">
        <v>88.2</v>
      </c>
      <c r="X150">
        <v>328239523</v>
      </c>
      <c r="Y150">
        <v>14.7</v>
      </c>
      <c r="Z150">
        <v>270663028</v>
      </c>
      <c r="AA150">
        <v>37.090240000000001</v>
      </c>
      <c r="AB150">
        <v>-95.712890999999999</v>
      </c>
      <c r="AC150">
        <v>22.699074074074073</v>
      </c>
      <c r="AD150">
        <v>3509693.5023455028</v>
      </c>
      <c r="AE150">
        <v>6037.1201305323275</v>
      </c>
      <c r="AF150">
        <v>1.7201274488777335E-3</v>
      </c>
      <c r="AG150">
        <v>19.031815523900597</v>
      </c>
      <c r="AH150">
        <v>581.35227168918914</v>
      </c>
      <c r="AI150">
        <v>20</v>
      </c>
      <c r="AJ150">
        <v>307000</v>
      </c>
      <c r="AK150">
        <v>3654300</v>
      </c>
      <c r="AL150">
        <v>0</v>
      </c>
      <c r="AM150">
        <f>youtube_stats_raw[[#This Row],[subscribers_for_last_30_days]] /  youtube_stats_raw[[#This Row],[subscribers]]</f>
        <v>0</v>
      </c>
      <c r="AN150" t="str">
        <f>IF(AND(youtube_stats_raw[[#This Row],[upload_frequency]]&gt;23.1077381,youtube_stats_raw[[#This Row],[ engagement_rate]]&lt;=0),"High",IF(OR(youtube_stats_raw[[#This Row],[upload_frequency]]&gt;23.1077381,youtube_stats_raw[[#This Row],[ engagement_rate]]&lt;=0),"Medium","Low"))</f>
        <v>Medium</v>
      </c>
      <c r="AO150" s="4">
        <f>DATE(T150, MATCH(U150,{"Jan","Feb","Mar","Apr","May","Jun","Jul","Aug","Sep","Oct","Nov","Dec"},0), V150)</f>
        <v>39014</v>
      </c>
      <c r="AP150" t="str">
        <f>IF(youtube_stats_raw[[#This Row],[subscribers]]&lt;70000000,"Micro",IF(youtube_stats_raw[[#This Row],[subscribers]]&lt;128000000,"Mid",IF(youtube_stats_raw[[#This Row],[subscribers]]&lt;186000000,"Macro","Mega")))</f>
        <v>Micro</v>
      </c>
      <c r="AQ150">
        <f>SUM((youtube_stats_raw[[#This Row],[lowest_yearly_earnings]] + youtube_stats_raw[[#This Row],[highest_yearly_earnings]])/2)</f>
        <v>2072850</v>
      </c>
      <c r="AR15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51" spans="1:44" x14ac:dyDescent="0.3">
      <c r="A151">
        <v>175</v>
      </c>
      <c r="B151" t="s">
        <v>311</v>
      </c>
      <c r="C151" s="1">
        <v>29300000</v>
      </c>
      <c r="D151" s="2">
        <v>21226945136</v>
      </c>
      <c r="E151" t="s">
        <v>30</v>
      </c>
      <c r="F151" t="s">
        <v>312</v>
      </c>
      <c r="G151">
        <v>14</v>
      </c>
      <c r="H151" t="s">
        <v>129</v>
      </c>
      <c r="I151" t="s">
        <v>130</v>
      </c>
      <c r="J151" t="s">
        <v>71</v>
      </c>
      <c r="K151">
        <v>4051498</v>
      </c>
      <c r="L151">
        <v>3624</v>
      </c>
      <c r="M151">
        <v>7658</v>
      </c>
      <c r="N151">
        <v>15</v>
      </c>
      <c r="O151">
        <v>0</v>
      </c>
      <c r="P151">
        <v>0</v>
      </c>
      <c r="Q151">
        <v>0</v>
      </c>
      <c r="R151">
        <v>1</v>
      </c>
      <c r="S151">
        <v>0</v>
      </c>
      <c r="T151">
        <v>2015</v>
      </c>
      <c r="U151" t="s">
        <v>132</v>
      </c>
      <c r="V151" t="s">
        <v>184</v>
      </c>
      <c r="W151">
        <v>90</v>
      </c>
      <c r="X151">
        <v>44938712</v>
      </c>
      <c r="Y151">
        <v>9.7899999999999991</v>
      </c>
      <c r="Z151">
        <v>41339571</v>
      </c>
      <c r="AA151">
        <v>-38.416097000000001</v>
      </c>
      <c r="AB151">
        <v>-63.616672000000001</v>
      </c>
      <c r="AC151">
        <v>0.12962962962962962</v>
      </c>
      <c r="AD151">
        <v>1516210366.8571429</v>
      </c>
      <c r="AE151">
        <v>2092857.142857143</v>
      </c>
      <c r="AF151">
        <v>1.380321087762574E-3</v>
      </c>
      <c r="AG151">
        <v>0</v>
      </c>
      <c r="AH151">
        <v>724.46911726962458</v>
      </c>
      <c r="AI151">
        <v>11</v>
      </c>
      <c r="AJ151">
        <v>0</v>
      </c>
      <c r="AK151">
        <v>1</v>
      </c>
      <c r="AL151">
        <v>0</v>
      </c>
      <c r="AM151">
        <f>youtube_stats_raw[[#This Row],[subscribers_for_last_30_days]] /  youtube_stats_raw[[#This Row],[subscribers]]</f>
        <v>0</v>
      </c>
      <c r="AN151" t="str">
        <f>IF(AND(youtube_stats_raw[[#This Row],[upload_frequency]]&gt;23.1077381,youtube_stats_raw[[#This Row],[ engagement_rate]]&lt;=0),"High",IF(OR(youtube_stats_raw[[#This Row],[upload_frequency]]&gt;23.1077381,youtube_stats_raw[[#This Row],[ engagement_rate]]&lt;=0),"Medium","Low"))</f>
        <v>Medium</v>
      </c>
      <c r="AO151" s="4">
        <f>DATE(T151, MATCH(U151,{"Jan","Feb","Mar","Apr","May","Jun","Jul","Aug","Sep","Oct","Nov","Dec"},0), V151)</f>
        <v>42308</v>
      </c>
      <c r="AP151" t="str">
        <f>IF(youtube_stats_raw[[#This Row],[subscribers]]&lt;70000000,"Micro",IF(youtube_stats_raw[[#This Row],[subscribers]]&lt;128000000,"Mid",IF(youtube_stats_raw[[#This Row],[subscribers]]&lt;186000000,"Macro","Mega")))</f>
        <v>Micro</v>
      </c>
      <c r="AQ151">
        <f>SUM((youtube_stats_raw[[#This Row],[lowest_yearly_earnings]] + youtube_stats_raw[[#This Row],[highest_yearly_earnings]])/2)</f>
        <v>0.5</v>
      </c>
      <c r="AR15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52" spans="1:44" x14ac:dyDescent="0.3">
      <c r="A152">
        <v>176</v>
      </c>
      <c r="B152" t="s">
        <v>313</v>
      </c>
      <c r="C152" s="1">
        <v>29200000</v>
      </c>
      <c r="D152" s="2">
        <v>14727238483</v>
      </c>
      <c r="E152" t="s">
        <v>45</v>
      </c>
      <c r="F152" t="s">
        <v>313</v>
      </c>
      <c r="G152">
        <v>1513</v>
      </c>
      <c r="H152" t="s">
        <v>39</v>
      </c>
      <c r="I152" t="s">
        <v>40</v>
      </c>
      <c r="J152" t="s">
        <v>45</v>
      </c>
      <c r="K152">
        <v>230</v>
      </c>
      <c r="L152">
        <v>51</v>
      </c>
      <c r="M152">
        <v>48</v>
      </c>
      <c r="N152">
        <v>180519000</v>
      </c>
      <c r="O152">
        <v>0</v>
      </c>
      <c r="P152">
        <v>0</v>
      </c>
      <c r="Q152">
        <v>0</v>
      </c>
      <c r="R152">
        <v>0</v>
      </c>
      <c r="S152">
        <v>1000000</v>
      </c>
      <c r="T152">
        <v>2015</v>
      </c>
      <c r="U152" t="s">
        <v>73</v>
      </c>
      <c r="V152" t="s">
        <v>144</v>
      </c>
      <c r="W152">
        <v>88.2</v>
      </c>
      <c r="X152">
        <v>328239523</v>
      </c>
      <c r="Y152">
        <v>14.7</v>
      </c>
      <c r="Z152">
        <v>270663028</v>
      </c>
      <c r="AA152">
        <v>37.090240000000001</v>
      </c>
      <c r="AB152">
        <v>-95.712890999999999</v>
      </c>
      <c r="AC152">
        <v>14.00925925925926</v>
      </c>
      <c r="AD152">
        <v>9733799.3939193655</v>
      </c>
      <c r="AE152">
        <v>19299.405155320554</v>
      </c>
      <c r="AF152">
        <v>1.9827206596610934E-3</v>
      </c>
      <c r="AG152">
        <v>0</v>
      </c>
      <c r="AH152">
        <v>504.35748229452054</v>
      </c>
      <c r="AI152">
        <v>11</v>
      </c>
      <c r="AJ152">
        <v>0</v>
      </c>
      <c r="AK152">
        <v>0</v>
      </c>
      <c r="AL152">
        <v>90909.090909090912</v>
      </c>
      <c r="AM152">
        <f>youtube_stats_raw[[#This Row],[subscribers_for_last_30_days]] /  youtube_stats_raw[[#This Row],[subscribers]]</f>
        <v>3.4246575342465752E-2</v>
      </c>
      <c r="AN152" t="str">
        <f>IF(AND(youtube_stats_raw[[#This Row],[upload_frequency]]&gt;23.1077381,youtube_stats_raw[[#This Row],[ engagement_rate]]&lt;=0),"High",IF(OR(youtube_stats_raw[[#This Row],[upload_frequency]]&gt;23.1077381,youtube_stats_raw[[#This Row],[ engagement_rate]]&lt;=0),"Medium","Low"))</f>
        <v>Low</v>
      </c>
      <c r="AO152" s="4">
        <f>DATE(T152, MATCH(U152,{"Jan","Feb","Mar","Apr","May","Jun","Jul","Aug","Sep","Oct","Nov","Dec"},0), V152)</f>
        <v>42023</v>
      </c>
      <c r="AP152" t="str">
        <f>IF(youtube_stats_raw[[#This Row],[subscribers]]&lt;70000000,"Micro",IF(youtube_stats_raw[[#This Row],[subscribers]]&lt;128000000,"Mid",IF(youtube_stats_raw[[#This Row],[subscribers]]&lt;186000000,"Macro","Mega")))</f>
        <v>Micro</v>
      </c>
      <c r="AQ152">
        <f>SUM((youtube_stats_raw[[#This Row],[lowest_yearly_earnings]] + youtube_stats_raw[[#This Row],[highest_yearly_earnings]])/2)</f>
        <v>0</v>
      </c>
      <c r="AR15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53" spans="1:44" x14ac:dyDescent="0.3">
      <c r="A153">
        <v>177</v>
      </c>
      <c r="B153" t="s">
        <v>314</v>
      </c>
      <c r="C153" s="1">
        <v>29200000</v>
      </c>
      <c r="D153" s="2">
        <v>11627437847</v>
      </c>
      <c r="E153" t="s">
        <v>170</v>
      </c>
      <c r="F153" t="s">
        <v>314</v>
      </c>
      <c r="G153">
        <v>3654</v>
      </c>
      <c r="H153" t="s">
        <v>113</v>
      </c>
      <c r="I153" t="s">
        <v>114</v>
      </c>
      <c r="J153" t="s">
        <v>41</v>
      </c>
      <c r="K153">
        <v>338</v>
      </c>
      <c r="L153">
        <v>10</v>
      </c>
      <c r="M153">
        <v>15</v>
      </c>
      <c r="N153">
        <v>303100000</v>
      </c>
      <c r="O153">
        <v>75800</v>
      </c>
      <c r="P153">
        <v>1200000</v>
      </c>
      <c r="Q153">
        <v>909300</v>
      </c>
      <c r="R153">
        <v>14500000</v>
      </c>
      <c r="S153">
        <v>1000000</v>
      </c>
      <c r="T153">
        <v>2012</v>
      </c>
      <c r="U153" t="s">
        <v>140</v>
      </c>
      <c r="V153" t="s">
        <v>82</v>
      </c>
      <c r="W153">
        <v>51.3</v>
      </c>
      <c r="X153">
        <v>212559417</v>
      </c>
      <c r="Y153">
        <v>12.08</v>
      </c>
      <c r="Z153">
        <v>183241641</v>
      </c>
      <c r="AA153">
        <v>-14.235004</v>
      </c>
      <c r="AB153">
        <v>-51.925280000000001</v>
      </c>
      <c r="AC153">
        <v>25.375</v>
      </c>
      <c r="AD153">
        <v>3182112.1639299397</v>
      </c>
      <c r="AE153">
        <v>7991.2424740010947</v>
      </c>
      <c r="AF153">
        <v>2.5113013188484946E-3</v>
      </c>
      <c r="AG153">
        <v>103.20416378829431</v>
      </c>
      <c r="AH153">
        <v>398.19992626712326</v>
      </c>
      <c r="AI153">
        <v>14</v>
      </c>
      <c r="AJ153">
        <v>1124200</v>
      </c>
      <c r="AK153">
        <v>13590700</v>
      </c>
      <c r="AL153">
        <v>71428.571428571435</v>
      </c>
      <c r="AM153">
        <f>youtube_stats_raw[[#This Row],[subscribers_for_last_30_days]] /  youtube_stats_raw[[#This Row],[subscribers]]</f>
        <v>3.4246575342465752E-2</v>
      </c>
      <c r="AN153" t="str">
        <f>IF(AND(youtube_stats_raw[[#This Row],[upload_frequency]]&gt;23.1077381,youtube_stats_raw[[#This Row],[ engagement_rate]]&lt;=0),"High",IF(OR(youtube_stats_raw[[#This Row],[upload_frequency]]&gt;23.1077381,youtube_stats_raw[[#This Row],[ engagement_rate]]&lt;=0),"Medium","Low"))</f>
        <v>Medium</v>
      </c>
      <c r="AO153" s="4">
        <f>DATE(T153, MATCH(U153,{"Jan","Feb","Mar","Apr","May","Jun","Jul","Aug","Sep","Oct","Nov","Dec"},0), V153)</f>
        <v>41220</v>
      </c>
      <c r="AP153" t="str">
        <f>IF(youtube_stats_raw[[#This Row],[subscribers]]&lt;70000000,"Micro",IF(youtube_stats_raw[[#This Row],[subscribers]]&lt;128000000,"Mid",IF(youtube_stats_raw[[#This Row],[subscribers]]&lt;186000000,"Macro","Mega")))</f>
        <v>Micro</v>
      </c>
      <c r="AQ153">
        <f>SUM((youtube_stats_raw[[#This Row],[lowest_yearly_earnings]] + youtube_stats_raw[[#This Row],[highest_yearly_earnings]])/2)</f>
        <v>7704650</v>
      </c>
      <c r="AR15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54" spans="1:44" x14ac:dyDescent="0.3">
      <c r="A154">
        <v>178</v>
      </c>
      <c r="B154" t="s">
        <v>315</v>
      </c>
      <c r="C154" s="1">
        <v>29200000</v>
      </c>
      <c r="D154" s="2">
        <v>4079141673</v>
      </c>
      <c r="E154" t="s">
        <v>170</v>
      </c>
      <c r="F154" t="s">
        <v>315</v>
      </c>
      <c r="G154">
        <v>404</v>
      </c>
      <c r="H154" t="s">
        <v>207</v>
      </c>
      <c r="I154" t="s">
        <v>208</v>
      </c>
      <c r="J154" t="s">
        <v>170</v>
      </c>
      <c r="K154">
        <v>1852</v>
      </c>
      <c r="L154">
        <v>3</v>
      </c>
      <c r="M154">
        <v>9</v>
      </c>
      <c r="N154">
        <v>12143000</v>
      </c>
      <c r="O154">
        <v>3000</v>
      </c>
      <c r="P154">
        <v>48600</v>
      </c>
      <c r="Q154">
        <v>36400</v>
      </c>
      <c r="R154">
        <v>582900</v>
      </c>
      <c r="S154">
        <v>0</v>
      </c>
      <c r="T154">
        <v>2006</v>
      </c>
      <c r="U154" t="s">
        <v>46</v>
      </c>
      <c r="V154" t="s">
        <v>125</v>
      </c>
      <c r="W154">
        <v>88.9</v>
      </c>
      <c r="X154">
        <v>47076781</v>
      </c>
      <c r="Y154">
        <v>13.96</v>
      </c>
      <c r="Z154">
        <v>37927409</v>
      </c>
      <c r="AA154">
        <v>40.463667000000001</v>
      </c>
      <c r="AB154">
        <v>-3.7492200000000002</v>
      </c>
      <c r="AC154">
        <v>1.8703703703703705</v>
      </c>
      <c r="AD154">
        <v>10096885.329207921</v>
      </c>
      <c r="AE154">
        <v>72277.227722772281</v>
      </c>
      <c r="AF154">
        <v>7.1583686816459342E-3</v>
      </c>
      <c r="AG154">
        <v>11.914271161917547</v>
      </c>
      <c r="AH154">
        <v>139.69663263698629</v>
      </c>
      <c r="AI154">
        <v>20</v>
      </c>
      <c r="AJ154">
        <v>45600</v>
      </c>
      <c r="AK154">
        <v>546500</v>
      </c>
      <c r="AL154">
        <v>0</v>
      </c>
      <c r="AM154">
        <f>youtube_stats_raw[[#This Row],[subscribers_for_last_30_days]] /  youtube_stats_raw[[#This Row],[subscribers]]</f>
        <v>0</v>
      </c>
      <c r="AN154" t="str">
        <f>IF(AND(youtube_stats_raw[[#This Row],[upload_frequency]]&gt;23.1077381,youtube_stats_raw[[#This Row],[ engagement_rate]]&lt;=0),"High",IF(OR(youtube_stats_raw[[#This Row],[upload_frequency]]&gt;23.1077381,youtube_stats_raw[[#This Row],[ engagement_rate]]&lt;=0),"Medium","Low"))</f>
        <v>Medium</v>
      </c>
      <c r="AO154" s="4">
        <f>DATE(T154, MATCH(U154,{"Jan","Feb","Mar","Apr","May","Jun","Jul","Aug","Sep","Oct","Nov","Dec"},0), V154)</f>
        <v>38776</v>
      </c>
      <c r="AP154" t="str">
        <f>IF(youtube_stats_raw[[#This Row],[subscribers]]&lt;70000000,"Micro",IF(youtube_stats_raw[[#This Row],[subscribers]]&lt;128000000,"Mid",IF(youtube_stats_raw[[#This Row],[subscribers]]&lt;186000000,"Macro","Mega")))</f>
        <v>Micro</v>
      </c>
      <c r="AQ154">
        <f>SUM((youtube_stats_raw[[#This Row],[lowest_yearly_earnings]] + youtube_stats_raw[[#This Row],[highest_yearly_earnings]])/2)</f>
        <v>309650</v>
      </c>
      <c r="AR15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55" spans="1:44" x14ac:dyDescent="0.3">
      <c r="A155">
        <v>180</v>
      </c>
      <c r="B155" t="s">
        <v>316</v>
      </c>
      <c r="C155" s="1">
        <v>28900000</v>
      </c>
      <c r="D155" s="2">
        <v>17930570614</v>
      </c>
      <c r="E155" t="s">
        <v>49</v>
      </c>
      <c r="F155" t="s">
        <v>316</v>
      </c>
      <c r="G155">
        <v>555</v>
      </c>
      <c r="H155" t="s">
        <v>31</v>
      </c>
      <c r="I155" t="s">
        <v>32</v>
      </c>
      <c r="J155" t="s">
        <v>49</v>
      </c>
      <c r="K155">
        <v>149</v>
      </c>
      <c r="L155">
        <v>44</v>
      </c>
      <c r="M155">
        <v>13</v>
      </c>
      <c r="N155">
        <v>109828000</v>
      </c>
      <c r="O155">
        <v>27500</v>
      </c>
      <c r="P155">
        <v>439300</v>
      </c>
      <c r="Q155">
        <v>329500</v>
      </c>
      <c r="R155">
        <v>5300000</v>
      </c>
      <c r="S155">
        <v>200000</v>
      </c>
      <c r="T155">
        <v>2014</v>
      </c>
      <c r="U155" t="s">
        <v>34</v>
      </c>
      <c r="V155" t="s">
        <v>35</v>
      </c>
      <c r="W155">
        <v>28.1</v>
      </c>
      <c r="X155">
        <v>1366417754</v>
      </c>
      <c r="Y155">
        <v>5.36</v>
      </c>
      <c r="Z155">
        <v>471031528</v>
      </c>
      <c r="AA155">
        <v>20.593684</v>
      </c>
      <c r="AB155">
        <v>78.962879999999998</v>
      </c>
      <c r="AC155">
        <v>4.625</v>
      </c>
      <c r="AD155">
        <v>32307334.439639639</v>
      </c>
      <c r="AE155">
        <v>52072.072072072071</v>
      </c>
      <c r="AF155">
        <v>1.6117724651459327E-3</v>
      </c>
      <c r="AG155">
        <v>24.500056883688867</v>
      </c>
      <c r="AH155">
        <v>620.43496934256052</v>
      </c>
      <c r="AI155">
        <v>12</v>
      </c>
      <c r="AJ155">
        <v>411800</v>
      </c>
      <c r="AK155">
        <v>4970500</v>
      </c>
      <c r="AL155">
        <v>16666.666666666668</v>
      </c>
      <c r="AM155">
        <f>youtube_stats_raw[[#This Row],[subscribers_for_last_30_days]] /  youtube_stats_raw[[#This Row],[subscribers]]</f>
        <v>6.920415224913495E-3</v>
      </c>
      <c r="AN155" t="str">
        <f>IF(AND(youtube_stats_raw[[#This Row],[upload_frequency]]&gt;23.1077381,youtube_stats_raw[[#This Row],[ engagement_rate]]&lt;=0),"High",IF(OR(youtube_stats_raw[[#This Row],[upload_frequency]]&gt;23.1077381,youtube_stats_raw[[#This Row],[ engagement_rate]]&lt;=0),"Medium","Low"))</f>
        <v>Low</v>
      </c>
      <c r="AO155" s="4">
        <f>DATE(T155, MATCH(U155,{"Jan","Feb","Mar","Apr","May","Jun","Jul","Aug","Sep","Oct","Nov","Dec"},0), V155)</f>
        <v>41711</v>
      </c>
      <c r="AP155" t="str">
        <f>IF(youtube_stats_raw[[#This Row],[subscribers]]&lt;70000000,"Micro",IF(youtube_stats_raw[[#This Row],[subscribers]]&lt;128000000,"Mid",IF(youtube_stats_raw[[#This Row],[subscribers]]&lt;186000000,"Macro","Mega")))</f>
        <v>Micro</v>
      </c>
      <c r="AQ155">
        <f>SUM((youtube_stats_raw[[#This Row],[lowest_yearly_earnings]] + youtube_stats_raw[[#This Row],[highest_yearly_earnings]])/2)</f>
        <v>2814750</v>
      </c>
      <c r="AR15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56" spans="1:44" x14ac:dyDescent="0.3">
      <c r="A156">
        <v>182</v>
      </c>
      <c r="B156" t="s">
        <v>317</v>
      </c>
      <c r="C156" s="1">
        <v>28400000</v>
      </c>
      <c r="D156" s="2">
        <v>9956764048</v>
      </c>
      <c r="E156" t="s">
        <v>45</v>
      </c>
      <c r="F156" t="s">
        <v>317</v>
      </c>
      <c r="G156">
        <v>5809</v>
      </c>
      <c r="H156" t="s">
        <v>39</v>
      </c>
      <c r="I156" t="s">
        <v>40</v>
      </c>
      <c r="J156" t="s">
        <v>45</v>
      </c>
      <c r="K156">
        <v>445</v>
      </c>
      <c r="L156">
        <v>53</v>
      </c>
      <c r="M156">
        <v>49</v>
      </c>
      <c r="N156">
        <v>26435000</v>
      </c>
      <c r="O156">
        <v>6600</v>
      </c>
      <c r="P156">
        <v>105700</v>
      </c>
      <c r="Q156">
        <v>79300</v>
      </c>
      <c r="R156">
        <v>1300000</v>
      </c>
      <c r="S156">
        <v>0</v>
      </c>
      <c r="T156">
        <v>2006</v>
      </c>
      <c r="U156" t="s">
        <v>140</v>
      </c>
      <c r="V156" t="s">
        <v>115</v>
      </c>
      <c r="W156">
        <v>88.2</v>
      </c>
      <c r="X156">
        <v>328239523</v>
      </c>
      <c r="Y156">
        <v>14.7</v>
      </c>
      <c r="Z156">
        <v>270663028</v>
      </c>
      <c r="AA156">
        <v>37.090240000000001</v>
      </c>
      <c r="AB156">
        <v>-95.712890999999999</v>
      </c>
      <c r="AC156">
        <v>26.893518518518519</v>
      </c>
      <c r="AD156">
        <v>1714023.7645033568</v>
      </c>
      <c r="AE156">
        <v>4888.9653985195382</v>
      </c>
      <c r="AF156">
        <v>2.852332330372403E-3</v>
      </c>
      <c r="AG156">
        <v>10.615898849308557</v>
      </c>
      <c r="AH156">
        <v>350.59028338028168</v>
      </c>
      <c r="AI156">
        <v>20</v>
      </c>
      <c r="AJ156">
        <v>99100</v>
      </c>
      <c r="AK156">
        <v>1220700</v>
      </c>
      <c r="AL156">
        <v>0</v>
      </c>
      <c r="AM156">
        <f>youtube_stats_raw[[#This Row],[subscribers_for_last_30_days]] /  youtube_stats_raw[[#This Row],[subscribers]]</f>
        <v>0</v>
      </c>
      <c r="AN156" t="str">
        <f>IF(AND(youtube_stats_raw[[#This Row],[upload_frequency]]&gt;23.1077381,youtube_stats_raw[[#This Row],[ engagement_rate]]&lt;=0),"High",IF(OR(youtube_stats_raw[[#This Row],[upload_frequency]]&gt;23.1077381,youtube_stats_raw[[#This Row],[ engagement_rate]]&lt;=0),"Medium","Low"))</f>
        <v>High</v>
      </c>
      <c r="AO156" s="4">
        <f>DATE(T156, MATCH(U156,{"Jan","Feb","Mar","Apr","May","Jun","Jul","Aug","Sep","Oct","Nov","Dec"},0), V156)</f>
        <v>39042</v>
      </c>
      <c r="AP156" t="str">
        <f>IF(youtube_stats_raw[[#This Row],[subscribers]]&lt;70000000,"Micro",IF(youtube_stats_raw[[#This Row],[subscribers]]&lt;128000000,"Mid",IF(youtube_stats_raw[[#This Row],[subscribers]]&lt;186000000,"Macro","Mega")))</f>
        <v>Micro</v>
      </c>
      <c r="AQ156">
        <f>SUM((youtube_stats_raw[[#This Row],[lowest_yearly_earnings]] + youtube_stats_raw[[#This Row],[highest_yearly_earnings]])/2)</f>
        <v>689650</v>
      </c>
      <c r="AR15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57" spans="1:44" x14ac:dyDescent="0.3">
      <c r="A157">
        <v>183</v>
      </c>
      <c r="B157" t="s">
        <v>318</v>
      </c>
      <c r="C157" s="1">
        <v>28400000</v>
      </c>
      <c r="D157" s="2">
        <v>10062770060</v>
      </c>
      <c r="E157" t="s">
        <v>319</v>
      </c>
      <c r="F157" t="s">
        <v>318</v>
      </c>
      <c r="G157">
        <v>5436</v>
      </c>
      <c r="H157" t="s">
        <v>31</v>
      </c>
      <c r="I157" t="s">
        <v>32</v>
      </c>
      <c r="J157" t="s">
        <v>124</v>
      </c>
      <c r="K157">
        <v>432</v>
      </c>
      <c r="L157">
        <v>45</v>
      </c>
      <c r="M157">
        <v>11</v>
      </c>
      <c r="N157">
        <v>227355000</v>
      </c>
      <c r="O157">
        <v>56800</v>
      </c>
      <c r="P157">
        <v>909400</v>
      </c>
      <c r="Q157">
        <v>682100</v>
      </c>
      <c r="R157">
        <v>10900000</v>
      </c>
      <c r="S157">
        <v>500000</v>
      </c>
      <c r="T157">
        <v>2012</v>
      </c>
      <c r="U157" t="s">
        <v>46</v>
      </c>
      <c r="V157" t="s">
        <v>78</v>
      </c>
      <c r="W157">
        <v>28.1</v>
      </c>
      <c r="X157">
        <v>1366417754</v>
      </c>
      <c r="Y157">
        <v>5.36</v>
      </c>
      <c r="Z157">
        <v>471031528</v>
      </c>
      <c r="AA157">
        <v>20.593684</v>
      </c>
      <c r="AB157">
        <v>78.962879999999998</v>
      </c>
      <c r="AC157">
        <v>37.75</v>
      </c>
      <c r="AD157">
        <v>1851135.0367917586</v>
      </c>
      <c r="AE157">
        <v>5224.429727740986</v>
      </c>
      <c r="AF157">
        <v>2.8222845032394588E-3</v>
      </c>
      <c r="AG157">
        <v>90.372729832604364</v>
      </c>
      <c r="AH157">
        <v>354.32288943661973</v>
      </c>
      <c r="AI157">
        <v>14</v>
      </c>
      <c r="AJ157">
        <v>852600</v>
      </c>
      <c r="AK157">
        <v>10217900</v>
      </c>
      <c r="AL157">
        <v>35714.285714285717</v>
      </c>
      <c r="AM157">
        <f>youtube_stats_raw[[#This Row],[subscribers_for_last_30_days]] /  youtube_stats_raw[[#This Row],[subscribers]]</f>
        <v>1.7605633802816902E-2</v>
      </c>
      <c r="AN157" t="str">
        <f>IF(AND(youtube_stats_raw[[#This Row],[upload_frequency]]&gt;23.1077381,youtube_stats_raw[[#This Row],[ engagement_rate]]&lt;=0),"High",IF(OR(youtube_stats_raw[[#This Row],[upload_frequency]]&gt;23.1077381,youtube_stats_raw[[#This Row],[ engagement_rate]]&lt;=0),"Medium","Low"))</f>
        <v>Medium</v>
      </c>
      <c r="AO157" s="4">
        <f>DATE(T157, MATCH(U157,{"Jan","Feb","Mar","Apr","May","Jun","Jul","Aug","Sep","Oct","Nov","Dec"},0), V157)</f>
        <v>40962</v>
      </c>
      <c r="AP157" t="str">
        <f>IF(youtube_stats_raw[[#This Row],[subscribers]]&lt;70000000,"Micro",IF(youtube_stats_raw[[#This Row],[subscribers]]&lt;128000000,"Mid",IF(youtube_stats_raw[[#This Row],[subscribers]]&lt;186000000,"Macro","Mega")))</f>
        <v>Micro</v>
      </c>
      <c r="AQ157">
        <f>SUM((youtube_stats_raw[[#This Row],[lowest_yearly_earnings]] + youtube_stats_raw[[#This Row],[highest_yearly_earnings]])/2)</f>
        <v>5791050</v>
      </c>
      <c r="AR15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58" spans="1:44" x14ac:dyDescent="0.3">
      <c r="A158">
        <v>185</v>
      </c>
      <c r="B158" t="s">
        <v>320</v>
      </c>
      <c r="C158" s="1">
        <v>28300000</v>
      </c>
      <c r="D158" s="2">
        <v>14814192034</v>
      </c>
      <c r="E158" t="s">
        <v>49</v>
      </c>
      <c r="F158" t="s">
        <v>320</v>
      </c>
      <c r="G158">
        <v>505</v>
      </c>
      <c r="H158" t="s">
        <v>31</v>
      </c>
      <c r="I158" t="s">
        <v>32</v>
      </c>
      <c r="J158" t="s">
        <v>49</v>
      </c>
      <c r="K158">
        <v>223</v>
      </c>
      <c r="L158">
        <v>45</v>
      </c>
      <c r="M158">
        <v>14</v>
      </c>
      <c r="N158">
        <v>288110000</v>
      </c>
      <c r="O158">
        <v>72000</v>
      </c>
      <c r="P158">
        <v>1200000</v>
      </c>
      <c r="Q158">
        <v>864300</v>
      </c>
      <c r="R158">
        <v>13800000</v>
      </c>
      <c r="S158">
        <v>800000</v>
      </c>
      <c r="T158">
        <v>2014</v>
      </c>
      <c r="U158" t="s">
        <v>34</v>
      </c>
      <c r="V158" t="s">
        <v>35</v>
      </c>
      <c r="W158">
        <v>28.1</v>
      </c>
      <c r="X158">
        <v>1366417754</v>
      </c>
      <c r="Y158">
        <v>5.36</v>
      </c>
      <c r="Z158">
        <v>471031528</v>
      </c>
      <c r="AA158">
        <v>20.593684</v>
      </c>
      <c r="AB158">
        <v>78.962879999999998</v>
      </c>
      <c r="AC158">
        <v>4.208333333333333</v>
      </c>
      <c r="AD158">
        <v>29335033.730693068</v>
      </c>
      <c r="AE158">
        <v>56039.603960396038</v>
      </c>
      <c r="AF158">
        <v>1.910330305901852E-3</v>
      </c>
      <c r="AG158">
        <v>81.003405197251681</v>
      </c>
      <c r="AH158">
        <v>523.46968318021197</v>
      </c>
      <c r="AI158">
        <v>12</v>
      </c>
      <c r="AJ158">
        <v>1128000</v>
      </c>
      <c r="AK158">
        <v>12935700</v>
      </c>
      <c r="AL158">
        <v>66666.666666666672</v>
      </c>
      <c r="AM158">
        <f>youtube_stats_raw[[#This Row],[subscribers_for_last_30_days]] /  youtube_stats_raw[[#This Row],[subscribers]]</f>
        <v>2.8268551236749116E-2</v>
      </c>
      <c r="AN158" t="str">
        <f>IF(AND(youtube_stats_raw[[#This Row],[upload_frequency]]&gt;23.1077381,youtube_stats_raw[[#This Row],[ engagement_rate]]&lt;=0),"High",IF(OR(youtube_stats_raw[[#This Row],[upload_frequency]]&gt;23.1077381,youtube_stats_raw[[#This Row],[ engagement_rate]]&lt;=0),"Medium","Low"))</f>
        <v>Low</v>
      </c>
      <c r="AO158" s="4">
        <f>DATE(T158, MATCH(U158,{"Jan","Feb","Mar","Apr","May","Jun","Jul","Aug","Sep","Oct","Nov","Dec"},0), V158)</f>
        <v>41711</v>
      </c>
      <c r="AP158" t="str">
        <f>IF(youtube_stats_raw[[#This Row],[subscribers]]&lt;70000000,"Micro",IF(youtube_stats_raw[[#This Row],[subscribers]]&lt;128000000,"Mid",IF(youtube_stats_raw[[#This Row],[subscribers]]&lt;186000000,"Macro","Mega")))</f>
        <v>Micro</v>
      </c>
      <c r="AQ158">
        <f>SUM((youtube_stats_raw[[#This Row],[lowest_yearly_earnings]] + youtube_stats_raw[[#This Row],[highest_yearly_earnings]])/2)</f>
        <v>7332150</v>
      </c>
      <c r="AR15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59" spans="1:44" x14ac:dyDescent="0.3">
      <c r="A159">
        <v>186</v>
      </c>
      <c r="B159" t="s">
        <v>321</v>
      </c>
      <c r="C159" s="1">
        <v>28300000</v>
      </c>
      <c r="D159" s="2">
        <v>23844936965</v>
      </c>
      <c r="E159" t="s">
        <v>45</v>
      </c>
      <c r="F159" t="s">
        <v>321</v>
      </c>
      <c r="G159">
        <v>106983</v>
      </c>
      <c r="H159" t="s">
        <v>166</v>
      </c>
      <c r="I159" t="s">
        <v>167</v>
      </c>
      <c r="J159" t="s">
        <v>45</v>
      </c>
      <c r="K159">
        <v>80</v>
      </c>
      <c r="L159">
        <v>3</v>
      </c>
      <c r="M159">
        <v>49</v>
      </c>
      <c r="N159">
        <v>684860000</v>
      </c>
      <c r="O159">
        <v>171200</v>
      </c>
      <c r="P159">
        <v>2700000</v>
      </c>
      <c r="Q159">
        <v>2100000</v>
      </c>
      <c r="R159">
        <v>32900000</v>
      </c>
      <c r="S159">
        <v>700000</v>
      </c>
      <c r="T159">
        <v>2011</v>
      </c>
      <c r="U159" t="s">
        <v>59</v>
      </c>
      <c r="V159" t="s">
        <v>72</v>
      </c>
      <c r="W159">
        <v>9</v>
      </c>
      <c r="X159">
        <v>216565318</v>
      </c>
      <c r="Y159">
        <v>4.45</v>
      </c>
      <c r="Z159">
        <v>79927762</v>
      </c>
      <c r="AA159">
        <v>30.375321</v>
      </c>
      <c r="AB159">
        <v>69.345116000000004</v>
      </c>
      <c r="AC159">
        <v>685.78846153846155</v>
      </c>
      <c r="AD159">
        <v>222885.28985913651</v>
      </c>
      <c r="AE159">
        <v>264.52800912294475</v>
      </c>
      <c r="AF159">
        <v>1.1868347583195214E-3</v>
      </c>
      <c r="AG159">
        <v>113.23158471599675</v>
      </c>
      <c r="AH159">
        <v>842.57727791519437</v>
      </c>
      <c r="AI159">
        <v>15</v>
      </c>
      <c r="AJ159">
        <v>2528800</v>
      </c>
      <c r="AK159">
        <v>30800000</v>
      </c>
      <c r="AL159">
        <v>46666.666666666664</v>
      </c>
      <c r="AM159">
        <f>youtube_stats_raw[[#This Row],[subscribers_for_last_30_days]] /  youtube_stats_raw[[#This Row],[subscribers]]</f>
        <v>2.4734982332155476E-2</v>
      </c>
      <c r="AN159" t="str">
        <f>IF(AND(youtube_stats_raw[[#This Row],[upload_frequency]]&gt;23.1077381,youtube_stats_raw[[#This Row],[ engagement_rate]]&lt;=0),"High",IF(OR(youtube_stats_raw[[#This Row],[upload_frequency]]&gt;23.1077381,youtube_stats_raw[[#This Row],[ engagement_rate]]&lt;=0),"Medium","Low"))</f>
        <v>Medium</v>
      </c>
      <c r="AO159" s="4">
        <f>DATE(T159, MATCH(U159,{"Jan","Feb","Mar","Apr","May","Jun","Jul","Aug","Sep","Oct","Nov","Dec"},0), V159)</f>
        <v>40688</v>
      </c>
      <c r="AP159" t="str">
        <f>IF(youtube_stats_raw[[#This Row],[subscribers]]&lt;70000000,"Micro",IF(youtube_stats_raw[[#This Row],[subscribers]]&lt;128000000,"Mid",IF(youtube_stats_raw[[#This Row],[subscribers]]&lt;186000000,"Macro","Mega")))</f>
        <v>Micro</v>
      </c>
      <c r="AQ159">
        <f>SUM((youtube_stats_raw[[#This Row],[lowest_yearly_earnings]] + youtube_stats_raw[[#This Row],[highest_yearly_earnings]])/2)</f>
        <v>17500000</v>
      </c>
      <c r="AR15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60" spans="1:44" x14ac:dyDescent="0.3">
      <c r="A160">
        <v>187</v>
      </c>
      <c r="B160" t="s">
        <v>322</v>
      </c>
      <c r="C160" s="1">
        <v>28200000</v>
      </c>
      <c r="D160" s="2">
        <v>7600740993</v>
      </c>
      <c r="E160" t="s">
        <v>45</v>
      </c>
      <c r="F160" t="s">
        <v>322</v>
      </c>
      <c r="G160">
        <v>3009</v>
      </c>
      <c r="H160" t="s">
        <v>31</v>
      </c>
      <c r="I160" t="s">
        <v>32</v>
      </c>
      <c r="J160" t="s">
        <v>124</v>
      </c>
      <c r="K160">
        <v>721</v>
      </c>
      <c r="L160">
        <v>46</v>
      </c>
      <c r="M160">
        <v>13</v>
      </c>
      <c r="N160">
        <v>184966000</v>
      </c>
      <c r="O160">
        <v>46200</v>
      </c>
      <c r="P160">
        <v>739900</v>
      </c>
      <c r="Q160">
        <v>554900</v>
      </c>
      <c r="R160">
        <v>8900000</v>
      </c>
      <c r="S160">
        <v>500000</v>
      </c>
      <c r="T160">
        <v>2011</v>
      </c>
      <c r="U160" t="s">
        <v>34</v>
      </c>
      <c r="V160" t="s">
        <v>33</v>
      </c>
      <c r="W160">
        <v>28.1</v>
      </c>
      <c r="X160">
        <v>1366417754</v>
      </c>
      <c r="Y160">
        <v>5.36</v>
      </c>
      <c r="Z160">
        <v>471031528</v>
      </c>
      <c r="AA160">
        <v>20.593684</v>
      </c>
      <c r="AB160">
        <v>78.962879999999998</v>
      </c>
      <c r="AC160">
        <v>19.28846153846154</v>
      </c>
      <c r="AD160">
        <v>2526002.3240279164</v>
      </c>
      <c r="AE160">
        <v>9371.8843469591229</v>
      </c>
      <c r="AF160">
        <v>3.71016457816036E-3</v>
      </c>
      <c r="AG160">
        <v>97.345772034781916</v>
      </c>
      <c r="AH160">
        <v>269.52982244680851</v>
      </c>
      <c r="AI160">
        <v>15</v>
      </c>
      <c r="AJ160">
        <v>693700</v>
      </c>
      <c r="AK160">
        <v>8345100</v>
      </c>
      <c r="AL160">
        <v>33333.333333333336</v>
      </c>
      <c r="AM160">
        <f>youtube_stats_raw[[#This Row],[subscribers_for_last_30_days]] /  youtube_stats_raw[[#This Row],[subscribers]]</f>
        <v>1.7730496453900711E-2</v>
      </c>
      <c r="AN160" t="str">
        <f>IF(AND(youtube_stats_raw[[#This Row],[upload_frequency]]&gt;23.1077381,youtube_stats_raw[[#This Row],[ engagement_rate]]&lt;=0),"High",IF(OR(youtube_stats_raw[[#This Row],[upload_frequency]]&gt;23.1077381,youtube_stats_raw[[#This Row],[ engagement_rate]]&lt;=0),"Medium","Low"))</f>
        <v>Low</v>
      </c>
      <c r="AO160" s="4">
        <f>DATE(T160, MATCH(U160,{"Jan","Feb","Mar","Apr","May","Jun","Jul","Aug","Sep","Oct","Nov","Dec"},0), V160)</f>
        <v>40603</v>
      </c>
      <c r="AP160" t="str">
        <f>IF(youtube_stats_raw[[#This Row],[subscribers]]&lt;70000000,"Micro",IF(youtube_stats_raw[[#This Row],[subscribers]]&lt;128000000,"Mid",IF(youtube_stats_raw[[#This Row],[subscribers]]&lt;186000000,"Macro","Mega")))</f>
        <v>Micro</v>
      </c>
      <c r="AQ160">
        <f>SUM((youtube_stats_raw[[#This Row],[lowest_yearly_earnings]] + youtube_stats_raw[[#This Row],[highest_yearly_earnings]])/2)</f>
        <v>4727450</v>
      </c>
      <c r="AR16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61" spans="1:44" x14ac:dyDescent="0.3">
      <c r="A161">
        <v>188</v>
      </c>
      <c r="B161" t="s">
        <v>323</v>
      </c>
      <c r="C161" s="1">
        <v>28200000</v>
      </c>
      <c r="D161" s="2">
        <v>14412474625</v>
      </c>
      <c r="E161" t="s">
        <v>30</v>
      </c>
      <c r="F161" t="s">
        <v>323</v>
      </c>
      <c r="G161">
        <v>15</v>
      </c>
      <c r="H161" t="s">
        <v>39</v>
      </c>
      <c r="I161" t="s">
        <v>40</v>
      </c>
      <c r="J161" t="s">
        <v>30</v>
      </c>
      <c r="K161">
        <v>242</v>
      </c>
      <c r="L161">
        <v>54</v>
      </c>
      <c r="M161">
        <v>59</v>
      </c>
      <c r="N161">
        <v>158591000</v>
      </c>
      <c r="O161">
        <v>39600</v>
      </c>
      <c r="P161">
        <v>634400</v>
      </c>
      <c r="Q161">
        <v>475800</v>
      </c>
      <c r="R161">
        <v>7600000</v>
      </c>
      <c r="S161">
        <v>200000</v>
      </c>
      <c r="T161">
        <v>2005</v>
      </c>
      <c r="U161" t="s">
        <v>89</v>
      </c>
      <c r="V161" t="s">
        <v>127</v>
      </c>
      <c r="W161">
        <v>88.2</v>
      </c>
      <c r="X161">
        <v>328239523</v>
      </c>
      <c r="Y161">
        <v>14.7</v>
      </c>
      <c r="Z161">
        <v>270663028</v>
      </c>
      <c r="AA161">
        <v>37.090240000000001</v>
      </c>
      <c r="AB161">
        <v>-95.712890999999999</v>
      </c>
      <c r="AC161">
        <v>6.5789473684210523E-2</v>
      </c>
      <c r="AD161">
        <v>960831641.66666663</v>
      </c>
      <c r="AE161">
        <v>1880000</v>
      </c>
      <c r="AF161">
        <v>1.9566383104733481E-3</v>
      </c>
      <c r="AG161">
        <v>44.017423551925248</v>
      </c>
      <c r="AH161">
        <v>511.08066046099293</v>
      </c>
      <c r="AI161">
        <v>21</v>
      </c>
      <c r="AJ161">
        <v>594800</v>
      </c>
      <c r="AK161">
        <v>7124200</v>
      </c>
      <c r="AL161">
        <v>9523.8095238095229</v>
      </c>
      <c r="AM161">
        <f>youtube_stats_raw[[#This Row],[subscribers_for_last_30_days]] /  youtube_stats_raw[[#This Row],[subscribers]]</f>
        <v>7.0921985815602835E-3</v>
      </c>
      <c r="AN161" t="str">
        <f>IF(AND(youtube_stats_raw[[#This Row],[upload_frequency]]&gt;23.1077381,youtube_stats_raw[[#This Row],[ engagement_rate]]&lt;=0),"High",IF(OR(youtube_stats_raw[[#This Row],[upload_frequency]]&gt;23.1077381,youtube_stats_raw[[#This Row],[ engagement_rate]]&lt;=0),"Medium","Low"))</f>
        <v>Low</v>
      </c>
      <c r="AO161" s="4">
        <f>DATE(T161, MATCH(U161,{"Jan","Feb","Mar","Apr","May","Jun","Jul","Aug","Sep","Oct","Nov","Dec"},0), V161)</f>
        <v>38525</v>
      </c>
      <c r="AP161" t="str">
        <f>IF(youtube_stats_raw[[#This Row],[subscribers]]&lt;70000000,"Micro",IF(youtube_stats_raw[[#This Row],[subscribers]]&lt;128000000,"Mid",IF(youtube_stats_raw[[#This Row],[subscribers]]&lt;186000000,"Macro","Mega")))</f>
        <v>Micro</v>
      </c>
      <c r="AQ161">
        <f>SUM((youtube_stats_raw[[#This Row],[lowest_yearly_earnings]] + youtube_stats_raw[[#This Row],[highest_yearly_earnings]])/2)</f>
        <v>4037900</v>
      </c>
      <c r="AR16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62" spans="1:44" x14ac:dyDescent="0.3">
      <c r="A162">
        <v>191</v>
      </c>
      <c r="B162" t="s">
        <v>324</v>
      </c>
      <c r="C162" s="1">
        <v>27800000</v>
      </c>
      <c r="D162" s="2">
        <v>2303069221</v>
      </c>
      <c r="E162" t="s">
        <v>58</v>
      </c>
      <c r="F162" t="s">
        <v>325</v>
      </c>
      <c r="G162">
        <v>0</v>
      </c>
      <c r="H162" t="s">
        <v>326</v>
      </c>
      <c r="I162" t="s">
        <v>327</v>
      </c>
      <c r="J162" t="s">
        <v>55</v>
      </c>
      <c r="K162">
        <v>4057944</v>
      </c>
      <c r="L162">
        <v>3017</v>
      </c>
      <c r="O162">
        <v>0</v>
      </c>
      <c r="P162">
        <v>0</v>
      </c>
      <c r="Q162">
        <v>0</v>
      </c>
      <c r="R162">
        <v>0</v>
      </c>
      <c r="S162">
        <v>1</v>
      </c>
      <c r="T162">
        <v>2008</v>
      </c>
      <c r="U162" t="s">
        <v>73</v>
      </c>
      <c r="V162" t="s">
        <v>50</v>
      </c>
      <c r="W162">
        <v>84.8</v>
      </c>
      <c r="X162">
        <v>5703569</v>
      </c>
      <c r="Y162">
        <v>4.1100000000000003</v>
      </c>
      <c r="Z162">
        <v>5703569</v>
      </c>
      <c r="AA162">
        <v>1.3520829999999999</v>
      </c>
      <c r="AB162">
        <v>103.819836</v>
      </c>
      <c r="AC162">
        <v>0</v>
      </c>
      <c r="AD162" t="e">
        <v>#NUM!</v>
      </c>
      <c r="AE162" t="e">
        <v>#NUM!</v>
      </c>
      <c r="AF162">
        <v>1.2070848651231226E-2</v>
      </c>
      <c r="AG162">
        <v>0</v>
      </c>
      <c r="AH162">
        <v>82.844216582733807</v>
      </c>
      <c r="AI162">
        <v>18</v>
      </c>
      <c r="AJ162">
        <v>0</v>
      </c>
      <c r="AK162">
        <v>0</v>
      </c>
      <c r="AL162">
        <v>5.5555555555555552E-2</v>
      </c>
      <c r="AM162">
        <f>youtube_stats_raw[[#This Row],[subscribers_for_last_30_days]] /  youtube_stats_raw[[#This Row],[subscribers]]</f>
        <v>3.5971223021582737E-8</v>
      </c>
      <c r="AN162" t="str">
        <f>IF(AND(youtube_stats_raw[[#This Row],[upload_frequency]]&gt;23.1077381,youtube_stats_raw[[#This Row],[ engagement_rate]]&lt;=0),"High",IF(OR(youtube_stats_raw[[#This Row],[upload_frequency]]&gt;23.1077381,youtube_stats_raw[[#This Row],[ engagement_rate]]&lt;=0),"Medium","Low"))</f>
        <v>Low</v>
      </c>
      <c r="AO162" s="4">
        <f>DATE(T162, MATCH(U162,{"Jan","Feb","Mar","Apr","May","Jun","Jul","Aug","Sep","Oct","Nov","Dec"},0), V162)</f>
        <v>39449</v>
      </c>
      <c r="AP162" t="str">
        <f>IF(youtube_stats_raw[[#This Row],[subscribers]]&lt;70000000,"Micro",IF(youtube_stats_raw[[#This Row],[subscribers]]&lt;128000000,"Mid",IF(youtube_stats_raw[[#This Row],[subscribers]]&lt;186000000,"Macro","Mega")))</f>
        <v>Micro</v>
      </c>
      <c r="AQ162">
        <f>SUM((youtube_stats_raw[[#This Row],[lowest_yearly_earnings]] + youtube_stats_raw[[#This Row],[highest_yearly_earnings]])/2)</f>
        <v>0</v>
      </c>
      <c r="AR16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63" spans="1:44" x14ac:dyDescent="0.3">
      <c r="A163">
        <v>192</v>
      </c>
      <c r="B163" t="s">
        <v>328</v>
      </c>
      <c r="C163" s="1">
        <v>27800000</v>
      </c>
      <c r="D163" s="2">
        <v>21037851468</v>
      </c>
      <c r="E163" t="s">
        <v>30</v>
      </c>
      <c r="F163" t="s">
        <v>328</v>
      </c>
      <c r="G163">
        <v>292</v>
      </c>
      <c r="H163" t="s">
        <v>329</v>
      </c>
      <c r="I163" t="s">
        <v>330</v>
      </c>
      <c r="J163" t="s">
        <v>30</v>
      </c>
      <c r="K163">
        <v>111</v>
      </c>
      <c r="L163">
        <v>1</v>
      </c>
      <c r="M163">
        <v>61</v>
      </c>
      <c r="N163">
        <v>127441000</v>
      </c>
      <c r="O163">
        <v>31900</v>
      </c>
      <c r="P163">
        <v>509800</v>
      </c>
      <c r="Q163">
        <v>382300</v>
      </c>
      <c r="R163">
        <v>6100000</v>
      </c>
      <c r="S163">
        <v>0</v>
      </c>
      <c r="T163">
        <v>2013</v>
      </c>
      <c r="U163" t="s">
        <v>73</v>
      </c>
      <c r="V163" t="s">
        <v>33</v>
      </c>
      <c r="W163">
        <v>113.1</v>
      </c>
      <c r="X163">
        <v>25766605</v>
      </c>
      <c r="Y163">
        <v>5.27</v>
      </c>
      <c r="Z163">
        <v>21844756</v>
      </c>
      <c r="AA163">
        <v>-25.274398000000001</v>
      </c>
      <c r="AB163">
        <v>133.775136</v>
      </c>
      <c r="AC163">
        <v>2.2121212121212119</v>
      </c>
      <c r="AD163">
        <v>72047436.534246579</v>
      </c>
      <c r="AE163">
        <v>95205.479452054788</v>
      </c>
      <c r="AF163">
        <v>1.3214277152914444E-3</v>
      </c>
      <c r="AG163">
        <v>24.232512563150301</v>
      </c>
      <c r="AH163">
        <v>756.75724705035975</v>
      </c>
      <c r="AI163">
        <v>13</v>
      </c>
      <c r="AJ163">
        <v>477900</v>
      </c>
      <c r="AK163">
        <v>5717700</v>
      </c>
      <c r="AL163">
        <v>0</v>
      </c>
      <c r="AM163">
        <f>youtube_stats_raw[[#This Row],[subscribers_for_last_30_days]] /  youtube_stats_raw[[#This Row],[subscribers]]</f>
        <v>0</v>
      </c>
      <c r="AN163" t="str">
        <f>IF(AND(youtube_stats_raw[[#This Row],[upload_frequency]]&gt;23.1077381,youtube_stats_raw[[#This Row],[ engagement_rate]]&lt;=0),"High",IF(OR(youtube_stats_raw[[#This Row],[upload_frequency]]&gt;23.1077381,youtube_stats_raw[[#This Row],[ engagement_rate]]&lt;=0),"Medium","Low"))</f>
        <v>Medium</v>
      </c>
      <c r="AO163" s="4">
        <f>DATE(T163, MATCH(U163,{"Jan","Feb","Mar","Apr","May","Jun","Jul","Aug","Sep","Oct","Nov","Dec"},0), V163)</f>
        <v>41275</v>
      </c>
      <c r="AP163" t="str">
        <f>IF(youtube_stats_raw[[#This Row],[subscribers]]&lt;70000000,"Micro",IF(youtube_stats_raw[[#This Row],[subscribers]]&lt;128000000,"Mid",IF(youtube_stats_raw[[#This Row],[subscribers]]&lt;186000000,"Macro","Mega")))</f>
        <v>Micro</v>
      </c>
      <c r="AQ163">
        <f>SUM((youtube_stats_raw[[#This Row],[lowest_yearly_earnings]] + youtube_stats_raw[[#This Row],[highest_yearly_earnings]])/2)</f>
        <v>3241150</v>
      </c>
      <c r="AR16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64" spans="1:44" x14ac:dyDescent="0.3">
      <c r="A164">
        <v>193</v>
      </c>
      <c r="B164" t="s">
        <v>331</v>
      </c>
      <c r="C164" s="1">
        <v>27700000</v>
      </c>
      <c r="D164" s="2">
        <v>15777682516</v>
      </c>
      <c r="E164" t="s">
        <v>30</v>
      </c>
      <c r="F164" t="s">
        <v>331</v>
      </c>
      <c r="G164">
        <v>619</v>
      </c>
      <c r="H164" t="s">
        <v>179</v>
      </c>
      <c r="I164" t="s">
        <v>180</v>
      </c>
      <c r="J164" t="s">
        <v>30</v>
      </c>
      <c r="K164">
        <v>197</v>
      </c>
      <c r="L164">
        <v>4</v>
      </c>
      <c r="M164">
        <v>62</v>
      </c>
      <c r="N164">
        <v>173836000</v>
      </c>
      <c r="O164">
        <v>43500</v>
      </c>
      <c r="P164">
        <v>695300</v>
      </c>
      <c r="Q164">
        <v>521500</v>
      </c>
      <c r="R164">
        <v>8300000</v>
      </c>
      <c r="S164">
        <v>200000</v>
      </c>
      <c r="T164">
        <v>2009</v>
      </c>
      <c r="U164" t="s">
        <v>98</v>
      </c>
      <c r="V164" t="s">
        <v>82</v>
      </c>
      <c r="W164">
        <v>55.3</v>
      </c>
      <c r="X164">
        <v>50339443</v>
      </c>
      <c r="Y164">
        <v>9.7100000000000009</v>
      </c>
      <c r="Z164">
        <v>40827302</v>
      </c>
      <c r="AA164">
        <v>4.5708679999999999</v>
      </c>
      <c r="AB164">
        <v>-74.297332999999995</v>
      </c>
      <c r="AC164">
        <v>3.4388888888888891</v>
      </c>
      <c r="AD164">
        <v>25488986.294022616</v>
      </c>
      <c r="AE164">
        <v>44749.596122778676</v>
      </c>
      <c r="AF164">
        <v>1.7556444029032585E-3</v>
      </c>
      <c r="AG164">
        <v>44.068575932802723</v>
      </c>
      <c r="AH164">
        <v>569.59142657039706</v>
      </c>
      <c r="AI164">
        <v>17</v>
      </c>
      <c r="AJ164">
        <v>651800</v>
      </c>
      <c r="AK164">
        <v>7778500</v>
      </c>
      <c r="AL164">
        <v>11764.705882352941</v>
      </c>
      <c r="AM164">
        <f>youtube_stats_raw[[#This Row],[subscribers_for_last_30_days]] /  youtube_stats_raw[[#This Row],[subscribers]]</f>
        <v>7.2202166064981952E-3</v>
      </c>
      <c r="AN164" t="str">
        <f>IF(AND(youtube_stats_raw[[#This Row],[upload_frequency]]&gt;23.1077381,youtube_stats_raw[[#This Row],[ engagement_rate]]&lt;=0),"High",IF(OR(youtube_stats_raw[[#This Row],[upload_frequency]]&gt;23.1077381,youtube_stats_raw[[#This Row],[ engagement_rate]]&lt;=0),"Medium","Low"))</f>
        <v>Low</v>
      </c>
      <c r="AO164" s="4">
        <f>DATE(T164, MATCH(U164,{"Jan","Feb","Mar","Apr","May","Jun","Jul","Aug","Sep","Oct","Nov","Dec"},0), V164)</f>
        <v>40001</v>
      </c>
      <c r="AP164" t="str">
        <f>IF(youtube_stats_raw[[#This Row],[subscribers]]&lt;70000000,"Micro",IF(youtube_stats_raw[[#This Row],[subscribers]]&lt;128000000,"Mid",IF(youtube_stats_raw[[#This Row],[subscribers]]&lt;186000000,"Macro","Mega")))</f>
        <v>Micro</v>
      </c>
      <c r="AQ164">
        <f>SUM((youtube_stats_raw[[#This Row],[lowest_yearly_earnings]] + youtube_stats_raw[[#This Row],[highest_yearly_earnings]])/2)</f>
        <v>4410750</v>
      </c>
      <c r="AR16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65" spans="1:44" x14ac:dyDescent="0.3">
      <c r="A165">
        <v>194</v>
      </c>
      <c r="B165" t="s">
        <v>332</v>
      </c>
      <c r="C165" s="1">
        <v>27500000</v>
      </c>
      <c r="D165" s="2">
        <v>4552581106</v>
      </c>
      <c r="E165" t="s">
        <v>58</v>
      </c>
      <c r="F165" t="s">
        <v>333</v>
      </c>
      <c r="G165">
        <v>27</v>
      </c>
      <c r="H165" t="s">
        <v>39</v>
      </c>
      <c r="I165" t="s">
        <v>40</v>
      </c>
      <c r="J165" t="s">
        <v>30</v>
      </c>
      <c r="K165">
        <v>2161873</v>
      </c>
      <c r="L165">
        <v>5889</v>
      </c>
      <c r="M165">
        <v>4311</v>
      </c>
      <c r="N165">
        <v>649</v>
      </c>
      <c r="O165">
        <v>0</v>
      </c>
      <c r="P165">
        <v>0</v>
      </c>
      <c r="Q165">
        <v>0</v>
      </c>
      <c r="R165">
        <v>0</v>
      </c>
      <c r="S165">
        <v>0</v>
      </c>
      <c r="T165">
        <v>2011</v>
      </c>
      <c r="U165" t="s">
        <v>89</v>
      </c>
      <c r="V165" t="s">
        <v>78</v>
      </c>
      <c r="W165">
        <v>88.2</v>
      </c>
      <c r="X165">
        <v>328239523</v>
      </c>
      <c r="Y165">
        <v>14.7</v>
      </c>
      <c r="Z165">
        <v>270663028</v>
      </c>
      <c r="AA165">
        <v>37.090240000000001</v>
      </c>
      <c r="AB165">
        <v>-95.712890999999999</v>
      </c>
      <c r="AC165">
        <v>0.17307692307692307</v>
      </c>
      <c r="AD165">
        <v>168614115.03703704</v>
      </c>
      <c r="AE165">
        <v>1018518.5185185185</v>
      </c>
      <c r="AF165">
        <v>6.0405293963366902E-3</v>
      </c>
      <c r="AG165">
        <v>0</v>
      </c>
      <c r="AH165">
        <v>165.54840385454546</v>
      </c>
      <c r="AI165">
        <v>15</v>
      </c>
      <c r="AJ165">
        <v>0</v>
      </c>
      <c r="AK165">
        <v>0</v>
      </c>
      <c r="AL165">
        <v>0</v>
      </c>
      <c r="AM165">
        <f>youtube_stats_raw[[#This Row],[subscribers_for_last_30_days]] /  youtube_stats_raw[[#This Row],[subscribers]]</f>
        <v>0</v>
      </c>
      <c r="AN165" t="str">
        <f>IF(AND(youtube_stats_raw[[#This Row],[upload_frequency]]&gt;23.1077381,youtube_stats_raw[[#This Row],[ engagement_rate]]&lt;=0),"High",IF(OR(youtube_stats_raw[[#This Row],[upload_frequency]]&gt;23.1077381,youtube_stats_raw[[#This Row],[ engagement_rate]]&lt;=0),"Medium","Low"))</f>
        <v>Medium</v>
      </c>
      <c r="AO165" s="4">
        <f>DATE(T165, MATCH(U165,{"Jan","Feb","Mar","Apr","May","Jun","Jul","Aug","Sep","Oct","Nov","Dec"},0), V165)</f>
        <v>40717</v>
      </c>
      <c r="AP165" t="str">
        <f>IF(youtube_stats_raw[[#This Row],[subscribers]]&lt;70000000,"Micro",IF(youtube_stats_raw[[#This Row],[subscribers]]&lt;128000000,"Mid",IF(youtube_stats_raw[[#This Row],[subscribers]]&lt;186000000,"Macro","Mega")))</f>
        <v>Micro</v>
      </c>
      <c r="AQ165">
        <f>SUM((youtube_stats_raw[[#This Row],[lowest_yearly_earnings]] + youtube_stats_raw[[#This Row],[highest_yearly_earnings]])/2)</f>
        <v>0</v>
      </c>
      <c r="AR16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66" spans="1:44" x14ac:dyDescent="0.3">
      <c r="A166">
        <v>195</v>
      </c>
      <c r="B166" t="s">
        <v>334</v>
      </c>
      <c r="C166" s="1">
        <v>27500000</v>
      </c>
      <c r="D166" s="2">
        <v>13379395501</v>
      </c>
      <c r="E166" t="s">
        <v>30</v>
      </c>
      <c r="F166" t="s">
        <v>334</v>
      </c>
      <c r="G166">
        <v>682</v>
      </c>
      <c r="H166" t="s">
        <v>39</v>
      </c>
      <c r="I166" t="s">
        <v>40</v>
      </c>
      <c r="J166" t="s">
        <v>30</v>
      </c>
      <c r="K166">
        <v>275</v>
      </c>
      <c r="L166">
        <v>57</v>
      </c>
      <c r="M166">
        <v>63</v>
      </c>
      <c r="N166">
        <v>90450000</v>
      </c>
      <c r="O166">
        <v>22600</v>
      </c>
      <c r="P166">
        <v>361800</v>
      </c>
      <c r="Q166">
        <v>271300</v>
      </c>
      <c r="R166">
        <v>4300000</v>
      </c>
      <c r="S166">
        <v>100000</v>
      </c>
      <c r="T166">
        <v>2008</v>
      </c>
      <c r="U166" t="s">
        <v>59</v>
      </c>
      <c r="V166" t="s">
        <v>110</v>
      </c>
      <c r="W166">
        <v>88.2</v>
      </c>
      <c r="X166">
        <v>328239523</v>
      </c>
      <c r="Y166">
        <v>14.7</v>
      </c>
      <c r="Z166">
        <v>270663028</v>
      </c>
      <c r="AA166">
        <v>37.090240000000001</v>
      </c>
      <c r="AB166">
        <v>-95.712890999999999</v>
      </c>
      <c r="AC166">
        <v>3.5520833333333335</v>
      </c>
      <c r="AD166">
        <v>19617881.966275658</v>
      </c>
      <c r="AE166">
        <v>40322.580645161288</v>
      </c>
      <c r="AF166">
        <v>2.0553992889996114E-3</v>
      </c>
      <c r="AG166">
        <v>27.041580464002159</v>
      </c>
      <c r="AH166">
        <v>486.52347276363639</v>
      </c>
      <c r="AI166">
        <v>18</v>
      </c>
      <c r="AJ166">
        <v>339200</v>
      </c>
      <c r="AK166">
        <v>4028700</v>
      </c>
      <c r="AL166">
        <v>5555.5555555555557</v>
      </c>
      <c r="AM166">
        <f>youtube_stats_raw[[#This Row],[subscribers_for_last_30_days]] /  youtube_stats_raw[[#This Row],[subscribers]]</f>
        <v>3.6363636363636364E-3</v>
      </c>
      <c r="AN166" t="str">
        <f>IF(AND(youtube_stats_raw[[#This Row],[upload_frequency]]&gt;23.1077381,youtube_stats_raw[[#This Row],[ engagement_rate]]&lt;=0),"High",IF(OR(youtube_stats_raw[[#This Row],[upload_frequency]]&gt;23.1077381,youtube_stats_raw[[#This Row],[ engagement_rate]]&lt;=0),"Medium","Low"))</f>
        <v>Low</v>
      </c>
      <c r="AO166" s="4">
        <f>DATE(T166, MATCH(U166,{"Jan","Feb","Mar","Apr","May","Jun","Jul","Aug","Sep","Oct","Nov","Dec"},0), V166)</f>
        <v>39577</v>
      </c>
      <c r="AP166" t="str">
        <f>IF(youtube_stats_raw[[#This Row],[subscribers]]&lt;70000000,"Micro",IF(youtube_stats_raw[[#This Row],[subscribers]]&lt;128000000,"Mid",IF(youtube_stats_raw[[#This Row],[subscribers]]&lt;186000000,"Macro","Mega")))</f>
        <v>Micro</v>
      </c>
      <c r="AQ166">
        <f>SUM((youtube_stats_raw[[#This Row],[lowest_yearly_earnings]] + youtube_stats_raw[[#This Row],[highest_yearly_earnings]])/2)</f>
        <v>2285650</v>
      </c>
      <c r="AR16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67" spans="1:44" x14ac:dyDescent="0.3">
      <c r="A167">
        <v>196</v>
      </c>
      <c r="B167" t="s">
        <v>335</v>
      </c>
      <c r="C167" s="1">
        <v>27400000</v>
      </c>
      <c r="D167" s="2">
        <v>19883150017</v>
      </c>
      <c r="E167" t="s">
        <v>30</v>
      </c>
      <c r="F167" t="s">
        <v>335</v>
      </c>
      <c r="G167">
        <v>1753</v>
      </c>
      <c r="H167" t="s">
        <v>87</v>
      </c>
      <c r="I167" t="s">
        <v>88</v>
      </c>
      <c r="J167" t="s">
        <v>30</v>
      </c>
      <c r="K167">
        <v>124</v>
      </c>
      <c r="L167">
        <v>4</v>
      </c>
      <c r="M167">
        <v>64</v>
      </c>
      <c r="N167">
        <v>307631000</v>
      </c>
      <c r="O167">
        <v>76900</v>
      </c>
      <c r="P167">
        <v>1200000</v>
      </c>
      <c r="Q167">
        <v>922900</v>
      </c>
      <c r="R167">
        <v>14800000</v>
      </c>
      <c r="S167">
        <v>200000</v>
      </c>
      <c r="T167">
        <v>2008</v>
      </c>
      <c r="U167" t="s">
        <v>73</v>
      </c>
      <c r="V167" t="s">
        <v>72</v>
      </c>
      <c r="W167">
        <v>94.3</v>
      </c>
      <c r="X167">
        <v>51709098</v>
      </c>
      <c r="Y167">
        <v>4.1500000000000004</v>
      </c>
      <c r="Z167">
        <v>42106719</v>
      </c>
      <c r="AA167">
        <v>35.907756999999997</v>
      </c>
      <c r="AB167">
        <v>127.76692199999999</v>
      </c>
      <c r="AC167">
        <v>9.1302083333333339</v>
      </c>
      <c r="AD167">
        <v>11342355.970907016</v>
      </c>
      <c r="AE167">
        <v>15630.347974900171</v>
      </c>
      <c r="AF167">
        <v>1.3780512633346893E-3</v>
      </c>
      <c r="AG167">
        <v>60.352610073052091</v>
      </c>
      <c r="AH167">
        <v>725.66240937956206</v>
      </c>
      <c r="AI167">
        <v>18</v>
      </c>
      <c r="AJ167">
        <v>1123100</v>
      </c>
      <c r="AK167">
        <v>13877100</v>
      </c>
      <c r="AL167">
        <v>11111.111111111111</v>
      </c>
      <c r="AM167">
        <f>youtube_stats_raw[[#This Row],[subscribers_for_last_30_days]] /  youtube_stats_raw[[#This Row],[subscribers]]</f>
        <v>7.2992700729927005E-3</v>
      </c>
      <c r="AN167" t="str">
        <f>IF(AND(youtube_stats_raw[[#This Row],[upload_frequency]]&gt;23.1077381,youtube_stats_raw[[#This Row],[ engagement_rate]]&lt;=0),"High",IF(OR(youtube_stats_raw[[#This Row],[upload_frequency]]&gt;23.1077381,youtube_stats_raw[[#This Row],[ engagement_rate]]&lt;=0),"Medium","Low"))</f>
        <v>Low</v>
      </c>
      <c r="AO167" s="4">
        <f>DATE(T167, MATCH(U167,{"Jan","Feb","Mar","Apr","May","Jun","Jul","Aug","Sep","Oct","Nov","Dec"},0), V167)</f>
        <v>39472</v>
      </c>
      <c r="AP167" t="str">
        <f>IF(youtube_stats_raw[[#This Row],[subscribers]]&lt;70000000,"Micro",IF(youtube_stats_raw[[#This Row],[subscribers]]&lt;128000000,"Mid",IF(youtube_stats_raw[[#This Row],[subscribers]]&lt;186000000,"Macro","Mega")))</f>
        <v>Micro</v>
      </c>
      <c r="AQ167">
        <f>SUM((youtube_stats_raw[[#This Row],[lowest_yearly_earnings]] + youtube_stats_raw[[#This Row],[highest_yearly_earnings]])/2)</f>
        <v>7861450</v>
      </c>
      <c r="AR16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68" spans="1:44" x14ac:dyDescent="0.3">
      <c r="A168">
        <v>197</v>
      </c>
      <c r="B168" t="s">
        <v>336</v>
      </c>
      <c r="C168" s="1">
        <v>27400000</v>
      </c>
      <c r="D168" s="2">
        <v>10336420490</v>
      </c>
      <c r="E168" t="s">
        <v>58</v>
      </c>
      <c r="F168" t="s">
        <v>336</v>
      </c>
      <c r="G168">
        <v>642</v>
      </c>
      <c r="H168" t="s">
        <v>39</v>
      </c>
      <c r="I168" t="s">
        <v>40</v>
      </c>
      <c r="J168" t="s">
        <v>45</v>
      </c>
      <c r="K168">
        <v>418</v>
      </c>
      <c r="L168">
        <v>58</v>
      </c>
      <c r="M168">
        <v>50</v>
      </c>
      <c r="N168">
        <v>175844000</v>
      </c>
      <c r="O168">
        <v>44000</v>
      </c>
      <c r="P168">
        <v>703400</v>
      </c>
      <c r="Q168">
        <v>527500</v>
      </c>
      <c r="R168">
        <v>8400000</v>
      </c>
      <c r="S168">
        <v>400000</v>
      </c>
      <c r="T168">
        <v>2015</v>
      </c>
      <c r="U168" t="s">
        <v>59</v>
      </c>
      <c r="V168" t="s">
        <v>42</v>
      </c>
      <c r="W168">
        <v>88.2</v>
      </c>
      <c r="X168">
        <v>328239523</v>
      </c>
      <c r="Y168">
        <v>14.7</v>
      </c>
      <c r="Z168">
        <v>270663028</v>
      </c>
      <c r="AA168">
        <v>37.090240000000001</v>
      </c>
      <c r="AB168">
        <v>-95.712890999999999</v>
      </c>
      <c r="AC168">
        <v>5.9444444444444446</v>
      </c>
      <c r="AD168">
        <v>16100343.442367602</v>
      </c>
      <c r="AE168">
        <v>42679.127725856699</v>
      </c>
      <c r="AF168">
        <v>2.6508209516542219E-3</v>
      </c>
      <c r="AG168">
        <v>68.050637131152541</v>
      </c>
      <c r="AH168">
        <v>377.24162372262776</v>
      </c>
      <c r="AI168">
        <v>11</v>
      </c>
      <c r="AJ168">
        <v>659400</v>
      </c>
      <c r="AK168">
        <v>7872500</v>
      </c>
      <c r="AL168">
        <v>36363.63636363636</v>
      </c>
      <c r="AM168">
        <f>youtube_stats_raw[[#This Row],[subscribers_for_last_30_days]] /  youtube_stats_raw[[#This Row],[subscribers]]</f>
        <v>1.4598540145985401E-2</v>
      </c>
      <c r="AN168" t="str">
        <f>IF(AND(youtube_stats_raw[[#This Row],[upload_frequency]]&gt;23.1077381,youtube_stats_raw[[#This Row],[ engagement_rate]]&lt;=0),"High",IF(OR(youtube_stats_raw[[#This Row],[upload_frequency]]&gt;23.1077381,youtube_stats_raw[[#This Row],[ engagement_rate]]&lt;=0),"Medium","Low"))</f>
        <v>Low</v>
      </c>
      <c r="AO168" s="4">
        <f>DATE(T168, MATCH(U168,{"Jan","Feb","Mar","Apr","May","Jun","Jul","Aug","Sep","Oct","Nov","Dec"},0), V168)</f>
        <v>42136</v>
      </c>
      <c r="AP168" t="str">
        <f>IF(youtube_stats_raw[[#This Row],[subscribers]]&lt;70000000,"Micro",IF(youtube_stats_raw[[#This Row],[subscribers]]&lt;128000000,"Mid",IF(youtube_stats_raw[[#This Row],[subscribers]]&lt;186000000,"Macro","Mega")))</f>
        <v>Micro</v>
      </c>
      <c r="AQ168">
        <f>SUM((youtube_stats_raw[[#This Row],[lowest_yearly_earnings]] + youtube_stats_raw[[#This Row],[highest_yearly_earnings]])/2)</f>
        <v>4463750</v>
      </c>
      <c r="AR16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69" spans="1:44" x14ac:dyDescent="0.3">
      <c r="A169">
        <v>198</v>
      </c>
      <c r="B169" t="s">
        <v>337</v>
      </c>
      <c r="C169" s="1">
        <v>27400000</v>
      </c>
      <c r="D169" s="2">
        <v>19417887510</v>
      </c>
      <c r="E169" t="s">
        <v>61</v>
      </c>
      <c r="F169" t="s">
        <v>337</v>
      </c>
      <c r="G169">
        <v>3664</v>
      </c>
      <c r="H169" t="s">
        <v>96</v>
      </c>
      <c r="I169" t="s">
        <v>97</v>
      </c>
      <c r="J169" t="s">
        <v>41</v>
      </c>
      <c r="K169">
        <v>132</v>
      </c>
      <c r="L169">
        <v>7</v>
      </c>
      <c r="M169">
        <v>16</v>
      </c>
      <c r="N169">
        <v>78668000</v>
      </c>
      <c r="O169">
        <v>19700</v>
      </c>
      <c r="P169">
        <v>314700</v>
      </c>
      <c r="Q169">
        <v>236000</v>
      </c>
      <c r="R169">
        <v>3800000</v>
      </c>
      <c r="S169">
        <v>500000</v>
      </c>
      <c r="T169">
        <v>2012</v>
      </c>
      <c r="U169" t="s">
        <v>98</v>
      </c>
      <c r="V169" t="s">
        <v>74</v>
      </c>
      <c r="W169">
        <v>60</v>
      </c>
      <c r="X169">
        <v>66834405</v>
      </c>
      <c r="Y169">
        <v>3.85</v>
      </c>
      <c r="Z169">
        <v>55908316</v>
      </c>
      <c r="AA169">
        <v>55.378050999999999</v>
      </c>
      <c r="AB169">
        <v>-3.4359730000000002</v>
      </c>
      <c r="AC169">
        <v>25.444444444444443</v>
      </c>
      <c r="AD169">
        <v>5299641.787663755</v>
      </c>
      <c r="AE169">
        <v>7478.1659388646285</v>
      </c>
      <c r="AF169">
        <v>1.4110700757685047E-3</v>
      </c>
      <c r="AG169">
        <v>16.206706308187897</v>
      </c>
      <c r="AH169">
        <v>708.68202591240879</v>
      </c>
      <c r="AI169">
        <v>14</v>
      </c>
      <c r="AJ169">
        <v>295000</v>
      </c>
      <c r="AK169">
        <v>3564000</v>
      </c>
      <c r="AL169">
        <v>35714.285714285717</v>
      </c>
      <c r="AM169">
        <f>youtube_stats_raw[[#This Row],[subscribers_for_last_30_days]] /  youtube_stats_raw[[#This Row],[subscribers]]</f>
        <v>1.824817518248175E-2</v>
      </c>
      <c r="AN169" t="str">
        <f>IF(AND(youtube_stats_raw[[#This Row],[upload_frequency]]&gt;23.1077381,youtube_stats_raw[[#This Row],[ engagement_rate]]&lt;=0),"High",IF(OR(youtube_stats_raw[[#This Row],[upload_frequency]]&gt;23.1077381,youtube_stats_raw[[#This Row],[ engagement_rate]]&lt;=0),"Medium","Low"))</f>
        <v>Medium</v>
      </c>
      <c r="AO169" s="4">
        <f>DATE(T169, MATCH(U169,{"Jan","Feb","Mar","Apr","May","Jun","Jul","Aug","Sep","Oct","Nov","Dec"},0), V169)</f>
        <v>41104</v>
      </c>
      <c r="AP169" t="str">
        <f>IF(youtube_stats_raw[[#This Row],[subscribers]]&lt;70000000,"Micro",IF(youtube_stats_raw[[#This Row],[subscribers]]&lt;128000000,"Mid",IF(youtube_stats_raw[[#This Row],[subscribers]]&lt;186000000,"Macro","Mega")))</f>
        <v>Micro</v>
      </c>
      <c r="AQ169">
        <f>SUM((youtube_stats_raw[[#This Row],[lowest_yearly_earnings]] + youtube_stats_raw[[#This Row],[highest_yearly_earnings]])/2)</f>
        <v>2018000</v>
      </c>
      <c r="AR16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70" spans="1:44" x14ac:dyDescent="0.3">
      <c r="A170">
        <v>199</v>
      </c>
      <c r="B170" t="s">
        <v>338</v>
      </c>
      <c r="C170" s="1">
        <v>27300000</v>
      </c>
      <c r="D170" s="2">
        <v>22440611155</v>
      </c>
      <c r="E170" t="s">
        <v>37</v>
      </c>
      <c r="F170" t="s">
        <v>338</v>
      </c>
      <c r="G170">
        <v>5438</v>
      </c>
      <c r="H170" t="s">
        <v>39</v>
      </c>
      <c r="I170" t="s">
        <v>40</v>
      </c>
      <c r="J170" t="s">
        <v>45</v>
      </c>
      <c r="K170">
        <v>100</v>
      </c>
      <c r="L170">
        <v>59</v>
      </c>
      <c r="M170">
        <v>51</v>
      </c>
      <c r="N170">
        <v>42546000</v>
      </c>
      <c r="O170">
        <v>10600</v>
      </c>
      <c r="P170">
        <v>170200</v>
      </c>
      <c r="Q170">
        <v>127600</v>
      </c>
      <c r="R170">
        <v>2000000</v>
      </c>
      <c r="S170">
        <v>200000</v>
      </c>
      <c r="T170">
        <v>2012</v>
      </c>
      <c r="U170" t="s">
        <v>51</v>
      </c>
      <c r="V170" t="s">
        <v>99</v>
      </c>
      <c r="W170">
        <v>88.2</v>
      </c>
      <c r="X170">
        <v>328239523</v>
      </c>
      <c r="Y170">
        <v>14.7</v>
      </c>
      <c r="Z170">
        <v>270663028</v>
      </c>
      <c r="AA170">
        <v>37.090240000000001</v>
      </c>
      <c r="AB170">
        <v>-95.712890999999999</v>
      </c>
      <c r="AC170">
        <v>37.763888888888886</v>
      </c>
      <c r="AD170">
        <v>4126629.4878631849</v>
      </c>
      <c r="AE170">
        <v>5020.2280250091944</v>
      </c>
      <c r="AF170">
        <v>1.2165444074332744E-3</v>
      </c>
      <c r="AG170">
        <v>7.5844636683202671</v>
      </c>
      <c r="AH170">
        <v>822.00040860805859</v>
      </c>
      <c r="AI170">
        <v>14</v>
      </c>
      <c r="AJ170">
        <v>159600</v>
      </c>
      <c r="AK170">
        <v>1872400</v>
      </c>
      <c r="AL170">
        <v>14285.714285714286</v>
      </c>
      <c r="AM170">
        <f>youtube_stats_raw[[#This Row],[subscribers_for_last_30_days]] /  youtube_stats_raw[[#This Row],[subscribers]]</f>
        <v>7.326007326007326E-3</v>
      </c>
      <c r="AN170" t="str">
        <f>IF(AND(youtube_stats_raw[[#This Row],[upload_frequency]]&gt;23.1077381,youtube_stats_raw[[#This Row],[ engagement_rate]]&lt;=0),"High",IF(OR(youtube_stats_raw[[#This Row],[upload_frequency]]&gt;23.1077381,youtube_stats_raw[[#This Row],[ engagement_rate]]&lt;=0),"Medium","Low"))</f>
        <v>Medium</v>
      </c>
      <c r="AO170" s="4">
        <f>DATE(T170, MATCH(U170,{"Jan","Feb","Mar","Apr","May","Jun","Jul","Aug","Sep","Oct","Nov","Dec"},0), V170)</f>
        <v>41179</v>
      </c>
      <c r="AP170" t="str">
        <f>IF(youtube_stats_raw[[#This Row],[subscribers]]&lt;70000000,"Micro",IF(youtube_stats_raw[[#This Row],[subscribers]]&lt;128000000,"Mid",IF(youtube_stats_raw[[#This Row],[subscribers]]&lt;186000000,"Macro","Mega")))</f>
        <v>Micro</v>
      </c>
      <c r="AQ170">
        <f>SUM((youtube_stats_raw[[#This Row],[lowest_yearly_earnings]] + youtube_stats_raw[[#This Row],[highest_yearly_earnings]])/2)</f>
        <v>1063800</v>
      </c>
      <c r="AR17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71" spans="1:44" x14ac:dyDescent="0.3">
      <c r="A171">
        <v>200</v>
      </c>
      <c r="B171" t="s">
        <v>339</v>
      </c>
      <c r="C171" s="1">
        <v>27300000</v>
      </c>
      <c r="D171" s="2">
        <v>7705492350</v>
      </c>
      <c r="E171" t="s">
        <v>45</v>
      </c>
      <c r="F171" t="s">
        <v>339</v>
      </c>
      <c r="G171">
        <v>1259</v>
      </c>
      <c r="H171" t="s">
        <v>31</v>
      </c>
      <c r="I171" t="s">
        <v>32</v>
      </c>
      <c r="J171" t="s">
        <v>275</v>
      </c>
      <c r="K171">
        <v>707</v>
      </c>
      <c r="L171">
        <v>48</v>
      </c>
      <c r="M171">
        <v>2</v>
      </c>
      <c r="N171">
        <v>102235000</v>
      </c>
      <c r="O171">
        <v>25600</v>
      </c>
      <c r="P171">
        <v>408900</v>
      </c>
      <c r="Q171">
        <v>306700</v>
      </c>
      <c r="R171">
        <v>4900000</v>
      </c>
      <c r="S171">
        <v>100000</v>
      </c>
      <c r="T171">
        <v>2017</v>
      </c>
      <c r="U171" t="s">
        <v>51</v>
      </c>
      <c r="V171" t="s">
        <v>119</v>
      </c>
      <c r="W171">
        <v>28.1</v>
      </c>
      <c r="X171">
        <v>1366417754</v>
      </c>
      <c r="Y171">
        <v>5.36</v>
      </c>
      <c r="Z171">
        <v>471031528</v>
      </c>
      <c r="AA171">
        <v>20.593684</v>
      </c>
      <c r="AB171">
        <v>78.962879999999998</v>
      </c>
      <c r="AC171">
        <v>14.988095238095237</v>
      </c>
      <c r="AD171">
        <v>6120327.5218427321</v>
      </c>
      <c r="AE171">
        <v>21683.876092136616</v>
      </c>
      <c r="AF171">
        <v>3.5429274029452509E-3</v>
      </c>
      <c r="AG171">
        <v>53.0660445078503</v>
      </c>
      <c r="AH171">
        <v>282.25246703296705</v>
      </c>
      <c r="AI171">
        <v>9</v>
      </c>
      <c r="AJ171">
        <v>383300</v>
      </c>
      <c r="AK171">
        <v>4593300</v>
      </c>
      <c r="AL171">
        <v>11111.111111111111</v>
      </c>
      <c r="AM171">
        <f>youtube_stats_raw[[#This Row],[subscribers_for_last_30_days]] /  youtube_stats_raw[[#This Row],[subscribers]]</f>
        <v>3.663003663003663E-3</v>
      </c>
      <c r="AN171" t="str">
        <f>IF(AND(youtube_stats_raw[[#This Row],[upload_frequency]]&gt;23.1077381,youtube_stats_raw[[#This Row],[ engagement_rate]]&lt;=0),"High",IF(OR(youtube_stats_raw[[#This Row],[upload_frequency]]&gt;23.1077381,youtube_stats_raw[[#This Row],[ engagement_rate]]&lt;=0),"Medium","Low"))</f>
        <v>Low</v>
      </c>
      <c r="AO171" s="4">
        <f>DATE(T171, MATCH(U171,{"Jan","Feb","Mar","Apr","May","Jun","Jul","Aug","Sep","Oct","Nov","Dec"},0), V171)</f>
        <v>42988</v>
      </c>
      <c r="AP171" t="str">
        <f>IF(youtube_stats_raw[[#This Row],[subscribers]]&lt;70000000,"Micro",IF(youtube_stats_raw[[#This Row],[subscribers]]&lt;128000000,"Mid",IF(youtube_stats_raw[[#This Row],[subscribers]]&lt;186000000,"Macro","Mega")))</f>
        <v>Micro</v>
      </c>
      <c r="AQ171">
        <f>SUM((youtube_stats_raw[[#This Row],[lowest_yearly_earnings]] + youtube_stats_raw[[#This Row],[highest_yearly_earnings]])/2)</f>
        <v>2603350</v>
      </c>
      <c r="AR17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72" spans="1:44" x14ac:dyDescent="0.3">
      <c r="A172">
        <v>202</v>
      </c>
      <c r="B172" t="s">
        <v>340</v>
      </c>
      <c r="C172" s="1">
        <v>27100000</v>
      </c>
      <c r="D172" s="2">
        <v>17318452893</v>
      </c>
      <c r="E172" t="s">
        <v>45</v>
      </c>
      <c r="F172" t="s">
        <v>340</v>
      </c>
      <c r="G172">
        <v>889</v>
      </c>
      <c r="H172" t="s">
        <v>31</v>
      </c>
      <c r="I172" t="s">
        <v>32</v>
      </c>
      <c r="J172" t="s">
        <v>45</v>
      </c>
      <c r="K172">
        <v>159</v>
      </c>
      <c r="L172">
        <v>49</v>
      </c>
      <c r="M172">
        <v>52</v>
      </c>
      <c r="N172">
        <v>429692000</v>
      </c>
      <c r="O172">
        <v>107400</v>
      </c>
      <c r="P172">
        <v>1700000</v>
      </c>
      <c r="Q172">
        <v>1300000</v>
      </c>
      <c r="R172">
        <v>20600000</v>
      </c>
      <c r="S172">
        <v>700000</v>
      </c>
      <c r="T172">
        <v>2015</v>
      </c>
      <c r="U172" t="s">
        <v>51</v>
      </c>
      <c r="V172" t="s">
        <v>183</v>
      </c>
      <c r="W172">
        <v>28.1</v>
      </c>
      <c r="X172">
        <v>1366417754</v>
      </c>
      <c r="Y172">
        <v>5.36</v>
      </c>
      <c r="Z172">
        <v>471031528</v>
      </c>
      <c r="AA172">
        <v>20.593684</v>
      </c>
      <c r="AB172">
        <v>78.962879999999998</v>
      </c>
      <c r="AC172">
        <v>8.231481481481481</v>
      </c>
      <c r="AD172">
        <v>19480824.401574802</v>
      </c>
      <c r="AE172">
        <v>30483.689538807648</v>
      </c>
      <c r="AF172">
        <v>1.5648049030380557E-3</v>
      </c>
      <c r="AG172">
        <v>98.161193179509013</v>
      </c>
      <c r="AH172">
        <v>639.0573023247232</v>
      </c>
      <c r="AI172">
        <v>11</v>
      </c>
      <c r="AJ172">
        <v>1592600</v>
      </c>
      <c r="AK172">
        <v>19300000</v>
      </c>
      <c r="AL172">
        <v>63636.36363636364</v>
      </c>
      <c r="AM172">
        <f>youtube_stats_raw[[#This Row],[subscribers_for_last_30_days]] /  youtube_stats_raw[[#This Row],[subscribers]]</f>
        <v>2.5830258302583026E-2</v>
      </c>
      <c r="AN172" t="str">
        <f>IF(AND(youtube_stats_raw[[#This Row],[upload_frequency]]&gt;23.1077381,youtube_stats_raw[[#This Row],[ engagement_rate]]&lt;=0),"High",IF(OR(youtube_stats_raw[[#This Row],[upload_frequency]]&gt;23.1077381,youtube_stats_raw[[#This Row],[ engagement_rate]]&lt;=0),"Medium","Low"))</f>
        <v>Low</v>
      </c>
      <c r="AO172" s="4">
        <f>DATE(T172, MATCH(U172,{"Jan","Feb","Mar","Apr","May","Jun","Jul","Aug","Sep","Oct","Nov","Dec"},0), V172)</f>
        <v>42273</v>
      </c>
      <c r="AP172" t="str">
        <f>IF(youtube_stats_raw[[#This Row],[subscribers]]&lt;70000000,"Micro",IF(youtube_stats_raw[[#This Row],[subscribers]]&lt;128000000,"Mid",IF(youtube_stats_raw[[#This Row],[subscribers]]&lt;186000000,"Macro","Mega")))</f>
        <v>Micro</v>
      </c>
      <c r="AQ172">
        <f>SUM((youtube_stats_raw[[#This Row],[lowest_yearly_earnings]] + youtube_stats_raw[[#This Row],[highest_yearly_earnings]])/2)</f>
        <v>10950000</v>
      </c>
      <c r="AR17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73" spans="1:44" x14ac:dyDescent="0.3">
      <c r="A173">
        <v>204</v>
      </c>
      <c r="B173" t="s">
        <v>341</v>
      </c>
      <c r="C173" s="1">
        <v>27000000</v>
      </c>
      <c r="D173" s="2">
        <v>6570935979</v>
      </c>
      <c r="E173" t="s">
        <v>170</v>
      </c>
      <c r="F173" t="s">
        <v>341</v>
      </c>
      <c r="G173">
        <v>554</v>
      </c>
      <c r="H173" t="s">
        <v>39</v>
      </c>
      <c r="I173" t="s">
        <v>40</v>
      </c>
      <c r="J173" t="s">
        <v>45</v>
      </c>
      <c r="K173">
        <v>909</v>
      </c>
      <c r="L173">
        <v>60</v>
      </c>
      <c r="M173">
        <v>53</v>
      </c>
      <c r="N173">
        <v>144453000</v>
      </c>
      <c r="O173">
        <v>36100</v>
      </c>
      <c r="P173">
        <v>577800</v>
      </c>
      <c r="Q173">
        <v>433400</v>
      </c>
      <c r="R173">
        <v>6900000</v>
      </c>
      <c r="S173">
        <v>300000</v>
      </c>
      <c r="T173">
        <v>2009</v>
      </c>
      <c r="U173" t="s">
        <v>91</v>
      </c>
      <c r="V173" t="s">
        <v>33</v>
      </c>
      <c r="W173">
        <v>88.2</v>
      </c>
      <c r="X173">
        <v>328239523</v>
      </c>
      <c r="Y173">
        <v>14.7</v>
      </c>
      <c r="Z173">
        <v>270663028</v>
      </c>
      <c r="AA173">
        <v>37.090240000000001</v>
      </c>
      <c r="AB173">
        <v>-95.712890999999999</v>
      </c>
      <c r="AC173">
        <v>3.0777777777777779</v>
      </c>
      <c r="AD173">
        <v>11860895.268953068</v>
      </c>
      <c r="AE173">
        <v>48736.462093862814</v>
      </c>
      <c r="AF173">
        <v>4.109003661927171E-3</v>
      </c>
      <c r="AG173">
        <v>87.932678365241458</v>
      </c>
      <c r="AH173">
        <v>243.36799922222221</v>
      </c>
      <c r="AI173">
        <v>17</v>
      </c>
      <c r="AJ173">
        <v>541700</v>
      </c>
      <c r="AK173">
        <v>6466600</v>
      </c>
      <c r="AL173">
        <v>17647.058823529413</v>
      </c>
      <c r="AM173">
        <f>youtube_stats_raw[[#This Row],[subscribers_for_last_30_days]] /  youtube_stats_raw[[#This Row],[subscribers]]</f>
        <v>1.1111111111111112E-2</v>
      </c>
      <c r="AN173" t="str">
        <f>IF(AND(youtube_stats_raw[[#This Row],[upload_frequency]]&gt;23.1077381,youtube_stats_raw[[#This Row],[ engagement_rate]]&lt;=0),"High",IF(OR(youtube_stats_raw[[#This Row],[upload_frequency]]&gt;23.1077381,youtube_stats_raw[[#This Row],[ engagement_rate]]&lt;=0),"Medium","Low"))</f>
        <v>Low</v>
      </c>
      <c r="AO173" s="4">
        <f>DATE(T173, MATCH(U173,{"Jan","Feb","Mar","Apr","May","Jun","Jul","Aug","Sep","Oct","Nov","Dec"},0), V173)</f>
        <v>40026</v>
      </c>
      <c r="AP173" t="str">
        <f>IF(youtube_stats_raw[[#This Row],[subscribers]]&lt;70000000,"Micro",IF(youtube_stats_raw[[#This Row],[subscribers]]&lt;128000000,"Mid",IF(youtube_stats_raw[[#This Row],[subscribers]]&lt;186000000,"Macro","Mega")))</f>
        <v>Micro</v>
      </c>
      <c r="AQ173">
        <f>SUM((youtube_stats_raw[[#This Row],[lowest_yearly_earnings]] + youtube_stats_raw[[#This Row],[highest_yearly_earnings]])/2)</f>
        <v>3666700</v>
      </c>
      <c r="AR17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74" spans="1:44" x14ac:dyDescent="0.3">
      <c r="A174">
        <v>205</v>
      </c>
      <c r="B174" t="s">
        <v>342</v>
      </c>
      <c r="C174" s="1">
        <v>26900000</v>
      </c>
      <c r="D174" s="2">
        <v>7938616641</v>
      </c>
      <c r="E174" t="s">
        <v>45</v>
      </c>
      <c r="F174" t="s">
        <v>342</v>
      </c>
      <c r="G174">
        <v>3956</v>
      </c>
      <c r="H174" t="s">
        <v>113</v>
      </c>
      <c r="I174" t="s">
        <v>114</v>
      </c>
      <c r="J174" t="s">
        <v>45</v>
      </c>
      <c r="K174">
        <v>664</v>
      </c>
      <c r="L174">
        <v>11</v>
      </c>
      <c r="M174">
        <v>54</v>
      </c>
      <c r="N174">
        <v>82912000</v>
      </c>
      <c r="O174">
        <v>20700</v>
      </c>
      <c r="P174">
        <v>331600</v>
      </c>
      <c r="Q174">
        <v>248700</v>
      </c>
      <c r="R174">
        <v>4000000</v>
      </c>
      <c r="S174">
        <v>200000</v>
      </c>
      <c r="T174">
        <v>2011</v>
      </c>
      <c r="U174" t="s">
        <v>51</v>
      </c>
      <c r="V174" t="s">
        <v>66</v>
      </c>
      <c r="W174">
        <v>51.3</v>
      </c>
      <c r="X174">
        <v>212559417</v>
      </c>
      <c r="Y174">
        <v>12.08</v>
      </c>
      <c r="Z174">
        <v>183241641</v>
      </c>
      <c r="AA174">
        <v>-14.235004</v>
      </c>
      <c r="AB174">
        <v>-51.925280000000001</v>
      </c>
      <c r="AC174">
        <v>25.358974358974358</v>
      </c>
      <c r="AD174">
        <v>2006728.1701213347</v>
      </c>
      <c r="AE174">
        <v>6799.7977755308393</v>
      </c>
      <c r="AF174">
        <v>3.3884996865916808E-3</v>
      </c>
      <c r="AG174">
        <v>41.770501712780721</v>
      </c>
      <c r="AH174">
        <v>295.11586026022303</v>
      </c>
      <c r="AI174">
        <v>15</v>
      </c>
      <c r="AJ174">
        <v>310900</v>
      </c>
      <c r="AK174">
        <v>3751300</v>
      </c>
      <c r="AL174">
        <v>13333.333333333334</v>
      </c>
      <c r="AM174">
        <f>youtube_stats_raw[[#This Row],[subscribers_for_last_30_days]] /  youtube_stats_raw[[#This Row],[subscribers]]</f>
        <v>7.4349442379182153E-3</v>
      </c>
      <c r="AN174" t="str">
        <f>IF(AND(youtube_stats_raw[[#This Row],[upload_frequency]]&gt;23.1077381,youtube_stats_raw[[#This Row],[ engagement_rate]]&lt;=0),"High",IF(OR(youtube_stats_raw[[#This Row],[upload_frequency]]&gt;23.1077381,youtube_stats_raw[[#This Row],[ engagement_rate]]&lt;=0),"Medium","Low"))</f>
        <v>Medium</v>
      </c>
      <c r="AO174" s="4">
        <f>DATE(T174, MATCH(U174,{"Jan","Feb","Mar","Apr","May","Jun","Jul","Aug","Sep","Oct","Nov","Dec"},0), V174)</f>
        <v>40815</v>
      </c>
      <c r="AP174" t="str">
        <f>IF(youtube_stats_raw[[#This Row],[subscribers]]&lt;70000000,"Micro",IF(youtube_stats_raw[[#This Row],[subscribers]]&lt;128000000,"Mid",IF(youtube_stats_raw[[#This Row],[subscribers]]&lt;186000000,"Macro","Mega")))</f>
        <v>Micro</v>
      </c>
      <c r="AQ174">
        <f>SUM((youtube_stats_raw[[#This Row],[lowest_yearly_earnings]] + youtube_stats_raw[[#This Row],[highest_yearly_earnings]])/2)</f>
        <v>2124350</v>
      </c>
      <c r="AR17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75" spans="1:44" x14ac:dyDescent="0.3">
      <c r="A175">
        <v>206</v>
      </c>
      <c r="B175" t="s">
        <v>343</v>
      </c>
      <c r="C175" s="1">
        <v>26700000</v>
      </c>
      <c r="D175" s="2">
        <v>4388047013</v>
      </c>
      <c r="E175" t="s">
        <v>58</v>
      </c>
      <c r="F175" t="s">
        <v>343</v>
      </c>
      <c r="G175">
        <v>241</v>
      </c>
      <c r="H175" t="s">
        <v>39</v>
      </c>
      <c r="I175" t="s">
        <v>40</v>
      </c>
      <c r="J175" t="s">
        <v>45</v>
      </c>
      <c r="K175">
        <v>1632</v>
      </c>
      <c r="L175">
        <v>61</v>
      </c>
      <c r="M175">
        <v>54</v>
      </c>
      <c r="N175">
        <v>276187000</v>
      </c>
      <c r="O175">
        <v>69000</v>
      </c>
      <c r="P175">
        <v>1100000</v>
      </c>
      <c r="Q175">
        <v>828600</v>
      </c>
      <c r="R175">
        <v>13300000</v>
      </c>
      <c r="S175">
        <v>1200000</v>
      </c>
      <c r="T175">
        <v>2016</v>
      </c>
      <c r="U175" t="s">
        <v>65</v>
      </c>
      <c r="V175" t="s">
        <v>56</v>
      </c>
      <c r="W175">
        <v>88.2</v>
      </c>
      <c r="X175">
        <v>328239523</v>
      </c>
      <c r="Y175">
        <v>14.7</v>
      </c>
      <c r="Z175">
        <v>270663028</v>
      </c>
      <c r="AA175">
        <v>37.090240000000001</v>
      </c>
      <c r="AB175">
        <v>-95.712890999999999</v>
      </c>
      <c r="AC175">
        <v>2.5104166666666665</v>
      </c>
      <c r="AD175">
        <v>18207663.954356845</v>
      </c>
      <c r="AE175">
        <v>110788.38174273859</v>
      </c>
      <c r="AF175">
        <v>6.0847114720737382E-3</v>
      </c>
      <c r="AG175">
        <v>250.68099697682067</v>
      </c>
      <c r="AH175">
        <v>164.34633007490638</v>
      </c>
      <c r="AI175">
        <v>10</v>
      </c>
      <c r="AJ175">
        <v>1031000</v>
      </c>
      <c r="AK175">
        <v>12471400</v>
      </c>
      <c r="AL175">
        <v>120000</v>
      </c>
      <c r="AM175">
        <f>youtube_stats_raw[[#This Row],[subscribers_for_last_30_days]] /  youtube_stats_raw[[#This Row],[subscribers]]</f>
        <v>4.49438202247191E-2</v>
      </c>
      <c r="AN175" t="str">
        <f>IF(AND(youtube_stats_raw[[#This Row],[upload_frequency]]&gt;23.1077381,youtube_stats_raw[[#This Row],[ engagement_rate]]&lt;=0),"High",IF(OR(youtube_stats_raw[[#This Row],[upload_frequency]]&gt;23.1077381,youtube_stats_raw[[#This Row],[ engagement_rate]]&lt;=0),"Medium","Low"))</f>
        <v>Low</v>
      </c>
      <c r="AO175" s="4">
        <f>DATE(T175, MATCH(U175,{"Jan","Feb","Mar","Apr","May","Jun","Jul","Aug","Sep","Oct","Nov","Dec"},0), V175)</f>
        <v>42484</v>
      </c>
      <c r="AP175" t="str">
        <f>IF(youtube_stats_raw[[#This Row],[subscribers]]&lt;70000000,"Micro",IF(youtube_stats_raw[[#This Row],[subscribers]]&lt;128000000,"Mid",IF(youtube_stats_raw[[#This Row],[subscribers]]&lt;186000000,"Macro","Mega")))</f>
        <v>Micro</v>
      </c>
      <c r="AQ175">
        <f>SUM((youtube_stats_raw[[#This Row],[lowest_yearly_earnings]] + youtube_stats_raw[[#This Row],[highest_yearly_earnings]])/2)</f>
        <v>7064300</v>
      </c>
      <c r="AR17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76" spans="1:44" x14ac:dyDescent="0.3">
      <c r="A176">
        <v>207</v>
      </c>
      <c r="B176" t="s">
        <v>344</v>
      </c>
      <c r="C176" s="1">
        <v>26700000</v>
      </c>
      <c r="D176" s="2">
        <v>10317306313</v>
      </c>
      <c r="E176" t="s">
        <v>170</v>
      </c>
      <c r="F176" t="s">
        <v>344</v>
      </c>
      <c r="G176">
        <v>975</v>
      </c>
      <c r="H176" t="s">
        <v>179</v>
      </c>
      <c r="I176" t="s">
        <v>180</v>
      </c>
      <c r="J176" t="s">
        <v>170</v>
      </c>
      <c r="K176">
        <v>420</v>
      </c>
      <c r="L176">
        <v>5</v>
      </c>
      <c r="M176">
        <v>11</v>
      </c>
      <c r="N176">
        <v>24363000</v>
      </c>
      <c r="O176">
        <v>6100</v>
      </c>
      <c r="P176">
        <v>97500</v>
      </c>
      <c r="Q176">
        <v>73100</v>
      </c>
      <c r="R176">
        <v>1200000</v>
      </c>
      <c r="S176">
        <v>0</v>
      </c>
      <c r="T176">
        <v>2011</v>
      </c>
      <c r="U176" t="s">
        <v>140</v>
      </c>
      <c r="V176" t="s">
        <v>35</v>
      </c>
      <c r="W176">
        <v>55.3</v>
      </c>
      <c r="X176">
        <v>50339443</v>
      </c>
      <c r="Y176">
        <v>9.7100000000000009</v>
      </c>
      <c r="Z176">
        <v>40827302</v>
      </c>
      <c r="AA176">
        <v>4.5708679999999999</v>
      </c>
      <c r="AB176">
        <v>-74.297332999999995</v>
      </c>
      <c r="AC176">
        <v>6.25</v>
      </c>
      <c r="AD176">
        <v>10581852.62871795</v>
      </c>
      <c r="AE176">
        <v>27384.615384615383</v>
      </c>
      <c r="AF176">
        <v>2.5878847821313106E-3</v>
      </c>
      <c r="AG176">
        <v>9.4501410583446734</v>
      </c>
      <c r="AH176">
        <v>386.41596677902623</v>
      </c>
      <c r="AI176">
        <v>15</v>
      </c>
      <c r="AJ176">
        <v>91400</v>
      </c>
      <c r="AK176">
        <v>1126900</v>
      </c>
      <c r="AL176">
        <v>0</v>
      </c>
      <c r="AM176">
        <f>youtube_stats_raw[[#This Row],[subscribers_for_last_30_days]] /  youtube_stats_raw[[#This Row],[subscribers]]</f>
        <v>0</v>
      </c>
      <c r="AN176" t="str">
        <f>IF(AND(youtube_stats_raw[[#This Row],[upload_frequency]]&gt;23.1077381,youtube_stats_raw[[#This Row],[ engagement_rate]]&lt;=0),"High",IF(OR(youtube_stats_raw[[#This Row],[upload_frequency]]&gt;23.1077381,youtube_stats_raw[[#This Row],[ engagement_rate]]&lt;=0),"Medium","Low"))</f>
        <v>Medium</v>
      </c>
      <c r="AO176" s="4">
        <f>DATE(T176, MATCH(U176,{"Jan","Feb","Mar","Apr","May","Jun","Jul","Aug","Sep","Oct","Nov","Dec"},0), V176)</f>
        <v>40860</v>
      </c>
      <c r="AP176" t="str">
        <f>IF(youtube_stats_raw[[#This Row],[subscribers]]&lt;70000000,"Micro",IF(youtube_stats_raw[[#This Row],[subscribers]]&lt;128000000,"Mid",IF(youtube_stats_raw[[#This Row],[subscribers]]&lt;186000000,"Macro","Mega")))</f>
        <v>Micro</v>
      </c>
      <c r="AQ176">
        <f>SUM((youtube_stats_raw[[#This Row],[lowest_yearly_earnings]] + youtube_stats_raw[[#This Row],[highest_yearly_earnings]])/2)</f>
        <v>636550</v>
      </c>
      <c r="AR17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77" spans="1:44" x14ac:dyDescent="0.3">
      <c r="A177">
        <v>208</v>
      </c>
      <c r="B177" t="s">
        <v>345</v>
      </c>
      <c r="C177" s="1">
        <v>26700000</v>
      </c>
      <c r="D177" s="2">
        <v>7173668905</v>
      </c>
      <c r="E177" t="s">
        <v>45</v>
      </c>
      <c r="F177" t="s">
        <v>345</v>
      </c>
      <c r="G177">
        <v>6471</v>
      </c>
      <c r="H177" t="s">
        <v>39</v>
      </c>
      <c r="I177" t="s">
        <v>40</v>
      </c>
      <c r="J177" t="s">
        <v>45</v>
      </c>
      <c r="K177">
        <v>797</v>
      </c>
      <c r="L177">
        <v>62</v>
      </c>
      <c r="M177">
        <v>55</v>
      </c>
      <c r="N177">
        <v>118226000</v>
      </c>
      <c r="O177">
        <v>29600</v>
      </c>
      <c r="P177">
        <v>472900</v>
      </c>
      <c r="Q177">
        <v>354700</v>
      </c>
      <c r="R177">
        <v>5700000</v>
      </c>
      <c r="S177">
        <v>200000</v>
      </c>
      <c r="T177">
        <v>2012</v>
      </c>
      <c r="U177" t="s">
        <v>98</v>
      </c>
      <c r="V177" t="s">
        <v>101</v>
      </c>
      <c r="W177">
        <v>88.2</v>
      </c>
      <c r="X177">
        <v>328239523</v>
      </c>
      <c r="Y177">
        <v>14.7</v>
      </c>
      <c r="Z177">
        <v>270663028</v>
      </c>
      <c r="AA177">
        <v>37.090240000000001</v>
      </c>
      <c r="AB177">
        <v>-95.712890999999999</v>
      </c>
      <c r="AC177">
        <v>44.9375</v>
      </c>
      <c r="AD177">
        <v>1108587.3752124864</v>
      </c>
      <c r="AE177">
        <v>4126.1010662957815</v>
      </c>
      <c r="AF177">
        <v>3.7219448449022055E-3</v>
      </c>
      <c r="AG177">
        <v>65.92163734660123</v>
      </c>
      <c r="AH177">
        <v>268.67673801498125</v>
      </c>
      <c r="AI177">
        <v>14</v>
      </c>
      <c r="AJ177">
        <v>443300</v>
      </c>
      <c r="AK177">
        <v>5345300</v>
      </c>
      <c r="AL177">
        <v>14285.714285714286</v>
      </c>
      <c r="AM177">
        <f>youtube_stats_raw[[#This Row],[subscribers_for_last_30_days]] /  youtube_stats_raw[[#This Row],[subscribers]]</f>
        <v>7.4906367041198503E-3</v>
      </c>
      <c r="AN177" t="str">
        <f>IF(AND(youtube_stats_raw[[#This Row],[upload_frequency]]&gt;23.1077381,youtube_stats_raw[[#This Row],[ engagement_rate]]&lt;=0),"High",IF(OR(youtube_stats_raw[[#This Row],[upload_frequency]]&gt;23.1077381,youtube_stats_raw[[#This Row],[ engagement_rate]]&lt;=0),"Medium","Low"))</f>
        <v>Medium</v>
      </c>
      <c r="AO177" s="4">
        <f>DATE(T177, MATCH(U177,{"Jan","Feb","Mar","Apr","May","Jun","Jul","Aug","Sep","Oct","Nov","Dec"},0), V177)</f>
        <v>41107</v>
      </c>
      <c r="AP177" t="str">
        <f>IF(youtube_stats_raw[[#This Row],[subscribers]]&lt;70000000,"Micro",IF(youtube_stats_raw[[#This Row],[subscribers]]&lt;128000000,"Mid",IF(youtube_stats_raw[[#This Row],[subscribers]]&lt;186000000,"Macro","Mega")))</f>
        <v>Micro</v>
      </c>
      <c r="AQ177">
        <f>SUM((youtube_stats_raw[[#This Row],[lowest_yearly_earnings]] + youtube_stats_raw[[#This Row],[highest_yearly_earnings]])/2)</f>
        <v>3027350</v>
      </c>
      <c r="AR17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78" spans="1:44" x14ac:dyDescent="0.3">
      <c r="A178">
        <v>209</v>
      </c>
      <c r="B178" t="s">
        <v>346</v>
      </c>
      <c r="C178" s="1">
        <v>26500000</v>
      </c>
      <c r="D178" s="2">
        <v>15065753455</v>
      </c>
      <c r="E178" t="s">
        <v>134</v>
      </c>
      <c r="F178" t="s">
        <v>346</v>
      </c>
      <c r="G178">
        <v>10022</v>
      </c>
      <c r="H178" t="s">
        <v>172</v>
      </c>
      <c r="I178" t="s">
        <v>173</v>
      </c>
      <c r="J178" t="s">
        <v>135</v>
      </c>
      <c r="K178">
        <v>219</v>
      </c>
      <c r="L178">
        <v>3</v>
      </c>
      <c r="M178">
        <v>5</v>
      </c>
      <c r="N178">
        <v>163130000</v>
      </c>
      <c r="O178">
        <v>40800</v>
      </c>
      <c r="P178">
        <v>652500</v>
      </c>
      <c r="Q178">
        <v>489400</v>
      </c>
      <c r="R178">
        <v>7800000</v>
      </c>
      <c r="S178">
        <v>300000</v>
      </c>
      <c r="T178">
        <v>2016</v>
      </c>
      <c r="U178" t="s">
        <v>65</v>
      </c>
      <c r="V178" t="s">
        <v>47</v>
      </c>
      <c r="W178">
        <v>35.5</v>
      </c>
      <c r="X178">
        <v>108116615</v>
      </c>
      <c r="Y178">
        <v>2.15</v>
      </c>
      <c r="Z178">
        <v>50975903</v>
      </c>
      <c r="AA178">
        <v>12.879721</v>
      </c>
      <c r="AB178">
        <v>121.774017</v>
      </c>
      <c r="AC178">
        <v>104.39583333333333</v>
      </c>
      <c r="AD178">
        <v>1503268.1555577728</v>
      </c>
      <c r="AE178">
        <v>2644.1827978447413</v>
      </c>
      <c r="AF178">
        <v>1.7589561703072487E-3</v>
      </c>
      <c r="AG178">
        <v>43.310147212282253</v>
      </c>
      <c r="AH178">
        <v>568.51899830188677</v>
      </c>
      <c r="AI178">
        <v>10</v>
      </c>
      <c r="AJ178">
        <v>611700</v>
      </c>
      <c r="AK178">
        <v>7310600</v>
      </c>
      <c r="AL178">
        <v>30000</v>
      </c>
      <c r="AM178">
        <f>youtube_stats_raw[[#This Row],[subscribers_for_last_30_days]] /  youtube_stats_raw[[#This Row],[subscribers]]</f>
        <v>1.1320754716981131E-2</v>
      </c>
      <c r="AN178" t="str">
        <f>IF(AND(youtube_stats_raw[[#This Row],[upload_frequency]]&gt;23.1077381,youtube_stats_raw[[#This Row],[ engagement_rate]]&lt;=0),"High",IF(OR(youtube_stats_raw[[#This Row],[upload_frequency]]&gt;23.1077381,youtube_stats_raw[[#This Row],[ engagement_rate]]&lt;=0),"Medium","Low"))</f>
        <v>Medium</v>
      </c>
      <c r="AO178" s="4">
        <f>DATE(T178, MATCH(U178,{"Jan","Feb","Mar","Apr","May","Jun","Jul","Aug","Sep","Oct","Nov","Dec"},0), V178)</f>
        <v>42480</v>
      </c>
      <c r="AP178" t="str">
        <f>IF(youtube_stats_raw[[#This Row],[subscribers]]&lt;70000000,"Micro",IF(youtube_stats_raw[[#This Row],[subscribers]]&lt;128000000,"Mid",IF(youtube_stats_raw[[#This Row],[subscribers]]&lt;186000000,"Macro","Mega")))</f>
        <v>Micro</v>
      </c>
      <c r="AQ178">
        <f>SUM((youtube_stats_raw[[#This Row],[lowest_yearly_earnings]] + youtube_stats_raw[[#This Row],[highest_yearly_earnings]])/2)</f>
        <v>4144700</v>
      </c>
      <c r="AR17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79" spans="1:44" x14ac:dyDescent="0.3">
      <c r="A179">
        <v>210</v>
      </c>
      <c r="B179" t="s">
        <v>347</v>
      </c>
      <c r="C179" s="1">
        <v>26500000</v>
      </c>
      <c r="D179" s="2">
        <v>20358117330</v>
      </c>
      <c r="E179" t="s">
        <v>30</v>
      </c>
      <c r="F179" t="s">
        <v>347</v>
      </c>
      <c r="G179">
        <v>6873</v>
      </c>
      <c r="H179" t="s">
        <v>39</v>
      </c>
      <c r="I179" t="s">
        <v>40</v>
      </c>
      <c r="J179" t="s">
        <v>30</v>
      </c>
      <c r="K179">
        <v>117</v>
      </c>
      <c r="L179">
        <v>63</v>
      </c>
      <c r="M179">
        <v>65</v>
      </c>
      <c r="N179">
        <v>89098000</v>
      </c>
      <c r="O179">
        <v>22300</v>
      </c>
      <c r="P179">
        <v>356400</v>
      </c>
      <c r="Q179">
        <v>267300</v>
      </c>
      <c r="R179">
        <v>4300000</v>
      </c>
      <c r="S179">
        <v>0</v>
      </c>
      <c r="T179">
        <v>2008</v>
      </c>
      <c r="U179" t="s">
        <v>140</v>
      </c>
      <c r="V179" t="s">
        <v>76</v>
      </c>
      <c r="W179">
        <v>88.2</v>
      </c>
      <c r="X179">
        <v>328239523</v>
      </c>
      <c r="Y179">
        <v>14.7</v>
      </c>
      <c r="Z179">
        <v>270663028</v>
      </c>
      <c r="AA179">
        <v>37.090240000000001</v>
      </c>
      <c r="AB179">
        <v>-95.712890999999999</v>
      </c>
      <c r="AC179">
        <v>35.796875</v>
      </c>
      <c r="AD179">
        <v>2962042.3876036666</v>
      </c>
      <c r="AE179">
        <v>3855.6671031572823</v>
      </c>
      <c r="AF179">
        <v>1.3016920754724819E-3</v>
      </c>
      <c r="AG179">
        <v>17.506530403712926</v>
      </c>
      <c r="AH179">
        <v>768.23084264150941</v>
      </c>
      <c r="AI179">
        <v>18</v>
      </c>
      <c r="AJ179">
        <v>334100</v>
      </c>
      <c r="AK179">
        <v>4032700</v>
      </c>
      <c r="AL179">
        <v>0</v>
      </c>
      <c r="AM179">
        <f>youtube_stats_raw[[#This Row],[subscribers_for_last_30_days]] /  youtube_stats_raw[[#This Row],[subscribers]]</f>
        <v>0</v>
      </c>
      <c r="AN179" t="str">
        <f>IF(AND(youtube_stats_raw[[#This Row],[upload_frequency]]&gt;23.1077381,youtube_stats_raw[[#This Row],[ engagement_rate]]&lt;=0),"High",IF(OR(youtube_stats_raw[[#This Row],[upload_frequency]]&gt;23.1077381,youtube_stats_raw[[#This Row],[ engagement_rate]]&lt;=0),"Medium","Low"))</f>
        <v>High</v>
      </c>
      <c r="AO179" s="4">
        <f>DATE(T179, MATCH(U179,{"Jan","Feb","Mar","Apr","May","Jun","Jul","Aug","Sep","Oct","Nov","Dec"},0), V179)</f>
        <v>39760</v>
      </c>
      <c r="AP179" t="str">
        <f>IF(youtube_stats_raw[[#This Row],[subscribers]]&lt;70000000,"Micro",IF(youtube_stats_raw[[#This Row],[subscribers]]&lt;128000000,"Mid",IF(youtube_stats_raw[[#This Row],[subscribers]]&lt;186000000,"Macro","Mega")))</f>
        <v>Micro</v>
      </c>
      <c r="AQ179">
        <f>SUM((youtube_stats_raw[[#This Row],[lowest_yearly_earnings]] + youtube_stats_raw[[#This Row],[highest_yearly_earnings]])/2)</f>
        <v>2283650</v>
      </c>
      <c r="AR17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80" spans="1:44" x14ac:dyDescent="0.3">
      <c r="A180">
        <v>211</v>
      </c>
      <c r="B180" t="s">
        <v>348</v>
      </c>
      <c r="C180" s="1">
        <v>26400000</v>
      </c>
      <c r="D180" s="2">
        <v>8595760553</v>
      </c>
      <c r="E180" t="s">
        <v>37</v>
      </c>
      <c r="F180" t="s">
        <v>348</v>
      </c>
      <c r="G180">
        <v>3622</v>
      </c>
      <c r="H180" t="s">
        <v>31</v>
      </c>
      <c r="I180" t="s">
        <v>32</v>
      </c>
      <c r="J180" t="s">
        <v>124</v>
      </c>
      <c r="K180">
        <v>588</v>
      </c>
      <c r="L180">
        <v>50</v>
      </c>
      <c r="M180">
        <v>15</v>
      </c>
      <c r="N180">
        <v>99677000</v>
      </c>
      <c r="O180">
        <v>24900</v>
      </c>
      <c r="P180">
        <v>398700</v>
      </c>
      <c r="Q180">
        <v>299000</v>
      </c>
      <c r="R180">
        <v>4800000</v>
      </c>
      <c r="S180">
        <v>400000</v>
      </c>
      <c r="T180">
        <v>2015</v>
      </c>
      <c r="U180" t="s">
        <v>98</v>
      </c>
      <c r="V180" t="s">
        <v>127</v>
      </c>
      <c r="W180">
        <v>28.1</v>
      </c>
      <c r="X180">
        <v>1366417754</v>
      </c>
      <c r="Y180">
        <v>5.36</v>
      </c>
      <c r="Z180">
        <v>471031528</v>
      </c>
      <c r="AA180">
        <v>20.593684</v>
      </c>
      <c r="AB180">
        <v>78.962879999999998</v>
      </c>
      <c r="AC180">
        <v>33.537037037037038</v>
      </c>
      <c r="AD180">
        <v>2373208.3249585866</v>
      </c>
      <c r="AE180">
        <v>7288.7907233572614</v>
      </c>
      <c r="AF180">
        <v>3.071281457553649E-3</v>
      </c>
      <c r="AG180">
        <v>46.383330194190904</v>
      </c>
      <c r="AH180">
        <v>325.59699064393942</v>
      </c>
      <c r="AI180">
        <v>11</v>
      </c>
      <c r="AJ180">
        <v>373800</v>
      </c>
      <c r="AK180">
        <v>4501000</v>
      </c>
      <c r="AL180">
        <v>36363.63636363636</v>
      </c>
      <c r="AM180">
        <f>youtube_stats_raw[[#This Row],[subscribers_for_last_30_days]] /  youtube_stats_raw[[#This Row],[subscribers]]</f>
        <v>1.5151515151515152E-2</v>
      </c>
      <c r="AN180" t="str">
        <f>IF(AND(youtube_stats_raw[[#This Row],[upload_frequency]]&gt;23.1077381,youtube_stats_raw[[#This Row],[ engagement_rate]]&lt;=0),"High",IF(OR(youtube_stats_raw[[#This Row],[upload_frequency]]&gt;23.1077381,youtube_stats_raw[[#This Row],[ engagement_rate]]&lt;=0),"Medium","Low"))</f>
        <v>Medium</v>
      </c>
      <c r="AO180" s="4">
        <f>DATE(T180, MATCH(U180,{"Jan","Feb","Mar","Apr","May","Jun","Jul","Aug","Sep","Oct","Nov","Dec"},0), V180)</f>
        <v>42207</v>
      </c>
      <c r="AP180" t="str">
        <f>IF(youtube_stats_raw[[#This Row],[subscribers]]&lt;70000000,"Micro",IF(youtube_stats_raw[[#This Row],[subscribers]]&lt;128000000,"Mid",IF(youtube_stats_raw[[#This Row],[subscribers]]&lt;186000000,"Macro","Mega")))</f>
        <v>Micro</v>
      </c>
      <c r="AQ180">
        <f>SUM((youtube_stats_raw[[#This Row],[lowest_yearly_earnings]] + youtube_stats_raw[[#This Row],[highest_yearly_earnings]])/2)</f>
        <v>2549500</v>
      </c>
      <c r="AR18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81" spans="1:44" x14ac:dyDescent="0.3">
      <c r="A181">
        <v>212</v>
      </c>
      <c r="B181" t="s">
        <v>349</v>
      </c>
      <c r="C181" s="1">
        <v>26400000</v>
      </c>
      <c r="D181" s="2">
        <v>27006526665</v>
      </c>
      <c r="E181" t="s">
        <v>170</v>
      </c>
      <c r="F181" t="s">
        <v>349</v>
      </c>
      <c r="G181">
        <v>865</v>
      </c>
      <c r="H181" t="s">
        <v>39</v>
      </c>
      <c r="I181" t="s">
        <v>40</v>
      </c>
      <c r="J181" t="s">
        <v>170</v>
      </c>
      <c r="K181">
        <v>61</v>
      </c>
      <c r="L181">
        <v>63</v>
      </c>
      <c r="M181">
        <v>12</v>
      </c>
      <c r="N181">
        <v>1046000000</v>
      </c>
      <c r="O181">
        <v>261500</v>
      </c>
      <c r="P181">
        <v>4200000</v>
      </c>
      <c r="Q181">
        <v>3100000</v>
      </c>
      <c r="R181">
        <v>50200000</v>
      </c>
      <c r="S181">
        <v>1300000</v>
      </c>
      <c r="T181">
        <v>2020</v>
      </c>
      <c r="U181" t="s">
        <v>46</v>
      </c>
      <c r="V181" t="s">
        <v>54</v>
      </c>
      <c r="W181">
        <v>88.2</v>
      </c>
      <c r="X181">
        <v>328239523</v>
      </c>
      <c r="Y181">
        <v>14.7</v>
      </c>
      <c r="Z181">
        <v>270663028</v>
      </c>
      <c r="AA181">
        <v>37.090240000000001</v>
      </c>
      <c r="AB181">
        <v>-95.712890999999999</v>
      </c>
      <c r="AC181">
        <v>18.020833333333332</v>
      </c>
      <c r="AD181">
        <v>31221418.109826591</v>
      </c>
      <c r="AE181">
        <v>30520.231213872834</v>
      </c>
      <c r="AF181">
        <v>9.775414783054629E-4</v>
      </c>
      <c r="AG181">
        <v>155.51796245768725</v>
      </c>
      <c r="AH181">
        <v>1022.9744948863637</v>
      </c>
      <c r="AI181">
        <v>6</v>
      </c>
      <c r="AJ181">
        <v>3938500</v>
      </c>
      <c r="AK181">
        <v>47100000</v>
      </c>
      <c r="AL181">
        <v>216666.66666666666</v>
      </c>
      <c r="AM181">
        <f>youtube_stats_raw[[#This Row],[subscribers_for_last_30_days]] /  youtube_stats_raw[[#This Row],[subscribers]]</f>
        <v>4.924242424242424E-2</v>
      </c>
      <c r="AN181" t="str">
        <f>IF(AND(youtube_stats_raw[[#This Row],[upload_frequency]]&gt;23.1077381,youtube_stats_raw[[#This Row],[ engagement_rate]]&lt;=0),"High",IF(OR(youtube_stats_raw[[#This Row],[upload_frequency]]&gt;23.1077381,youtube_stats_raw[[#This Row],[ engagement_rate]]&lt;=0),"Medium","Low"))</f>
        <v>Low</v>
      </c>
      <c r="AO181" s="4">
        <f>DATE(T181, MATCH(U181,{"Jan","Feb","Mar","Apr","May","Jun","Jul","Aug","Sep","Oct","Nov","Dec"},0), V181)</f>
        <v>43864</v>
      </c>
      <c r="AP181" t="str">
        <f>IF(youtube_stats_raw[[#This Row],[subscribers]]&lt;70000000,"Micro",IF(youtube_stats_raw[[#This Row],[subscribers]]&lt;128000000,"Mid",IF(youtube_stats_raw[[#This Row],[subscribers]]&lt;186000000,"Macro","Mega")))</f>
        <v>Micro</v>
      </c>
      <c r="AQ181">
        <f>SUM((youtube_stats_raw[[#This Row],[lowest_yearly_earnings]] + youtube_stats_raw[[#This Row],[highest_yearly_earnings]])/2)</f>
        <v>26650000</v>
      </c>
      <c r="AR18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82" spans="1:44" x14ac:dyDescent="0.3">
      <c r="A182">
        <v>213</v>
      </c>
      <c r="B182" t="s">
        <v>350</v>
      </c>
      <c r="C182" s="1">
        <v>26400000</v>
      </c>
      <c r="D182" s="2">
        <v>17211600007</v>
      </c>
      <c r="E182" t="s">
        <v>45</v>
      </c>
      <c r="F182" t="s">
        <v>350</v>
      </c>
      <c r="G182">
        <v>967</v>
      </c>
      <c r="H182" t="s">
        <v>351</v>
      </c>
      <c r="I182" t="s">
        <v>352</v>
      </c>
      <c r="J182" t="s">
        <v>45</v>
      </c>
      <c r="K182">
        <v>158</v>
      </c>
      <c r="L182">
        <v>1</v>
      </c>
      <c r="M182">
        <v>55</v>
      </c>
      <c r="N182">
        <v>1225000000</v>
      </c>
      <c r="O182">
        <v>306400</v>
      </c>
      <c r="P182">
        <v>4900000</v>
      </c>
      <c r="Q182">
        <v>3700000</v>
      </c>
      <c r="R182">
        <v>58800000</v>
      </c>
      <c r="S182">
        <v>2000000</v>
      </c>
      <c r="T182">
        <v>2020</v>
      </c>
      <c r="U182" t="s">
        <v>84</v>
      </c>
      <c r="V182" t="s">
        <v>43</v>
      </c>
      <c r="W182">
        <v>61.9</v>
      </c>
      <c r="X182">
        <v>60297396</v>
      </c>
      <c r="Y182">
        <v>9.89</v>
      </c>
      <c r="Z182">
        <v>42651966</v>
      </c>
      <c r="AA182">
        <v>41.871940000000002</v>
      </c>
      <c r="AB182">
        <v>12.56738</v>
      </c>
      <c r="AC182">
        <v>20.145833333333332</v>
      </c>
      <c r="AD182">
        <v>17798965.88107549</v>
      </c>
      <c r="AE182">
        <v>27300.930713547052</v>
      </c>
      <c r="AF182">
        <v>1.533849263825737E-3</v>
      </c>
      <c r="AG182">
        <v>284.69171942220117</v>
      </c>
      <c r="AH182">
        <v>651.95454571969697</v>
      </c>
      <c r="AI182">
        <v>6</v>
      </c>
      <c r="AJ182">
        <v>4593600</v>
      </c>
      <c r="AK182">
        <v>55100000</v>
      </c>
      <c r="AL182">
        <v>333333.33333333331</v>
      </c>
      <c r="AM182">
        <f>youtube_stats_raw[[#This Row],[subscribers_for_last_30_days]] /  youtube_stats_raw[[#This Row],[subscribers]]</f>
        <v>7.575757575757576E-2</v>
      </c>
      <c r="AN182" t="str">
        <f>IF(AND(youtube_stats_raw[[#This Row],[upload_frequency]]&gt;23.1077381,youtube_stats_raw[[#This Row],[ engagement_rate]]&lt;=0),"High",IF(OR(youtube_stats_raw[[#This Row],[upload_frequency]]&gt;23.1077381,youtube_stats_raw[[#This Row],[ engagement_rate]]&lt;=0),"Medium","Low"))</f>
        <v>Low</v>
      </c>
      <c r="AO182" s="4">
        <f>DATE(T182, MATCH(U182,{"Jan","Feb","Mar","Apr","May","Jun","Jul","Aug","Sep","Oct","Nov","Dec"},0), V182)</f>
        <v>44170</v>
      </c>
      <c r="AP182" t="str">
        <f>IF(youtube_stats_raw[[#This Row],[subscribers]]&lt;70000000,"Micro",IF(youtube_stats_raw[[#This Row],[subscribers]]&lt;128000000,"Mid",IF(youtube_stats_raw[[#This Row],[subscribers]]&lt;186000000,"Macro","Mega")))</f>
        <v>Micro</v>
      </c>
      <c r="AQ182">
        <f>SUM((youtube_stats_raw[[#This Row],[lowest_yearly_earnings]] + youtube_stats_raw[[#This Row],[highest_yearly_earnings]])/2)</f>
        <v>31250000</v>
      </c>
      <c r="AR18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83" spans="1:44" x14ac:dyDescent="0.3">
      <c r="A183">
        <v>214</v>
      </c>
      <c r="B183" t="s">
        <v>353</v>
      </c>
      <c r="C183" s="1">
        <v>26300000</v>
      </c>
      <c r="D183" s="2">
        <v>4749833967</v>
      </c>
      <c r="E183" t="s">
        <v>45</v>
      </c>
      <c r="F183" t="s">
        <v>353</v>
      </c>
      <c r="G183">
        <v>190</v>
      </c>
      <c r="H183" t="s">
        <v>31</v>
      </c>
      <c r="I183" t="s">
        <v>32</v>
      </c>
      <c r="J183" t="s">
        <v>45</v>
      </c>
      <c r="K183">
        <v>1462</v>
      </c>
      <c r="L183">
        <v>51</v>
      </c>
      <c r="M183">
        <v>57</v>
      </c>
      <c r="N183">
        <v>17264000</v>
      </c>
      <c r="O183">
        <v>4300</v>
      </c>
      <c r="P183">
        <v>69100</v>
      </c>
      <c r="Q183">
        <v>51800</v>
      </c>
      <c r="R183">
        <v>828600</v>
      </c>
      <c r="S183">
        <v>0</v>
      </c>
      <c r="T183">
        <v>2015</v>
      </c>
      <c r="U183" t="s">
        <v>89</v>
      </c>
      <c r="V183" t="s">
        <v>47</v>
      </c>
      <c r="W183">
        <v>28.1</v>
      </c>
      <c r="X183">
        <v>1366417754</v>
      </c>
      <c r="Y183">
        <v>5.36</v>
      </c>
      <c r="Z183">
        <v>471031528</v>
      </c>
      <c r="AA183">
        <v>20.593684</v>
      </c>
      <c r="AB183">
        <v>78.962879999999998</v>
      </c>
      <c r="AC183">
        <v>1.7592592592592593</v>
      </c>
      <c r="AD183">
        <v>24999126.142105263</v>
      </c>
      <c r="AE183">
        <v>138421.05263157896</v>
      </c>
      <c r="AF183">
        <v>5.5370356485557552E-3</v>
      </c>
      <c r="AG183">
        <v>14.547876932136985</v>
      </c>
      <c r="AH183">
        <v>180.60205197718631</v>
      </c>
      <c r="AI183">
        <v>11</v>
      </c>
      <c r="AJ183">
        <v>64800</v>
      </c>
      <c r="AK183">
        <v>776800</v>
      </c>
      <c r="AL183">
        <v>0</v>
      </c>
      <c r="AM183">
        <f>youtube_stats_raw[[#This Row],[subscribers_for_last_30_days]] /  youtube_stats_raw[[#This Row],[subscribers]]</f>
        <v>0</v>
      </c>
      <c r="AN183" t="str">
        <f>IF(AND(youtube_stats_raw[[#This Row],[upload_frequency]]&gt;23.1077381,youtube_stats_raw[[#This Row],[ engagement_rate]]&lt;=0),"High",IF(OR(youtube_stats_raw[[#This Row],[upload_frequency]]&gt;23.1077381,youtube_stats_raw[[#This Row],[ engagement_rate]]&lt;=0),"Medium","Low"))</f>
        <v>Medium</v>
      </c>
      <c r="AO183" s="4">
        <f>DATE(T183, MATCH(U183,{"Jan","Feb","Mar","Apr","May","Jun","Jul","Aug","Sep","Oct","Nov","Dec"},0), V183)</f>
        <v>42175</v>
      </c>
      <c r="AP183" t="str">
        <f>IF(youtube_stats_raw[[#This Row],[subscribers]]&lt;70000000,"Micro",IF(youtube_stats_raw[[#This Row],[subscribers]]&lt;128000000,"Mid",IF(youtube_stats_raw[[#This Row],[subscribers]]&lt;186000000,"Macro","Mega")))</f>
        <v>Micro</v>
      </c>
      <c r="AQ183">
        <f>SUM((youtube_stats_raw[[#This Row],[lowest_yearly_earnings]] + youtube_stats_raw[[#This Row],[highest_yearly_earnings]])/2)</f>
        <v>440200</v>
      </c>
      <c r="AR18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84" spans="1:44" x14ac:dyDescent="0.3">
      <c r="A184">
        <v>215</v>
      </c>
      <c r="B184" t="s">
        <v>354</v>
      </c>
      <c r="C184" s="1">
        <v>26200000</v>
      </c>
      <c r="D184" s="2">
        <v>31977463002</v>
      </c>
      <c r="E184" t="s">
        <v>45</v>
      </c>
      <c r="F184" t="s">
        <v>354</v>
      </c>
      <c r="G184">
        <v>775</v>
      </c>
      <c r="H184" t="s">
        <v>39</v>
      </c>
      <c r="I184" t="s">
        <v>40</v>
      </c>
      <c r="J184" t="s">
        <v>45</v>
      </c>
      <c r="K184">
        <v>33</v>
      </c>
      <c r="L184">
        <v>64</v>
      </c>
      <c r="M184">
        <v>58</v>
      </c>
      <c r="N184">
        <v>487076000</v>
      </c>
      <c r="O184">
        <v>121800</v>
      </c>
      <c r="P184">
        <v>1900000</v>
      </c>
      <c r="Q184">
        <v>1500000</v>
      </c>
      <c r="R184">
        <v>23400000</v>
      </c>
      <c r="S184">
        <v>200000</v>
      </c>
      <c r="T184">
        <v>2019</v>
      </c>
      <c r="U184" t="s">
        <v>98</v>
      </c>
      <c r="V184" t="s">
        <v>99</v>
      </c>
      <c r="W184">
        <v>88.2</v>
      </c>
      <c r="X184">
        <v>328239523</v>
      </c>
      <c r="Y184">
        <v>14.7</v>
      </c>
      <c r="Z184">
        <v>270663028</v>
      </c>
      <c r="AA184">
        <v>37.090240000000001</v>
      </c>
      <c r="AB184">
        <v>-95.712890999999999</v>
      </c>
      <c r="AC184">
        <v>12.916666666666666</v>
      </c>
      <c r="AD184">
        <v>41261242.583225809</v>
      </c>
      <c r="AE184">
        <v>33806.451612903227</v>
      </c>
      <c r="AF184">
        <v>8.1932703661830042E-4</v>
      </c>
      <c r="AG184">
        <v>59.416846166975979</v>
      </c>
      <c r="AH184">
        <v>1220.513855038168</v>
      </c>
      <c r="AI184">
        <v>7</v>
      </c>
      <c r="AJ184">
        <v>1778200</v>
      </c>
      <c r="AK184">
        <v>21900000</v>
      </c>
      <c r="AL184">
        <v>28571.428571428572</v>
      </c>
      <c r="AM184">
        <f>youtube_stats_raw[[#This Row],[subscribers_for_last_30_days]] /  youtube_stats_raw[[#This Row],[subscribers]]</f>
        <v>7.6335877862595417E-3</v>
      </c>
      <c r="AN184" t="str">
        <f>IF(AND(youtube_stats_raw[[#This Row],[upload_frequency]]&gt;23.1077381,youtube_stats_raw[[#This Row],[ engagement_rate]]&lt;=0),"High",IF(OR(youtube_stats_raw[[#This Row],[upload_frequency]]&gt;23.1077381,youtube_stats_raw[[#This Row],[ engagement_rate]]&lt;=0),"Medium","Low"))</f>
        <v>Low</v>
      </c>
      <c r="AO184" s="4">
        <f>DATE(T184, MATCH(U184,{"Jan","Feb","Mar","Apr","May","Jun","Jul","Aug","Sep","Oct","Nov","Dec"},0), V184)</f>
        <v>43673</v>
      </c>
      <c r="AP184" t="str">
        <f>IF(youtube_stats_raw[[#This Row],[subscribers]]&lt;70000000,"Micro",IF(youtube_stats_raw[[#This Row],[subscribers]]&lt;128000000,"Mid",IF(youtube_stats_raw[[#This Row],[subscribers]]&lt;186000000,"Macro","Mega")))</f>
        <v>Micro</v>
      </c>
      <c r="AQ184">
        <f>SUM((youtube_stats_raw[[#This Row],[lowest_yearly_earnings]] + youtube_stats_raw[[#This Row],[highest_yearly_earnings]])/2)</f>
        <v>12450000</v>
      </c>
      <c r="AR18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185" spans="1:44" x14ac:dyDescent="0.3">
      <c r="A185">
        <v>216</v>
      </c>
      <c r="B185" t="s">
        <v>355</v>
      </c>
      <c r="C185" s="1">
        <v>26200000</v>
      </c>
      <c r="D185" s="2">
        <v>16097531087</v>
      </c>
      <c r="E185" t="s">
        <v>45</v>
      </c>
      <c r="F185" t="s">
        <v>355</v>
      </c>
      <c r="G185">
        <v>5985</v>
      </c>
      <c r="H185" t="s">
        <v>62</v>
      </c>
      <c r="I185" t="s">
        <v>63</v>
      </c>
      <c r="J185" t="s">
        <v>45</v>
      </c>
      <c r="K185">
        <v>184</v>
      </c>
      <c r="L185">
        <v>2</v>
      </c>
      <c r="M185">
        <v>56</v>
      </c>
      <c r="N185">
        <v>721848000</v>
      </c>
      <c r="O185">
        <v>180500</v>
      </c>
      <c r="P185">
        <v>2900000</v>
      </c>
      <c r="Q185">
        <v>2200000</v>
      </c>
      <c r="R185">
        <v>34600000</v>
      </c>
      <c r="S185">
        <v>1100000</v>
      </c>
      <c r="T185">
        <v>2020</v>
      </c>
      <c r="U185" t="s">
        <v>51</v>
      </c>
      <c r="V185" t="s">
        <v>74</v>
      </c>
      <c r="W185">
        <v>63.2</v>
      </c>
      <c r="X185">
        <v>126226568</v>
      </c>
      <c r="Y185">
        <v>2.29</v>
      </c>
      <c r="Z185">
        <v>115782416</v>
      </c>
      <c r="AA185">
        <v>36.204824000000002</v>
      </c>
      <c r="AB185">
        <v>138.25292400000001</v>
      </c>
      <c r="AC185">
        <v>124.6875</v>
      </c>
      <c r="AD185">
        <v>2689645.9627401838</v>
      </c>
      <c r="AE185">
        <v>4377.6106934001673</v>
      </c>
      <c r="AF185">
        <v>1.6275787795284038E-3</v>
      </c>
      <c r="AG185">
        <v>180.15184964245691</v>
      </c>
      <c r="AH185">
        <v>614.4095834732824</v>
      </c>
      <c r="AI185">
        <v>6</v>
      </c>
      <c r="AJ185">
        <v>2719500</v>
      </c>
      <c r="AK185">
        <v>32400000</v>
      </c>
      <c r="AL185">
        <v>183333.33333333334</v>
      </c>
      <c r="AM185">
        <f>youtube_stats_raw[[#This Row],[subscribers_for_last_30_days]] /  youtube_stats_raw[[#This Row],[subscribers]]</f>
        <v>4.1984732824427481E-2</v>
      </c>
      <c r="AN185" t="str">
        <f>IF(AND(youtube_stats_raw[[#This Row],[upload_frequency]]&gt;23.1077381,youtube_stats_raw[[#This Row],[ engagement_rate]]&lt;=0),"High",IF(OR(youtube_stats_raw[[#This Row],[upload_frequency]]&gt;23.1077381,youtube_stats_raw[[#This Row],[ engagement_rate]]&lt;=0),"Medium","Low"))</f>
        <v>Medium</v>
      </c>
      <c r="AO185" s="4">
        <f>DATE(T185, MATCH(U185,{"Jan","Feb","Mar","Apr","May","Jun","Jul","Aug","Sep","Oct","Nov","Dec"},0), V185)</f>
        <v>44088</v>
      </c>
      <c r="AP185" t="str">
        <f>IF(youtube_stats_raw[[#This Row],[subscribers]]&lt;70000000,"Micro",IF(youtube_stats_raw[[#This Row],[subscribers]]&lt;128000000,"Mid",IF(youtube_stats_raw[[#This Row],[subscribers]]&lt;186000000,"Macro","Mega")))</f>
        <v>Micro</v>
      </c>
      <c r="AQ185">
        <f>SUM((youtube_stats_raw[[#This Row],[lowest_yearly_earnings]] + youtube_stats_raw[[#This Row],[highest_yearly_earnings]])/2)</f>
        <v>18400000</v>
      </c>
      <c r="AR18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86" spans="1:44" x14ac:dyDescent="0.3">
      <c r="A186">
        <v>217</v>
      </c>
      <c r="B186" t="s">
        <v>356</v>
      </c>
      <c r="C186" s="1">
        <v>26100000</v>
      </c>
      <c r="D186" s="2">
        <v>10435474336</v>
      </c>
      <c r="E186" t="s">
        <v>170</v>
      </c>
      <c r="F186" t="s">
        <v>356</v>
      </c>
      <c r="G186">
        <v>1619</v>
      </c>
      <c r="H186" t="s">
        <v>39</v>
      </c>
      <c r="I186" t="s">
        <v>40</v>
      </c>
      <c r="J186" t="s">
        <v>170</v>
      </c>
      <c r="K186">
        <v>410</v>
      </c>
      <c r="L186">
        <v>65</v>
      </c>
      <c r="M186">
        <v>13</v>
      </c>
      <c r="N186">
        <v>68156000</v>
      </c>
      <c r="O186">
        <v>17000</v>
      </c>
      <c r="P186">
        <v>272600</v>
      </c>
      <c r="Q186">
        <v>204500</v>
      </c>
      <c r="R186">
        <v>3300000</v>
      </c>
      <c r="S186">
        <v>400000</v>
      </c>
      <c r="T186">
        <v>2005</v>
      </c>
      <c r="U186" t="s">
        <v>140</v>
      </c>
      <c r="V186" t="s">
        <v>144</v>
      </c>
      <c r="W186">
        <v>88.2</v>
      </c>
      <c r="X186">
        <v>328239523</v>
      </c>
      <c r="Y186">
        <v>14.7</v>
      </c>
      <c r="Z186">
        <v>270663028</v>
      </c>
      <c r="AA186">
        <v>37.090240000000001</v>
      </c>
      <c r="AB186">
        <v>-95.712890999999999</v>
      </c>
      <c r="AC186">
        <v>7.1008771929824563</v>
      </c>
      <c r="AD186">
        <v>6445629.6084002471</v>
      </c>
      <c r="AE186">
        <v>16121.06238418777</v>
      </c>
      <c r="AF186">
        <v>2.5010842017943514E-3</v>
      </c>
      <c r="AG186">
        <v>26.122434996518784</v>
      </c>
      <c r="AH186">
        <v>399.82660291187739</v>
      </c>
      <c r="AI186">
        <v>21</v>
      </c>
      <c r="AJ186">
        <v>255600</v>
      </c>
      <c r="AK186">
        <v>3095500</v>
      </c>
      <c r="AL186">
        <v>19047.619047619046</v>
      </c>
      <c r="AM186">
        <f>youtube_stats_raw[[#This Row],[subscribers_for_last_30_days]] /  youtube_stats_raw[[#This Row],[subscribers]]</f>
        <v>1.532567049808429E-2</v>
      </c>
      <c r="AN186" t="str">
        <f>IF(AND(youtube_stats_raw[[#This Row],[upload_frequency]]&gt;23.1077381,youtube_stats_raw[[#This Row],[ engagement_rate]]&lt;=0),"High",IF(OR(youtube_stats_raw[[#This Row],[upload_frequency]]&gt;23.1077381,youtube_stats_raw[[#This Row],[ engagement_rate]]&lt;=0),"Medium","Low"))</f>
        <v>Low</v>
      </c>
      <c r="AO186" s="4">
        <f>DATE(T186, MATCH(U186,{"Jan","Feb","Mar","Apr","May","Jun","Jul","Aug","Sep","Oct","Nov","Dec"},0), V186)</f>
        <v>38675</v>
      </c>
      <c r="AP186" t="str">
        <f>IF(youtube_stats_raw[[#This Row],[subscribers]]&lt;70000000,"Micro",IF(youtube_stats_raw[[#This Row],[subscribers]]&lt;128000000,"Mid",IF(youtube_stats_raw[[#This Row],[subscribers]]&lt;186000000,"Macro","Mega")))</f>
        <v>Micro</v>
      </c>
      <c r="AQ186">
        <f>SUM((youtube_stats_raw[[#This Row],[lowest_yearly_earnings]] + youtube_stats_raw[[#This Row],[highest_yearly_earnings]])/2)</f>
        <v>1752250</v>
      </c>
      <c r="AR18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87" spans="1:44" x14ac:dyDescent="0.3">
      <c r="A187">
        <v>218</v>
      </c>
      <c r="B187" t="s">
        <v>357</v>
      </c>
      <c r="C187" s="1">
        <v>26100000</v>
      </c>
      <c r="D187" s="2">
        <v>7886440199</v>
      </c>
      <c r="E187" t="s">
        <v>45</v>
      </c>
      <c r="F187" t="s">
        <v>357</v>
      </c>
      <c r="G187">
        <v>0</v>
      </c>
      <c r="H187" t="s">
        <v>216</v>
      </c>
      <c r="I187" t="s">
        <v>217</v>
      </c>
      <c r="J187" t="s">
        <v>30</v>
      </c>
      <c r="K187">
        <v>4057944</v>
      </c>
      <c r="L187">
        <v>3695</v>
      </c>
      <c r="M187">
        <v>5641</v>
      </c>
      <c r="O187">
        <v>0</v>
      </c>
      <c r="P187">
        <v>0</v>
      </c>
      <c r="Q187">
        <v>0</v>
      </c>
      <c r="R187">
        <v>0</v>
      </c>
      <c r="S187">
        <v>0</v>
      </c>
      <c r="T187">
        <v>2019</v>
      </c>
      <c r="U187" t="s">
        <v>98</v>
      </c>
      <c r="V187" t="s">
        <v>35</v>
      </c>
      <c r="W187">
        <v>68</v>
      </c>
      <c r="X187">
        <v>34268528</v>
      </c>
      <c r="Y187">
        <v>5.93</v>
      </c>
      <c r="Z187">
        <v>28807838</v>
      </c>
      <c r="AA187">
        <v>23.885942</v>
      </c>
      <c r="AB187">
        <v>45.079161999999997</v>
      </c>
      <c r="AC187">
        <v>0</v>
      </c>
      <c r="AD187" t="e">
        <v>#NUM!</v>
      </c>
      <c r="AE187" t="e">
        <v>#NUM!</v>
      </c>
      <c r="AF187">
        <v>3.30947795728033E-3</v>
      </c>
      <c r="AG187">
        <v>0</v>
      </c>
      <c r="AH187">
        <v>302.16245973180077</v>
      </c>
      <c r="AI187">
        <v>7</v>
      </c>
      <c r="AJ187">
        <v>0</v>
      </c>
      <c r="AK187">
        <v>0</v>
      </c>
      <c r="AL187">
        <v>0</v>
      </c>
      <c r="AM187">
        <f>youtube_stats_raw[[#This Row],[subscribers_for_last_30_days]] /  youtube_stats_raw[[#This Row],[subscribers]]</f>
        <v>0</v>
      </c>
      <c r="AN187" t="str">
        <f>IF(AND(youtube_stats_raw[[#This Row],[upload_frequency]]&gt;23.1077381,youtube_stats_raw[[#This Row],[ engagement_rate]]&lt;=0),"High",IF(OR(youtube_stats_raw[[#This Row],[upload_frequency]]&gt;23.1077381,youtube_stats_raw[[#This Row],[ engagement_rate]]&lt;=0),"Medium","Low"))</f>
        <v>Medium</v>
      </c>
      <c r="AO187" s="4">
        <f>DATE(T187, MATCH(U187,{"Jan","Feb","Mar","Apr","May","Jun","Jul","Aug","Sep","Oct","Nov","Dec"},0), V187)</f>
        <v>43659</v>
      </c>
      <c r="AP187" t="str">
        <f>IF(youtube_stats_raw[[#This Row],[subscribers]]&lt;70000000,"Micro",IF(youtube_stats_raw[[#This Row],[subscribers]]&lt;128000000,"Mid",IF(youtube_stats_raw[[#This Row],[subscribers]]&lt;186000000,"Macro","Mega")))</f>
        <v>Micro</v>
      </c>
      <c r="AQ187">
        <f>SUM((youtube_stats_raw[[#This Row],[lowest_yearly_earnings]] + youtube_stats_raw[[#This Row],[highest_yearly_earnings]])/2)</f>
        <v>0</v>
      </c>
      <c r="AR18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88" spans="1:44" x14ac:dyDescent="0.3">
      <c r="A188">
        <v>220</v>
      </c>
      <c r="B188" t="s">
        <v>358</v>
      </c>
      <c r="C188" s="1">
        <v>26000000</v>
      </c>
      <c r="D188" s="2">
        <v>17308961985</v>
      </c>
      <c r="E188" t="s">
        <v>30</v>
      </c>
      <c r="F188" t="s">
        <v>358</v>
      </c>
      <c r="G188">
        <v>240</v>
      </c>
      <c r="H188" t="s">
        <v>39</v>
      </c>
      <c r="I188" t="s">
        <v>40</v>
      </c>
      <c r="J188" t="s">
        <v>30</v>
      </c>
      <c r="K188">
        <v>163</v>
      </c>
      <c r="L188">
        <v>66</v>
      </c>
      <c r="M188">
        <v>66</v>
      </c>
      <c r="N188">
        <v>55454000</v>
      </c>
      <c r="O188">
        <v>13900</v>
      </c>
      <c r="P188">
        <v>221800</v>
      </c>
      <c r="Q188">
        <v>166400</v>
      </c>
      <c r="R188">
        <v>2700000</v>
      </c>
      <c r="S188">
        <v>0</v>
      </c>
      <c r="T188">
        <v>2005</v>
      </c>
      <c r="U188" t="s">
        <v>140</v>
      </c>
      <c r="V188" t="s">
        <v>82</v>
      </c>
      <c r="W188">
        <v>88.2</v>
      </c>
      <c r="X188">
        <v>328239523</v>
      </c>
      <c r="Y188">
        <v>14.7</v>
      </c>
      <c r="Z188">
        <v>270663028</v>
      </c>
      <c r="AA188">
        <v>37.090240000000001</v>
      </c>
      <c r="AB188">
        <v>-95.712890999999999</v>
      </c>
      <c r="AC188">
        <v>1.0526315789473684</v>
      </c>
      <c r="AD188">
        <v>72120674.9375</v>
      </c>
      <c r="AE188">
        <v>108333.33333333333</v>
      </c>
      <c r="AF188">
        <v>1.5021120285856357E-3</v>
      </c>
      <c r="AG188">
        <v>12.814171074626691</v>
      </c>
      <c r="AH188">
        <v>665.72930711538459</v>
      </c>
      <c r="AI188">
        <v>21</v>
      </c>
      <c r="AJ188">
        <v>207900</v>
      </c>
      <c r="AK188">
        <v>2533600</v>
      </c>
      <c r="AL188">
        <v>0</v>
      </c>
      <c r="AM188">
        <f>youtube_stats_raw[[#This Row],[subscribers_for_last_30_days]] /  youtube_stats_raw[[#This Row],[subscribers]]</f>
        <v>0</v>
      </c>
      <c r="AN188" t="str">
        <f>IF(AND(youtube_stats_raw[[#This Row],[upload_frequency]]&gt;23.1077381,youtube_stats_raw[[#This Row],[ engagement_rate]]&lt;=0),"High",IF(OR(youtube_stats_raw[[#This Row],[upload_frequency]]&gt;23.1077381,youtube_stats_raw[[#This Row],[ engagement_rate]]&lt;=0),"Medium","Low"))</f>
        <v>Medium</v>
      </c>
      <c r="AO188" s="4">
        <f>DATE(T188, MATCH(U188,{"Jan","Feb","Mar","Apr","May","Jun","Jul","Aug","Sep","Oct","Nov","Dec"},0), V188)</f>
        <v>38663</v>
      </c>
      <c r="AP188" t="str">
        <f>IF(youtube_stats_raw[[#This Row],[subscribers]]&lt;70000000,"Micro",IF(youtube_stats_raw[[#This Row],[subscribers]]&lt;128000000,"Mid",IF(youtube_stats_raw[[#This Row],[subscribers]]&lt;186000000,"Macro","Mega")))</f>
        <v>Micro</v>
      </c>
      <c r="AQ188">
        <f>SUM((youtube_stats_raw[[#This Row],[lowest_yearly_earnings]] + youtube_stats_raw[[#This Row],[highest_yearly_earnings]])/2)</f>
        <v>1433200</v>
      </c>
      <c r="AR18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89" spans="1:44" x14ac:dyDescent="0.3">
      <c r="A189">
        <v>222</v>
      </c>
      <c r="B189" t="s">
        <v>359</v>
      </c>
      <c r="C189" s="1">
        <v>25900000</v>
      </c>
      <c r="D189" s="2">
        <v>11372071889</v>
      </c>
      <c r="E189" t="s">
        <v>30</v>
      </c>
      <c r="F189" t="s">
        <v>359</v>
      </c>
      <c r="G189">
        <v>65286</v>
      </c>
      <c r="H189" t="s">
        <v>246</v>
      </c>
      <c r="I189" t="s">
        <v>247</v>
      </c>
      <c r="J189" t="s">
        <v>45</v>
      </c>
      <c r="K189">
        <v>358</v>
      </c>
      <c r="L189">
        <v>5</v>
      </c>
      <c r="M189">
        <v>60</v>
      </c>
      <c r="N189">
        <v>230183000</v>
      </c>
      <c r="O189">
        <v>57500</v>
      </c>
      <c r="P189">
        <v>920700</v>
      </c>
      <c r="Q189">
        <v>690500</v>
      </c>
      <c r="R189">
        <v>11000000</v>
      </c>
      <c r="S189">
        <v>600000</v>
      </c>
      <c r="T189">
        <v>2013</v>
      </c>
      <c r="U189" t="s">
        <v>51</v>
      </c>
      <c r="V189" t="s">
        <v>78</v>
      </c>
      <c r="W189">
        <v>36.299999999999997</v>
      </c>
      <c r="X189">
        <v>270203917</v>
      </c>
      <c r="Y189">
        <v>4.6900000000000004</v>
      </c>
      <c r="Z189">
        <v>151509724</v>
      </c>
      <c r="AA189">
        <v>-0.78927499999999995</v>
      </c>
      <c r="AB189">
        <v>113.92132700000001</v>
      </c>
      <c r="AC189">
        <v>494.59090909090907</v>
      </c>
      <c r="AD189">
        <v>174188.52263885058</v>
      </c>
      <c r="AE189">
        <v>396.71598811383757</v>
      </c>
      <c r="AF189">
        <v>2.2775093450695299E-3</v>
      </c>
      <c r="AG189">
        <v>80.961500154653123</v>
      </c>
      <c r="AH189">
        <v>439.0761347104247</v>
      </c>
      <c r="AI189">
        <v>13</v>
      </c>
      <c r="AJ189">
        <v>863200</v>
      </c>
      <c r="AK189">
        <v>10309500</v>
      </c>
      <c r="AL189">
        <v>46153.846153846156</v>
      </c>
      <c r="AM189">
        <f>youtube_stats_raw[[#This Row],[subscribers_for_last_30_days]] /  youtube_stats_raw[[#This Row],[subscribers]]</f>
        <v>2.3166023166023165E-2</v>
      </c>
      <c r="AN189" t="str">
        <f>IF(AND(youtube_stats_raw[[#This Row],[upload_frequency]]&gt;23.1077381,youtube_stats_raw[[#This Row],[ engagement_rate]]&lt;=0),"High",IF(OR(youtube_stats_raw[[#This Row],[upload_frequency]]&gt;23.1077381,youtube_stats_raw[[#This Row],[ engagement_rate]]&lt;=0),"Medium","Low"))</f>
        <v>Medium</v>
      </c>
      <c r="AO189" s="4">
        <f>DATE(T189, MATCH(U189,{"Jan","Feb","Mar","Apr","May","Jun","Jul","Aug","Sep","Oct","Nov","Dec"},0), V189)</f>
        <v>41540</v>
      </c>
      <c r="AP189" t="str">
        <f>IF(youtube_stats_raw[[#This Row],[subscribers]]&lt;70000000,"Micro",IF(youtube_stats_raw[[#This Row],[subscribers]]&lt;128000000,"Mid",IF(youtube_stats_raw[[#This Row],[subscribers]]&lt;186000000,"Macro","Mega")))</f>
        <v>Micro</v>
      </c>
      <c r="AQ189">
        <f>SUM((youtube_stats_raw[[#This Row],[lowest_yearly_earnings]] + youtube_stats_raw[[#This Row],[highest_yearly_earnings]])/2)</f>
        <v>5845250</v>
      </c>
      <c r="AR18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90" spans="1:44" x14ac:dyDescent="0.3">
      <c r="A190">
        <v>223</v>
      </c>
      <c r="B190" t="s">
        <v>360</v>
      </c>
      <c r="C190" s="1">
        <v>25800000</v>
      </c>
      <c r="D190" s="2">
        <v>15541421838</v>
      </c>
      <c r="E190" t="s">
        <v>61</v>
      </c>
      <c r="F190" t="s">
        <v>360</v>
      </c>
      <c r="G190">
        <v>1762</v>
      </c>
      <c r="H190" t="s">
        <v>106</v>
      </c>
      <c r="I190" t="s">
        <v>107</v>
      </c>
      <c r="J190" t="s">
        <v>41</v>
      </c>
      <c r="K190">
        <v>206</v>
      </c>
      <c r="L190">
        <v>5</v>
      </c>
      <c r="M190">
        <v>17</v>
      </c>
      <c r="N190">
        <v>54947000</v>
      </c>
      <c r="O190">
        <v>13700</v>
      </c>
      <c r="P190">
        <v>219800</v>
      </c>
      <c r="Q190">
        <v>164800</v>
      </c>
      <c r="R190">
        <v>2600000</v>
      </c>
      <c r="S190">
        <v>0</v>
      </c>
      <c r="T190">
        <v>2011</v>
      </c>
      <c r="U190" t="s">
        <v>51</v>
      </c>
      <c r="V190" t="s">
        <v>85</v>
      </c>
      <c r="W190">
        <v>68.900000000000006</v>
      </c>
      <c r="X190">
        <v>36991981</v>
      </c>
      <c r="Y190">
        <v>5.56</v>
      </c>
      <c r="Z190">
        <v>30628482</v>
      </c>
      <c r="AA190">
        <v>56.130366000000002</v>
      </c>
      <c r="AB190">
        <v>-106.346771</v>
      </c>
      <c r="AC190">
        <v>11.294871794871796</v>
      </c>
      <c r="AD190">
        <v>8820330.2145289443</v>
      </c>
      <c r="AE190">
        <v>14642.45175936436</v>
      </c>
      <c r="AF190">
        <v>1.6600797706241375E-3</v>
      </c>
      <c r="AG190">
        <v>14.142850138883155</v>
      </c>
      <c r="AH190">
        <v>602.38069139534889</v>
      </c>
      <c r="AI190">
        <v>15</v>
      </c>
      <c r="AJ190">
        <v>206100</v>
      </c>
      <c r="AK190">
        <v>2435200</v>
      </c>
      <c r="AL190">
        <v>0</v>
      </c>
      <c r="AM190">
        <f>youtube_stats_raw[[#This Row],[subscribers_for_last_30_days]] /  youtube_stats_raw[[#This Row],[subscribers]]</f>
        <v>0</v>
      </c>
      <c r="AN190" t="str">
        <f>IF(AND(youtube_stats_raw[[#This Row],[upload_frequency]]&gt;23.1077381,youtube_stats_raw[[#This Row],[ engagement_rate]]&lt;=0),"High",IF(OR(youtube_stats_raw[[#This Row],[upload_frequency]]&gt;23.1077381,youtube_stats_raw[[#This Row],[ engagement_rate]]&lt;=0),"Medium","Low"))</f>
        <v>Medium</v>
      </c>
      <c r="AO190" s="4">
        <f>DATE(T190, MATCH(U190,{"Jan","Feb","Mar","Apr","May","Jun","Jul","Aug","Sep","Oct","Nov","Dec"},0), V190)</f>
        <v>40801</v>
      </c>
      <c r="AP190" t="str">
        <f>IF(youtube_stats_raw[[#This Row],[subscribers]]&lt;70000000,"Micro",IF(youtube_stats_raw[[#This Row],[subscribers]]&lt;128000000,"Mid",IF(youtube_stats_raw[[#This Row],[subscribers]]&lt;186000000,"Macro","Mega")))</f>
        <v>Micro</v>
      </c>
      <c r="AQ190">
        <f>SUM((youtube_stats_raw[[#This Row],[lowest_yearly_earnings]] + youtube_stats_raw[[#This Row],[highest_yearly_earnings]])/2)</f>
        <v>1382400</v>
      </c>
      <c r="AR19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91" spans="1:44" x14ac:dyDescent="0.3">
      <c r="A191">
        <v>224</v>
      </c>
      <c r="B191" t="s">
        <v>361</v>
      </c>
      <c r="C191" s="1">
        <v>25700000</v>
      </c>
      <c r="D191" s="2">
        <v>17793809548</v>
      </c>
      <c r="E191" t="s">
        <v>30</v>
      </c>
      <c r="F191" t="s">
        <v>361</v>
      </c>
      <c r="G191">
        <v>749</v>
      </c>
      <c r="H191" t="s">
        <v>39</v>
      </c>
      <c r="I191" t="s">
        <v>40</v>
      </c>
      <c r="J191" t="s">
        <v>30</v>
      </c>
      <c r="K191">
        <v>153</v>
      </c>
      <c r="L191">
        <v>67</v>
      </c>
      <c r="M191">
        <v>67</v>
      </c>
      <c r="N191">
        <v>164215000</v>
      </c>
      <c r="O191">
        <v>41100</v>
      </c>
      <c r="P191">
        <v>656900</v>
      </c>
      <c r="Q191">
        <v>492600</v>
      </c>
      <c r="R191">
        <v>7900000</v>
      </c>
      <c r="S191">
        <v>100000</v>
      </c>
      <c r="T191">
        <v>2009</v>
      </c>
      <c r="U191" t="s">
        <v>84</v>
      </c>
      <c r="V191" t="s">
        <v>83</v>
      </c>
      <c r="W191">
        <v>88.2</v>
      </c>
      <c r="X191">
        <v>328239523</v>
      </c>
      <c r="Y191">
        <v>14.7</v>
      </c>
      <c r="Z191">
        <v>270663028</v>
      </c>
      <c r="AA191">
        <v>37.090240000000001</v>
      </c>
      <c r="AB191">
        <v>-95.712890999999999</v>
      </c>
      <c r="AC191">
        <v>4.1611111111111114</v>
      </c>
      <c r="AD191">
        <v>23756755.070761014</v>
      </c>
      <c r="AE191">
        <v>34312.41655540721</v>
      </c>
      <c r="AF191">
        <v>1.4443225286115667E-3</v>
      </c>
      <c r="AG191">
        <v>36.917333425873082</v>
      </c>
      <c r="AH191">
        <v>692.36613027237354</v>
      </c>
      <c r="AI191">
        <v>17</v>
      </c>
      <c r="AJ191">
        <v>615800</v>
      </c>
      <c r="AK191">
        <v>7407400</v>
      </c>
      <c r="AL191">
        <v>5882.3529411764703</v>
      </c>
      <c r="AM191">
        <f>youtube_stats_raw[[#This Row],[subscribers_for_last_30_days]] /  youtube_stats_raw[[#This Row],[subscribers]]</f>
        <v>3.8910505836575876E-3</v>
      </c>
      <c r="AN191" t="str">
        <f>IF(AND(youtube_stats_raw[[#This Row],[upload_frequency]]&gt;23.1077381,youtube_stats_raw[[#This Row],[ engagement_rate]]&lt;=0),"High",IF(OR(youtube_stats_raw[[#This Row],[upload_frequency]]&gt;23.1077381,youtube_stats_raw[[#This Row],[ engagement_rate]]&lt;=0),"Medium","Low"))</f>
        <v>Low</v>
      </c>
      <c r="AO191" s="4">
        <f>DATE(T191, MATCH(U191,{"Jan","Feb","Mar","Apr","May","Jun","Jul","Aug","Sep","Oct","Nov","Dec"},0), V191)</f>
        <v>40158</v>
      </c>
      <c r="AP191" t="str">
        <f>IF(youtube_stats_raw[[#This Row],[subscribers]]&lt;70000000,"Micro",IF(youtube_stats_raw[[#This Row],[subscribers]]&lt;128000000,"Mid",IF(youtube_stats_raw[[#This Row],[subscribers]]&lt;186000000,"Macro","Mega")))</f>
        <v>Micro</v>
      </c>
      <c r="AQ191">
        <f>SUM((youtube_stats_raw[[#This Row],[lowest_yearly_earnings]] + youtube_stats_raw[[#This Row],[highest_yearly_earnings]])/2)</f>
        <v>4196300</v>
      </c>
      <c r="AR19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92" spans="1:44" x14ac:dyDescent="0.3">
      <c r="A192">
        <v>225</v>
      </c>
      <c r="B192" t="s">
        <v>362</v>
      </c>
      <c r="C192" s="1">
        <v>25700000</v>
      </c>
      <c r="D192" s="2">
        <v>7466926260</v>
      </c>
      <c r="E192" t="s">
        <v>58</v>
      </c>
      <c r="F192" t="s">
        <v>362</v>
      </c>
      <c r="G192">
        <v>982</v>
      </c>
      <c r="H192" t="s">
        <v>195</v>
      </c>
      <c r="I192" t="s">
        <v>196</v>
      </c>
      <c r="J192" t="s">
        <v>71</v>
      </c>
      <c r="K192">
        <v>746</v>
      </c>
      <c r="L192">
        <v>8</v>
      </c>
      <c r="M192">
        <v>7</v>
      </c>
      <c r="N192">
        <v>30501000</v>
      </c>
      <c r="O192">
        <v>7600</v>
      </c>
      <c r="P192">
        <v>122000</v>
      </c>
      <c r="Q192">
        <v>91500</v>
      </c>
      <c r="R192">
        <v>1500000</v>
      </c>
      <c r="S192">
        <v>0</v>
      </c>
      <c r="T192">
        <v>2012</v>
      </c>
      <c r="U192" t="s">
        <v>84</v>
      </c>
      <c r="V192" t="s">
        <v>103</v>
      </c>
      <c r="W192">
        <v>40.200000000000003</v>
      </c>
      <c r="X192">
        <v>126014024</v>
      </c>
      <c r="Y192">
        <v>3.42</v>
      </c>
      <c r="Z192">
        <v>102626859</v>
      </c>
      <c r="AA192">
        <v>23.634501</v>
      </c>
      <c r="AB192">
        <v>-102.552784</v>
      </c>
      <c r="AC192">
        <v>6.8194444444444446</v>
      </c>
      <c r="AD192">
        <v>7603794.5621181261</v>
      </c>
      <c r="AE192">
        <v>26171.079429735233</v>
      </c>
      <c r="AF192">
        <v>3.4418446232251931E-3</v>
      </c>
      <c r="AG192">
        <v>16.338717666672121</v>
      </c>
      <c r="AH192">
        <v>290.54187782101167</v>
      </c>
      <c r="AI192">
        <v>14</v>
      </c>
      <c r="AJ192">
        <v>114400</v>
      </c>
      <c r="AK192">
        <v>1408500</v>
      </c>
      <c r="AL192">
        <v>0</v>
      </c>
      <c r="AM192">
        <f>youtube_stats_raw[[#This Row],[subscribers_for_last_30_days]] /  youtube_stats_raw[[#This Row],[subscribers]]</f>
        <v>0</v>
      </c>
      <c r="AN192" t="str">
        <f>IF(AND(youtube_stats_raw[[#This Row],[upload_frequency]]&gt;23.1077381,youtube_stats_raw[[#This Row],[ engagement_rate]]&lt;=0),"High",IF(OR(youtube_stats_raw[[#This Row],[upload_frequency]]&gt;23.1077381,youtube_stats_raw[[#This Row],[ engagement_rate]]&lt;=0),"Medium","Low"))</f>
        <v>Medium</v>
      </c>
      <c r="AO192" s="4">
        <f>DATE(T192, MATCH(U192,{"Jan","Feb","Mar","Apr","May","Jun","Jul","Aug","Sep","Oct","Nov","Dec"},0), V192)</f>
        <v>41259</v>
      </c>
      <c r="AP192" t="str">
        <f>IF(youtube_stats_raw[[#This Row],[subscribers]]&lt;70000000,"Micro",IF(youtube_stats_raw[[#This Row],[subscribers]]&lt;128000000,"Mid",IF(youtube_stats_raw[[#This Row],[subscribers]]&lt;186000000,"Macro","Mega")))</f>
        <v>Micro</v>
      </c>
      <c r="AQ192">
        <f>SUM((youtube_stats_raw[[#This Row],[lowest_yearly_earnings]] + youtube_stats_raw[[#This Row],[highest_yearly_earnings]])/2)</f>
        <v>795750</v>
      </c>
      <c r="AR19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193" spans="1:44" x14ac:dyDescent="0.3">
      <c r="A193">
        <v>226</v>
      </c>
      <c r="B193" t="s">
        <v>363</v>
      </c>
      <c r="C193" s="1">
        <v>25700000</v>
      </c>
      <c r="D193" s="2">
        <v>10242981063</v>
      </c>
      <c r="E193" t="s">
        <v>30</v>
      </c>
      <c r="F193" t="s">
        <v>363</v>
      </c>
      <c r="G193">
        <v>42</v>
      </c>
      <c r="H193" t="s">
        <v>39</v>
      </c>
      <c r="I193" t="s">
        <v>40</v>
      </c>
      <c r="J193" t="s">
        <v>30</v>
      </c>
      <c r="K193">
        <v>425</v>
      </c>
      <c r="L193">
        <v>67</v>
      </c>
      <c r="M193">
        <v>67</v>
      </c>
      <c r="N193">
        <v>103631000</v>
      </c>
      <c r="O193">
        <v>25900</v>
      </c>
      <c r="P193">
        <v>414500</v>
      </c>
      <c r="Q193">
        <v>310900</v>
      </c>
      <c r="R193">
        <v>5000000</v>
      </c>
      <c r="S193">
        <v>100000</v>
      </c>
      <c r="T193">
        <v>2013</v>
      </c>
      <c r="U193" t="s">
        <v>91</v>
      </c>
      <c r="V193" t="s">
        <v>125</v>
      </c>
      <c r="W193">
        <v>88.2</v>
      </c>
      <c r="X193">
        <v>328239523</v>
      </c>
      <c r="Y193">
        <v>14.7</v>
      </c>
      <c r="Z193">
        <v>270663028</v>
      </c>
      <c r="AA193">
        <v>37.090240000000001</v>
      </c>
      <c r="AB193">
        <v>-95.712890999999999</v>
      </c>
      <c r="AC193">
        <v>0.31818181818181818</v>
      </c>
      <c r="AD193">
        <v>243880501.5</v>
      </c>
      <c r="AE193">
        <v>611904.76190476189</v>
      </c>
      <c r="AF193">
        <v>2.5090351960948463E-3</v>
      </c>
      <c r="AG193">
        <v>40.466734972035553</v>
      </c>
      <c r="AH193">
        <v>398.55957443579769</v>
      </c>
      <c r="AI193">
        <v>13</v>
      </c>
      <c r="AJ193">
        <v>388600</v>
      </c>
      <c r="AK193">
        <v>4689100</v>
      </c>
      <c r="AL193">
        <v>7692.3076923076924</v>
      </c>
      <c r="AM193">
        <f>youtube_stats_raw[[#This Row],[subscribers_for_last_30_days]] /  youtube_stats_raw[[#This Row],[subscribers]]</f>
        <v>3.8910505836575876E-3</v>
      </c>
      <c r="AN193" t="str">
        <f>IF(AND(youtube_stats_raw[[#This Row],[upload_frequency]]&gt;23.1077381,youtube_stats_raw[[#This Row],[ engagement_rate]]&lt;=0),"High",IF(OR(youtube_stats_raw[[#This Row],[upload_frequency]]&gt;23.1077381,youtube_stats_raw[[#This Row],[ engagement_rate]]&lt;=0),"Medium","Low"))</f>
        <v>Low</v>
      </c>
      <c r="AO193" s="4">
        <f>DATE(T193, MATCH(U193,{"Jan","Feb","Mar","Apr","May","Jun","Jul","Aug","Sep","Oct","Nov","Dec"},0), V193)</f>
        <v>41514</v>
      </c>
      <c r="AP193" t="str">
        <f>IF(youtube_stats_raw[[#This Row],[subscribers]]&lt;70000000,"Micro",IF(youtube_stats_raw[[#This Row],[subscribers]]&lt;128000000,"Mid",IF(youtube_stats_raw[[#This Row],[subscribers]]&lt;186000000,"Macro","Mega")))</f>
        <v>Micro</v>
      </c>
      <c r="AQ193">
        <f>SUM((youtube_stats_raw[[#This Row],[lowest_yearly_earnings]] + youtube_stats_raw[[#This Row],[highest_yearly_earnings]])/2)</f>
        <v>2655450</v>
      </c>
      <c r="AR19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94" spans="1:44" x14ac:dyDescent="0.3">
      <c r="A194">
        <v>228</v>
      </c>
      <c r="B194" t="s">
        <v>364</v>
      </c>
      <c r="C194" s="1">
        <v>25600000</v>
      </c>
      <c r="D194" s="2">
        <v>25592378292</v>
      </c>
      <c r="E194" t="s">
        <v>30</v>
      </c>
      <c r="F194" t="s">
        <v>364</v>
      </c>
      <c r="G194">
        <v>287</v>
      </c>
      <c r="H194" t="s">
        <v>39</v>
      </c>
      <c r="I194" t="s">
        <v>40</v>
      </c>
      <c r="J194" t="s">
        <v>30</v>
      </c>
      <c r="K194">
        <v>67</v>
      </c>
      <c r="L194">
        <v>68</v>
      </c>
      <c r="M194">
        <v>68</v>
      </c>
      <c r="N194">
        <v>318593000</v>
      </c>
      <c r="O194">
        <v>79600</v>
      </c>
      <c r="P194">
        <v>1300000</v>
      </c>
      <c r="Q194">
        <v>955800</v>
      </c>
      <c r="R194">
        <v>15300000</v>
      </c>
      <c r="S194">
        <v>100000</v>
      </c>
      <c r="T194">
        <v>2009</v>
      </c>
      <c r="U194" t="s">
        <v>59</v>
      </c>
      <c r="V194" t="s">
        <v>42</v>
      </c>
      <c r="W194">
        <v>88.2</v>
      </c>
      <c r="X194">
        <v>328239523</v>
      </c>
      <c r="Y194">
        <v>14.7</v>
      </c>
      <c r="Z194">
        <v>270663028</v>
      </c>
      <c r="AA194">
        <v>37.090240000000001</v>
      </c>
      <c r="AB194">
        <v>-95.712890999999999</v>
      </c>
      <c r="AC194">
        <v>1.5944444444444446</v>
      </c>
      <c r="AD194">
        <v>89172049.797909409</v>
      </c>
      <c r="AE194">
        <v>89198.606271776996</v>
      </c>
      <c r="AF194">
        <v>1.0002978116341139E-3</v>
      </c>
      <c r="AG194">
        <v>50.796373247044841</v>
      </c>
      <c r="AH194">
        <v>999.70227703124999</v>
      </c>
      <c r="AI194">
        <v>17</v>
      </c>
      <c r="AJ194">
        <v>1220400</v>
      </c>
      <c r="AK194">
        <v>14344200</v>
      </c>
      <c r="AL194">
        <v>5882.3529411764703</v>
      </c>
      <c r="AM194">
        <f>youtube_stats_raw[[#This Row],[subscribers_for_last_30_days]] /  youtube_stats_raw[[#This Row],[subscribers]]</f>
        <v>3.90625E-3</v>
      </c>
      <c r="AN194" t="str">
        <f>IF(AND(youtube_stats_raw[[#This Row],[upload_frequency]]&gt;23.1077381,youtube_stats_raw[[#This Row],[ engagement_rate]]&lt;=0),"High",IF(OR(youtube_stats_raw[[#This Row],[upload_frequency]]&gt;23.1077381,youtube_stats_raw[[#This Row],[ engagement_rate]]&lt;=0),"Medium","Low"))</f>
        <v>Low</v>
      </c>
      <c r="AO194" s="4">
        <f>DATE(T194, MATCH(U194,{"Jan","Feb","Mar","Apr","May","Jun","Jul","Aug","Sep","Oct","Nov","Dec"},0), V194)</f>
        <v>39945</v>
      </c>
      <c r="AP194" t="str">
        <f>IF(youtube_stats_raw[[#This Row],[subscribers]]&lt;70000000,"Micro",IF(youtube_stats_raw[[#This Row],[subscribers]]&lt;128000000,"Mid",IF(youtube_stats_raw[[#This Row],[subscribers]]&lt;186000000,"Macro","Mega")))</f>
        <v>Micro</v>
      </c>
      <c r="AQ194">
        <f>SUM((youtube_stats_raw[[#This Row],[lowest_yearly_earnings]] + youtube_stats_raw[[#This Row],[highest_yearly_earnings]])/2)</f>
        <v>8127900</v>
      </c>
      <c r="AR19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95" spans="1:44" x14ac:dyDescent="0.3">
      <c r="A195">
        <v>230</v>
      </c>
      <c r="B195" t="s">
        <v>365</v>
      </c>
      <c r="C195" s="1">
        <v>25500000</v>
      </c>
      <c r="D195" s="2">
        <v>14401218086</v>
      </c>
      <c r="E195" t="s">
        <v>30</v>
      </c>
      <c r="F195" t="s">
        <v>365</v>
      </c>
      <c r="G195">
        <v>78</v>
      </c>
      <c r="H195" t="s">
        <v>39</v>
      </c>
      <c r="I195" t="s">
        <v>40</v>
      </c>
      <c r="J195" t="s">
        <v>30</v>
      </c>
      <c r="K195">
        <v>243</v>
      </c>
      <c r="L195">
        <v>69</v>
      </c>
      <c r="M195">
        <v>69</v>
      </c>
      <c r="N195">
        <v>195499000</v>
      </c>
      <c r="O195">
        <v>48900</v>
      </c>
      <c r="P195">
        <v>782000</v>
      </c>
      <c r="Q195">
        <v>586500</v>
      </c>
      <c r="R195">
        <v>9400000</v>
      </c>
      <c r="S195">
        <v>100000</v>
      </c>
      <c r="T195">
        <v>2011</v>
      </c>
      <c r="U195" t="s">
        <v>84</v>
      </c>
      <c r="V195" t="s">
        <v>85</v>
      </c>
      <c r="W195">
        <v>88.2</v>
      </c>
      <c r="X195">
        <v>328239523</v>
      </c>
      <c r="Y195">
        <v>14.7</v>
      </c>
      <c r="Z195">
        <v>270663028</v>
      </c>
      <c r="AA195">
        <v>37.090240000000001</v>
      </c>
      <c r="AB195">
        <v>-95.712890999999999</v>
      </c>
      <c r="AC195">
        <v>0.5</v>
      </c>
      <c r="AD195">
        <v>184631001.1025641</v>
      </c>
      <c r="AE195">
        <v>326923.07692307694</v>
      </c>
      <c r="AF195">
        <v>1.7706835524412736E-3</v>
      </c>
      <c r="AG195">
        <v>54.300962274865725</v>
      </c>
      <c r="AH195">
        <v>564.75365043137253</v>
      </c>
      <c r="AI195">
        <v>15</v>
      </c>
      <c r="AJ195">
        <v>733100</v>
      </c>
      <c r="AK195">
        <v>8813500</v>
      </c>
      <c r="AL195">
        <v>6666.666666666667</v>
      </c>
      <c r="AM195">
        <f>youtube_stats_raw[[#This Row],[subscribers_for_last_30_days]] /  youtube_stats_raw[[#This Row],[subscribers]]</f>
        <v>3.9215686274509803E-3</v>
      </c>
      <c r="AN195" t="str">
        <f>IF(AND(youtube_stats_raw[[#This Row],[upload_frequency]]&gt;23.1077381,youtube_stats_raw[[#This Row],[ engagement_rate]]&lt;=0),"High",IF(OR(youtube_stats_raw[[#This Row],[upload_frequency]]&gt;23.1077381,youtube_stats_raw[[#This Row],[ engagement_rate]]&lt;=0),"Medium","Low"))</f>
        <v>Low</v>
      </c>
      <c r="AO195" s="4">
        <f>DATE(T195, MATCH(U195,{"Jan","Feb","Mar","Apr","May","Jun","Jul","Aug","Sep","Oct","Nov","Dec"},0), V195)</f>
        <v>40892</v>
      </c>
      <c r="AP195" t="str">
        <f>IF(youtube_stats_raw[[#This Row],[subscribers]]&lt;70000000,"Micro",IF(youtube_stats_raw[[#This Row],[subscribers]]&lt;128000000,"Mid",IF(youtube_stats_raw[[#This Row],[subscribers]]&lt;186000000,"Macro","Mega")))</f>
        <v>Micro</v>
      </c>
      <c r="AQ195">
        <f>SUM((youtube_stats_raw[[#This Row],[lowest_yearly_earnings]] + youtube_stats_raw[[#This Row],[highest_yearly_earnings]])/2)</f>
        <v>4993250</v>
      </c>
      <c r="AR19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196" spans="1:44" x14ac:dyDescent="0.3">
      <c r="A196">
        <v>231</v>
      </c>
      <c r="B196" t="s">
        <v>366</v>
      </c>
      <c r="C196" s="1">
        <v>25400000</v>
      </c>
      <c r="D196" s="2">
        <v>6430853035</v>
      </c>
      <c r="E196" t="s">
        <v>58</v>
      </c>
      <c r="F196" t="s">
        <v>366</v>
      </c>
      <c r="G196">
        <v>3716</v>
      </c>
      <c r="H196" t="s">
        <v>246</v>
      </c>
      <c r="I196" t="s">
        <v>247</v>
      </c>
      <c r="J196" t="s">
        <v>45</v>
      </c>
      <c r="K196">
        <v>942</v>
      </c>
      <c r="L196">
        <v>6</v>
      </c>
      <c r="M196">
        <v>62</v>
      </c>
      <c r="N196">
        <v>58487000</v>
      </c>
      <c r="O196">
        <v>14600</v>
      </c>
      <c r="P196">
        <v>233900</v>
      </c>
      <c r="Q196">
        <v>175500</v>
      </c>
      <c r="R196">
        <v>2800000</v>
      </c>
      <c r="S196">
        <v>100000</v>
      </c>
      <c r="T196">
        <v>2015</v>
      </c>
      <c r="U196" t="s">
        <v>84</v>
      </c>
      <c r="V196" t="s">
        <v>99</v>
      </c>
      <c r="W196">
        <v>36.299999999999997</v>
      </c>
      <c r="X196">
        <v>270203917</v>
      </c>
      <c r="Y196">
        <v>4.6900000000000004</v>
      </c>
      <c r="Z196">
        <v>151509724</v>
      </c>
      <c r="AA196">
        <v>-0.78927499999999995</v>
      </c>
      <c r="AB196">
        <v>113.92132700000001</v>
      </c>
      <c r="AC196">
        <v>34.407407407407405</v>
      </c>
      <c r="AD196">
        <v>1730584.777987083</v>
      </c>
      <c r="AE196">
        <v>6835.3067814854685</v>
      </c>
      <c r="AF196">
        <v>3.9497092938930766E-3</v>
      </c>
      <c r="AG196">
        <v>36.371535584314593</v>
      </c>
      <c r="AH196">
        <v>253.18319035433072</v>
      </c>
      <c r="AI196">
        <v>11</v>
      </c>
      <c r="AJ196">
        <v>219300</v>
      </c>
      <c r="AK196">
        <v>2624500</v>
      </c>
      <c r="AL196">
        <v>9090.9090909090901</v>
      </c>
      <c r="AM196">
        <f>youtube_stats_raw[[#This Row],[subscribers_for_last_30_days]] /  youtube_stats_raw[[#This Row],[subscribers]]</f>
        <v>3.937007874015748E-3</v>
      </c>
      <c r="AN196" t="str">
        <f>IF(AND(youtube_stats_raw[[#This Row],[upload_frequency]]&gt;23.1077381,youtube_stats_raw[[#This Row],[ engagement_rate]]&lt;=0),"High",IF(OR(youtube_stats_raw[[#This Row],[upload_frequency]]&gt;23.1077381,youtube_stats_raw[[#This Row],[ engagement_rate]]&lt;=0),"Medium","Low"))</f>
        <v>Medium</v>
      </c>
      <c r="AO196" s="4">
        <f>DATE(T196, MATCH(U196,{"Jan","Feb","Mar","Apr","May","Jun","Jul","Aug","Sep","Oct","Nov","Dec"},0), V196)</f>
        <v>42365</v>
      </c>
      <c r="AP196" t="str">
        <f>IF(youtube_stats_raw[[#This Row],[subscribers]]&lt;70000000,"Micro",IF(youtube_stats_raw[[#This Row],[subscribers]]&lt;128000000,"Mid",IF(youtube_stats_raw[[#This Row],[subscribers]]&lt;186000000,"Macro","Mega")))</f>
        <v>Micro</v>
      </c>
      <c r="AQ196">
        <f>SUM((youtube_stats_raw[[#This Row],[lowest_yearly_earnings]] + youtube_stats_raw[[#This Row],[highest_yearly_earnings]])/2)</f>
        <v>1487750</v>
      </c>
      <c r="AR19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97" spans="1:44" x14ac:dyDescent="0.3">
      <c r="A197">
        <v>232</v>
      </c>
      <c r="B197" t="s">
        <v>367</v>
      </c>
      <c r="C197" s="1">
        <v>25400000</v>
      </c>
      <c r="D197" s="2">
        <v>34300482066</v>
      </c>
      <c r="E197" t="s">
        <v>170</v>
      </c>
      <c r="F197" t="s">
        <v>367</v>
      </c>
      <c r="G197">
        <v>8775</v>
      </c>
      <c r="H197" t="s">
        <v>39</v>
      </c>
      <c r="I197" t="s">
        <v>40</v>
      </c>
      <c r="J197" t="s">
        <v>41</v>
      </c>
      <c r="K197">
        <v>29</v>
      </c>
      <c r="L197">
        <v>69</v>
      </c>
      <c r="M197">
        <v>18</v>
      </c>
      <c r="N197">
        <v>815341000</v>
      </c>
      <c r="O197">
        <v>203800</v>
      </c>
      <c r="P197">
        <v>3300000</v>
      </c>
      <c r="Q197">
        <v>2400000</v>
      </c>
      <c r="R197">
        <v>39100000</v>
      </c>
      <c r="S197">
        <v>600000</v>
      </c>
      <c r="T197">
        <v>2016</v>
      </c>
      <c r="U197" t="s">
        <v>98</v>
      </c>
      <c r="V197" t="s">
        <v>104</v>
      </c>
      <c r="W197">
        <v>88.2</v>
      </c>
      <c r="X197">
        <v>328239523</v>
      </c>
      <c r="Y197">
        <v>14.7</v>
      </c>
      <c r="Z197">
        <v>270663028</v>
      </c>
      <c r="AA197">
        <v>37.090240000000001</v>
      </c>
      <c r="AB197">
        <v>-95.712890999999999</v>
      </c>
      <c r="AC197">
        <v>91.40625</v>
      </c>
      <c r="AD197">
        <v>3908886.8451282051</v>
      </c>
      <c r="AE197">
        <v>2894.5868945868947</v>
      </c>
      <c r="AF197">
        <v>7.4051437385416481E-4</v>
      </c>
      <c r="AG197">
        <v>96.208560382627724</v>
      </c>
      <c r="AH197">
        <v>1350.4126797637796</v>
      </c>
      <c r="AI197">
        <v>10</v>
      </c>
      <c r="AJ197">
        <v>3096200</v>
      </c>
      <c r="AK197">
        <v>36700000</v>
      </c>
      <c r="AL197">
        <v>60000</v>
      </c>
      <c r="AM197">
        <f>youtube_stats_raw[[#This Row],[subscribers_for_last_30_days]] /  youtube_stats_raw[[#This Row],[subscribers]]</f>
        <v>2.3622047244094488E-2</v>
      </c>
      <c r="AN197" t="str">
        <f>IF(AND(youtube_stats_raw[[#This Row],[upload_frequency]]&gt;23.1077381,youtube_stats_raw[[#This Row],[ engagement_rate]]&lt;=0),"High",IF(OR(youtube_stats_raw[[#This Row],[upload_frequency]]&gt;23.1077381,youtube_stats_raw[[#This Row],[ engagement_rate]]&lt;=0),"Medium","Low"))</f>
        <v>Medium</v>
      </c>
      <c r="AO197" s="4">
        <f>DATE(T197, MATCH(U197,{"Jan","Feb","Mar","Apr","May","Jun","Jul","Aug","Sep","Oct","Nov","Dec"},0), V197)</f>
        <v>42581</v>
      </c>
      <c r="AP197" t="str">
        <f>IF(youtube_stats_raw[[#This Row],[subscribers]]&lt;70000000,"Micro",IF(youtube_stats_raw[[#This Row],[subscribers]]&lt;128000000,"Mid",IF(youtube_stats_raw[[#This Row],[subscribers]]&lt;186000000,"Macro","Mega")))</f>
        <v>Micro</v>
      </c>
      <c r="AQ197">
        <f>SUM((youtube_stats_raw[[#This Row],[lowest_yearly_earnings]] + youtube_stats_raw[[#This Row],[highest_yearly_earnings]])/2)</f>
        <v>20750000</v>
      </c>
      <c r="AR19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198" spans="1:44" x14ac:dyDescent="0.3">
      <c r="A198">
        <v>233</v>
      </c>
      <c r="B198" t="s">
        <v>368</v>
      </c>
      <c r="C198" s="1">
        <v>25300000</v>
      </c>
      <c r="D198" s="2">
        <v>17331663193</v>
      </c>
      <c r="E198" t="s">
        <v>30</v>
      </c>
      <c r="F198" t="s">
        <v>368</v>
      </c>
      <c r="G198">
        <v>398</v>
      </c>
      <c r="H198" t="s">
        <v>96</v>
      </c>
      <c r="I198" t="s">
        <v>97</v>
      </c>
      <c r="J198" t="s">
        <v>30</v>
      </c>
      <c r="K198">
        <v>160</v>
      </c>
      <c r="L198">
        <v>8</v>
      </c>
      <c r="M198">
        <v>70</v>
      </c>
      <c r="N198">
        <v>198875000</v>
      </c>
      <c r="O198">
        <v>49700</v>
      </c>
      <c r="P198">
        <v>795500</v>
      </c>
      <c r="Q198">
        <v>596600</v>
      </c>
      <c r="R198">
        <v>9500000</v>
      </c>
      <c r="S198">
        <v>100000</v>
      </c>
      <c r="T198">
        <v>2010</v>
      </c>
      <c r="U198" t="s">
        <v>73</v>
      </c>
      <c r="V198" t="s">
        <v>54</v>
      </c>
      <c r="W198">
        <v>60</v>
      </c>
      <c r="X198">
        <v>66834405</v>
      </c>
      <c r="Y198">
        <v>3.85</v>
      </c>
      <c r="Z198">
        <v>55908316</v>
      </c>
      <c r="AA198">
        <v>55.378050999999999</v>
      </c>
      <c r="AB198">
        <v>-3.4359730000000002</v>
      </c>
      <c r="AC198">
        <v>2.3690476190476191</v>
      </c>
      <c r="AD198">
        <v>43546892.444723621</v>
      </c>
      <c r="AE198">
        <v>63567.839195979897</v>
      </c>
      <c r="AF198">
        <v>1.4597560383136394E-3</v>
      </c>
      <c r="AG198">
        <v>45.898653299545458</v>
      </c>
      <c r="AH198">
        <v>685.0459760079051</v>
      </c>
      <c r="AI198">
        <v>16</v>
      </c>
      <c r="AJ198">
        <v>745800</v>
      </c>
      <c r="AK198">
        <v>8903400</v>
      </c>
      <c r="AL198">
        <v>6250</v>
      </c>
      <c r="AM198">
        <f>youtube_stats_raw[[#This Row],[subscribers_for_last_30_days]] /  youtube_stats_raw[[#This Row],[subscribers]]</f>
        <v>3.952569169960474E-3</v>
      </c>
      <c r="AN198" t="str">
        <f>IF(AND(youtube_stats_raw[[#This Row],[upload_frequency]]&gt;23.1077381,youtube_stats_raw[[#This Row],[ engagement_rate]]&lt;=0),"High",IF(OR(youtube_stats_raw[[#This Row],[upload_frequency]]&gt;23.1077381,youtube_stats_raw[[#This Row],[ engagement_rate]]&lt;=0),"Medium","Low"))</f>
        <v>Low</v>
      </c>
      <c r="AO198" s="4">
        <f>DATE(T198, MATCH(U198,{"Jan","Feb","Mar","Apr","May","Jun","Jul","Aug","Sep","Oct","Nov","Dec"},0), V198)</f>
        <v>40181</v>
      </c>
      <c r="AP198" t="str">
        <f>IF(youtube_stats_raw[[#This Row],[subscribers]]&lt;70000000,"Micro",IF(youtube_stats_raw[[#This Row],[subscribers]]&lt;128000000,"Mid",IF(youtube_stats_raw[[#This Row],[subscribers]]&lt;186000000,"Macro","Mega")))</f>
        <v>Micro</v>
      </c>
      <c r="AQ198">
        <f>SUM((youtube_stats_raw[[#This Row],[lowest_yearly_earnings]] + youtube_stats_raw[[#This Row],[highest_yearly_earnings]])/2)</f>
        <v>5048300</v>
      </c>
      <c r="AR19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199" spans="1:44" x14ac:dyDescent="0.3">
      <c r="A199">
        <v>235</v>
      </c>
      <c r="B199" t="s">
        <v>369</v>
      </c>
      <c r="C199" s="1">
        <v>25200000</v>
      </c>
      <c r="D199" s="2">
        <v>11081602368</v>
      </c>
      <c r="E199" t="s">
        <v>58</v>
      </c>
      <c r="F199" t="s">
        <v>369</v>
      </c>
      <c r="G199">
        <v>2025</v>
      </c>
      <c r="H199" t="s">
        <v>39</v>
      </c>
      <c r="I199" t="s">
        <v>40</v>
      </c>
      <c r="J199" t="s">
        <v>124</v>
      </c>
      <c r="K199">
        <v>375</v>
      </c>
      <c r="L199">
        <v>70</v>
      </c>
      <c r="M199">
        <v>16</v>
      </c>
      <c r="N199">
        <v>140319000</v>
      </c>
      <c r="O199">
        <v>35100</v>
      </c>
      <c r="P199">
        <v>561300</v>
      </c>
      <c r="Q199">
        <v>421000</v>
      </c>
      <c r="R199">
        <v>6700000</v>
      </c>
      <c r="S199">
        <v>300000</v>
      </c>
      <c r="T199">
        <v>2015</v>
      </c>
      <c r="U199" t="s">
        <v>34</v>
      </c>
      <c r="V199" t="s">
        <v>184</v>
      </c>
      <c r="W199">
        <v>88.2</v>
      </c>
      <c r="X199">
        <v>328239523</v>
      </c>
      <c r="Y199">
        <v>14.7</v>
      </c>
      <c r="Z199">
        <v>270663028</v>
      </c>
      <c r="AA199">
        <v>37.090240000000001</v>
      </c>
      <c r="AB199">
        <v>-95.712890999999999</v>
      </c>
      <c r="AC199">
        <v>18.75</v>
      </c>
      <c r="AD199">
        <v>5472396.2311111111</v>
      </c>
      <c r="AE199">
        <v>12444.444444444445</v>
      </c>
      <c r="AF199">
        <v>2.2740393639072683E-3</v>
      </c>
      <c r="AG199">
        <v>50.651519641315467</v>
      </c>
      <c r="AH199">
        <v>439.74612571428571</v>
      </c>
      <c r="AI199">
        <v>11</v>
      </c>
      <c r="AJ199">
        <v>526200</v>
      </c>
      <c r="AK199">
        <v>6279000</v>
      </c>
      <c r="AL199">
        <v>27272.727272727272</v>
      </c>
      <c r="AM199">
        <f>youtube_stats_raw[[#This Row],[subscribers_for_last_30_days]] /  youtube_stats_raw[[#This Row],[subscribers]]</f>
        <v>1.1904761904761904E-2</v>
      </c>
      <c r="AN199" t="str">
        <f>IF(AND(youtube_stats_raw[[#This Row],[upload_frequency]]&gt;23.1077381,youtube_stats_raw[[#This Row],[ engagement_rate]]&lt;=0),"High",IF(OR(youtube_stats_raw[[#This Row],[upload_frequency]]&gt;23.1077381,youtube_stats_raw[[#This Row],[ engagement_rate]]&lt;=0),"Medium","Low"))</f>
        <v>Low</v>
      </c>
      <c r="AO199" s="4">
        <f>DATE(T199, MATCH(U199,{"Jan","Feb","Mar","Apr","May","Jun","Jul","Aug","Sep","Oct","Nov","Dec"},0), V199)</f>
        <v>42094</v>
      </c>
      <c r="AP199" t="str">
        <f>IF(youtube_stats_raw[[#This Row],[subscribers]]&lt;70000000,"Micro",IF(youtube_stats_raw[[#This Row],[subscribers]]&lt;128000000,"Mid",IF(youtube_stats_raw[[#This Row],[subscribers]]&lt;186000000,"Macro","Mega")))</f>
        <v>Micro</v>
      </c>
      <c r="AQ199">
        <f>SUM((youtube_stats_raw[[#This Row],[lowest_yearly_earnings]] + youtube_stats_raw[[#This Row],[highest_yearly_earnings]])/2)</f>
        <v>3560500</v>
      </c>
      <c r="AR19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00" spans="1:44" x14ac:dyDescent="0.3">
      <c r="A200">
        <v>238</v>
      </c>
      <c r="B200" t="s">
        <v>370</v>
      </c>
      <c r="C200" s="1">
        <v>25200000</v>
      </c>
      <c r="D200" s="2">
        <v>10409352249</v>
      </c>
      <c r="E200" t="s">
        <v>134</v>
      </c>
      <c r="F200" t="s">
        <v>370</v>
      </c>
      <c r="G200">
        <v>51129</v>
      </c>
      <c r="H200" t="s">
        <v>31</v>
      </c>
      <c r="I200" t="s">
        <v>32</v>
      </c>
      <c r="J200" t="s">
        <v>135</v>
      </c>
      <c r="K200">
        <v>408</v>
      </c>
      <c r="L200">
        <v>52</v>
      </c>
      <c r="M200">
        <v>6</v>
      </c>
      <c r="N200">
        <v>273920000</v>
      </c>
      <c r="O200">
        <v>68500</v>
      </c>
      <c r="P200">
        <v>1100000</v>
      </c>
      <c r="Q200">
        <v>821800</v>
      </c>
      <c r="R200">
        <v>13100000</v>
      </c>
      <c r="S200">
        <v>300000</v>
      </c>
      <c r="T200">
        <v>2015</v>
      </c>
      <c r="U200" t="s">
        <v>34</v>
      </c>
      <c r="V200" t="s">
        <v>78</v>
      </c>
      <c r="W200">
        <v>28.1</v>
      </c>
      <c r="X200">
        <v>1366417754</v>
      </c>
      <c r="Y200">
        <v>5.36</v>
      </c>
      <c r="Z200">
        <v>471031528</v>
      </c>
      <c r="AA200">
        <v>20.593684</v>
      </c>
      <c r="AB200">
        <v>78.962879999999998</v>
      </c>
      <c r="AC200">
        <v>473.41666666666669</v>
      </c>
      <c r="AD200">
        <v>203589.98316024174</v>
      </c>
      <c r="AE200">
        <v>492.8709734201725</v>
      </c>
      <c r="AF200">
        <v>2.42089991742002E-3</v>
      </c>
      <c r="AG200">
        <v>105.67420274452469</v>
      </c>
      <c r="AH200">
        <v>413.06953369047619</v>
      </c>
      <c r="AI200">
        <v>11</v>
      </c>
      <c r="AJ200">
        <v>1031500</v>
      </c>
      <c r="AK200">
        <v>12278200</v>
      </c>
      <c r="AL200">
        <v>27272.727272727272</v>
      </c>
      <c r="AM200">
        <f>youtube_stats_raw[[#This Row],[subscribers_for_last_30_days]] /  youtube_stats_raw[[#This Row],[subscribers]]</f>
        <v>1.1904761904761904E-2</v>
      </c>
      <c r="AN200" t="str">
        <f>IF(AND(youtube_stats_raw[[#This Row],[upload_frequency]]&gt;23.1077381,youtube_stats_raw[[#This Row],[ engagement_rate]]&lt;=0),"High",IF(OR(youtube_stats_raw[[#This Row],[upload_frequency]]&gt;23.1077381,youtube_stats_raw[[#This Row],[ engagement_rate]]&lt;=0),"Medium","Low"))</f>
        <v>Medium</v>
      </c>
      <c r="AO200" s="4">
        <f>DATE(T200, MATCH(U200,{"Jan","Feb","Mar","Apr","May","Jun","Jul","Aug","Sep","Oct","Nov","Dec"},0), V200)</f>
        <v>42086</v>
      </c>
      <c r="AP200" t="str">
        <f>IF(youtube_stats_raw[[#This Row],[subscribers]]&lt;70000000,"Micro",IF(youtube_stats_raw[[#This Row],[subscribers]]&lt;128000000,"Mid",IF(youtube_stats_raw[[#This Row],[subscribers]]&lt;186000000,"Macro","Mega")))</f>
        <v>Micro</v>
      </c>
      <c r="AQ200">
        <f>SUM((youtube_stats_raw[[#This Row],[lowest_yearly_earnings]] + youtube_stats_raw[[#This Row],[highest_yearly_earnings]])/2)</f>
        <v>6960900</v>
      </c>
      <c r="AR20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01" spans="1:44" x14ac:dyDescent="0.3">
      <c r="A201">
        <v>239</v>
      </c>
      <c r="B201" t="s">
        <v>371</v>
      </c>
      <c r="C201" s="1">
        <v>25100000</v>
      </c>
      <c r="D201" s="2">
        <v>19458807708</v>
      </c>
      <c r="E201" t="s">
        <v>30</v>
      </c>
      <c r="F201" t="s">
        <v>371</v>
      </c>
      <c r="G201">
        <v>118</v>
      </c>
      <c r="H201" t="s">
        <v>39</v>
      </c>
      <c r="I201" t="s">
        <v>40</v>
      </c>
      <c r="J201" t="s">
        <v>30</v>
      </c>
      <c r="K201">
        <v>130</v>
      </c>
      <c r="L201">
        <v>71</v>
      </c>
      <c r="M201">
        <v>72</v>
      </c>
      <c r="N201">
        <v>94246000</v>
      </c>
      <c r="O201">
        <v>23600</v>
      </c>
      <c r="P201">
        <v>377000</v>
      </c>
      <c r="Q201">
        <v>282700</v>
      </c>
      <c r="R201">
        <v>4500000</v>
      </c>
      <c r="S201">
        <v>0</v>
      </c>
      <c r="T201">
        <v>2009</v>
      </c>
      <c r="U201" t="s">
        <v>59</v>
      </c>
      <c r="V201" t="s">
        <v>42</v>
      </c>
      <c r="W201">
        <v>88.2</v>
      </c>
      <c r="X201">
        <v>328239523</v>
      </c>
      <c r="Y201">
        <v>14.7</v>
      </c>
      <c r="Z201">
        <v>270663028</v>
      </c>
      <c r="AA201">
        <v>37.090240000000001</v>
      </c>
      <c r="AB201">
        <v>-95.712890999999999</v>
      </c>
      <c r="AC201">
        <v>0.65555555555555556</v>
      </c>
      <c r="AD201">
        <v>164905150.06779662</v>
      </c>
      <c r="AE201">
        <v>212711.86440677967</v>
      </c>
      <c r="AF201">
        <v>1.2899043135968071E-3</v>
      </c>
      <c r="AG201">
        <v>19.374260009003837</v>
      </c>
      <c r="AH201">
        <v>775.2513031075697</v>
      </c>
      <c r="AI201">
        <v>17</v>
      </c>
      <c r="AJ201">
        <v>353400</v>
      </c>
      <c r="AK201">
        <v>4217300</v>
      </c>
      <c r="AL201">
        <v>0</v>
      </c>
      <c r="AM201">
        <f>youtube_stats_raw[[#This Row],[subscribers_for_last_30_days]] /  youtube_stats_raw[[#This Row],[subscribers]]</f>
        <v>0</v>
      </c>
      <c r="AN201" t="str">
        <f>IF(AND(youtube_stats_raw[[#This Row],[upload_frequency]]&gt;23.1077381,youtube_stats_raw[[#This Row],[ engagement_rate]]&lt;=0),"High",IF(OR(youtube_stats_raw[[#This Row],[upload_frequency]]&gt;23.1077381,youtube_stats_raw[[#This Row],[ engagement_rate]]&lt;=0),"Medium","Low"))</f>
        <v>Medium</v>
      </c>
      <c r="AO201" s="4">
        <f>DATE(T201, MATCH(U201,{"Jan","Feb","Mar","Apr","May","Jun","Jul","Aug","Sep","Oct","Nov","Dec"},0), V201)</f>
        <v>39945</v>
      </c>
      <c r="AP201" t="str">
        <f>IF(youtube_stats_raw[[#This Row],[subscribers]]&lt;70000000,"Micro",IF(youtube_stats_raw[[#This Row],[subscribers]]&lt;128000000,"Mid",IF(youtube_stats_raw[[#This Row],[subscribers]]&lt;186000000,"Macro","Mega")))</f>
        <v>Micro</v>
      </c>
      <c r="AQ201">
        <f>SUM((youtube_stats_raw[[#This Row],[lowest_yearly_earnings]] + youtube_stats_raw[[#This Row],[highest_yearly_earnings]])/2)</f>
        <v>2391350</v>
      </c>
      <c r="AR20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02" spans="1:44" x14ac:dyDescent="0.3">
      <c r="A202">
        <v>240</v>
      </c>
      <c r="B202" t="s">
        <v>372</v>
      </c>
      <c r="C202" s="1">
        <v>25100000</v>
      </c>
      <c r="D202" s="2">
        <v>16357064198</v>
      </c>
      <c r="E202" t="s">
        <v>30</v>
      </c>
      <c r="F202" t="s">
        <v>372</v>
      </c>
      <c r="G202">
        <v>24837</v>
      </c>
      <c r="H202" t="s">
        <v>106</v>
      </c>
      <c r="I202" t="s">
        <v>107</v>
      </c>
      <c r="J202" t="s">
        <v>45</v>
      </c>
      <c r="K202">
        <v>180</v>
      </c>
      <c r="L202">
        <v>6</v>
      </c>
      <c r="M202">
        <v>64</v>
      </c>
      <c r="N202">
        <v>49009000</v>
      </c>
      <c r="O202">
        <v>12300</v>
      </c>
      <c r="P202">
        <v>196000</v>
      </c>
      <c r="Q202">
        <v>147000</v>
      </c>
      <c r="R202">
        <v>2400000</v>
      </c>
      <c r="S202">
        <v>0</v>
      </c>
      <c r="T202">
        <v>2007</v>
      </c>
      <c r="U202" t="s">
        <v>73</v>
      </c>
      <c r="V202" t="s">
        <v>72</v>
      </c>
      <c r="W202">
        <v>68.900000000000006</v>
      </c>
      <c r="X202">
        <v>36991981</v>
      </c>
      <c r="Y202">
        <v>5.56</v>
      </c>
      <c r="Z202">
        <v>30628482</v>
      </c>
      <c r="AA202">
        <v>56.130366000000002</v>
      </c>
      <c r="AB202">
        <v>-106.346771</v>
      </c>
      <c r="AC202">
        <v>121.75</v>
      </c>
      <c r="AD202">
        <v>658576.48661271494</v>
      </c>
      <c r="AE202">
        <v>1010.5890405443491</v>
      </c>
      <c r="AF202">
        <v>1.5345051958082436E-3</v>
      </c>
      <c r="AG202">
        <v>11.982590373642061</v>
      </c>
      <c r="AH202">
        <v>651.67586446215137</v>
      </c>
      <c r="AI202">
        <v>19</v>
      </c>
      <c r="AJ202">
        <v>183700</v>
      </c>
      <c r="AK202">
        <v>2253000</v>
      </c>
      <c r="AL202">
        <v>0</v>
      </c>
      <c r="AM202">
        <f>youtube_stats_raw[[#This Row],[subscribers_for_last_30_days]] /  youtube_stats_raw[[#This Row],[subscribers]]</f>
        <v>0</v>
      </c>
      <c r="AN202" t="str">
        <f>IF(AND(youtube_stats_raw[[#This Row],[upload_frequency]]&gt;23.1077381,youtube_stats_raw[[#This Row],[ engagement_rate]]&lt;=0),"High",IF(OR(youtube_stats_raw[[#This Row],[upload_frequency]]&gt;23.1077381,youtube_stats_raw[[#This Row],[ engagement_rate]]&lt;=0),"Medium","Low"))</f>
        <v>High</v>
      </c>
      <c r="AO202" s="4">
        <f>DATE(T202, MATCH(U202,{"Jan","Feb","Mar","Apr","May","Jun","Jul","Aug","Sep","Oct","Nov","Dec"},0), V202)</f>
        <v>39107</v>
      </c>
      <c r="AP202" t="str">
        <f>IF(youtube_stats_raw[[#This Row],[subscribers]]&lt;70000000,"Micro",IF(youtube_stats_raw[[#This Row],[subscribers]]&lt;128000000,"Mid",IF(youtube_stats_raw[[#This Row],[subscribers]]&lt;186000000,"Macro","Mega")))</f>
        <v>Micro</v>
      </c>
      <c r="AQ202">
        <f>SUM((youtube_stats_raw[[#This Row],[lowest_yearly_earnings]] + youtube_stats_raw[[#This Row],[highest_yearly_earnings]])/2)</f>
        <v>1273500</v>
      </c>
      <c r="AR20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03" spans="1:44" x14ac:dyDescent="0.3">
      <c r="A203">
        <v>241</v>
      </c>
      <c r="B203" t="s">
        <v>373</v>
      </c>
      <c r="C203" s="1">
        <v>25000000</v>
      </c>
      <c r="D203" s="2">
        <v>14169516119</v>
      </c>
      <c r="E203" t="s">
        <v>45</v>
      </c>
      <c r="F203" t="s">
        <v>373</v>
      </c>
      <c r="G203">
        <v>89179</v>
      </c>
      <c r="H203" t="s">
        <v>246</v>
      </c>
      <c r="I203" t="s">
        <v>247</v>
      </c>
      <c r="J203" t="s">
        <v>45</v>
      </c>
      <c r="K203">
        <v>251</v>
      </c>
      <c r="L203">
        <v>7</v>
      </c>
      <c r="M203">
        <v>64</v>
      </c>
      <c r="N203">
        <v>123189000</v>
      </c>
      <c r="O203">
        <v>30800</v>
      </c>
      <c r="P203">
        <v>492800</v>
      </c>
      <c r="Q203">
        <v>369600</v>
      </c>
      <c r="R203">
        <v>5900000</v>
      </c>
      <c r="S203">
        <v>100000</v>
      </c>
      <c r="T203">
        <v>2014</v>
      </c>
      <c r="U203" t="s">
        <v>51</v>
      </c>
      <c r="V203" t="s">
        <v>64</v>
      </c>
      <c r="W203">
        <v>36.299999999999997</v>
      </c>
      <c r="X203">
        <v>270203917</v>
      </c>
      <c r="Y203">
        <v>4.6900000000000004</v>
      </c>
      <c r="Z203">
        <v>151509724</v>
      </c>
      <c r="AA203">
        <v>-0.78927499999999995</v>
      </c>
      <c r="AB203">
        <v>113.92132700000001</v>
      </c>
      <c r="AC203">
        <v>743.1583333333333</v>
      </c>
      <c r="AD203">
        <v>158888.48404893529</v>
      </c>
      <c r="AE203">
        <v>280.33505645948037</v>
      </c>
      <c r="AF203">
        <v>1.7643510046526805E-3</v>
      </c>
      <c r="AG203">
        <v>34.778887003713635</v>
      </c>
      <c r="AH203">
        <v>566.78064475999997</v>
      </c>
      <c r="AI203">
        <v>12</v>
      </c>
      <c r="AJ203">
        <v>462000</v>
      </c>
      <c r="AK203">
        <v>5530400</v>
      </c>
      <c r="AL203">
        <v>8333.3333333333339</v>
      </c>
      <c r="AM203">
        <f>youtube_stats_raw[[#This Row],[subscribers_for_last_30_days]] /  youtube_stats_raw[[#This Row],[subscribers]]</f>
        <v>4.0000000000000001E-3</v>
      </c>
      <c r="AN203" t="str">
        <f>IF(AND(youtube_stats_raw[[#This Row],[upload_frequency]]&gt;23.1077381,youtube_stats_raw[[#This Row],[ engagement_rate]]&lt;=0),"High",IF(OR(youtube_stats_raw[[#This Row],[upload_frequency]]&gt;23.1077381,youtube_stats_raw[[#This Row],[ engagement_rate]]&lt;=0),"Medium","Low"))</f>
        <v>Medium</v>
      </c>
      <c r="AO203" s="4">
        <f>DATE(T203, MATCH(U203,{"Jan","Feb","Mar","Apr","May","Jun","Jul","Aug","Sep","Oct","Nov","Dec"},0), V203)</f>
        <v>41886</v>
      </c>
      <c r="AP203" t="str">
        <f>IF(youtube_stats_raw[[#This Row],[subscribers]]&lt;70000000,"Micro",IF(youtube_stats_raw[[#This Row],[subscribers]]&lt;128000000,"Mid",IF(youtube_stats_raw[[#This Row],[subscribers]]&lt;186000000,"Macro","Mega")))</f>
        <v>Micro</v>
      </c>
      <c r="AQ203">
        <f>SUM((youtube_stats_raw[[#This Row],[lowest_yearly_earnings]] + youtube_stats_raw[[#This Row],[highest_yearly_earnings]])/2)</f>
        <v>3134800</v>
      </c>
      <c r="AR20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04" spans="1:44" x14ac:dyDescent="0.3">
      <c r="A204">
        <v>242</v>
      </c>
      <c r="B204" t="s">
        <v>374</v>
      </c>
      <c r="C204" s="1">
        <v>25000000</v>
      </c>
      <c r="D204" s="2">
        <v>14827085149</v>
      </c>
      <c r="E204" t="s">
        <v>30</v>
      </c>
      <c r="F204" t="s">
        <v>374</v>
      </c>
      <c r="G204">
        <v>147</v>
      </c>
      <c r="H204" t="s">
        <v>179</v>
      </c>
      <c r="I204" t="s">
        <v>180</v>
      </c>
      <c r="J204" t="s">
        <v>30</v>
      </c>
      <c r="K204">
        <v>225</v>
      </c>
      <c r="L204">
        <v>6</v>
      </c>
      <c r="M204">
        <v>73</v>
      </c>
      <c r="N204">
        <v>284144000</v>
      </c>
      <c r="O204">
        <v>71000</v>
      </c>
      <c r="P204">
        <v>1100000</v>
      </c>
      <c r="Q204">
        <v>852400</v>
      </c>
      <c r="R204">
        <v>13600000</v>
      </c>
      <c r="S204">
        <v>300000</v>
      </c>
      <c r="T204">
        <v>2016</v>
      </c>
      <c r="U204" t="s">
        <v>51</v>
      </c>
      <c r="V204" t="s">
        <v>76</v>
      </c>
      <c r="W204">
        <v>55.3</v>
      </c>
      <c r="X204">
        <v>50339443</v>
      </c>
      <c r="Y204">
        <v>9.7100000000000009</v>
      </c>
      <c r="Z204">
        <v>40827302</v>
      </c>
      <c r="AA204">
        <v>4.5708679999999999</v>
      </c>
      <c r="AB204">
        <v>-74.297332999999995</v>
      </c>
      <c r="AC204">
        <v>1.53125</v>
      </c>
      <c r="AD204">
        <v>100864524.82312925</v>
      </c>
      <c r="AE204">
        <v>170068.02721088435</v>
      </c>
      <c r="AF204">
        <v>1.6861034889036233E-3</v>
      </c>
      <c r="AG204">
        <v>74.188553511759423</v>
      </c>
      <c r="AH204">
        <v>593.08340596000005</v>
      </c>
      <c r="AI204">
        <v>10</v>
      </c>
      <c r="AJ204">
        <v>1029000</v>
      </c>
      <c r="AK204">
        <v>12747600</v>
      </c>
      <c r="AL204">
        <v>30000</v>
      </c>
      <c r="AM204">
        <f>youtube_stats_raw[[#This Row],[subscribers_for_last_30_days]] /  youtube_stats_raw[[#This Row],[subscribers]]</f>
        <v>1.2E-2</v>
      </c>
      <c r="AN204" t="str">
        <f>IF(AND(youtube_stats_raw[[#This Row],[upload_frequency]]&gt;23.1077381,youtube_stats_raw[[#This Row],[ engagement_rate]]&lt;=0),"High",IF(OR(youtube_stats_raw[[#This Row],[upload_frequency]]&gt;23.1077381,youtube_stats_raw[[#This Row],[ engagement_rate]]&lt;=0),"Medium","Low"))</f>
        <v>Low</v>
      </c>
      <c r="AO204" s="4">
        <f>DATE(T204, MATCH(U204,{"Jan","Feb","Mar","Apr","May","Jun","Jul","Aug","Sep","Oct","Nov","Dec"},0), V204)</f>
        <v>42621</v>
      </c>
      <c r="AP204" t="str">
        <f>IF(youtube_stats_raw[[#This Row],[subscribers]]&lt;70000000,"Micro",IF(youtube_stats_raw[[#This Row],[subscribers]]&lt;128000000,"Mid",IF(youtube_stats_raw[[#This Row],[subscribers]]&lt;186000000,"Macro","Mega")))</f>
        <v>Micro</v>
      </c>
      <c r="AQ204">
        <f>SUM((youtube_stats_raw[[#This Row],[lowest_yearly_earnings]] + youtube_stats_raw[[#This Row],[highest_yearly_earnings]])/2)</f>
        <v>7226200</v>
      </c>
      <c r="AR20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05" spans="1:44" x14ac:dyDescent="0.3">
      <c r="A205">
        <v>243</v>
      </c>
      <c r="B205" t="s">
        <v>375</v>
      </c>
      <c r="C205" s="1">
        <v>24800000</v>
      </c>
      <c r="D205" s="2">
        <v>17387583720</v>
      </c>
      <c r="E205" t="s">
        <v>45</v>
      </c>
      <c r="F205" t="s">
        <v>375</v>
      </c>
      <c r="G205">
        <v>1644</v>
      </c>
      <c r="H205" t="s">
        <v>96</v>
      </c>
      <c r="I205" t="s">
        <v>97</v>
      </c>
      <c r="J205" t="s">
        <v>45</v>
      </c>
      <c r="K205">
        <v>157</v>
      </c>
      <c r="L205">
        <v>9</v>
      </c>
      <c r="M205">
        <v>66</v>
      </c>
      <c r="N205">
        <v>331889000</v>
      </c>
      <c r="O205">
        <v>83000</v>
      </c>
      <c r="P205">
        <v>1300000</v>
      </c>
      <c r="Q205">
        <v>995700</v>
      </c>
      <c r="R205">
        <v>15900000</v>
      </c>
      <c r="S205">
        <v>500000</v>
      </c>
      <c r="T205">
        <v>2015</v>
      </c>
      <c r="U205" t="s">
        <v>132</v>
      </c>
      <c r="V205" t="s">
        <v>104</v>
      </c>
      <c r="W205">
        <v>60</v>
      </c>
      <c r="X205">
        <v>66834405</v>
      </c>
      <c r="Y205">
        <v>3.85</v>
      </c>
      <c r="Z205">
        <v>55908316</v>
      </c>
      <c r="AA205">
        <v>55.378050999999999</v>
      </c>
      <c r="AB205">
        <v>-3.4359730000000002</v>
      </c>
      <c r="AC205">
        <v>15.222222222222221</v>
      </c>
      <c r="AD205">
        <v>10576389.124087591</v>
      </c>
      <c r="AE205">
        <v>15085.158150851581</v>
      </c>
      <c r="AF205">
        <v>1.4263051381586676E-3</v>
      </c>
      <c r="AG205">
        <v>74.765995145414038</v>
      </c>
      <c r="AH205">
        <v>701.11224677419352</v>
      </c>
      <c r="AI205">
        <v>11</v>
      </c>
      <c r="AJ205">
        <v>1217000</v>
      </c>
      <c r="AK205">
        <v>14904300</v>
      </c>
      <c r="AL205">
        <v>45454.545454545456</v>
      </c>
      <c r="AM205">
        <f>youtube_stats_raw[[#This Row],[subscribers_for_last_30_days]] /  youtube_stats_raw[[#This Row],[subscribers]]</f>
        <v>2.0161290322580645E-2</v>
      </c>
      <c r="AN205" t="str">
        <f>IF(AND(youtube_stats_raw[[#This Row],[upload_frequency]]&gt;23.1077381,youtube_stats_raw[[#This Row],[ engagement_rate]]&lt;=0),"High",IF(OR(youtube_stats_raw[[#This Row],[upload_frequency]]&gt;23.1077381,youtube_stats_raw[[#This Row],[ engagement_rate]]&lt;=0),"Medium","Low"))</f>
        <v>Low</v>
      </c>
      <c r="AO205" s="4">
        <f>DATE(T205, MATCH(U205,{"Jan","Feb","Mar","Apr","May","Jun","Jul","Aug","Sep","Oct","Nov","Dec"},0), V205)</f>
        <v>42307</v>
      </c>
      <c r="AP205" t="str">
        <f>IF(youtube_stats_raw[[#This Row],[subscribers]]&lt;70000000,"Micro",IF(youtube_stats_raw[[#This Row],[subscribers]]&lt;128000000,"Mid",IF(youtube_stats_raw[[#This Row],[subscribers]]&lt;186000000,"Macro","Mega")))</f>
        <v>Micro</v>
      </c>
      <c r="AQ205">
        <f>SUM((youtube_stats_raw[[#This Row],[lowest_yearly_earnings]] + youtube_stats_raw[[#This Row],[highest_yearly_earnings]])/2)</f>
        <v>8447850</v>
      </c>
      <c r="AR20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06" spans="1:44" x14ac:dyDescent="0.3">
      <c r="A206">
        <v>244</v>
      </c>
      <c r="B206" t="s">
        <v>376</v>
      </c>
      <c r="C206" s="1">
        <v>24800000</v>
      </c>
      <c r="D206" s="2">
        <v>2588501115</v>
      </c>
      <c r="E206" t="s">
        <v>94</v>
      </c>
      <c r="F206" t="s">
        <v>376</v>
      </c>
      <c r="G206">
        <v>672</v>
      </c>
      <c r="H206" t="s">
        <v>195</v>
      </c>
      <c r="I206" t="s">
        <v>196</v>
      </c>
      <c r="J206" t="s">
        <v>181</v>
      </c>
      <c r="K206">
        <v>3505</v>
      </c>
      <c r="L206">
        <v>9</v>
      </c>
      <c r="M206">
        <v>6</v>
      </c>
      <c r="N206">
        <v>336291</v>
      </c>
      <c r="O206">
        <v>84</v>
      </c>
      <c r="P206">
        <v>1300</v>
      </c>
      <c r="Q206">
        <v>1000</v>
      </c>
      <c r="R206">
        <v>16100</v>
      </c>
      <c r="S206">
        <v>0</v>
      </c>
      <c r="T206">
        <v>2009</v>
      </c>
      <c r="U206" t="s">
        <v>51</v>
      </c>
      <c r="V206" t="s">
        <v>47</v>
      </c>
      <c r="W206">
        <v>40.200000000000003</v>
      </c>
      <c r="X206">
        <v>126014024</v>
      </c>
      <c r="Y206">
        <v>3.42</v>
      </c>
      <c r="Z206">
        <v>102626859</v>
      </c>
      <c r="AA206">
        <v>23.634501</v>
      </c>
      <c r="AB206">
        <v>-102.552784</v>
      </c>
      <c r="AC206">
        <v>3.7333333333333334</v>
      </c>
      <c r="AD206">
        <v>3851936.1830357141</v>
      </c>
      <c r="AE206">
        <v>36904.761904761908</v>
      </c>
      <c r="AF206">
        <v>9.5808341963955455E-3</v>
      </c>
      <c r="AG206">
        <v>0.50222114739170198</v>
      </c>
      <c r="AH206">
        <v>104.37504495967742</v>
      </c>
      <c r="AI206">
        <v>17</v>
      </c>
      <c r="AJ206">
        <v>1216</v>
      </c>
      <c r="AK206">
        <v>15100</v>
      </c>
      <c r="AL206">
        <v>0</v>
      </c>
      <c r="AM206">
        <f>youtube_stats_raw[[#This Row],[subscribers_for_last_30_days]] /  youtube_stats_raw[[#This Row],[subscribers]]</f>
        <v>0</v>
      </c>
      <c r="AN206" t="str">
        <f>IF(AND(youtube_stats_raw[[#This Row],[upload_frequency]]&gt;23.1077381,youtube_stats_raw[[#This Row],[ engagement_rate]]&lt;=0),"High",IF(OR(youtube_stats_raw[[#This Row],[upload_frequency]]&gt;23.1077381,youtube_stats_raw[[#This Row],[ engagement_rate]]&lt;=0),"Medium","Low"))</f>
        <v>Medium</v>
      </c>
      <c r="AO206" s="4">
        <f>DATE(T206, MATCH(U206,{"Jan","Feb","Mar","Apr","May","Jun","Jul","Aug","Sep","Oct","Nov","Dec"},0), V206)</f>
        <v>40076</v>
      </c>
      <c r="AP206" t="str">
        <f>IF(youtube_stats_raw[[#This Row],[subscribers]]&lt;70000000,"Micro",IF(youtube_stats_raw[[#This Row],[subscribers]]&lt;128000000,"Mid",IF(youtube_stats_raw[[#This Row],[subscribers]]&lt;186000000,"Macro","Mega")))</f>
        <v>Micro</v>
      </c>
      <c r="AQ206">
        <f>SUM((youtube_stats_raw[[#This Row],[lowest_yearly_earnings]] + youtube_stats_raw[[#This Row],[highest_yearly_earnings]])/2)</f>
        <v>8550</v>
      </c>
      <c r="AR20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07" spans="1:44" x14ac:dyDescent="0.3">
      <c r="A207">
        <v>245</v>
      </c>
      <c r="B207" t="s">
        <v>377</v>
      </c>
      <c r="C207" s="1">
        <v>24800000</v>
      </c>
      <c r="D207" s="2">
        <v>3699352704</v>
      </c>
      <c r="E207" t="s">
        <v>45</v>
      </c>
      <c r="F207" t="s">
        <v>377</v>
      </c>
      <c r="G207">
        <v>1894</v>
      </c>
      <c r="H207" t="s">
        <v>39</v>
      </c>
      <c r="I207" t="s">
        <v>40</v>
      </c>
      <c r="J207" t="s">
        <v>45</v>
      </c>
      <c r="K207">
        <v>2122</v>
      </c>
      <c r="L207">
        <v>72</v>
      </c>
      <c r="M207">
        <v>65</v>
      </c>
      <c r="N207">
        <v>134412000</v>
      </c>
      <c r="O207">
        <v>33600</v>
      </c>
      <c r="P207">
        <v>537600</v>
      </c>
      <c r="Q207">
        <v>403200</v>
      </c>
      <c r="R207">
        <v>6500000</v>
      </c>
      <c r="S207">
        <v>400000</v>
      </c>
      <c r="T207">
        <v>2006</v>
      </c>
      <c r="U207" t="s">
        <v>89</v>
      </c>
      <c r="V207" t="s">
        <v>66</v>
      </c>
      <c r="W207">
        <v>88.2</v>
      </c>
      <c r="X207">
        <v>328239523</v>
      </c>
      <c r="Y207">
        <v>14.7</v>
      </c>
      <c r="Z207">
        <v>270663028</v>
      </c>
      <c r="AA207">
        <v>37.090240000000001</v>
      </c>
      <c r="AB207">
        <v>-95.712890999999999</v>
      </c>
      <c r="AC207">
        <v>8.768518518518519</v>
      </c>
      <c r="AD207">
        <v>1953195.7254487856</v>
      </c>
      <c r="AE207">
        <v>13093.980992608236</v>
      </c>
      <c r="AF207">
        <v>6.7038755112980974E-3</v>
      </c>
      <c r="AG207">
        <v>145.32272076104263</v>
      </c>
      <c r="AH207">
        <v>149.16744774193549</v>
      </c>
      <c r="AI207">
        <v>20</v>
      </c>
      <c r="AJ207">
        <v>504000</v>
      </c>
      <c r="AK207">
        <v>6096800</v>
      </c>
      <c r="AL207">
        <v>20000</v>
      </c>
      <c r="AM207">
        <f>youtube_stats_raw[[#This Row],[subscribers_for_last_30_days]] /  youtube_stats_raw[[#This Row],[subscribers]]</f>
        <v>1.6129032258064516E-2</v>
      </c>
      <c r="AN207" t="str">
        <f>IF(AND(youtube_stats_raw[[#This Row],[upload_frequency]]&gt;23.1077381,youtube_stats_raw[[#This Row],[ engagement_rate]]&lt;=0),"High",IF(OR(youtube_stats_raw[[#This Row],[upload_frequency]]&gt;23.1077381,youtube_stats_raw[[#This Row],[ engagement_rate]]&lt;=0),"Medium","Low"))</f>
        <v>Low</v>
      </c>
      <c r="AO207" s="4">
        <f>DATE(T207, MATCH(U207,{"Jan","Feb","Mar","Apr","May","Jun","Jul","Aug","Sep","Oct","Nov","Dec"},0), V207)</f>
        <v>38897</v>
      </c>
      <c r="AP207" t="str">
        <f>IF(youtube_stats_raw[[#This Row],[subscribers]]&lt;70000000,"Micro",IF(youtube_stats_raw[[#This Row],[subscribers]]&lt;128000000,"Mid",IF(youtube_stats_raw[[#This Row],[subscribers]]&lt;186000000,"Macro","Mega")))</f>
        <v>Micro</v>
      </c>
      <c r="AQ207">
        <f>SUM((youtube_stats_raw[[#This Row],[lowest_yearly_earnings]] + youtube_stats_raw[[#This Row],[highest_yearly_earnings]])/2)</f>
        <v>3451600</v>
      </c>
      <c r="AR20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08" spans="1:44" x14ac:dyDescent="0.3">
      <c r="A208">
        <v>247</v>
      </c>
      <c r="B208" t="s">
        <v>378</v>
      </c>
      <c r="C208" s="1">
        <v>24700000</v>
      </c>
      <c r="D208" s="2">
        <v>20531704527</v>
      </c>
      <c r="E208" t="s">
        <v>30</v>
      </c>
      <c r="F208" t="s">
        <v>378</v>
      </c>
      <c r="G208">
        <v>104</v>
      </c>
      <c r="H208" t="s">
        <v>39</v>
      </c>
      <c r="I208" t="s">
        <v>40</v>
      </c>
      <c r="J208" t="s">
        <v>30</v>
      </c>
      <c r="K208">
        <v>115</v>
      </c>
      <c r="L208">
        <v>73</v>
      </c>
      <c r="M208">
        <v>74</v>
      </c>
      <c r="N208">
        <v>139443000</v>
      </c>
      <c r="O208">
        <v>34900</v>
      </c>
      <c r="P208">
        <v>557800</v>
      </c>
      <c r="Q208">
        <v>418300</v>
      </c>
      <c r="R208">
        <v>6700000</v>
      </c>
      <c r="S208">
        <v>100000</v>
      </c>
      <c r="T208">
        <v>2009</v>
      </c>
      <c r="U208" t="s">
        <v>59</v>
      </c>
      <c r="V208" t="s">
        <v>42</v>
      </c>
      <c r="W208">
        <v>88.2</v>
      </c>
      <c r="X208">
        <v>328239523</v>
      </c>
      <c r="Y208">
        <v>14.7</v>
      </c>
      <c r="Z208">
        <v>270663028</v>
      </c>
      <c r="AA208">
        <v>37.090240000000001</v>
      </c>
      <c r="AB208">
        <v>-95.712890999999999</v>
      </c>
      <c r="AC208">
        <v>0.57777777777777772</v>
      </c>
      <c r="AD208">
        <v>197420235.83653846</v>
      </c>
      <c r="AE208">
        <v>237500</v>
      </c>
      <c r="AF208">
        <v>1.2030175072663123E-3</v>
      </c>
      <c r="AG208">
        <v>27.167739496078905</v>
      </c>
      <c r="AH208">
        <v>831.24309825910927</v>
      </c>
      <c r="AI208">
        <v>17</v>
      </c>
      <c r="AJ208">
        <v>522900</v>
      </c>
      <c r="AK208">
        <v>6281700</v>
      </c>
      <c r="AL208">
        <v>5882.3529411764703</v>
      </c>
      <c r="AM208">
        <f>youtube_stats_raw[[#This Row],[subscribers_for_last_30_days]] /  youtube_stats_raw[[#This Row],[subscribers]]</f>
        <v>4.048582995951417E-3</v>
      </c>
      <c r="AN208" t="str">
        <f>IF(AND(youtube_stats_raw[[#This Row],[upload_frequency]]&gt;23.1077381,youtube_stats_raw[[#This Row],[ engagement_rate]]&lt;=0),"High",IF(OR(youtube_stats_raw[[#This Row],[upload_frequency]]&gt;23.1077381,youtube_stats_raw[[#This Row],[ engagement_rate]]&lt;=0),"Medium","Low"))</f>
        <v>Low</v>
      </c>
      <c r="AO208" s="4">
        <f>DATE(T208, MATCH(U208,{"Jan","Feb","Mar","Apr","May","Jun","Jul","Aug","Sep","Oct","Nov","Dec"},0), V208)</f>
        <v>39945</v>
      </c>
      <c r="AP208" t="str">
        <f>IF(youtube_stats_raw[[#This Row],[subscribers]]&lt;70000000,"Micro",IF(youtube_stats_raw[[#This Row],[subscribers]]&lt;128000000,"Mid",IF(youtube_stats_raw[[#This Row],[subscribers]]&lt;186000000,"Macro","Mega")))</f>
        <v>Micro</v>
      </c>
      <c r="AQ208">
        <f>SUM((youtube_stats_raw[[#This Row],[lowest_yearly_earnings]] + youtube_stats_raw[[#This Row],[highest_yearly_earnings]])/2)</f>
        <v>3559150</v>
      </c>
      <c r="AR20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09" spans="1:44" x14ac:dyDescent="0.3">
      <c r="A209">
        <v>248</v>
      </c>
      <c r="B209" t="s">
        <v>379</v>
      </c>
      <c r="C209" s="1">
        <v>24700000</v>
      </c>
      <c r="D209" s="2">
        <v>2994726412</v>
      </c>
      <c r="E209" t="s">
        <v>94</v>
      </c>
      <c r="F209" t="s">
        <v>379</v>
      </c>
      <c r="G209">
        <v>412</v>
      </c>
      <c r="H209" t="s">
        <v>329</v>
      </c>
      <c r="I209" t="s">
        <v>330</v>
      </c>
      <c r="J209" t="s">
        <v>181</v>
      </c>
      <c r="K209">
        <v>2897</v>
      </c>
      <c r="L209">
        <v>2</v>
      </c>
      <c r="M209">
        <v>7</v>
      </c>
      <c r="N209">
        <v>23263000</v>
      </c>
      <c r="O209">
        <v>5800</v>
      </c>
      <c r="P209">
        <v>93100</v>
      </c>
      <c r="Q209">
        <v>69800</v>
      </c>
      <c r="R209">
        <v>1100000</v>
      </c>
      <c r="S209">
        <v>0</v>
      </c>
      <c r="T209">
        <v>2011</v>
      </c>
      <c r="U209" t="s">
        <v>91</v>
      </c>
      <c r="V209" t="s">
        <v>101</v>
      </c>
      <c r="W209">
        <v>113.1</v>
      </c>
      <c r="X209">
        <v>25766605</v>
      </c>
      <c r="Y209">
        <v>5.27</v>
      </c>
      <c r="Z209">
        <v>21844756</v>
      </c>
      <c r="AA209">
        <v>-25.274398000000001</v>
      </c>
      <c r="AB209">
        <v>133.775136</v>
      </c>
      <c r="AC209">
        <v>2.641025641025641</v>
      </c>
      <c r="AD209">
        <v>7268753.4271844663</v>
      </c>
      <c r="AE209">
        <v>59951.456310679612</v>
      </c>
      <c r="AF209">
        <v>8.2478318890921113E-3</v>
      </c>
      <c r="AG209">
        <v>31.087981735808725</v>
      </c>
      <c r="AH209">
        <v>121.24398429149798</v>
      </c>
      <c r="AI209">
        <v>15</v>
      </c>
      <c r="AJ209">
        <v>87300</v>
      </c>
      <c r="AK209">
        <v>1030200</v>
      </c>
      <c r="AL209">
        <v>0</v>
      </c>
      <c r="AM209">
        <f>youtube_stats_raw[[#This Row],[subscribers_for_last_30_days]] /  youtube_stats_raw[[#This Row],[subscribers]]</f>
        <v>0</v>
      </c>
      <c r="AN209" t="str">
        <f>IF(AND(youtube_stats_raw[[#This Row],[upload_frequency]]&gt;23.1077381,youtube_stats_raw[[#This Row],[ engagement_rate]]&lt;=0),"High",IF(OR(youtube_stats_raw[[#This Row],[upload_frequency]]&gt;23.1077381,youtube_stats_raw[[#This Row],[ engagement_rate]]&lt;=0),"Medium","Low"))</f>
        <v>Medium</v>
      </c>
      <c r="AO209" s="4">
        <f>DATE(T209, MATCH(U209,{"Jan","Feb","Mar","Apr","May","Jun","Jul","Aug","Sep","Oct","Nov","Dec"},0), V209)</f>
        <v>40772</v>
      </c>
      <c r="AP209" t="str">
        <f>IF(youtube_stats_raw[[#This Row],[subscribers]]&lt;70000000,"Micro",IF(youtube_stats_raw[[#This Row],[subscribers]]&lt;128000000,"Mid",IF(youtube_stats_raw[[#This Row],[subscribers]]&lt;186000000,"Macro","Mega")))</f>
        <v>Micro</v>
      </c>
      <c r="AQ209">
        <f>SUM((youtube_stats_raw[[#This Row],[lowest_yearly_earnings]] + youtube_stats_raw[[#This Row],[highest_yearly_earnings]])/2)</f>
        <v>584900</v>
      </c>
      <c r="AR20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10" spans="1:44" x14ac:dyDescent="0.3">
      <c r="A210">
        <v>249</v>
      </c>
      <c r="B210" t="s">
        <v>380</v>
      </c>
      <c r="C210" s="1">
        <v>24600000</v>
      </c>
      <c r="D210" s="2">
        <v>23755792542</v>
      </c>
      <c r="E210" t="s">
        <v>30</v>
      </c>
      <c r="F210" t="s">
        <v>380</v>
      </c>
      <c r="G210">
        <v>175</v>
      </c>
      <c r="H210" t="s">
        <v>39</v>
      </c>
      <c r="I210" t="s">
        <v>40</v>
      </c>
      <c r="J210" t="s">
        <v>30</v>
      </c>
      <c r="K210">
        <v>82</v>
      </c>
      <c r="L210">
        <v>74</v>
      </c>
      <c r="M210">
        <v>75</v>
      </c>
      <c r="N210">
        <v>88940000</v>
      </c>
      <c r="O210">
        <v>22200</v>
      </c>
      <c r="P210">
        <v>355800</v>
      </c>
      <c r="Q210">
        <v>266800</v>
      </c>
      <c r="R210">
        <v>4300000</v>
      </c>
      <c r="S210">
        <v>100000</v>
      </c>
      <c r="T210">
        <v>2009</v>
      </c>
      <c r="U210" t="s">
        <v>84</v>
      </c>
      <c r="V210" t="s">
        <v>35</v>
      </c>
      <c r="W210">
        <v>88.2</v>
      </c>
      <c r="X210">
        <v>328239523</v>
      </c>
      <c r="Y210">
        <v>14.7</v>
      </c>
      <c r="Z210">
        <v>270663028</v>
      </c>
      <c r="AA210">
        <v>37.090240000000001</v>
      </c>
      <c r="AB210">
        <v>-95.712890999999999</v>
      </c>
      <c r="AC210">
        <v>0.97222222222222221</v>
      </c>
      <c r="AD210">
        <v>135747385.95428571</v>
      </c>
      <c r="AE210">
        <v>140571.42857142858</v>
      </c>
      <c r="AF210">
        <v>1.0355369098508269E-3</v>
      </c>
      <c r="AG210">
        <v>14.977399696135132</v>
      </c>
      <c r="AH210">
        <v>965.68262365853661</v>
      </c>
      <c r="AI210">
        <v>17</v>
      </c>
      <c r="AJ210">
        <v>333600</v>
      </c>
      <c r="AK210">
        <v>4033200</v>
      </c>
      <c r="AL210">
        <v>5882.3529411764703</v>
      </c>
      <c r="AM210">
        <f>youtube_stats_raw[[#This Row],[subscribers_for_last_30_days]] /  youtube_stats_raw[[#This Row],[subscribers]]</f>
        <v>4.0650406504065045E-3</v>
      </c>
      <c r="AN210" t="str">
        <f>IF(AND(youtube_stats_raw[[#This Row],[upload_frequency]]&gt;23.1077381,youtube_stats_raw[[#This Row],[ engagement_rate]]&lt;=0),"High",IF(OR(youtube_stats_raw[[#This Row],[upload_frequency]]&gt;23.1077381,youtube_stats_raw[[#This Row],[ engagement_rate]]&lt;=0),"Medium","Low"))</f>
        <v>Low</v>
      </c>
      <c r="AO210" s="4">
        <f>DATE(T210, MATCH(U210,{"Jan","Feb","Mar","Apr","May","Jun","Jul","Aug","Sep","Oct","Nov","Dec"},0), V210)</f>
        <v>40160</v>
      </c>
      <c r="AP210" t="str">
        <f>IF(youtube_stats_raw[[#This Row],[subscribers]]&lt;70000000,"Micro",IF(youtube_stats_raw[[#This Row],[subscribers]]&lt;128000000,"Mid",IF(youtube_stats_raw[[#This Row],[subscribers]]&lt;186000000,"Macro","Mega")))</f>
        <v>Micro</v>
      </c>
      <c r="AQ210">
        <f>SUM((youtube_stats_raw[[#This Row],[lowest_yearly_earnings]] + youtube_stats_raw[[#This Row],[highest_yearly_earnings]])/2)</f>
        <v>2283400</v>
      </c>
      <c r="AR21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11" spans="1:44" x14ac:dyDescent="0.3">
      <c r="A211">
        <v>250</v>
      </c>
      <c r="B211" t="s">
        <v>381</v>
      </c>
      <c r="C211" s="1">
        <v>24600000</v>
      </c>
      <c r="D211" s="2">
        <v>3647987299</v>
      </c>
      <c r="E211" t="s">
        <v>274</v>
      </c>
      <c r="F211" t="s">
        <v>381</v>
      </c>
      <c r="G211">
        <v>120</v>
      </c>
      <c r="H211" t="s">
        <v>39</v>
      </c>
      <c r="I211" t="s">
        <v>40</v>
      </c>
      <c r="J211" t="s">
        <v>275</v>
      </c>
      <c r="K211">
        <v>2178</v>
      </c>
      <c r="L211">
        <v>74</v>
      </c>
      <c r="M211">
        <v>3</v>
      </c>
      <c r="N211">
        <v>88625000</v>
      </c>
      <c r="O211">
        <v>22200</v>
      </c>
      <c r="P211">
        <v>354500</v>
      </c>
      <c r="Q211">
        <v>265900</v>
      </c>
      <c r="R211">
        <v>4300000</v>
      </c>
      <c r="S211">
        <v>200000</v>
      </c>
      <c r="T211">
        <v>2011</v>
      </c>
      <c r="U211" t="s">
        <v>132</v>
      </c>
      <c r="V211" t="s">
        <v>47</v>
      </c>
      <c r="W211">
        <v>88.2</v>
      </c>
      <c r="X211">
        <v>328239523</v>
      </c>
      <c r="Y211">
        <v>14.7</v>
      </c>
      <c r="Z211">
        <v>270663028</v>
      </c>
      <c r="AA211">
        <v>37.090240000000001</v>
      </c>
      <c r="AB211">
        <v>-95.712890999999999</v>
      </c>
      <c r="AC211">
        <v>0.76923076923076927</v>
      </c>
      <c r="AD211">
        <v>30399894.158333335</v>
      </c>
      <c r="AE211">
        <v>205000</v>
      </c>
      <c r="AF211">
        <v>6.7434445308357967E-3</v>
      </c>
      <c r="AG211">
        <v>97.176873422003652</v>
      </c>
      <c r="AH211">
        <v>148.29216662601627</v>
      </c>
      <c r="AI211">
        <v>15</v>
      </c>
      <c r="AJ211">
        <v>332300</v>
      </c>
      <c r="AK211">
        <v>4034100</v>
      </c>
      <c r="AL211">
        <v>13333.333333333334</v>
      </c>
      <c r="AM211">
        <f>youtube_stats_raw[[#This Row],[subscribers_for_last_30_days]] /  youtube_stats_raw[[#This Row],[subscribers]]</f>
        <v>8.130081300813009E-3</v>
      </c>
      <c r="AN211" t="str">
        <f>IF(AND(youtube_stats_raw[[#This Row],[upload_frequency]]&gt;23.1077381,youtube_stats_raw[[#This Row],[ engagement_rate]]&lt;=0),"High",IF(OR(youtube_stats_raw[[#This Row],[upload_frequency]]&gt;23.1077381,youtube_stats_raw[[#This Row],[ engagement_rate]]&lt;=0),"Medium","Low"))</f>
        <v>Low</v>
      </c>
      <c r="AO211" s="4">
        <f>DATE(T211, MATCH(U211,{"Jan","Feb","Mar","Apr","May","Jun","Jul","Aug","Sep","Oct","Nov","Dec"},0), V211)</f>
        <v>40836</v>
      </c>
      <c r="AP211" t="str">
        <f>IF(youtube_stats_raw[[#This Row],[subscribers]]&lt;70000000,"Micro",IF(youtube_stats_raw[[#This Row],[subscribers]]&lt;128000000,"Mid",IF(youtube_stats_raw[[#This Row],[subscribers]]&lt;186000000,"Macro","Mega")))</f>
        <v>Micro</v>
      </c>
      <c r="AQ211">
        <f>SUM((youtube_stats_raw[[#This Row],[lowest_yearly_earnings]] + youtube_stats_raw[[#This Row],[highest_yearly_earnings]])/2)</f>
        <v>2282950</v>
      </c>
      <c r="AR21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12" spans="1:44" x14ac:dyDescent="0.3">
      <c r="A212">
        <v>251</v>
      </c>
      <c r="B212" t="s">
        <v>382</v>
      </c>
      <c r="C212" s="1">
        <v>24500000</v>
      </c>
      <c r="D212" s="2">
        <v>23962070944</v>
      </c>
      <c r="E212" t="s">
        <v>30</v>
      </c>
      <c r="F212" t="s">
        <v>382</v>
      </c>
      <c r="G212">
        <v>18950</v>
      </c>
      <c r="H212" t="s">
        <v>87</v>
      </c>
      <c r="I212" t="s">
        <v>88</v>
      </c>
      <c r="J212" t="s">
        <v>45</v>
      </c>
      <c r="K212">
        <v>79</v>
      </c>
      <c r="L212">
        <v>6</v>
      </c>
      <c r="M212">
        <v>67</v>
      </c>
      <c r="N212">
        <v>105567000</v>
      </c>
      <c r="O212">
        <v>26400</v>
      </c>
      <c r="P212">
        <v>422300</v>
      </c>
      <c r="Q212">
        <v>316700</v>
      </c>
      <c r="R212">
        <v>5100000</v>
      </c>
      <c r="S212">
        <v>0</v>
      </c>
      <c r="T212">
        <v>2011</v>
      </c>
      <c r="U212" t="s">
        <v>73</v>
      </c>
      <c r="V212" t="s">
        <v>184</v>
      </c>
      <c r="W212">
        <v>94.3</v>
      </c>
      <c r="X212">
        <v>51709098</v>
      </c>
      <c r="Y212">
        <v>4.1500000000000004</v>
      </c>
      <c r="Z212">
        <v>42106719</v>
      </c>
      <c r="AA212">
        <v>35.907756999999997</v>
      </c>
      <c r="AB212">
        <v>127.76692199999999</v>
      </c>
      <c r="AC212">
        <v>121.47435897435898</v>
      </c>
      <c r="AD212">
        <v>1264489.2318733509</v>
      </c>
      <c r="AE212">
        <v>1292.8759894459104</v>
      </c>
      <c r="AF212">
        <v>1.0224491888558862E-3</v>
      </c>
      <c r="AG212">
        <v>17.623685406279215</v>
      </c>
      <c r="AH212">
        <v>978.04371200000003</v>
      </c>
      <c r="AI212">
        <v>15</v>
      </c>
      <c r="AJ212">
        <v>395900</v>
      </c>
      <c r="AK212">
        <v>4783300</v>
      </c>
      <c r="AL212">
        <v>0</v>
      </c>
      <c r="AM212">
        <f>youtube_stats_raw[[#This Row],[subscribers_for_last_30_days]] /  youtube_stats_raw[[#This Row],[subscribers]]</f>
        <v>0</v>
      </c>
      <c r="AN212" t="str">
        <f>IF(AND(youtube_stats_raw[[#This Row],[upload_frequency]]&gt;23.1077381,youtube_stats_raw[[#This Row],[ engagement_rate]]&lt;=0),"High",IF(OR(youtube_stats_raw[[#This Row],[upload_frequency]]&gt;23.1077381,youtube_stats_raw[[#This Row],[ engagement_rate]]&lt;=0),"Medium","Low"))</f>
        <v>High</v>
      </c>
      <c r="AO212" s="4">
        <f>DATE(T212, MATCH(U212,{"Jan","Feb","Mar","Apr","May","Jun","Jul","Aug","Sep","Oct","Nov","Dec"},0), V212)</f>
        <v>40574</v>
      </c>
      <c r="AP212" t="str">
        <f>IF(youtube_stats_raw[[#This Row],[subscribers]]&lt;70000000,"Micro",IF(youtube_stats_raw[[#This Row],[subscribers]]&lt;128000000,"Mid",IF(youtube_stats_raw[[#This Row],[subscribers]]&lt;186000000,"Macro","Mega")))</f>
        <v>Micro</v>
      </c>
      <c r="AQ212">
        <f>SUM((youtube_stats_raw[[#This Row],[lowest_yearly_earnings]] + youtube_stats_raw[[#This Row],[highest_yearly_earnings]])/2)</f>
        <v>2708350</v>
      </c>
      <c r="AR21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13" spans="1:44" x14ac:dyDescent="0.3">
      <c r="A213">
        <v>252</v>
      </c>
      <c r="B213" t="s">
        <v>383</v>
      </c>
      <c r="C213" s="1">
        <v>24400000</v>
      </c>
      <c r="D213" s="2">
        <v>12385924995</v>
      </c>
      <c r="E213" t="s">
        <v>45</v>
      </c>
      <c r="F213" t="s">
        <v>383</v>
      </c>
      <c r="G213">
        <v>658</v>
      </c>
      <c r="H213" t="s">
        <v>39</v>
      </c>
      <c r="I213" t="s">
        <v>40</v>
      </c>
      <c r="J213" t="s">
        <v>45</v>
      </c>
      <c r="K213">
        <v>312</v>
      </c>
      <c r="L213">
        <v>75</v>
      </c>
      <c r="M213">
        <v>68</v>
      </c>
      <c r="N213">
        <v>169865000</v>
      </c>
      <c r="O213">
        <v>42500</v>
      </c>
      <c r="P213">
        <v>679500</v>
      </c>
      <c r="Q213">
        <v>509600</v>
      </c>
      <c r="R213">
        <v>8200000</v>
      </c>
      <c r="S213">
        <v>400000</v>
      </c>
      <c r="T213">
        <v>2018</v>
      </c>
      <c r="U213" t="s">
        <v>84</v>
      </c>
      <c r="V213" t="s">
        <v>144</v>
      </c>
      <c r="W213">
        <v>88.2</v>
      </c>
      <c r="X213">
        <v>328239523</v>
      </c>
      <c r="Y213">
        <v>14.7</v>
      </c>
      <c r="Z213">
        <v>270663028</v>
      </c>
      <c r="AA213">
        <v>37.090240000000001</v>
      </c>
      <c r="AB213">
        <v>-95.712890999999999</v>
      </c>
      <c r="AC213">
        <v>9.1388888888888893</v>
      </c>
      <c r="AD213">
        <v>18823594.217325229</v>
      </c>
      <c r="AE213">
        <v>37082.066869300914</v>
      </c>
      <c r="AF213">
        <v>1.9699780202003395E-3</v>
      </c>
      <c r="AG213">
        <v>54.860658390415196</v>
      </c>
      <c r="AH213">
        <v>507.61987684426231</v>
      </c>
      <c r="AI213">
        <v>8</v>
      </c>
      <c r="AJ213">
        <v>637000</v>
      </c>
      <c r="AK213">
        <v>7690400</v>
      </c>
      <c r="AL213">
        <v>50000</v>
      </c>
      <c r="AM213">
        <f>youtube_stats_raw[[#This Row],[subscribers_for_last_30_days]] /  youtube_stats_raw[[#This Row],[subscribers]]</f>
        <v>1.6393442622950821E-2</v>
      </c>
      <c r="AN213" t="str">
        <f>IF(AND(youtube_stats_raw[[#This Row],[upload_frequency]]&gt;23.1077381,youtube_stats_raw[[#This Row],[ engagement_rate]]&lt;=0),"High",IF(OR(youtube_stats_raw[[#This Row],[upload_frequency]]&gt;23.1077381,youtube_stats_raw[[#This Row],[ engagement_rate]]&lt;=0),"Medium","Low"))</f>
        <v>Low</v>
      </c>
      <c r="AO213" s="4">
        <f>DATE(T213, MATCH(U213,{"Jan","Feb","Mar","Apr","May","Jun","Jul","Aug","Sep","Oct","Nov","Dec"},0), V213)</f>
        <v>43453</v>
      </c>
      <c r="AP213" t="str">
        <f>IF(youtube_stats_raw[[#This Row],[subscribers]]&lt;70000000,"Micro",IF(youtube_stats_raw[[#This Row],[subscribers]]&lt;128000000,"Mid",IF(youtube_stats_raw[[#This Row],[subscribers]]&lt;186000000,"Macro","Mega")))</f>
        <v>Micro</v>
      </c>
      <c r="AQ213">
        <f>SUM((youtube_stats_raw[[#This Row],[lowest_yearly_earnings]] + youtube_stats_raw[[#This Row],[highest_yearly_earnings]])/2)</f>
        <v>4354800</v>
      </c>
      <c r="AR21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14" spans="1:44" x14ac:dyDescent="0.3">
      <c r="A214">
        <v>254</v>
      </c>
      <c r="B214" t="s">
        <v>384</v>
      </c>
      <c r="C214" s="1">
        <v>24300000</v>
      </c>
      <c r="D214" s="2">
        <v>6608773195</v>
      </c>
      <c r="E214" t="s">
        <v>37</v>
      </c>
      <c r="F214" t="s">
        <v>384</v>
      </c>
      <c r="G214">
        <v>1667</v>
      </c>
      <c r="H214" t="s">
        <v>31</v>
      </c>
      <c r="I214" t="s">
        <v>32</v>
      </c>
      <c r="J214" t="s">
        <v>124</v>
      </c>
      <c r="K214">
        <v>903</v>
      </c>
      <c r="L214">
        <v>53</v>
      </c>
      <c r="M214">
        <v>17</v>
      </c>
      <c r="N214">
        <v>94853000</v>
      </c>
      <c r="O214">
        <v>23700</v>
      </c>
      <c r="P214">
        <v>379400</v>
      </c>
      <c r="Q214">
        <v>284600</v>
      </c>
      <c r="R214">
        <v>4600000</v>
      </c>
      <c r="S214">
        <v>300000</v>
      </c>
      <c r="T214">
        <v>2014</v>
      </c>
      <c r="U214" t="s">
        <v>34</v>
      </c>
      <c r="V214" t="s">
        <v>72</v>
      </c>
      <c r="W214">
        <v>28.1</v>
      </c>
      <c r="X214">
        <v>1366417754</v>
      </c>
      <c r="Y214">
        <v>5.36</v>
      </c>
      <c r="Z214">
        <v>471031528</v>
      </c>
      <c r="AA214">
        <v>20.593684</v>
      </c>
      <c r="AB214">
        <v>78.962879999999998</v>
      </c>
      <c r="AC214">
        <v>13.891666666666667</v>
      </c>
      <c r="AD214">
        <v>3964471.0227954411</v>
      </c>
      <c r="AE214">
        <v>14577.084583083384</v>
      </c>
      <c r="AF214">
        <v>3.6769305411153545E-3</v>
      </c>
      <c r="AG214">
        <v>57.408536925891589</v>
      </c>
      <c r="AH214">
        <v>271.96597510288063</v>
      </c>
      <c r="AI214">
        <v>12</v>
      </c>
      <c r="AJ214">
        <v>355700</v>
      </c>
      <c r="AK214">
        <v>4315400</v>
      </c>
      <c r="AL214">
        <v>25000</v>
      </c>
      <c r="AM214">
        <f>youtube_stats_raw[[#This Row],[subscribers_for_last_30_days]] /  youtube_stats_raw[[#This Row],[subscribers]]</f>
        <v>1.2345679012345678E-2</v>
      </c>
      <c r="AN214" t="str">
        <f>IF(AND(youtube_stats_raw[[#This Row],[upload_frequency]]&gt;23.1077381,youtube_stats_raw[[#This Row],[ engagement_rate]]&lt;=0),"High",IF(OR(youtube_stats_raw[[#This Row],[upload_frequency]]&gt;23.1077381,youtube_stats_raw[[#This Row],[ engagement_rate]]&lt;=0),"Medium","Low"))</f>
        <v>Low</v>
      </c>
      <c r="AO214" s="4">
        <f>DATE(T214, MATCH(U214,{"Jan","Feb","Mar","Apr","May","Jun","Jul","Aug","Sep","Oct","Nov","Dec"},0), V214)</f>
        <v>41723</v>
      </c>
      <c r="AP214" t="str">
        <f>IF(youtube_stats_raw[[#This Row],[subscribers]]&lt;70000000,"Micro",IF(youtube_stats_raw[[#This Row],[subscribers]]&lt;128000000,"Mid",IF(youtube_stats_raw[[#This Row],[subscribers]]&lt;186000000,"Macro","Mega")))</f>
        <v>Micro</v>
      </c>
      <c r="AQ214">
        <f>SUM((youtube_stats_raw[[#This Row],[lowest_yearly_earnings]] + youtube_stats_raw[[#This Row],[highest_yearly_earnings]])/2)</f>
        <v>2442300</v>
      </c>
      <c r="AR21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15" spans="1:44" x14ac:dyDescent="0.3">
      <c r="A215">
        <v>255</v>
      </c>
      <c r="B215" t="s">
        <v>385</v>
      </c>
      <c r="C215" s="1">
        <v>24200000</v>
      </c>
      <c r="D215" s="2">
        <v>2700914170</v>
      </c>
      <c r="E215" t="s">
        <v>45</v>
      </c>
      <c r="F215" t="s">
        <v>385</v>
      </c>
      <c r="G215">
        <v>67</v>
      </c>
      <c r="H215" t="s">
        <v>195</v>
      </c>
      <c r="I215" t="s">
        <v>196</v>
      </c>
      <c r="J215" t="s">
        <v>45</v>
      </c>
      <c r="K215">
        <v>3309</v>
      </c>
      <c r="L215">
        <v>10</v>
      </c>
      <c r="M215">
        <v>70</v>
      </c>
      <c r="N215">
        <v>33590000</v>
      </c>
      <c r="O215">
        <v>8400</v>
      </c>
      <c r="P215">
        <v>134400</v>
      </c>
      <c r="Q215">
        <v>100800</v>
      </c>
      <c r="R215">
        <v>1600000</v>
      </c>
      <c r="S215">
        <v>100000</v>
      </c>
      <c r="T215">
        <v>2021</v>
      </c>
      <c r="U215" t="s">
        <v>98</v>
      </c>
      <c r="V215" t="s">
        <v>110</v>
      </c>
      <c r="W215">
        <v>40.200000000000003</v>
      </c>
      <c r="X215">
        <v>126014024</v>
      </c>
      <c r="Y215">
        <v>3.42</v>
      </c>
      <c r="Z215">
        <v>102626859</v>
      </c>
      <c r="AA215">
        <v>23.634501</v>
      </c>
      <c r="AB215">
        <v>-102.552784</v>
      </c>
      <c r="AC215">
        <v>1.8611111111111112</v>
      </c>
      <c r="AD215">
        <v>40312151.791044779</v>
      </c>
      <c r="AE215">
        <v>361194.02985074627</v>
      </c>
      <c r="AF215">
        <v>8.9599292968276737E-3</v>
      </c>
      <c r="AG215">
        <v>49.760929648497495</v>
      </c>
      <c r="AH215">
        <v>111.60802355371901</v>
      </c>
      <c r="AI215">
        <v>5</v>
      </c>
      <c r="AJ215">
        <v>126000</v>
      </c>
      <c r="AK215">
        <v>1499200</v>
      </c>
      <c r="AL215">
        <v>20000</v>
      </c>
      <c r="AM215">
        <f>youtube_stats_raw[[#This Row],[subscribers_for_last_30_days]] /  youtube_stats_raw[[#This Row],[subscribers]]</f>
        <v>4.1322314049586778E-3</v>
      </c>
      <c r="AN215" t="str">
        <f>IF(AND(youtube_stats_raw[[#This Row],[upload_frequency]]&gt;23.1077381,youtube_stats_raw[[#This Row],[ engagement_rate]]&lt;=0),"High",IF(OR(youtube_stats_raw[[#This Row],[upload_frequency]]&gt;23.1077381,youtube_stats_raw[[#This Row],[ engagement_rate]]&lt;=0),"Medium","Low"))</f>
        <v>Low</v>
      </c>
      <c r="AO215" s="4">
        <f>DATE(T215, MATCH(U215,{"Jan","Feb","Mar","Apr","May","Jun","Jul","Aug","Sep","Oct","Nov","Dec"},0), V215)</f>
        <v>44386</v>
      </c>
      <c r="AP215" t="str">
        <f>IF(youtube_stats_raw[[#This Row],[subscribers]]&lt;70000000,"Micro",IF(youtube_stats_raw[[#This Row],[subscribers]]&lt;128000000,"Mid",IF(youtube_stats_raw[[#This Row],[subscribers]]&lt;186000000,"Macro","Mega")))</f>
        <v>Micro</v>
      </c>
      <c r="AQ215">
        <f>SUM((youtube_stats_raw[[#This Row],[lowest_yearly_earnings]] + youtube_stats_raw[[#This Row],[highest_yearly_earnings]])/2)</f>
        <v>850400</v>
      </c>
      <c r="AR21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16" spans="1:44" x14ac:dyDescent="0.3">
      <c r="A216">
        <v>256</v>
      </c>
      <c r="B216" t="s">
        <v>386</v>
      </c>
      <c r="C216" s="1">
        <v>24200000</v>
      </c>
      <c r="D216" s="2">
        <v>15724160183</v>
      </c>
      <c r="E216" t="s">
        <v>71</v>
      </c>
      <c r="F216" t="s">
        <v>386</v>
      </c>
      <c r="G216">
        <v>469</v>
      </c>
      <c r="H216" t="s">
        <v>201</v>
      </c>
      <c r="I216" t="s">
        <v>202</v>
      </c>
      <c r="J216" t="s">
        <v>71</v>
      </c>
      <c r="K216">
        <v>203</v>
      </c>
      <c r="L216">
        <v>3</v>
      </c>
      <c r="M216">
        <v>9</v>
      </c>
      <c r="N216">
        <v>151208000</v>
      </c>
      <c r="O216">
        <v>37800</v>
      </c>
      <c r="P216">
        <v>604800</v>
      </c>
      <c r="Q216">
        <v>453600</v>
      </c>
      <c r="R216">
        <v>7300000</v>
      </c>
      <c r="S216">
        <v>200000</v>
      </c>
      <c r="T216">
        <v>2019</v>
      </c>
      <c r="U216" t="s">
        <v>65</v>
      </c>
      <c r="V216" t="s">
        <v>33</v>
      </c>
      <c r="W216">
        <v>36.799999999999997</v>
      </c>
      <c r="X216">
        <v>9770529</v>
      </c>
      <c r="Y216">
        <v>2.35</v>
      </c>
      <c r="Z216">
        <v>8479744</v>
      </c>
      <c r="AA216">
        <v>23.424075999999999</v>
      </c>
      <c r="AB216">
        <v>53.847817999999997</v>
      </c>
      <c r="AC216">
        <v>7.8166666666666664</v>
      </c>
      <c r="AD216">
        <v>33526993.993603412</v>
      </c>
      <c r="AE216">
        <v>51599.147121535185</v>
      </c>
      <c r="AF216">
        <v>1.5390329097616012E-3</v>
      </c>
      <c r="AG216">
        <v>38.463103463794063</v>
      </c>
      <c r="AH216">
        <v>649.75868524793384</v>
      </c>
      <c r="AI216">
        <v>7</v>
      </c>
      <c r="AJ216">
        <v>567000</v>
      </c>
      <c r="AK216">
        <v>6846400</v>
      </c>
      <c r="AL216">
        <v>28571.428571428572</v>
      </c>
      <c r="AM216">
        <f>youtube_stats_raw[[#This Row],[subscribers_for_last_30_days]] /  youtube_stats_raw[[#This Row],[subscribers]]</f>
        <v>8.2644628099173556E-3</v>
      </c>
      <c r="AN216" t="str">
        <f>IF(AND(youtube_stats_raw[[#This Row],[upload_frequency]]&gt;23.1077381,youtube_stats_raw[[#This Row],[ engagement_rate]]&lt;=0),"High",IF(OR(youtube_stats_raw[[#This Row],[upload_frequency]]&gt;23.1077381,youtube_stats_raw[[#This Row],[ engagement_rate]]&lt;=0),"Medium","Low"))</f>
        <v>Low</v>
      </c>
      <c r="AO216" s="4">
        <f>DATE(T216, MATCH(U216,{"Jan","Feb","Mar","Apr","May","Jun","Jul","Aug","Sep","Oct","Nov","Dec"},0), V216)</f>
        <v>43556</v>
      </c>
      <c r="AP216" t="str">
        <f>IF(youtube_stats_raw[[#This Row],[subscribers]]&lt;70000000,"Micro",IF(youtube_stats_raw[[#This Row],[subscribers]]&lt;128000000,"Mid",IF(youtube_stats_raw[[#This Row],[subscribers]]&lt;186000000,"Macro","Mega")))</f>
        <v>Micro</v>
      </c>
      <c r="AQ216">
        <f>SUM((youtube_stats_raw[[#This Row],[lowest_yearly_earnings]] + youtube_stats_raw[[#This Row],[highest_yearly_earnings]])/2)</f>
        <v>3876800</v>
      </c>
      <c r="AR21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17" spans="1:44" x14ac:dyDescent="0.3">
      <c r="A217">
        <v>257</v>
      </c>
      <c r="B217" t="s">
        <v>387</v>
      </c>
      <c r="C217" s="1">
        <v>24100000</v>
      </c>
      <c r="D217" s="2">
        <v>329774870</v>
      </c>
      <c r="E217" t="s">
        <v>49</v>
      </c>
      <c r="F217" t="s">
        <v>387</v>
      </c>
      <c r="G217">
        <v>36</v>
      </c>
      <c r="H217" t="s">
        <v>39</v>
      </c>
      <c r="I217" t="s">
        <v>40</v>
      </c>
      <c r="J217" t="s">
        <v>49</v>
      </c>
      <c r="K217">
        <v>40117</v>
      </c>
      <c r="L217">
        <v>77</v>
      </c>
      <c r="M217">
        <v>15</v>
      </c>
      <c r="N217">
        <v>328503000</v>
      </c>
      <c r="O217">
        <v>82100</v>
      </c>
      <c r="P217">
        <v>1300000</v>
      </c>
      <c r="Q217">
        <v>985500</v>
      </c>
      <c r="R217">
        <v>15800000</v>
      </c>
      <c r="S217">
        <v>100000</v>
      </c>
      <c r="T217">
        <v>2019</v>
      </c>
      <c r="U217" t="s">
        <v>59</v>
      </c>
      <c r="V217" t="s">
        <v>184</v>
      </c>
      <c r="W217">
        <v>88.2</v>
      </c>
      <c r="X217">
        <v>328239523</v>
      </c>
      <c r="Y217">
        <v>14.7</v>
      </c>
      <c r="Z217">
        <v>270663028</v>
      </c>
      <c r="AA217">
        <v>37.090240000000001</v>
      </c>
      <c r="AB217">
        <v>-95.712890999999999</v>
      </c>
      <c r="AC217">
        <v>0.6</v>
      </c>
      <c r="AD217">
        <v>9160413.055555556</v>
      </c>
      <c r="AE217">
        <v>669444.4444444445</v>
      </c>
      <c r="AF217">
        <v>7.3080159200729883E-2</v>
      </c>
      <c r="AG217">
        <v>3942.0832763879184</v>
      </c>
      <c r="AH217">
        <v>13.683604564315353</v>
      </c>
      <c r="AI217">
        <v>7</v>
      </c>
      <c r="AJ217">
        <v>1217900</v>
      </c>
      <c r="AK217">
        <v>14814500</v>
      </c>
      <c r="AL217">
        <v>14285.714285714286</v>
      </c>
      <c r="AM217">
        <f>youtube_stats_raw[[#This Row],[subscribers_for_last_30_days]] /  youtube_stats_raw[[#This Row],[subscribers]]</f>
        <v>4.1493775933609959E-3</v>
      </c>
      <c r="AN217" t="str">
        <f>IF(AND(youtube_stats_raw[[#This Row],[upload_frequency]]&gt;23.1077381,youtube_stats_raw[[#This Row],[ engagement_rate]]&lt;=0),"High",IF(OR(youtube_stats_raw[[#This Row],[upload_frequency]]&gt;23.1077381,youtube_stats_raw[[#This Row],[ engagement_rate]]&lt;=0),"Medium","Low"))</f>
        <v>Low</v>
      </c>
      <c r="AO217" s="4">
        <f>DATE(T217, MATCH(U217,{"Jan","Feb","Mar","Apr","May","Jun","Jul","Aug","Sep","Oct","Nov","Dec"},0), V217)</f>
        <v>43616</v>
      </c>
      <c r="AP217" t="str">
        <f>IF(youtube_stats_raw[[#This Row],[subscribers]]&lt;70000000,"Micro",IF(youtube_stats_raw[[#This Row],[subscribers]]&lt;128000000,"Mid",IF(youtube_stats_raw[[#This Row],[subscribers]]&lt;186000000,"Macro","Mega")))</f>
        <v>Micro</v>
      </c>
      <c r="AQ217">
        <f>SUM((youtube_stats_raw[[#This Row],[lowest_yearly_earnings]] + youtube_stats_raw[[#This Row],[highest_yearly_earnings]])/2)</f>
        <v>8392750</v>
      </c>
      <c r="AR21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18" spans="1:44" x14ac:dyDescent="0.3">
      <c r="A218">
        <v>258</v>
      </c>
      <c r="B218" t="s">
        <v>388</v>
      </c>
      <c r="C218" s="1">
        <v>24100000</v>
      </c>
      <c r="D218" s="2">
        <v>10999000479</v>
      </c>
      <c r="E218" t="s">
        <v>170</v>
      </c>
      <c r="F218" t="s">
        <v>388</v>
      </c>
      <c r="G218">
        <v>802</v>
      </c>
      <c r="H218" t="s">
        <v>129</v>
      </c>
      <c r="I218" t="s">
        <v>130</v>
      </c>
      <c r="J218" t="s">
        <v>45</v>
      </c>
      <c r="K218">
        <v>376</v>
      </c>
      <c r="L218">
        <v>4</v>
      </c>
      <c r="M218">
        <v>71</v>
      </c>
      <c r="N218">
        <v>401512000</v>
      </c>
      <c r="O218">
        <v>100400</v>
      </c>
      <c r="P218">
        <v>1600000</v>
      </c>
      <c r="Q218">
        <v>1200000</v>
      </c>
      <c r="R218">
        <v>19300000</v>
      </c>
      <c r="S218">
        <v>600000</v>
      </c>
      <c r="T218">
        <v>2014</v>
      </c>
      <c r="U218" t="s">
        <v>73</v>
      </c>
      <c r="V218" t="s">
        <v>101</v>
      </c>
      <c r="W218">
        <v>90</v>
      </c>
      <c r="X218">
        <v>44938712</v>
      </c>
      <c r="Y218">
        <v>9.7899999999999991</v>
      </c>
      <c r="Z218">
        <v>41339571</v>
      </c>
      <c r="AA218">
        <v>-38.416097000000001</v>
      </c>
      <c r="AB218">
        <v>-63.616672000000001</v>
      </c>
      <c r="AC218">
        <v>6.6833333333333336</v>
      </c>
      <c r="AD218">
        <v>13714464.437655861</v>
      </c>
      <c r="AE218">
        <v>30049.875311720698</v>
      </c>
      <c r="AF218">
        <v>2.1911081871496662E-3</v>
      </c>
      <c r="AG218">
        <v>145.4677634622185</v>
      </c>
      <c r="AH218">
        <v>456.39006136929459</v>
      </c>
      <c r="AI218">
        <v>12</v>
      </c>
      <c r="AJ218">
        <v>1499600</v>
      </c>
      <c r="AK218">
        <v>18100000</v>
      </c>
      <c r="AL218">
        <v>50000</v>
      </c>
      <c r="AM218">
        <f>youtube_stats_raw[[#This Row],[subscribers_for_last_30_days]] /  youtube_stats_raw[[#This Row],[subscribers]]</f>
        <v>2.4896265560165973E-2</v>
      </c>
      <c r="AN218" t="str">
        <f>IF(AND(youtube_stats_raw[[#This Row],[upload_frequency]]&gt;23.1077381,youtube_stats_raw[[#This Row],[ engagement_rate]]&lt;=0),"High",IF(OR(youtube_stats_raw[[#This Row],[upload_frequency]]&gt;23.1077381,youtube_stats_raw[[#This Row],[ engagement_rate]]&lt;=0),"Medium","Low"))</f>
        <v>Low</v>
      </c>
      <c r="AO218" s="4">
        <f>DATE(T218, MATCH(U218,{"Jan","Feb","Mar","Apr","May","Jun","Jul","Aug","Sep","Oct","Nov","Dec"},0), V218)</f>
        <v>41656</v>
      </c>
      <c r="AP218" t="str">
        <f>IF(youtube_stats_raw[[#This Row],[subscribers]]&lt;70000000,"Micro",IF(youtube_stats_raw[[#This Row],[subscribers]]&lt;128000000,"Mid",IF(youtube_stats_raw[[#This Row],[subscribers]]&lt;186000000,"Macro","Mega")))</f>
        <v>Micro</v>
      </c>
      <c r="AQ218">
        <f>SUM((youtube_stats_raw[[#This Row],[lowest_yearly_earnings]] + youtube_stats_raw[[#This Row],[highest_yearly_earnings]])/2)</f>
        <v>10250000</v>
      </c>
      <c r="AR21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19" spans="1:44" x14ac:dyDescent="0.3">
      <c r="A219">
        <v>260</v>
      </c>
      <c r="B219" t="s">
        <v>389</v>
      </c>
      <c r="C219" s="1">
        <v>24100000</v>
      </c>
      <c r="D219" s="2">
        <v>56106087508</v>
      </c>
      <c r="E219" t="s">
        <v>30</v>
      </c>
      <c r="F219" t="s">
        <v>389</v>
      </c>
      <c r="G219">
        <v>23491</v>
      </c>
      <c r="H219" t="s">
        <v>263</v>
      </c>
      <c r="I219" t="s">
        <v>264</v>
      </c>
      <c r="J219" t="s">
        <v>30</v>
      </c>
      <c r="K219">
        <v>14</v>
      </c>
      <c r="L219">
        <v>2</v>
      </c>
      <c r="M219">
        <v>76</v>
      </c>
      <c r="N219">
        <v>424815000</v>
      </c>
      <c r="O219">
        <v>106200</v>
      </c>
      <c r="P219">
        <v>1700000</v>
      </c>
      <c r="Q219">
        <v>1300000</v>
      </c>
      <c r="R219">
        <v>20400000</v>
      </c>
      <c r="S219">
        <v>200000</v>
      </c>
      <c r="T219">
        <v>2014</v>
      </c>
      <c r="U219" t="s">
        <v>73</v>
      </c>
      <c r="V219" t="s">
        <v>78</v>
      </c>
      <c r="W219">
        <v>23.9</v>
      </c>
      <c r="X219">
        <v>83429615</v>
      </c>
      <c r="Y219">
        <v>13.49</v>
      </c>
      <c r="Z219">
        <v>63097818</v>
      </c>
      <c r="AA219">
        <v>38.963745000000003</v>
      </c>
      <c r="AB219">
        <v>35.243321999999999</v>
      </c>
      <c r="AC219">
        <v>195.75833333333333</v>
      </c>
      <c r="AD219">
        <v>2388407.7948150355</v>
      </c>
      <c r="AE219">
        <v>1025.9248222723597</v>
      </c>
      <c r="AF219">
        <v>4.2954340732747855E-4</v>
      </c>
      <c r="AG219">
        <v>30.299742425589773</v>
      </c>
      <c r="AH219">
        <v>2328.053423568465</v>
      </c>
      <c r="AI219">
        <v>12</v>
      </c>
      <c r="AJ219">
        <v>1593800</v>
      </c>
      <c r="AK219">
        <v>19100000</v>
      </c>
      <c r="AL219">
        <v>16666.666666666668</v>
      </c>
      <c r="AM219">
        <f>youtube_stats_raw[[#This Row],[subscribers_for_last_30_days]] /  youtube_stats_raw[[#This Row],[subscribers]]</f>
        <v>8.2987551867219917E-3</v>
      </c>
      <c r="AN219" t="str">
        <f>IF(AND(youtube_stats_raw[[#This Row],[upload_frequency]]&gt;23.1077381,youtube_stats_raw[[#This Row],[ engagement_rate]]&lt;=0),"High",IF(OR(youtube_stats_raw[[#This Row],[upload_frequency]]&gt;23.1077381,youtube_stats_raw[[#This Row],[ engagement_rate]]&lt;=0),"Medium","Low"))</f>
        <v>Medium</v>
      </c>
      <c r="AO219" s="4">
        <f>DATE(T219, MATCH(U219,{"Jan","Feb","Mar","Apr","May","Jun","Jul","Aug","Sep","Oct","Nov","Dec"},0), V219)</f>
        <v>41662</v>
      </c>
      <c r="AP219" t="str">
        <f>IF(youtube_stats_raw[[#This Row],[subscribers]]&lt;70000000,"Micro",IF(youtube_stats_raw[[#This Row],[subscribers]]&lt;128000000,"Mid",IF(youtube_stats_raw[[#This Row],[subscribers]]&lt;186000000,"Macro","Mega")))</f>
        <v>Micro</v>
      </c>
      <c r="AQ219">
        <f>SUM((youtube_stats_raw[[#This Row],[lowest_yearly_earnings]] + youtube_stats_raw[[#This Row],[highest_yearly_earnings]])/2)</f>
        <v>10850000</v>
      </c>
      <c r="AR21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20" spans="1:44" x14ac:dyDescent="0.3">
      <c r="A220">
        <v>261</v>
      </c>
      <c r="B220" t="s">
        <v>390</v>
      </c>
      <c r="C220" s="1">
        <v>24100000</v>
      </c>
      <c r="D220" s="2">
        <v>8425505919</v>
      </c>
      <c r="E220" t="s">
        <v>30</v>
      </c>
      <c r="F220" t="s">
        <v>390</v>
      </c>
      <c r="G220">
        <v>252</v>
      </c>
      <c r="H220" t="s">
        <v>39</v>
      </c>
      <c r="I220" t="s">
        <v>40</v>
      </c>
      <c r="J220" t="s">
        <v>30</v>
      </c>
      <c r="K220">
        <v>602</v>
      </c>
      <c r="L220">
        <v>77</v>
      </c>
      <c r="M220">
        <v>76</v>
      </c>
      <c r="N220">
        <v>63293000</v>
      </c>
      <c r="O220">
        <v>15800</v>
      </c>
      <c r="P220">
        <v>253200</v>
      </c>
      <c r="Q220">
        <v>189900</v>
      </c>
      <c r="R220">
        <v>3000000</v>
      </c>
      <c r="S220">
        <v>0</v>
      </c>
      <c r="T220">
        <v>2008</v>
      </c>
      <c r="U220" t="s">
        <v>51</v>
      </c>
      <c r="V220" t="s">
        <v>56</v>
      </c>
      <c r="W220">
        <v>88.2</v>
      </c>
      <c r="X220">
        <v>328239523</v>
      </c>
      <c r="Y220">
        <v>14.7</v>
      </c>
      <c r="Z220">
        <v>270663028</v>
      </c>
      <c r="AA220">
        <v>37.090240000000001</v>
      </c>
      <c r="AB220">
        <v>-95.712890999999999</v>
      </c>
      <c r="AC220">
        <v>1.3125</v>
      </c>
      <c r="AD220">
        <v>33434547.297619049</v>
      </c>
      <c r="AE220">
        <v>95634.920634920636</v>
      </c>
      <c r="AF220">
        <v>2.860362360633219E-3</v>
      </c>
      <c r="AG220">
        <v>30.051607871880961</v>
      </c>
      <c r="AH220">
        <v>349.60605473029045</v>
      </c>
      <c r="AI220">
        <v>18</v>
      </c>
      <c r="AJ220">
        <v>237400</v>
      </c>
      <c r="AK220">
        <v>2810100</v>
      </c>
      <c r="AL220">
        <v>0</v>
      </c>
      <c r="AM220">
        <f>youtube_stats_raw[[#This Row],[subscribers_for_last_30_days]] /  youtube_stats_raw[[#This Row],[subscribers]]</f>
        <v>0</v>
      </c>
      <c r="AN220" t="str">
        <f>IF(AND(youtube_stats_raw[[#This Row],[upload_frequency]]&gt;23.1077381,youtube_stats_raw[[#This Row],[ engagement_rate]]&lt;=0),"High",IF(OR(youtube_stats_raw[[#This Row],[upload_frequency]]&gt;23.1077381,youtube_stats_raw[[#This Row],[ engagement_rate]]&lt;=0),"Medium","Low"))</f>
        <v>Medium</v>
      </c>
      <c r="AO220" s="4">
        <f>DATE(T220, MATCH(U220,{"Jan","Feb","Mar","Apr","May","Jun","Jul","Aug","Sep","Oct","Nov","Dec"},0), V220)</f>
        <v>39715</v>
      </c>
      <c r="AP220" t="str">
        <f>IF(youtube_stats_raw[[#This Row],[subscribers]]&lt;70000000,"Micro",IF(youtube_stats_raw[[#This Row],[subscribers]]&lt;128000000,"Mid",IF(youtube_stats_raw[[#This Row],[subscribers]]&lt;186000000,"Macro","Mega")))</f>
        <v>Micro</v>
      </c>
      <c r="AQ220">
        <f>SUM((youtube_stats_raw[[#This Row],[lowest_yearly_earnings]] + youtube_stats_raw[[#This Row],[highest_yearly_earnings]])/2)</f>
        <v>1594950</v>
      </c>
      <c r="AR22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21" spans="1:44" x14ac:dyDescent="0.3">
      <c r="A221">
        <v>262</v>
      </c>
      <c r="B221" t="s">
        <v>391</v>
      </c>
      <c r="C221" s="1">
        <v>24100000</v>
      </c>
      <c r="D221" s="2">
        <v>11041261296</v>
      </c>
      <c r="E221" t="s">
        <v>45</v>
      </c>
      <c r="F221" t="s">
        <v>391</v>
      </c>
      <c r="G221">
        <v>590</v>
      </c>
      <c r="H221" t="s">
        <v>39</v>
      </c>
      <c r="I221" t="s">
        <v>40</v>
      </c>
      <c r="J221" t="s">
        <v>45</v>
      </c>
      <c r="K221">
        <v>379</v>
      </c>
      <c r="L221">
        <v>76</v>
      </c>
      <c r="M221">
        <v>70</v>
      </c>
      <c r="N221">
        <v>66884000</v>
      </c>
      <c r="O221">
        <v>16700</v>
      </c>
      <c r="P221">
        <v>267500</v>
      </c>
      <c r="Q221">
        <v>200700</v>
      </c>
      <c r="R221">
        <v>3200000</v>
      </c>
      <c r="S221">
        <v>200000</v>
      </c>
      <c r="T221">
        <v>2019</v>
      </c>
      <c r="U221" t="s">
        <v>46</v>
      </c>
      <c r="V221" t="s">
        <v>33</v>
      </c>
      <c r="W221">
        <v>88.2</v>
      </c>
      <c r="X221">
        <v>328239523</v>
      </c>
      <c r="Y221">
        <v>14.7</v>
      </c>
      <c r="Z221">
        <v>270663028</v>
      </c>
      <c r="AA221">
        <v>37.090240000000001</v>
      </c>
      <c r="AB221">
        <v>-95.712890999999999</v>
      </c>
      <c r="AC221">
        <v>9.8333333333333339</v>
      </c>
      <c r="AD221">
        <v>18714002.196610171</v>
      </c>
      <c r="AE221">
        <v>40847.457627118645</v>
      </c>
      <c r="AF221">
        <v>2.1827216432900548E-3</v>
      </c>
      <c r="AG221">
        <v>24.227304546891684</v>
      </c>
      <c r="AH221">
        <v>458.14362224066389</v>
      </c>
      <c r="AI221">
        <v>7</v>
      </c>
      <c r="AJ221">
        <v>250800</v>
      </c>
      <c r="AK221">
        <v>2999300</v>
      </c>
      <c r="AL221">
        <v>28571.428571428572</v>
      </c>
      <c r="AM221">
        <f>youtube_stats_raw[[#This Row],[subscribers_for_last_30_days]] /  youtube_stats_raw[[#This Row],[subscribers]]</f>
        <v>8.2987551867219917E-3</v>
      </c>
      <c r="AN221" t="str">
        <f>IF(AND(youtube_stats_raw[[#This Row],[upload_frequency]]&gt;23.1077381,youtube_stats_raw[[#This Row],[ engagement_rate]]&lt;=0),"High",IF(OR(youtube_stats_raw[[#This Row],[upload_frequency]]&gt;23.1077381,youtube_stats_raw[[#This Row],[ engagement_rate]]&lt;=0),"Medium","Low"))</f>
        <v>Low</v>
      </c>
      <c r="AO221" s="4">
        <f>DATE(T221, MATCH(U221,{"Jan","Feb","Mar","Apr","May","Jun","Jul","Aug","Sep","Oct","Nov","Dec"},0), V221)</f>
        <v>43497</v>
      </c>
      <c r="AP221" t="str">
        <f>IF(youtube_stats_raw[[#This Row],[subscribers]]&lt;70000000,"Micro",IF(youtube_stats_raw[[#This Row],[subscribers]]&lt;128000000,"Mid",IF(youtube_stats_raw[[#This Row],[subscribers]]&lt;186000000,"Macro","Mega")))</f>
        <v>Micro</v>
      </c>
      <c r="AQ221">
        <f>SUM((youtube_stats_raw[[#This Row],[lowest_yearly_earnings]] + youtube_stats_raw[[#This Row],[highest_yearly_earnings]])/2)</f>
        <v>1700350</v>
      </c>
      <c r="AR22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22" spans="1:44" x14ac:dyDescent="0.3">
      <c r="A222">
        <v>263</v>
      </c>
      <c r="B222" t="s">
        <v>392</v>
      </c>
      <c r="C222" s="1">
        <v>24100000</v>
      </c>
      <c r="D222" s="2">
        <v>6002166932</v>
      </c>
      <c r="E222" t="s">
        <v>45</v>
      </c>
      <c r="F222" t="s">
        <v>392</v>
      </c>
      <c r="G222">
        <v>1252</v>
      </c>
      <c r="H222" t="s">
        <v>96</v>
      </c>
      <c r="I222" t="s">
        <v>97</v>
      </c>
      <c r="J222" t="s">
        <v>30</v>
      </c>
      <c r="K222">
        <v>1053</v>
      </c>
      <c r="L222">
        <v>10</v>
      </c>
      <c r="M222">
        <v>76</v>
      </c>
      <c r="N222">
        <v>5439000</v>
      </c>
      <c r="O222">
        <v>1400</v>
      </c>
      <c r="P222">
        <v>21800</v>
      </c>
      <c r="Q222">
        <v>16300</v>
      </c>
      <c r="R222">
        <v>261100</v>
      </c>
      <c r="S222">
        <v>0</v>
      </c>
      <c r="T222">
        <v>2009</v>
      </c>
      <c r="U222" t="s">
        <v>98</v>
      </c>
      <c r="V222" t="s">
        <v>72</v>
      </c>
      <c r="W222">
        <v>60</v>
      </c>
      <c r="X222">
        <v>66834405</v>
      </c>
      <c r="Y222">
        <v>3.85</v>
      </c>
      <c r="Z222">
        <v>55908316</v>
      </c>
      <c r="AA222">
        <v>55.378050999999999</v>
      </c>
      <c r="AB222">
        <v>-3.4359730000000002</v>
      </c>
      <c r="AC222">
        <v>6.9555555555555557</v>
      </c>
      <c r="AD222">
        <v>4794063.0447284346</v>
      </c>
      <c r="AE222">
        <v>19249.201277955272</v>
      </c>
      <c r="AF222">
        <v>4.01521654979522E-3</v>
      </c>
      <c r="AG222">
        <v>3.6320216093583317</v>
      </c>
      <c r="AH222">
        <v>249.05256979253113</v>
      </c>
      <c r="AI222">
        <v>17</v>
      </c>
      <c r="AJ222">
        <v>20400</v>
      </c>
      <c r="AK222">
        <v>244800</v>
      </c>
      <c r="AL222">
        <v>0</v>
      </c>
      <c r="AM222">
        <f>youtube_stats_raw[[#This Row],[subscribers_for_last_30_days]] /  youtube_stats_raw[[#This Row],[subscribers]]</f>
        <v>0</v>
      </c>
      <c r="AN222" t="str">
        <f>IF(AND(youtube_stats_raw[[#This Row],[upload_frequency]]&gt;23.1077381,youtube_stats_raw[[#This Row],[ engagement_rate]]&lt;=0),"High",IF(OR(youtube_stats_raw[[#This Row],[upload_frequency]]&gt;23.1077381,youtube_stats_raw[[#This Row],[ engagement_rate]]&lt;=0),"Medium","Low"))</f>
        <v>Medium</v>
      </c>
      <c r="AO222" s="4">
        <f>DATE(T222, MATCH(U222,{"Jan","Feb","Mar","Apr","May","Jun","Jul","Aug","Sep","Oct","Nov","Dec"},0), V222)</f>
        <v>40019</v>
      </c>
      <c r="AP222" t="str">
        <f>IF(youtube_stats_raw[[#This Row],[subscribers]]&lt;70000000,"Micro",IF(youtube_stats_raw[[#This Row],[subscribers]]&lt;128000000,"Mid",IF(youtube_stats_raw[[#This Row],[subscribers]]&lt;186000000,"Macro","Mega")))</f>
        <v>Micro</v>
      </c>
      <c r="AQ222">
        <f>SUM((youtube_stats_raw[[#This Row],[lowest_yearly_earnings]] + youtube_stats_raw[[#This Row],[highest_yearly_earnings]])/2)</f>
        <v>138700</v>
      </c>
      <c r="AR22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23" spans="1:44" x14ac:dyDescent="0.3">
      <c r="A223">
        <v>264</v>
      </c>
      <c r="B223" t="s">
        <v>393</v>
      </c>
      <c r="C223" s="1">
        <v>24000000</v>
      </c>
      <c r="D223" s="2">
        <v>13943030228</v>
      </c>
      <c r="E223" t="s">
        <v>170</v>
      </c>
      <c r="F223" t="s">
        <v>393</v>
      </c>
      <c r="G223">
        <v>901</v>
      </c>
      <c r="H223" t="s">
        <v>113</v>
      </c>
      <c r="I223" t="s">
        <v>114</v>
      </c>
      <c r="J223" t="s">
        <v>170</v>
      </c>
      <c r="K223">
        <v>252</v>
      </c>
      <c r="L223">
        <v>13</v>
      </c>
      <c r="M223">
        <v>14</v>
      </c>
      <c r="N223">
        <v>761451000</v>
      </c>
      <c r="O223">
        <v>190400</v>
      </c>
      <c r="P223">
        <v>3000000</v>
      </c>
      <c r="Q223">
        <v>2300000</v>
      </c>
      <c r="R223">
        <v>36500000</v>
      </c>
      <c r="S223">
        <v>1100000</v>
      </c>
      <c r="T223">
        <v>2020</v>
      </c>
      <c r="U223" t="s">
        <v>59</v>
      </c>
      <c r="V223" t="s">
        <v>90</v>
      </c>
      <c r="W223">
        <v>51.3</v>
      </c>
      <c r="X223">
        <v>212559417</v>
      </c>
      <c r="Y223">
        <v>12.08</v>
      </c>
      <c r="Z223">
        <v>183241641</v>
      </c>
      <c r="AA223">
        <v>-14.235004</v>
      </c>
      <c r="AB223">
        <v>-51.925280000000001</v>
      </c>
      <c r="AC223">
        <v>18.770833333333332</v>
      </c>
      <c r="AD223">
        <v>15475061.296337403</v>
      </c>
      <c r="AE223">
        <v>26637.069922308547</v>
      </c>
      <c r="AF223">
        <v>1.7212901074978577E-3</v>
      </c>
      <c r="AG223">
        <v>215.16126343723224</v>
      </c>
      <c r="AH223">
        <v>580.95959283333332</v>
      </c>
      <c r="AI223">
        <v>6</v>
      </c>
      <c r="AJ223">
        <v>2809600</v>
      </c>
      <c r="AK223">
        <v>34200000</v>
      </c>
      <c r="AL223">
        <v>183333.33333333334</v>
      </c>
      <c r="AM223">
        <f>youtube_stats_raw[[#This Row],[subscribers_for_last_30_days]] /  youtube_stats_raw[[#This Row],[subscribers]]</f>
        <v>4.583333333333333E-2</v>
      </c>
      <c r="AN223" t="str">
        <f>IF(AND(youtube_stats_raw[[#This Row],[upload_frequency]]&gt;23.1077381,youtube_stats_raw[[#This Row],[ engagement_rate]]&lt;=0),"High",IF(OR(youtube_stats_raw[[#This Row],[upload_frequency]]&gt;23.1077381,youtube_stats_raw[[#This Row],[ engagement_rate]]&lt;=0),"Medium","Low"))</f>
        <v>Low</v>
      </c>
      <c r="AO223" s="4">
        <f>DATE(T223, MATCH(U223,{"Jan","Feb","Mar","Apr","May","Jun","Jul","Aug","Sep","Oct","Nov","Dec"},0), V223)</f>
        <v>43969</v>
      </c>
      <c r="AP223" t="str">
        <f>IF(youtube_stats_raw[[#This Row],[subscribers]]&lt;70000000,"Micro",IF(youtube_stats_raw[[#This Row],[subscribers]]&lt;128000000,"Mid",IF(youtube_stats_raw[[#This Row],[subscribers]]&lt;186000000,"Macro","Mega")))</f>
        <v>Micro</v>
      </c>
      <c r="AQ223">
        <f>SUM((youtube_stats_raw[[#This Row],[lowest_yearly_earnings]] + youtube_stats_raw[[#This Row],[highest_yearly_earnings]])/2)</f>
        <v>19400000</v>
      </c>
      <c r="AR22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24" spans="1:44" x14ac:dyDescent="0.3">
      <c r="A224">
        <v>266</v>
      </c>
      <c r="B224" t="s">
        <v>394</v>
      </c>
      <c r="C224" s="1">
        <v>24000000</v>
      </c>
      <c r="D224" s="2">
        <v>8279004442</v>
      </c>
      <c r="E224" t="s">
        <v>61</v>
      </c>
      <c r="F224" t="s">
        <v>394</v>
      </c>
      <c r="G224">
        <v>4009</v>
      </c>
      <c r="H224" t="s">
        <v>39</v>
      </c>
      <c r="I224" t="s">
        <v>40</v>
      </c>
      <c r="J224" t="s">
        <v>45</v>
      </c>
      <c r="K224">
        <v>621</v>
      </c>
      <c r="L224">
        <v>78</v>
      </c>
      <c r="M224">
        <v>72</v>
      </c>
      <c r="N224">
        <v>151697000</v>
      </c>
      <c r="O224">
        <v>37900</v>
      </c>
      <c r="P224">
        <v>606800</v>
      </c>
      <c r="Q224">
        <v>455100</v>
      </c>
      <c r="R224">
        <v>7300000</v>
      </c>
      <c r="S224">
        <v>200000</v>
      </c>
      <c r="T224">
        <v>2012</v>
      </c>
      <c r="U224" t="s">
        <v>98</v>
      </c>
      <c r="V224" t="s">
        <v>64</v>
      </c>
      <c r="W224">
        <v>88.2</v>
      </c>
      <c r="X224">
        <v>328239523</v>
      </c>
      <c r="Y224">
        <v>14.7</v>
      </c>
      <c r="Z224">
        <v>270663028</v>
      </c>
      <c r="AA224">
        <v>37.090240000000001</v>
      </c>
      <c r="AB224">
        <v>-95.712890999999999</v>
      </c>
      <c r="AC224">
        <v>27.840277777777779</v>
      </c>
      <c r="AD224">
        <v>2065104.6250935395</v>
      </c>
      <c r="AE224">
        <v>5986.5303068096782</v>
      </c>
      <c r="AF224">
        <v>2.8988992780637044E-3</v>
      </c>
      <c r="AG224">
        <v>73.293836747043997</v>
      </c>
      <c r="AH224">
        <v>344.95851841666666</v>
      </c>
      <c r="AI224">
        <v>14</v>
      </c>
      <c r="AJ224">
        <v>568900</v>
      </c>
      <c r="AK224">
        <v>6844900</v>
      </c>
      <c r="AL224">
        <v>14285.714285714286</v>
      </c>
      <c r="AM224">
        <f>youtube_stats_raw[[#This Row],[subscribers_for_last_30_days]] /  youtube_stats_raw[[#This Row],[subscribers]]</f>
        <v>8.3333333333333332E-3</v>
      </c>
      <c r="AN224" t="str">
        <f>IF(AND(youtube_stats_raw[[#This Row],[upload_frequency]]&gt;23.1077381,youtube_stats_raw[[#This Row],[ engagement_rate]]&lt;=0),"High",IF(OR(youtube_stats_raw[[#This Row],[upload_frequency]]&gt;23.1077381,youtube_stats_raw[[#This Row],[ engagement_rate]]&lt;=0),"Medium","Low"))</f>
        <v>Medium</v>
      </c>
      <c r="AO224" s="4">
        <f>DATE(T224, MATCH(U224,{"Jan","Feb","Mar","Apr","May","Jun","Jul","Aug","Sep","Oct","Nov","Dec"},0), V224)</f>
        <v>41094</v>
      </c>
      <c r="AP224" t="str">
        <f>IF(youtube_stats_raw[[#This Row],[subscribers]]&lt;70000000,"Micro",IF(youtube_stats_raw[[#This Row],[subscribers]]&lt;128000000,"Mid",IF(youtube_stats_raw[[#This Row],[subscribers]]&lt;186000000,"Macro","Mega")))</f>
        <v>Micro</v>
      </c>
      <c r="AQ224">
        <f>SUM((youtube_stats_raw[[#This Row],[lowest_yearly_earnings]] + youtube_stats_raw[[#This Row],[highest_yearly_earnings]])/2)</f>
        <v>3877550</v>
      </c>
      <c r="AR22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25" spans="1:44" x14ac:dyDescent="0.3">
      <c r="A225">
        <v>267</v>
      </c>
      <c r="B225" t="s">
        <v>395</v>
      </c>
      <c r="C225" s="1">
        <v>23900000</v>
      </c>
      <c r="D225" s="2">
        <v>4067878931</v>
      </c>
      <c r="E225" t="s">
        <v>45</v>
      </c>
      <c r="F225" t="s">
        <v>395</v>
      </c>
      <c r="G225">
        <v>505</v>
      </c>
      <c r="H225" t="s">
        <v>39</v>
      </c>
      <c r="I225" t="s">
        <v>40</v>
      </c>
      <c r="J225" t="s">
        <v>45</v>
      </c>
      <c r="K225">
        <v>1860</v>
      </c>
      <c r="L225">
        <v>79</v>
      </c>
      <c r="M225">
        <v>73</v>
      </c>
      <c r="N225">
        <v>58126000</v>
      </c>
      <c r="O225">
        <v>14500</v>
      </c>
      <c r="P225">
        <v>232500</v>
      </c>
      <c r="Q225">
        <v>174400</v>
      </c>
      <c r="R225">
        <v>2800000</v>
      </c>
      <c r="S225">
        <v>100000</v>
      </c>
      <c r="T225">
        <v>2015</v>
      </c>
      <c r="U225" t="s">
        <v>84</v>
      </c>
      <c r="V225" t="s">
        <v>33</v>
      </c>
      <c r="W225">
        <v>88.2</v>
      </c>
      <c r="X225">
        <v>328239523</v>
      </c>
      <c r="Y225">
        <v>14.7</v>
      </c>
      <c r="Z225">
        <v>270663028</v>
      </c>
      <c r="AA225">
        <v>37.090240000000001</v>
      </c>
      <c r="AB225">
        <v>-95.712890999999999</v>
      </c>
      <c r="AC225">
        <v>4.6759259259259256</v>
      </c>
      <c r="AD225">
        <v>8055205.803960396</v>
      </c>
      <c r="AE225">
        <v>47326.732673267325</v>
      </c>
      <c r="AF225">
        <v>5.8752977670662142E-3</v>
      </c>
      <c r="AG225">
        <v>57.155093340706898</v>
      </c>
      <c r="AH225">
        <v>170.20413937238493</v>
      </c>
      <c r="AI225">
        <v>11</v>
      </c>
      <c r="AJ225">
        <v>218000</v>
      </c>
      <c r="AK225">
        <v>2625600</v>
      </c>
      <c r="AL225">
        <v>9090.9090909090901</v>
      </c>
      <c r="AM225">
        <f>youtube_stats_raw[[#This Row],[subscribers_for_last_30_days]] /  youtube_stats_raw[[#This Row],[subscribers]]</f>
        <v>4.1841004184100415E-3</v>
      </c>
      <c r="AN225" t="str">
        <f>IF(AND(youtube_stats_raw[[#This Row],[upload_frequency]]&gt;23.1077381,youtube_stats_raw[[#This Row],[ engagement_rate]]&lt;=0),"High",IF(OR(youtube_stats_raw[[#This Row],[upload_frequency]]&gt;23.1077381,youtube_stats_raw[[#This Row],[ engagement_rate]]&lt;=0),"Medium","Low"))</f>
        <v>Low</v>
      </c>
      <c r="AO225" s="4">
        <f>DATE(T225, MATCH(U225,{"Jan","Feb","Mar","Apr","May","Jun","Jul","Aug","Sep","Oct","Nov","Dec"},0), V225)</f>
        <v>42339</v>
      </c>
      <c r="AP225" t="str">
        <f>IF(youtube_stats_raw[[#This Row],[subscribers]]&lt;70000000,"Micro",IF(youtube_stats_raw[[#This Row],[subscribers]]&lt;128000000,"Mid",IF(youtube_stats_raw[[#This Row],[subscribers]]&lt;186000000,"Macro","Mega")))</f>
        <v>Micro</v>
      </c>
      <c r="AQ225">
        <f>SUM((youtube_stats_raw[[#This Row],[lowest_yearly_earnings]] + youtube_stats_raw[[#This Row],[highest_yearly_earnings]])/2)</f>
        <v>1487200</v>
      </c>
      <c r="AR22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26" spans="1:44" x14ac:dyDescent="0.3">
      <c r="A226">
        <v>268</v>
      </c>
      <c r="B226" t="s">
        <v>396</v>
      </c>
      <c r="C226" s="1">
        <v>23900000</v>
      </c>
      <c r="D226" s="2">
        <v>6582932625</v>
      </c>
      <c r="E226" t="s">
        <v>45</v>
      </c>
      <c r="F226" t="s">
        <v>396</v>
      </c>
      <c r="G226">
        <v>257</v>
      </c>
      <c r="H226" t="s">
        <v>39</v>
      </c>
      <c r="I226" t="s">
        <v>40</v>
      </c>
      <c r="J226" t="s">
        <v>45</v>
      </c>
      <c r="K226">
        <v>911</v>
      </c>
      <c r="L226">
        <v>79</v>
      </c>
      <c r="M226">
        <v>73</v>
      </c>
      <c r="N226">
        <v>10853000</v>
      </c>
      <c r="O226">
        <v>2700</v>
      </c>
      <c r="P226">
        <v>43400</v>
      </c>
      <c r="Q226">
        <v>32600</v>
      </c>
      <c r="R226">
        <v>520900</v>
      </c>
      <c r="S226">
        <v>0</v>
      </c>
      <c r="T226">
        <v>2011</v>
      </c>
      <c r="U226" t="s">
        <v>91</v>
      </c>
      <c r="V226" t="s">
        <v>110</v>
      </c>
      <c r="W226">
        <v>88.2</v>
      </c>
      <c r="X226">
        <v>328239523</v>
      </c>
      <c r="Y226">
        <v>14.7</v>
      </c>
      <c r="Z226">
        <v>270663028</v>
      </c>
      <c r="AA226">
        <v>37.090240000000001</v>
      </c>
      <c r="AB226">
        <v>-95.712890999999999</v>
      </c>
      <c r="AC226">
        <v>1.6474358974358974</v>
      </c>
      <c r="AD226">
        <v>25614523.832684826</v>
      </c>
      <c r="AE226">
        <v>92996.108949416346</v>
      </c>
      <c r="AF226">
        <v>3.6306007309318314E-3</v>
      </c>
      <c r="AG226">
        <v>6.5928063482193089</v>
      </c>
      <c r="AH226">
        <v>275.43651150627613</v>
      </c>
      <c r="AI226">
        <v>15</v>
      </c>
      <c r="AJ226">
        <v>40700</v>
      </c>
      <c r="AK226">
        <v>488300</v>
      </c>
      <c r="AL226">
        <v>0</v>
      </c>
      <c r="AM226">
        <f>youtube_stats_raw[[#This Row],[subscribers_for_last_30_days]] /  youtube_stats_raw[[#This Row],[subscribers]]</f>
        <v>0</v>
      </c>
      <c r="AN226" t="str">
        <f>IF(AND(youtube_stats_raw[[#This Row],[upload_frequency]]&gt;23.1077381,youtube_stats_raw[[#This Row],[ engagement_rate]]&lt;=0),"High",IF(OR(youtube_stats_raw[[#This Row],[upload_frequency]]&gt;23.1077381,youtube_stats_raw[[#This Row],[ engagement_rate]]&lt;=0),"Medium","Low"))</f>
        <v>Medium</v>
      </c>
      <c r="AO226" s="4">
        <f>DATE(T226, MATCH(U226,{"Jan","Feb","Mar","Apr","May","Jun","Jul","Aug","Sep","Oct","Nov","Dec"},0), V226)</f>
        <v>40764</v>
      </c>
      <c r="AP226" t="str">
        <f>IF(youtube_stats_raw[[#This Row],[subscribers]]&lt;70000000,"Micro",IF(youtube_stats_raw[[#This Row],[subscribers]]&lt;128000000,"Mid",IF(youtube_stats_raw[[#This Row],[subscribers]]&lt;186000000,"Macro","Mega")))</f>
        <v>Micro</v>
      </c>
      <c r="AQ226">
        <f>SUM((youtube_stats_raw[[#This Row],[lowest_yearly_earnings]] + youtube_stats_raw[[#This Row],[highest_yearly_earnings]])/2)</f>
        <v>276750</v>
      </c>
      <c r="AR22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27" spans="1:44" x14ac:dyDescent="0.3">
      <c r="A227">
        <v>269</v>
      </c>
      <c r="B227" t="s">
        <v>397</v>
      </c>
      <c r="C227" s="1">
        <v>23900000</v>
      </c>
      <c r="D227" s="2">
        <v>7213499085</v>
      </c>
      <c r="E227" t="s">
        <v>58</v>
      </c>
      <c r="F227" t="s">
        <v>397</v>
      </c>
      <c r="G227">
        <v>511</v>
      </c>
      <c r="H227" t="s">
        <v>39</v>
      </c>
      <c r="I227" t="s">
        <v>40</v>
      </c>
      <c r="J227" t="s">
        <v>45</v>
      </c>
      <c r="K227">
        <v>787</v>
      </c>
      <c r="L227">
        <v>79</v>
      </c>
      <c r="M227">
        <v>73</v>
      </c>
      <c r="N227">
        <v>177769000</v>
      </c>
      <c r="O227">
        <v>44400</v>
      </c>
      <c r="P227">
        <v>711100</v>
      </c>
      <c r="Q227">
        <v>533300</v>
      </c>
      <c r="R227">
        <v>8500000</v>
      </c>
      <c r="S227">
        <v>300000</v>
      </c>
      <c r="T227">
        <v>2011</v>
      </c>
      <c r="U227" t="s">
        <v>84</v>
      </c>
      <c r="V227" t="s">
        <v>127</v>
      </c>
      <c r="W227">
        <v>88.2</v>
      </c>
      <c r="X227">
        <v>328239523</v>
      </c>
      <c r="Y227">
        <v>14.7</v>
      </c>
      <c r="Z227">
        <v>270663028</v>
      </c>
      <c r="AA227">
        <v>37.090240000000001</v>
      </c>
      <c r="AB227">
        <v>-95.712890999999999</v>
      </c>
      <c r="AC227">
        <v>3.2756410256410255</v>
      </c>
      <c r="AD227">
        <v>14116436.565557729</v>
      </c>
      <c r="AE227">
        <v>46771.037181996086</v>
      </c>
      <c r="AF227">
        <v>3.3132325544614665E-3</v>
      </c>
      <c r="AG227">
        <v>98.579065668516677</v>
      </c>
      <c r="AH227">
        <v>301.82004539748954</v>
      </c>
      <c r="AI227">
        <v>15</v>
      </c>
      <c r="AJ227">
        <v>666700</v>
      </c>
      <c r="AK227">
        <v>7966700</v>
      </c>
      <c r="AL227">
        <v>20000</v>
      </c>
      <c r="AM227">
        <f>youtube_stats_raw[[#This Row],[subscribers_for_last_30_days]] /  youtube_stats_raw[[#This Row],[subscribers]]</f>
        <v>1.2552301255230125E-2</v>
      </c>
      <c r="AN227" t="str">
        <f>IF(AND(youtube_stats_raw[[#This Row],[upload_frequency]]&gt;23.1077381,youtube_stats_raw[[#This Row],[ engagement_rate]]&lt;=0),"High",IF(OR(youtube_stats_raw[[#This Row],[upload_frequency]]&gt;23.1077381,youtube_stats_raw[[#This Row],[ engagement_rate]]&lt;=0),"Medium","Low"))</f>
        <v>Low</v>
      </c>
      <c r="AO227" s="4">
        <f>DATE(T227, MATCH(U227,{"Jan","Feb","Mar","Apr","May","Jun","Jul","Aug","Sep","Oct","Nov","Dec"},0), V227)</f>
        <v>40899</v>
      </c>
      <c r="AP227" t="str">
        <f>IF(youtube_stats_raw[[#This Row],[subscribers]]&lt;70000000,"Micro",IF(youtube_stats_raw[[#This Row],[subscribers]]&lt;128000000,"Mid",IF(youtube_stats_raw[[#This Row],[subscribers]]&lt;186000000,"Macro","Mega")))</f>
        <v>Micro</v>
      </c>
      <c r="AQ227">
        <f>SUM((youtube_stats_raw[[#This Row],[lowest_yearly_earnings]] + youtube_stats_raw[[#This Row],[highest_yearly_earnings]])/2)</f>
        <v>4516650</v>
      </c>
      <c r="AR22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28" spans="1:44" x14ac:dyDescent="0.3">
      <c r="A228">
        <v>271</v>
      </c>
      <c r="B228" t="s">
        <v>398</v>
      </c>
      <c r="C228" s="1">
        <v>23800000</v>
      </c>
      <c r="D228" s="2">
        <v>10414479943</v>
      </c>
      <c r="E228" t="s">
        <v>94</v>
      </c>
      <c r="F228" t="s">
        <v>398</v>
      </c>
      <c r="G228">
        <v>2425</v>
      </c>
      <c r="H228" t="s">
        <v>39</v>
      </c>
      <c r="I228" t="s">
        <v>40</v>
      </c>
      <c r="J228" t="s">
        <v>181</v>
      </c>
      <c r="K228">
        <v>412</v>
      </c>
      <c r="L228">
        <v>80</v>
      </c>
      <c r="M228">
        <v>8</v>
      </c>
      <c r="N228">
        <v>98052000</v>
      </c>
      <c r="O228">
        <v>24500</v>
      </c>
      <c r="P228">
        <v>392200</v>
      </c>
      <c r="Q228">
        <v>294200</v>
      </c>
      <c r="R228">
        <v>4700000</v>
      </c>
      <c r="S228">
        <v>100000</v>
      </c>
      <c r="T228">
        <v>2015</v>
      </c>
      <c r="U228" t="s">
        <v>51</v>
      </c>
      <c r="V228" t="s">
        <v>42</v>
      </c>
      <c r="W228">
        <v>88.2</v>
      </c>
      <c r="X228">
        <v>328239523</v>
      </c>
      <c r="Y228">
        <v>14.7</v>
      </c>
      <c r="Z228">
        <v>270663028</v>
      </c>
      <c r="AA228">
        <v>37.090240000000001</v>
      </c>
      <c r="AB228">
        <v>-95.712890999999999</v>
      </c>
      <c r="AC228">
        <v>22.453703703703702</v>
      </c>
      <c r="AD228">
        <v>4294630.9043298969</v>
      </c>
      <c r="AE228">
        <v>9814.432989690722</v>
      </c>
      <c r="AF228">
        <v>2.2852797384277416E-3</v>
      </c>
      <c r="AG228">
        <v>37.659105605519336</v>
      </c>
      <c r="AH228">
        <v>437.58319088235294</v>
      </c>
      <c r="AI228">
        <v>11</v>
      </c>
      <c r="AJ228">
        <v>367700</v>
      </c>
      <c r="AK228">
        <v>4405800</v>
      </c>
      <c r="AL228">
        <v>9090.9090909090901</v>
      </c>
      <c r="AM228">
        <f>youtube_stats_raw[[#This Row],[subscribers_for_last_30_days]] /  youtube_stats_raw[[#This Row],[subscribers]]</f>
        <v>4.2016806722689074E-3</v>
      </c>
      <c r="AN228" t="str">
        <f>IF(AND(youtube_stats_raw[[#This Row],[upload_frequency]]&gt;23.1077381,youtube_stats_raw[[#This Row],[ engagement_rate]]&lt;=0),"High",IF(OR(youtube_stats_raw[[#This Row],[upload_frequency]]&gt;23.1077381,youtube_stats_raw[[#This Row],[ engagement_rate]]&lt;=0),"Medium","Low"))</f>
        <v>Low</v>
      </c>
      <c r="AO228" s="4">
        <f>DATE(T228, MATCH(U228,{"Jan","Feb","Mar","Apr","May","Jun","Jul","Aug","Sep","Oct","Nov","Dec"},0), V228)</f>
        <v>42259</v>
      </c>
      <c r="AP228" t="str">
        <f>IF(youtube_stats_raw[[#This Row],[subscribers]]&lt;70000000,"Micro",IF(youtube_stats_raw[[#This Row],[subscribers]]&lt;128000000,"Mid",IF(youtube_stats_raw[[#This Row],[subscribers]]&lt;186000000,"Macro","Mega")))</f>
        <v>Micro</v>
      </c>
      <c r="AQ228">
        <f>SUM((youtube_stats_raw[[#This Row],[lowest_yearly_earnings]] + youtube_stats_raw[[#This Row],[highest_yearly_earnings]])/2)</f>
        <v>2497100</v>
      </c>
      <c r="AR22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29" spans="1:44" x14ac:dyDescent="0.3">
      <c r="A229">
        <v>272</v>
      </c>
      <c r="B229" t="s">
        <v>399</v>
      </c>
      <c r="C229" s="1">
        <v>23800000</v>
      </c>
      <c r="D229" s="2">
        <v>17688774915</v>
      </c>
      <c r="E229" t="s">
        <v>30</v>
      </c>
      <c r="F229" t="s">
        <v>399</v>
      </c>
      <c r="G229">
        <v>443</v>
      </c>
      <c r="H229" t="s">
        <v>39</v>
      </c>
      <c r="I229" t="s">
        <v>40</v>
      </c>
      <c r="J229" t="s">
        <v>30</v>
      </c>
      <c r="K229">
        <v>154</v>
      </c>
      <c r="L229">
        <v>80</v>
      </c>
      <c r="M229">
        <v>77</v>
      </c>
      <c r="N229">
        <v>122914000</v>
      </c>
      <c r="O229">
        <v>30700</v>
      </c>
      <c r="P229">
        <v>491700</v>
      </c>
      <c r="Q229">
        <v>368700</v>
      </c>
      <c r="R229">
        <v>5900000</v>
      </c>
      <c r="S229">
        <v>100000</v>
      </c>
      <c r="T229">
        <v>2007</v>
      </c>
      <c r="U229" t="s">
        <v>65</v>
      </c>
      <c r="V229" t="s">
        <v>42</v>
      </c>
      <c r="W229">
        <v>88.2</v>
      </c>
      <c r="X229">
        <v>328239523</v>
      </c>
      <c r="Y229">
        <v>14.7</v>
      </c>
      <c r="Z229">
        <v>270663028</v>
      </c>
      <c r="AA229">
        <v>37.090240000000001</v>
      </c>
      <c r="AB229">
        <v>-95.712890999999999</v>
      </c>
      <c r="AC229">
        <v>2.1715686274509802</v>
      </c>
      <c r="AD229">
        <v>39929514.480812639</v>
      </c>
      <c r="AE229">
        <v>53724.604966139952</v>
      </c>
      <c r="AF229">
        <v>1.3454860562343246E-3</v>
      </c>
      <c r="AG229">
        <v>27.79728965758056</v>
      </c>
      <c r="AH229">
        <v>743.22583676470583</v>
      </c>
      <c r="AI229">
        <v>19</v>
      </c>
      <c r="AJ229">
        <v>461000</v>
      </c>
      <c r="AK229">
        <v>5531300</v>
      </c>
      <c r="AL229">
        <v>5263.1578947368425</v>
      </c>
      <c r="AM229">
        <f>youtube_stats_raw[[#This Row],[subscribers_for_last_30_days]] /  youtube_stats_raw[[#This Row],[subscribers]]</f>
        <v>4.2016806722689074E-3</v>
      </c>
      <c r="AN229" t="str">
        <f>IF(AND(youtube_stats_raw[[#This Row],[upload_frequency]]&gt;23.1077381,youtube_stats_raw[[#This Row],[ engagement_rate]]&lt;=0),"High",IF(OR(youtube_stats_raw[[#This Row],[upload_frequency]]&gt;23.1077381,youtube_stats_raw[[#This Row],[ engagement_rate]]&lt;=0),"Medium","Low"))</f>
        <v>Low</v>
      </c>
      <c r="AO229" s="4">
        <f>DATE(T229, MATCH(U229,{"Jan","Feb","Mar","Apr","May","Jun","Jul","Aug","Sep","Oct","Nov","Dec"},0), V229)</f>
        <v>39184</v>
      </c>
      <c r="AP229" t="str">
        <f>IF(youtube_stats_raw[[#This Row],[subscribers]]&lt;70000000,"Micro",IF(youtube_stats_raw[[#This Row],[subscribers]]&lt;128000000,"Mid",IF(youtube_stats_raw[[#This Row],[subscribers]]&lt;186000000,"Macro","Mega")))</f>
        <v>Micro</v>
      </c>
      <c r="AQ229">
        <f>SUM((youtube_stats_raw[[#This Row],[lowest_yearly_earnings]] + youtube_stats_raw[[#This Row],[highest_yearly_earnings]])/2)</f>
        <v>3134350</v>
      </c>
      <c r="AR22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30" spans="1:44" x14ac:dyDescent="0.3">
      <c r="A230">
        <v>273</v>
      </c>
      <c r="B230" t="s">
        <v>400</v>
      </c>
      <c r="C230" s="1">
        <v>23700000</v>
      </c>
      <c r="D230" s="2">
        <v>2543809954</v>
      </c>
      <c r="E230" t="s">
        <v>61</v>
      </c>
      <c r="F230" t="s">
        <v>400</v>
      </c>
      <c r="G230">
        <v>1732</v>
      </c>
      <c r="H230" t="s">
        <v>39</v>
      </c>
      <c r="I230" t="s">
        <v>40</v>
      </c>
      <c r="J230" t="s">
        <v>41</v>
      </c>
      <c r="K230">
        <v>3590</v>
      </c>
      <c r="L230">
        <v>81</v>
      </c>
      <c r="M230">
        <v>19</v>
      </c>
      <c r="N230">
        <v>8368000</v>
      </c>
      <c r="O230">
        <v>2100</v>
      </c>
      <c r="P230">
        <v>33500</v>
      </c>
      <c r="Q230">
        <v>25100</v>
      </c>
      <c r="R230">
        <v>401700</v>
      </c>
      <c r="S230">
        <v>0</v>
      </c>
      <c r="T230">
        <v>2011</v>
      </c>
      <c r="U230" t="s">
        <v>140</v>
      </c>
      <c r="V230" t="s">
        <v>83</v>
      </c>
      <c r="W230">
        <v>88.2</v>
      </c>
      <c r="X230">
        <v>328239523</v>
      </c>
      <c r="Y230">
        <v>14.7</v>
      </c>
      <c r="Z230">
        <v>270663028</v>
      </c>
      <c r="AA230">
        <v>37.090240000000001</v>
      </c>
      <c r="AB230">
        <v>-95.712890999999999</v>
      </c>
      <c r="AC230">
        <v>11.102564102564102</v>
      </c>
      <c r="AD230">
        <v>1468712.4445727484</v>
      </c>
      <c r="AE230">
        <v>13683.602771362586</v>
      </c>
      <c r="AF230">
        <v>9.3167337295512447E-3</v>
      </c>
      <c r="AG230">
        <v>13.169222782277076</v>
      </c>
      <c r="AH230">
        <v>107.33375333333333</v>
      </c>
      <c r="AI230">
        <v>15</v>
      </c>
      <c r="AJ230">
        <v>31400</v>
      </c>
      <c r="AK230">
        <v>376600</v>
      </c>
      <c r="AL230">
        <v>0</v>
      </c>
      <c r="AM230">
        <f>youtube_stats_raw[[#This Row],[subscribers_for_last_30_days]] /  youtube_stats_raw[[#This Row],[subscribers]]</f>
        <v>0</v>
      </c>
      <c r="AN230" t="str">
        <f>IF(AND(youtube_stats_raw[[#This Row],[upload_frequency]]&gt;23.1077381,youtube_stats_raw[[#This Row],[ engagement_rate]]&lt;=0),"High",IF(OR(youtube_stats_raw[[#This Row],[upload_frequency]]&gt;23.1077381,youtube_stats_raw[[#This Row],[ engagement_rate]]&lt;=0),"Medium","Low"))</f>
        <v>Medium</v>
      </c>
      <c r="AO230" s="4">
        <f>DATE(T230, MATCH(U230,{"Jan","Feb","Mar","Apr","May","Jun","Jul","Aug","Sep","Oct","Nov","Dec"},0), V230)</f>
        <v>40858</v>
      </c>
      <c r="AP230" t="str">
        <f>IF(youtube_stats_raw[[#This Row],[subscribers]]&lt;70000000,"Micro",IF(youtube_stats_raw[[#This Row],[subscribers]]&lt;128000000,"Mid",IF(youtube_stats_raw[[#This Row],[subscribers]]&lt;186000000,"Macro","Mega")))</f>
        <v>Micro</v>
      </c>
      <c r="AQ230">
        <f>SUM((youtube_stats_raw[[#This Row],[lowest_yearly_earnings]] + youtube_stats_raw[[#This Row],[highest_yearly_earnings]])/2)</f>
        <v>213400</v>
      </c>
      <c r="AR23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31" spans="1:44" x14ac:dyDescent="0.3">
      <c r="A231">
        <v>274</v>
      </c>
      <c r="B231" t="s">
        <v>401</v>
      </c>
      <c r="C231" s="1">
        <v>23700000</v>
      </c>
      <c r="D231" s="2">
        <v>7451792132</v>
      </c>
      <c r="E231" t="s">
        <v>61</v>
      </c>
      <c r="F231" t="s">
        <v>402</v>
      </c>
      <c r="G231">
        <v>0</v>
      </c>
      <c r="H231" t="s">
        <v>106</v>
      </c>
      <c r="I231" t="s">
        <v>107</v>
      </c>
      <c r="J231" t="s">
        <v>41</v>
      </c>
      <c r="K231">
        <v>4057944</v>
      </c>
      <c r="L231">
        <v>3885</v>
      </c>
      <c r="M231">
        <v>7268</v>
      </c>
      <c r="O231">
        <v>0</v>
      </c>
      <c r="P231">
        <v>0</v>
      </c>
      <c r="Q231">
        <v>0</v>
      </c>
      <c r="R231">
        <v>0</v>
      </c>
      <c r="S231">
        <v>1</v>
      </c>
      <c r="T231">
        <v>2012</v>
      </c>
      <c r="U231" t="s">
        <v>140</v>
      </c>
      <c r="V231" t="s">
        <v>104</v>
      </c>
      <c r="W231">
        <v>68.900000000000006</v>
      </c>
      <c r="X231">
        <v>36991981</v>
      </c>
      <c r="Y231">
        <v>5.56</v>
      </c>
      <c r="Z231">
        <v>30628482</v>
      </c>
      <c r="AA231">
        <v>56.130366000000002</v>
      </c>
      <c r="AB231">
        <v>-106.346771</v>
      </c>
      <c r="AC231">
        <v>0</v>
      </c>
      <c r="AD231" t="e">
        <v>#NUM!</v>
      </c>
      <c r="AE231" t="e">
        <v>#NUM!</v>
      </c>
      <c r="AF231">
        <v>3.1804429834033916E-3</v>
      </c>
      <c r="AG231">
        <v>0</v>
      </c>
      <c r="AH231">
        <v>314.42160894514768</v>
      </c>
      <c r="AI231">
        <v>14</v>
      </c>
      <c r="AJ231">
        <v>0</v>
      </c>
      <c r="AK231">
        <v>0</v>
      </c>
      <c r="AL231">
        <v>7.1428571428571425E-2</v>
      </c>
      <c r="AM231">
        <f>youtube_stats_raw[[#This Row],[subscribers_for_last_30_days]] /  youtube_stats_raw[[#This Row],[subscribers]]</f>
        <v>4.2194092827004221E-8</v>
      </c>
      <c r="AN231" t="str">
        <f>IF(AND(youtube_stats_raw[[#This Row],[upload_frequency]]&gt;23.1077381,youtube_stats_raw[[#This Row],[ engagement_rate]]&lt;=0),"High",IF(OR(youtube_stats_raw[[#This Row],[upload_frequency]]&gt;23.1077381,youtube_stats_raw[[#This Row],[ engagement_rate]]&lt;=0),"Medium","Low"))</f>
        <v>Low</v>
      </c>
      <c r="AO231" s="4">
        <f>DATE(T231, MATCH(U231,{"Jan","Feb","Mar","Apr","May","Jun","Jul","Aug","Sep","Oct","Nov","Dec"},0), V231)</f>
        <v>41243</v>
      </c>
      <c r="AP231" t="str">
        <f>IF(youtube_stats_raw[[#This Row],[subscribers]]&lt;70000000,"Micro",IF(youtube_stats_raw[[#This Row],[subscribers]]&lt;128000000,"Mid",IF(youtube_stats_raw[[#This Row],[subscribers]]&lt;186000000,"Macro","Mega")))</f>
        <v>Micro</v>
      </c>
      <c r="AQ231">
        <f>SUM((youtube_stats_raw[[#This Row],[lowest_yearly_earnings]] + youtube_stats_raw[[#This Row],[highest_yearly_earnings]])/2)</f>
        <v>0</v>
      </c>
      <c r="AR23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32" spans="1:44" x14ac:dyDescent="0.3">
      <c r="A232">
        <v>275</v>
      </c>
      <c r="B232" t="s">
        <v>403</v>
      </c>
      <c r="C232" s="1">
        <v>23700000</v>
      </c>
      <c r="D232" s="2">
        <v>15510153803</v>
      </c>
      <c r="E232" t="s">
        <v>58</v>
      </c>
      <c r="F232" t="s">
        <v>403</v>
      </c>
      <c r="G232">
        <v>1099</v>
      </c>
      <c r="H232" t="s">
        <v>96</v>
      </c>
      <c r="I232" t="s">
        <v>97</v>
      </c>
      <c r="J232" t="s">
        <v>45</v>
      </c>
      <c r="K232">
        <v>208</v>
      </c>
      <c r="L232">
        <v>11</v>
      </c>
      <c r="M232">
        <v>74</v>
      </c>
      <c r="N232">
        <v>32817000</v>
      </c>
      <c r="O232">
        <v>8200</v>
      </c>
      <c r="P232">
        <v>131300</v>
      </c>
      <c r="Q232">
        <v>98400</v>
      </c>
      <c r="R232">
        <v>1600000</v>
      </c>
      <c r="S232">
        <v>0</v>
      </c>
      <c r="T232">
        <v>2014</v>
      </c>
      <c r="U232" t="s">
        <v>51</v>
      </c>
      <c r="V232" t="s">
        <v>127</v>
      </c>
      <c r="W232">
        <v>60</v>
      </c>
      <c r="X232">
        <v>66834405</v>
      </c>
      <c r="Y232">
        <v>3.85</v>
      </c>
      <c r="Z232">
        <v>55908316</v>
      </c>
      <c r="AA232">
        <v>55.378050999999999</v>
      </c>
      <c r="AB232">
        <v>-3.4359730000000002</v>
      </c>
      <c r="AC232">
        <v>9.1583333333333332</v>
      </c>
      <c r="AD232">
        <v>14112969.79344859</v>
      </c>
      <c r="AE232">
        <v>21565.059144676979</v>
      </c>
      <c r="AF232">
        <v>1.5280312691300266E-3</v>
      </c>
      <c r="AG232">
        <v>8.4654221787667723</v>
      </c>
      <c r="AH232">
        <v>654.43686932489447</v>
      </c>
      <c r="AI232">
        <v>12</v>
      </c>
      <c r="AJ232">
        <v>123100</v>
      </c>
      <c r="AK232">
        <v>1501600</v>
      </c>
      <c r="AL232">
        <v>0</v>
      </c>
      <c r="AM232">
        <f>youtube_stats_raw[[#This Row],[subscribers_for_last_30_days]] /  youtube_stats_raw[[#This Row],[subscribers]]</f>
        <v>0</v>
      </c>
      <c r="AN232" t="str">
        <f>IF(AND(youtube_stats_raw[[#This Row],[upload_frequency]]&gt;23.1077381,youtube_stats_raw[[#This Row],[ engagement_rate]]&lt;=0),"High",IF(OR(youtube_stats_raw[[#This Row],[upload_frequency]]&gt;23.1077381,youtube_stats_raw[[#This Row],[ engagement_rate]]&lt;=0),"Medium","Low"))</f>
        <v>Medium</v>
      </c>
      <c r="AO232" s="4">
        <f>DATE(T232, MATCH(U232,{"Jan","Feb","Mar","Apr","May","Jun","Jul","Aug","Sep","Oct","Nov","Dec"},0), V232)</f>
        <v>41904</v>
      </c>
      <c r="AP232" t="str">
        <f>IF(youtube_stats_raw[[#This Row],[subscribers]]&lt;70000000,"Micro",IF(youtube_stats_raw[[#This Row],[subscribers]]&lt;128000000,"Mid",IF(youtube_stats_raw[[#This Row],[subscribers]]&lt;186000000,"Macro","Mega")))</f>
        <v>Micro</v>
      </c>
      <c r="AQ232">
        <f>SUM((youtube_stats_raw[[#This Row],[lowest_yearly_earnings]] + youtube_stats_raw[[#This Row],[highest_yearly_earnings]])/2)</f>
        <v>849200</v>
      </c>
      <c r="AR23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33" spans="1:44" x14ac:dyDescent="0.3">
      <c r="A233">
        <v>276</v>
      </c>
      <c r="B233" t="s">
        <v>404</v>
      </c>
      <c r="C233" s="1">
        <v>23700000</v>
      </c>
      <c r="D233" s="2">
        <v>20289689389</v>
      </c>
      <c r="E233" t="s">
        <v>405</v>
      </c>
      <c r="F233" t="s">
        <v>404</v>
      </c>
      <c r="G233">
        <v>769</v>
      </c>
      <c r="H233" t="s">
        <v>39</v>
      </c>
      <c r="I233" t="s">
        <v>40</v>
      </c>
      <c r="J233" t="s">
        <v>406</v>
      </c>
      <c r="K233">
        <v>118</v>
      </c>
      <c r="L233">
        <v>81</v>
      </c>
      <c r="M233">
        <v>1</v>
      </c>
      <c r="N233">
        <v>755054000</v>
      </c>
      <c r="O233">
        <v>188800</v>
      </c>
      <c r="P233">
        <v>3000000</v>
      </c>
      <c r="Q233">
        <v>2300000</v>
      </c>
      <c r="R233">
        <v>36200000</v>
      </c>
      <c r="S233">
        <v>1100000</v>
      </c>
      <c r="T233">
        <v>2020</v>
      </c>
      <c r="U233" t="s">
        <v>91</v>
      </c>
      <c r="V233" t="s">
        <v>66</v>
      </c>
      <c r="W233">
        <v>88.2</v>
      </c>
      <c r="X233">
        <v>328239523</v>
      </c>
      <c r="Y233">
        <v>14.7</v>
      </c>
      <c r="Z233">
        <v>270663028</v>
      </c>
      <c r="AA233">
        <v>37.090240000000001</v>
      </c>
      <c r="AB233">
        <v>-95.712890999999999</v>
      </c>
      <c r="AC233">
        <v>16.020833333333332</v>
      </c>
      <c r="AD233">
        <v>26384511.55916775</v>
      </c>
      <c r="AE233">
        <v>30819.24577373212</v>
      </c>
      <c r="AF233">
        <v>1.1680809669195277E-3</v>
      </c>
      <c r="AG233">
        <v>147.85835024297819</v>
      </c>
      <c r="AH233">
        <v>856.10503751054853</v>
      </c>
      <c r="AI233">
        <v>6</v>
      </c>
      <c r="AJ233">
        <v>2811200</v>
      </c>
      <c r="AK233">
        <v>33900000</v>
      </c>
      <c r="AL233">
        <v>183333.33333333334</v>
      </c>
      <c r="AM233">
        <f>youtube_stats_raw[[#This Row],[subscribers_for_last_30_days]] /  youtube_stats_raw[[#This Row],[subscribers]]</f>
        <v>4.6413502109704644E-2</v>
      </c>
      <c r="AN233" t="str">
        <f>IF(AND(youtube_stats_raw[[#This Row],[upload_frequency]]&gt;23.1077381,youtube_stats_raw[[#This Row],[ engagement_rate]]&lt;=0),"High",IF(OR(youtube_stats_raw[[#This Row],[upload_frequency]]&gt;23.1077381,youtube_stats_raw[[#This Row],[ engagement_rate]]&lt;=0),"Medium","Low"))</f>
        <v>Low</v>
      </c>
      <c r="AO233" s="4">
        <f>DATE(T233, MATCH(U233,{"Jan","Feb","Mar","Apr","May","Jun","Jul","Aug","Sep","Oct","Nov","Dec"},0), V233)</f>
        <v>44072</v>
      </c>
      <c r="AP233" t="str">
        <f>IF(youtube_stats_raw[[#This Row],[subscribers]]&lt;70000000,"Micro",IF(youtube_stats_raw[[#This Row],[subscribers]]&lt;128000000,"Mid",IF(youtube_stats_raw[[#This Row],[subscribers]]&lt;186000000,"Macro","Mega")))</f>
        <v>Micro</v>
      </c>
      <c r="AQ233">
        <f>SUM((youtube_stats_raw[[#This Row],[lowest_yearly_earnings]] + youtube_stats_raw[[#This Row],[highest_yearly_earnings]])/2)</f>
        <v>19250000</v>
      </c>
      <c r="AR23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34" spans="1:44" x14ac:dyDescent="0.3">
      <c r="A234">
        <v>278</v>
      </c>
      <c r="B234" t="s">
        <v>407</v>
      </c>
      <c r="C234" s="1">
        <v>23600000</v>
      </c>
      <c r="D234" s="2">
        <v>2135644776</v>
      </c>
      <c r="E234" t="s">
        <v>45</v>
      </c>
      <c r="F234" t="s">
        <v>407</v>
      </c>
      <c r="G234">
        <v>226</v>
      </c>
      <c r="H234" t="s">
        <v>195</v>
      </c>
      <c r="I234" t="s">
        <v>196</v>
      </c>
      <c r="J234" t="s">
        <v>71</v>
      </c>
      <c r="K234">
        <v>4529</v>
      </c>
      <c r="L234">
        <v>11</v>
      </c>
      <c r="M234">
        <v>10</v>
      </c>
      <c r="N234">
        <v>46862000</v>
      </c>
      <c r="O234">
        <v>11700</v>
      </c>
      <c r="P234">
        <v>187400</v>
      </c>
      <c r="Q234">
        <v>140600</v>
      </c>
      <c r="R234">
        <v>2200000</v>
      </c>
      <c r="S234">
        <v>200000</v>
      </c>
      <c r="T234">
        <v>2014</v>
      </c>
      <c r="U234" t="s">
        <v>89</v>
      </c>
      <c r="V234" t="s">
        <v>110</v>
      </c>
      <c r="W234">
        <v>40.200000000000003</v>
      </c>
      <c r="X234">
        <v>126014024</v>
      </c>
      <c r="Y234">
        <v>3.42</v>
      </c>
      <c r="Z234">
        <v>102626859</v>
      </c>
      <c r="AA234">
        <v>23.634501</v>
      </c>
      <c r="AB234">
        <v>-102.552784</v>
      </c>
      <c r="AC234">
        <v>1.8833333333333333</v>
      </c>
      <c r="AD234">
        <v>9449755.6460176986</v>
      </c>
      <c r="AE234">
        <v>104424.77876106194</v>
      </c>
      <c r="AF234">
        <v>1.1050526878445632E-2</v>
      </c>
      <c r="AG234">
        <v>87.748675297487765</v>
      </c>
      <c r="AH234">
        <v>90.493422711864412</v>
      </c>
      <c r="AI234">
        <v>12</v>
      </c>
      <c r="AJ234">
        <v>175700</v>
      </c>
      <c r="AK234">
        <v>2059400</v>
      </c>
      <c r="AL234">
        <v>16666.666666666668</v>
      </c>
      <c r="AM234">
        <f>youtube_stats_raw[[#This Row],[subscribers_for_last_30_days]] /  youtube_stats_raw[[#This Row],[subscribers]]</f>
        <v>8.4745762711864406E-3</v>
      </c>
      <c r="AN234" t="str">
        <f>IF(AND(youtube_stats_raw[[#This Row],[upload_frequency]]&gt;23.1077381,youtube_stats_raw[[#This Row],[ engagement_rate]]&lt;=0),"High",IF(OR(youtube_stats_raw[[#This Row],[upload_frequency]]&gt;23.1077381,youtube_stats_raw[[#This Row],[ engagement_rate]]&lt;=0),"Medium","Low"))</f>
        <v>Low</v>
      </c>
      <c r="AO234" s="4">
        <f>DATE(T234, MATCH(U234,{"Jan","Feb","Mar","Apr","May","Jun","Jul","Aug","Sep","Oct","Nov","Dec"},0), V234)</f>
        <v>41799</v>
      </c>
      <c r="AP234" t="str">
        <f>IF(youtube_stats_raw[[#This Row],[subscribers]]&lt;70000000,"Micro",IF(youtube_stats_raw[[#This Row],[subscribers]]&lt;128000000,"Mid",IF(youtube_stats_raw[[#This Row],[subscribers]]&lt;186000000,"Macro","Mega")))</f>
        <v>Micro</v>
      </c>
      <c r="AQ234">
        <f>SUM((youtube_stats_raw[[#This Row],[lowest_yearly_earnings]] + youtube_stats_raw[[#This Row],[highest_yearly_earnings]])/2)</f>
        <v>1170300</v>
      </c>
      <c r="AR23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35" spans="1:44" x14ac:dyDescent="0.3">
      <c r="A235">
        <v>279</v>
      </c>
      <c r="B235" t="s">
        <v>408</v>
      </c>
      <c r="C235" s="1">
        <v>23600000</v>
      </c>
      <c r="D235" s="2">
        <v>5994002464</v>
      </c>
      <c r="E235" t="s">
        <v>45</v>
      </c>
      <c r="F235" t="s">
        <v>408</v>
      </c>
      <c r="G235">
        <v>719</v>
      </c>
      <c r="H235" t="s">
        <v>39</v>
      </c>
      <c r="I235" t="s">
        <v>40</v>
      </c>
      <c r="J235" t="s">
        <v>45</v>
      </c>
      <c r="K235">
        <v>1057</v>
      </c>
      <c r="L235">
        <v>82</v>
      </c>
      <c r="M235">
        <v>75</v>
      </c>
      <c r="N235">
        <v>10803000</v>
      </c>
      <c r="O235">
        <v>2700</v>
      </c>
      <c r="P235">
        <v>43200</v>
      </c>
      <c r="Q235">
        <v>32400</v>
      </c>
      <c r="R235">
        <v>518600</v>
      </c>
      <c r="S235">
        <v>0</v>
      </c>
      <c r="T235">
        <v>2015</v>
      </c>
      <c r="U235" t="s">
        <v>91</v>
      </c>
      <c r="V235" t="s">
        <v>66</v>
      </c>
      <c r="W235">
        <v>88.2</v>
      </c>
      <c r="X235">
        <v>328239523</v>
      </c>
      <c r="Y235">
        <v>14.7</v>
      </c>
      <c r="Z235">
        <v>270663028</v>
      </c>
      <c r="AA235">
        <v>37.090240000000001</v>
      </c>
      <c r="AB235">
        <v>-95.712890999999999</v>
      </c>
      <c r="AC235">
        <v>6.6574074074074074</v>
      </c>
      <c r="AD235">
        <v>8336582.0083449231</v>
      </c>
      <c r="AE235">
        <v>32823.365785813628</v>
      </c>
      <c r="AF235">
        <v>3.9372689854136169E-3</v>
      </c>
      <c r="AG235">
        <v>7.2072042444859425</v>
      </c>
      <c r="AH235">
        <v>253.98315525423729</v>
      </c>
      <c r="AI235">
        <v>11</v>
      </c>
      <c r="AJ235">
        <v>40500</v>
      </c>
      <c r="AK235">
        <v>486200</v>
      </c>
      <c r="AL235">
        <v>0</v>
      </c>
      <c r="AM235">
        <f>youtube_stats_raw[[#This Row],[subscribers_for_last_30_days]] /  youtube_stats_raw[[#This Row],[subscribers]]</f>
        <v>0</v>
      </c>
      <c r="AN235" t="str">
        <f>IF(AND(youtube_stats_raw[[#This Row],[upload_frequency]]&gt;23.1077381,youtube_stats_raw[[#This Row],[ engagement_rate]]&lt;=0),"High",IF(OR(youtube_stats_raw[[#This Row],[upload_frequency]]&gt;23.1077381,youtube_stats_raw[[#This Row],[ engagement_rate]]&lt;=0),"Medium","Low"))</f>
        <v>Medium</v>
      </c>
      <c r="AO235" s="4">
        <f>DATE(T235, MATCH(U235,{"Jan","Feb","Mar","Apr","May","Jun","Jul","Aug","Sep","Oct","Nov","Dec"},0), V235)</f>
        <v>42245</v>
      </c>
      <c r="AP235" t="str">
        <f>IF(youtube_stats_raw[[#This Row],[subscribers]]&lt;70000000,"Micro",IF(youtube_stats_raw[[#This Row],[subscribers]]&lt;128000000,"Mid",IF(youtube_stats_raw[[#This Row],[subscribers]]&lt;186000000,"Macro","Mega")))</f>
        <v>Micro</v>
      </c>
      <c r="AQ235">
        <f>SUM((youtube_stats_raw[[#This Row],[lowest_yearly_earnings]] + youtube_stats_raw[[#This Row],[highest_yearly_earnings]])/2)</f>
        <v>275500</v>
      </c>
      <c r="AR23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36" spans="1:44" x14ac:dyDescent="0.3">
      <c r="A236">
        <v>280</v>
      </c>
      <c r="B236" t="s">
        <v>409</v>
      </c>
      <c r="C236" s="1">
        <v>23600000</v>
      </c>
      <c r="D236" s="2">
        <v>6766461070</v>
      </c>
      <c r="E236" t="s">
        <v>45</v>
      </c>
      <c r="F236" t="s">
        <v>409</v>
      </c>
      <c r="G236">
        <v>552</v>
      </c>
      <c r="H236" t="s">
        <v>39</v>
      </c>
      <c r="I236" t="s">
        <v>40</v>
      </c>
      <c r="J236" t="s">
        <v>45</v>
      </c>
      <c r="K236">
        <v>883</v>
      </c>
      <c r="L236">
        <v>82</v>
      </c>
      <c r="M236">
        <v>75</v>
      </c>
      <c r="N236">
        <v>44542000</v>
      </c>
      <c r="O236">
        <v>11100</v>
      </c>
      <c r="P236">
        <v>178200</v>
      </c>
      <c r="Q236">
        <v>133600</v>
      </c>
      <c r="R236">
        <v>2100000</v>
      </c>
      <c r="S236">
        <v>400000</v>
      </c>
      <c r="T236">
        <v>2013</v>
      </c>
      <c r="U236" t="s">
        <v>91</v>
      </c>
      <c r="V236" t="s">
        <v>104</v>
      </c>
      <c r="W236">
        <v>88.2</v>
      </c>
      <c r="X236">
        <v>328239523</v>
      </c>
      <c r="Y236">
        <v>14.7</v>
      </c>
      <c r="Z236">
        <v>270663028</v>
      </c>
      <c r="AA236">
        <v>37.090240000000001</v>
      </c>
      <c r="AB236">
        <v>-95.712890999999999</v>
      </c>
      <c r="AC236">
        <v>4.1818181818181817</v>
      </c>
      <c r="AD236">
        <v>12258081.648550725</v>
      </c>
      <c r="AE236">
        <v>42753.6231884058</v>
      </c>
      <c r="AF236">
        <v>3.4877907012032805E-3</v>
      </c>
      <c r="AG236">
        <v>26.335775548916295</v>
      </c>
      <c r="AH236">
        <v>286.71445211864409</v>
      </c>
      <c r="AI236">
        <v>13</v>
      </c>
      <c r="AJ236">
        <v>167100</v>
      </c>
      <c r="AK236">
        <v>1966400</v>
      </c>
      <c r="AL236">
        <v>30769.23076923077</v>
      </c>
      <c r="AM236">
        <f>youtube_stats_raw[[#This Row],[subscribers_for_last_30_days]] /  youtube_stats_raw[[#This Row],[subscribers]]</f>
        <v>1.6949152542372881E-2</v>
      </c>
      <c r="AN236" t="str">
        <f>IF(AND(youtube_stats_raw[[#This Row],[upload_frequency]]&gt;23.1077381,youtube_stats_raw[[#This Row],[ engagement_rate]]&lt;=0),"High",IF(OR(youtube_stats_raw[[#This Row],[upload_frequency]]&gt;23.1077381,youtube_stats_raw[[#This Row],[ engagement_rate]]&lt;=0),"Medium","Low"))</f>
        <v>Low</v>
      </c>
      <c r="AO236" s="4">
        <f>DATE(T236, MATCH(U236,{"Jan","Feb","Mar","Apr","May","Jun","Jul","Aug","Sep","Oct","Nov","Dec"},0), V236)</f>
        <v>41516</v>
      </c>
      <c r="AP236" t="str">
        <f>IF(youtube_stats_raw[[#This Row],[subscribers]]&lt;70000000,"Micro",IF(youtube_stats_raw[[#This Row],[subscribers]]&lt;128000000,"Mid",IF(youtube_stats_raw[[#This Row],[subscribers]]&lt;186000000,"Macro","Mega")))</f>
        <v>Micro</v>
      </c>
      <c r="AQ236">
        <f>SUM((youtube_stats_raw[[#This Row],[lowest_yearly_earnings]] + youtube_stats_raw[[#This Row],[highest_yearly_earnings]])/2)</f>
        <v>1116800</v>
      </c>
      <c r="AR23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37" spans="1:44" x14ac:dyDescent="0.3">
      <c r="A237">
        <v>281</v>
      </c>
      <c r="B237" t="s">
        <v>410</v>
      </c>
      <c r="C237" s="1">
        <v>23600000</v>
      </c>
      <c r="D237" s="2">
        <v>7920637200</v>
      </c>
      <c r="E237" t="s">
        <v>37</v>
      </c>
      <c r="F237" t="s">
        <v>410</v>
      </c>
      <c r="G237">
        <v>1251</v>
      </c>
      <c r="H237" t="s">
        <v>96</v>
      </c>
      <c r="I237" t="s">
        <v>97</v>
      </c>
      <c r="J237" t="s">
        <v>124</v>
      </c>
      <c r="K237">
        <v>668</v>
      </c>
      <c r="L237">
        <v>12</v>
      </c>
      <c r="M237">
        <v>19</v>
      </c>
      <c r="N237">
        <v>53589000</v>
      </c>
      <c r="O237">
        <v>13400</v>
      </c>
      <c r="P237">
        <v>214400</v>
      </c>
      <c r="Q237">
        <v>160800</v>
      </c>
      <c r="R237">
        <v>2600000</v>
      </c>
      <c r="S237">
        <v>100000</v>
      </c>
      <c r="T237">
        <v>2014</v>
      </c>
      <c r="U237" t="s">
        <v>98</v>
      </c>
      <c r="V237" t="s">
        <v>125</v>
      </c>
      <c r="W237">
        <v>60</v>
      </c>
      <c r="X237">
        <v>66834405</v>
      </c>
      <c r="Y237">
        <v>3.85</v>
      </c>
      <c r="Z237">
        <v>55908316</v>
      </c>
      <c r="AA237">
        <v>55.378050999999999</v>
      </c>
      <c r="AB237">
        <v>-3.4359730000000002</v>
      </c>
      <c r="AC237">
        <v>10.425000000000001</v>
      </c>
      <c r="AD237">
        <v>6331444.6043165466</v>
      </c>
      <c r="AE237">
        <v>18864.908073541166</v>
      </c>
      <c r="AF237">
        <v>2.9795582607924525E-3</v>
      </c>
      <c r="AG237">
        <v>27.068529284487365</v>
      </c>
      <c r="AH237">
        <v>335.62022033898307</v>
      </c>
      <c r="AI237">
        <v>12</v>
      </c>
      <c r="AJ237">
        <v>201000</v>
      </c>
      <c r="AK237">
        <v>2439200</v>
      </c>
      <c r="AL237">
        <v>8333.3333333333339</v>
      </c>
      <c r="AM237">
        <f>youtube_stats_raw[[#This Row],[subscribers_for_last_30_days]] /  youtube_stats_raw[[#This Row],[subscribers]]</f>
        <v>4.2372881355932203E-3</v>
      </c>
      <c r="AN237" t="str">
        <f>IF(AND(youtube_stats_raw[[#This Row],[upload_frequency]]&gt;23.1077381,youtube_stats_raw[[#This Row],[ engagement_rate]]&lt;=0),"High",IF(OR(youtube_stats_raw[[#This Row],[upload_frequency]]&gt;23.1077381,youtube_stats_raw[[#This Row],[ engagement_rate]]&lt;=0),"Medium","Low"))</f>
        <v>Low</v>
      </c>
      <c r="AO237" s="4">
        <f>DATE(T237, MATCH(U237,{"Jan","Feb","Mar","Apr","May","Jun","Jul","Aug","Sep","Oct","Nov","Dec"},0), V237)</f>
        <v>41848</v>
      </c>
      <c r="AP237" t="str">
        <f>IF(youtube_stats_raw[[#This Row],[subscribers]]&lt;70000000,"Micro",IF(youtube_stats_raw[[#This Row],[subscribers]]&lt;128000000,"Mid",IF(youtube_stats_raw[[#This Row],[subscribers]]&lt;186000000,"Macro","Mega")))</f>
        <v>Micro</v>
      </c>
      <c r="AQ237">
        <f>SUM((youtube_stats_raw[[#This Row],[lowest_yearly_earnings]] + youtube_stats_raw[[#This Row],[highest_yearly_earnings]])/2)</f>
        <v>1380400</v>
      </c>
      <c r="AR23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38" spans="1:44" x14ac:dyDescent="0.3">
      <c r="A238">
        <v>282</v>
      </c>
      <c r="B238" t="s">
        <v>411</v>
      </c>
      <c r="C238" s="1">
        <v>23500000</v>
      </c>
      <c r="D238" s="2">
        <v>14777034543</v>
      </c>
      <c r="E238" t="s">
        <v>61</v>
      </c>
      <c r="F238" t="s">
        <v>411</v>
      </c>
      <c r="G238">
        <v>6066</v>
      </c>
      <c r="H238" t="s">
        <v>96</v>
      </c>
      <c r="I238" t="s">
        <v>97</v>
      </c>
      <c r="J238" t="s">
        <v>41</v>
      </c>
      <c r="K238">
        <v>229</v>
      </c>
      <c r="L238">
        <v>13</v>
      </c>
      <c r="M238">
        <v>20</v>
      </c>
      <c r="N238">
        <v>41669000</v>
      </c>
      <c r="O238">
        <v>10400</v>
      </c>
      <c r="P238">
        <v>166700</v>
      </c>
      <c r="Q238">
        <v>125000</v>
      </c>
      <c r="R238">
        <v>2000000</v>
      </c>
      <c r="S238">
        <v>0</v>
      </c>
      <c r="T238">
        <v>2014</v>
      </c>
      <c r="U238" t="s">
        <v>59</v>
      </c>
      <c r="V238" t="s">
        <v>99</v>
      </c>
      <c r="W238">
        <v>60</v>
      </c>
      <c r="X238">
        <v>66834405</v>
      </c>
      <c r="Y238">
        <v>3.85</v>
      </c>
      <c r="Z238">
        <v>55908316</v>
      </c>
      <c r="AA238">
        <v>55.378050999999999</v>
      </c>
      <c r="AB238">
        <v>-3.4359730000000002</v>
      </c>
      <c r="AC238">
        <v>50.55</v>
      </c>
      <c r="AD238">
        <v>2436042.6216617213</v>
      </c>
      <c r="AE238">
        <v>3874.0520936366634</v>
      </c>
      <c r="AF238">
        <v>1.5903055468684778E-3</v>
      </c>
      <c r="AG238">
        <v>11.281018496296818</v>
      </c>
      <c r="AH238">
        <v>628.80998055319151</v>
      </c>
      <c r="AI238">
        <v>12</v>
      </c>
      <c r="AJ238">
        <v>156300</v>
      </c>
      <c r="AK238">
        <v>1875000</v>
      </c>
      <c r="AL238">
        <v>0</v>
      </c>
      <c r="AM238">
        <f>youtube_stats_raw[[#This Row],[subscribers_for_last_30_days]] /  youtube_stats_raw[[#This Row],[subscribers]]</f>
        <v>0</v>
      </c>
      <c r="AN238" t="str">
        <f>IF(AND(youtube_stats_raw[[#This Row],[upload_frequency]]&gt;23.1077381,youtube_stats_raw[[#This Row],[ engagement_rate]]&lt;=0),"High",IF(OR(youtube_stats_raw[[#This Row],[upload_frequency]]&gt;23.1077381,youtube_stats_raw[[#This Row],[ engagement_rate]]&lt;=0),"Medium","Low"))</f>
        <v>High</v>
      </c>
      <c r="AO238" s="4">
        <f>DATE(T238, MATCH(U238,{"Jan","Feb","Mar","Apr","May","Jun","Jul","Aug","Sep","Oct","Nov","Dec"},0), V238)</f>
        <v>41786</v>
      </c>
      <c r="AP238" t="str">
        <f>IF(youtube_stats_raw[[#This Row],[subscribers]]&lt;70000000,"Micro",IF(youtube_stats_raw[[#This Row],[subscribers]]&lt;128000000,"Mid",IF(youtube_stats_raw[[#This Row],[subscribers]]&lt;186000000,"Macro","Mega")))</f>
        <v>Micro</v>
      </c>
      <c r="AQ238">
        <f>SUM((youtube_stats_raw[[#This Row],[lowest_yearly_earnings]] + youtube_stats_raw[[#This Row],[highest_yearly_earnings]])/2)</f>
        <v>1062500</v>
      </c>
      <c r="AR23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39" spans="1:44" x14ac:dyDescent="0.3">
      <c r="A239">
        <v>283</v>
      </c>
      <c r="B239" t="s">
        <v>412</v>
      </c>
      <c r="C239" s="1">
        <v>23500000</v>
      </c>
      <c r="D239" s="2">
        <v>14696994366</v>
      </c>
      <c r="E239" t="s">
        <v>58</v>
      </c>
      <c r="F239" t="s">
        <v>412</v>
      </c>
      <c r="G239">
        <v>1044</v>
      </c>
      <c r="H239" t="s">
        <v>96</v>
      </c>
      <c r="I239" t="s">
        <v>97</v>
      </c>
      <c r="J239" t="s">
        <v>45</v>
      </c>
      <c r="K239">
        <v>235</v>
      </c>
      <c r="L239">
        <v>13</v>
      </c>
      <c r="M239">
        <v>76</v>
      </c>
      <c r="N239">
        <v>59629000</v>
      </c>
      <c r="O239">
        <v>14900</v>
      </c>
      <c r="P239">
        <v>238500</v>
      </c>
      <c r="Q239">
        <v>178900</v>
      </c>
      <c r="R239">
        <v>2900000</v>
      </c>
      <c r="S239">
        <v>0</v>
      </c>
      <c r="T239">
        <v>2014</v>
      </c>
      <c r="U239" t="s">
        <v>140</v>
      </c>
      <c r="V239" t="s">
        <v>101</v>
      </c>
      <c r="W239">
        <v>60</v>
      </c>
      <c r="X239">
        <v>66834405</v>
      </c>
      <c r="Y239">
        <v>3.85</v>
      </c>
      <c r="Z239">
        <v>55908316</v>
      </c>
      <c r="AA239">
        <v>55.378050999999999</v>
      </c>
      <c r="AB239">
        <v>-3.4359730000000002</v>
      </c>
      <c r="AC239">
        <v>8.6999999999999993</v>
      </c>
      <c r="AD239">
        <v>14077580.810344828</v>
      </c>
      <c r="AE239">
        <v>22509.578544061304</v>
      </c>
      <c r="AF239">
        <v>1.5989663882817332E-3</v>
      </c>
      <c r="AG239">
        <v>16.227807812986949</v>
      </c>
      <c r="AH239">
        <v>625.40401557446808</v>
      </c>
      <c r="AI239">
        <v>12</v>
      </c>
      <c r="AJ239">
        <v>223600</v>
      </c>
      <c r="AK239">
        <v>2721100</v>
      </c>
      <c r="AL239">
        <v>0</v>
      </c>
      <c r="AM239">
        <f>youtube_stats_raw[[#This Row],[subscribers_for_last_30_days]] /  youtube_stats_raw[[#This Row],[subscribers]]</f>
        <v>0</v>
      </c>
      <c r="AN239" t="str">
        <f>IF(AND(youtube_stats_raw[[#This Row],[upload_frequency]]&gt;23.1077381,youtube_stats_raw[[#This Row],[ engagement_rate]]&lt;=0),"High",IF(OR(youtube_stats_raw[[#This Row],[upload_frequency]]&gt;23.1077381,youtube_stats_raw[[#This Row],[ engagement_rate]]&lt;=0),"Medium","Low"))</f>
        <v>Medium</v>
      </c>
      <c r="AO239" s="4">
        <f>DATE(T239, MATCH(U239,{"Jan","Feb","Mar","Apr","May","Jun","Jul","Aug","Sep","Oct","Nov","Dec"},0), V239)</f>
        <v>41960</v>
      </c>
      <c r="AP239" t="str">
        <f>IF(youtube_stats_raw[[#This Row],[subscribers]]&lt;70000000,"Micro",IF(youtube_stats_raw[[#This Row],[subscribers]]&lt;128000000,"Mid",IF(youtube_stats_raw[[#This Row],[subscribers]]&lt;186000000,"Macro","Mega")))</f>
        <v>Micro</v>
      </c>
      <c r="AQ239">
        <f>SUM((youtube_stats_raw[[#This Row],[lowest_yearly_earnings]] + youtube_stats_raw[[#This Row],[highest_yearly_earnings]])/2)</f>
        <v>1539450</v>
      </c>
      <c r="AR23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40" spans="1:44" x14ac:dyDescent="0.3">
      <c r="A240">
        <v>284</v>
      </c>
      <c r="B240" t="s">
        <v>413</v>
      </c>
      <c r="C240" s="1">
        <v>23400000</v>
      </c>
      <c r="D240" s="2">
        <v>9465863821</v>
      </c>
      <c r="E240" t="s">
        <v>37</v>
      </c>
      <c r="F240" t="s">
        <v>413</v>
      </c>
      <c r="G240">
        <v>6672</v>
      </c>
      <c r="H240" t="s">
        <v>31</v>
      </c>
      <c r="I240" t="s">
        <v>32</v>
      </c>
      <c r="J240" t="s">
        <v>124</v>
      </c>
      <c r="K240">
        <v>493</v>
      </c>
      <c r="L240">
        <v>56</v>
      </c>
      <c r="M240">
        <v>20</v>
      </c>
      <c r="N240">
        <v>367347000</v>
      </c>
      <c r="O240">
        <v>91800</v>
      </c>
      <c r="P240">
        <v>1500000</v>
      </c>
      <c r="Q240">
        <v>1100000</v>
      </c>
      <c r="R240">
        <v>17600000</v>
      </c>
      <c r="S240">
        <v>900000</v>
      </c>
      <c r="T240">
        <v>2020</v>
      </c>
      <c r="U240" t="s">
        <v>132</v>
      </c>
      <c r="V240" t="s">
        <v>119</v>
      </c>
      <c r="W240">
        <v>28.1</v>
      </c>
      <c r="X240">
        <v>1366417754</v>
      </c>
      <c r="Y240">
        <v>5.36</v>
      </c>
      <c r="Z240">
        <v>471031528</v>
      </c>
      <c r="AA240">
        <v>20.593684</v>
      </c>
      <c r="AB240">
        <v>78.962879999999998</v>
      </c>
      <c r="AC240">
        <v>139</v>
      </c>
      <c r="AD240">
        <v>1418744.5774880096</v>
      </c>
      <c r="AE240">
        <v>3507.1942446043167</v>
      </c>
      <c r="AF240">
        <v>2.4720406338497227E-3</v>
      </c>
      <c r="AG240">
        <v>158.46414319549504</v>
      </c>
      <c r="AH240">
        <v>404.52409491452994</v>
      </c>
      <c r="AI240">
        <v>6</v>
      </c>
      <c r="AJ240">
        <v>1408200</v>
      </c>
      <c r="AK240">
        <v>16500000</v>
      </c>
      <c r="AL240">
        <v>150000</v>
      </c>
      <c r="AM240">
        <f>youtube_stats_raw[[#This Row],[subscribers_for_last_30_days]] /  youtube_stats_raw[[#This Row],[subscribers]]</f>
        <v>3.8461538461538464E-2</v>
      </c>
      <c r="AN240" t="str">
        <f>IF(AND(youtube_stats_raw[[#This Row],[upload_frequency]]&gt;23.1077381,youtube_stats_raw[[#This Row],[ engagement_rate]]&lt;=0),"High",IF(OR(youtube_stats_raw[[#This Row],[upload_frequency]]&gt;23.1077381,youtube_stats_raw[[#This Row],[ engagement_rate]]&lt;=0),"Medium","Low"))</f>
        <v>Medium</v>
      </c>
      <c r="AO240" s="4">
        <f>DATE(T240, MATCH(U240,{"Jan","Feb","Mar","Apr","May","Jun","Jul","Aug","Sep","Oct","Nov","Dec"},0), V240)</f>
        <v>44114</v>
      </c>
      <c r="AP240" t="str">
        <f>IF(youtube_stats_raw[[#This Row],[subscribers]]&lt;70000000,"Micro",IF(youtube_stats_raw[[#This Row],[subscribers]]&lt;128000000,"Mid",IF(youtube_stats_raw[[#This Row],[subscribers]]&lt;186000000,"Macro","Mega")))</f>
        <v>Micro</v>
      </c>
      <c r="AQ240">
        <f>SUM((youtube_stats_raw[[#This Row],[lowest_yearly_earnings]] + youtube_stats_raw[[#This Row],[highest_yearly_earnings]])/2)</f>
        <v>9350000</v>
      </c>
      <c r="AR24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41" spans="1:44" x14ac:dyDescent="0.3">
      <c r="A241">
        <v>285</v>
      </c>
      <c r="B241" t="s">
        <v>414</v>
      </c>
      <c r="C241" s="1">
        <v>23400000</v>
      </c>
      <c r="D241" s="2">
        <v>7926899136</v>
      </c>
      <c r="E241" t="s">
        <v>37</v>
      </c>
      <c r="F241" t="s">
        <v>414</v>
      </c>
      <c r="G241">
        <v>1291</v>
      </c>
      <c r="H241" t="s">
        <v>113</v>
      </c>
      <c r="I241" t="s">
        <v>114</v>
      </c>
      <c r="J241" t="s">
        <v>45</v>
      </c>
      <c r="K241">
        <v>667</v>
      </c>
      <c r="L241">
        <v>14</v>
      </c>
      <c r="M241">
        <v>77</v>
      </c>
      <c r="N241">
        <v>28285000</v>
      </c>
      <c r="O241">
        <v>7100</v>
      </c>
      <c r="P241">
        <v>113100</v>
      </c>
      <c r="Q241">
        <v>84900</v>
      </c>
      <c r="R241">
        <v>1400000</v>
      </c>
      <c r="S241">
        <v>0</v>
      </c>
      <c r="T241">
        <v>2014</v>
      </c>
      <c r="U241" t="s">
        <v>65</v>
      </c>
      <c r="V241" t="s">
        <v>74</v>
      </c>
      <c r="W241">
        <v>51.3</v>
      </c>
      <c r="X241">
        <v>212559417</v>
      </c>
      <c r="Y241">
        <v>12.08</v>
      </c>
      <c r="Z241">
        <v>183241641</v>
      </c>
      <c r="AA241">
        <v>-14.235004</v>
      </c>
      <c r="AB241">
        <v>-51.925280000000001</v>
      </c>
      <c r="AC241">
        <v>10.758333333333333</v>
      </c>
      <c r="AD241">
        <v>6140123.2656855155</v>
      </c>
      <c r="AE241">
        <v>18125.484120836561</v>
      </c>
      <c r="AF241">
        <v>2.9519739810651728E-3</v>
      </c>
      <c r="AG241">
        <v>14.267874241815003</v>
      </c>
      <c r="AH241">
        <v>338.75637333333333</v>
      </c>
      <c r="AI241">
        <v>12</v>
      </c>
      <c r="AJ241">
        <v>106000</v>
      </c>
      <c r="AK241">
        <v>1315100</v>
      </c>
      <c r="AL241">
        <v>0</v>
      </c>
      <c r="AM241">
        <f>youtube_stats_raw[[#This Row],[subscribers_for_last_30_days]] /  youtube_stats_raw[[#This Row],[subscribers]]</f>
        <v>0</v>
      </c>
      <c r="AN241" t="str">
        <f>IF(AND(youtube_stats_raw[[#This Row],[upload_frequency]]&gt;23.1077381,youtube_stats_raw[[#This Row],[ engagement_rate]]&lt;=0),"High",IF(OR(youtube_stats_raw[[#This Row],[upload_frequency]]&gt;23.1077381,youtube_stats_raw[[#This Row],[ engagement_rate]]&lt;=0),"Medium","Low"))</f>
        <v>Medium</v>
      </c>
      <c r="AO241" s="4">
        <f>DATE(T241, MATCH(U241,{"Jan","Feb","Mar","Apr","May","Jun","Jul","Aug","Sep","Oct","Nov","Dec"},0), V241)</f>
        <v>41743</v>
      </c>
      <c r="AP241" t="str">
        <f>IF(youtube_stats_raw[[#This Row],[subscribers]]&lt;70000000,"Micro",IF(youtube_stats_raw[[#This Row],[subscribers]]&lt;128000000,"Mid",IF(youtube_stats_raw[[#This Row],[subscribers]]&lt;186000000,"Macro","Mega")))</f>
        <v>Micro</v>
      </c>
      <c r="AQ241">
        <f>SUM((youtube_stats_raw[[#This Row],[lowest_yearly_earnings]] + youtube_stats_raw[[#This Row],[highest_yearly_earnings]])/2)</f>
        <v>742450</v>
      </c>
      <c r="AR24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42" spans="1:44" x14ac:dyDescent="0.3">
      <c r="A242">
        <v>286</v>
      </c>
      <c r="B242" t="s">
        <v>415</v>
      </c>
      <c r="C242" s="1">
        <v>23300000</v>
      </c>
      <c r="D242" s="2">
        <v>22471357411</v>
      </c>
      <c r="E242" t="s">
        <v>45</v>
      </c>
      <c r="F242" t="s">
        <v>415</v>
      </c>
      <c r="G242">
        <v>3657</v>
      </c>
      <c r="H242" t="s">
        <v>39</v>
      </c>
      <c r="I242" t="s">
        <v>40</v>
      </c>
      <c r="J242" t="s">
        <v>45</v>
      </c>
      <c r="K242">
        <v>99</v>
      </c>
      <c r="L242">
        <v>83</v>
      </c>
      <c r="M242">
        <v>78</v>
      </c>
      <c r="N242">
        <v>124187000</v>
      </c>
      <c r="O242">
        <v>31000</v>
      </c>
      <c r="P242">
        <v>496700</v>
      </c>
      <c r="Q242">
        <v>372600</v>
      </c>
      <c r="R242">
        <v>6000000</v>
      </c>
      <c r="S242">
        <v>100000</v>
      </c>
      <c r="T242">
        <v>2006</v>
      </c>
      <c r="U242" t="s">
        <v>73</v>
      </c>
      <c r="V242" t="s">
        <v>103</v>
      </c>
      <c r="W242">
        <v>88.2</v>
      </c>
      <c r="X242">
        <v>328239523</v>
      </c>
      <c r="Y242">
        <v>14.7</v>
      </c>
      <c r="Z242">
        <v>270663028</v>
      </c>
      <c r="AA242">
        <v>37.090240000000001</v>
      </c>
      <c r="AB242">
        <v>-95.712890999999999</v>
      </c>
      <c r="AC242">
        <v>16.930555555555557</v>
      </c>
      <c r="AD242">
        <v>6144751.8214383377</v>
      </c>
      <c r="AE242">
        <v>6371.3426305715066</v>
      </c>
      <c r="AF242">
        <v>1.0368755021712382E-3</v>
      </c>
      <c r="AG242">
        <v>22.103693644998025</v>
      </c>
      <c r="AH242">
        <v>964.43594038626611</v>
      </c>
      <c r="AI242">
        <v>20</v>
      </c>
      <c r="AJ242">
        <v>465700</v>
      </c>
      <c r="AK242">
        <v>5627400</v>
      </c>
      <c r="AL242">
        <v>5000</v>
      </c>
      <c r="AM242">
        <f>youtube_stats_raw[[#This Row],[subscribers_for_last_30_days]] /  youtube_stats_raw[[#This Row],[subscribers]]</f>
        <v>4.2918454935622317E-3</v>
      </c>
      <c r="AN242" t="str">
        <f>IF(AND(youtube_stats_raw[[#This Row],[upload_frequency]]&gt;23.1077381,youtube_stats_raw[[#This Row],[ engagement_rate]]&lt;=0),"High",IF(OR(youtube_stats_raw[[#This Row],[upload_frequency]]&gt;23.1077381,youtube_stats_raw[[#This Row],[ engagement_rate]]&lt;=0),"Medium","Low"))</f>
        <v>Low</v>
      </c>
      <c r="AO242" s="4">
        <f>DATE(T242, MATCH(U242,{"Jan","Feb","Mar","Apr","May","Jun","Jul","Aug","Sep","Oct","Nov","Dec"},0), V242)</f>
        <v>38733</v>
      </c>
      <c r="AP242" t="str">
        <f>IF(youtube_stats_raw[[#This Row],[subscribers]]&lt;70000000,"Micro",IF(youtube_stats_raw[[#This Row],[subscribers]]&lt;128000000,"Mid",IF(youtube_stats_raw[[#This Row],[subscribers]]&lt;186000000,"Macro","Mega")))</f>
        <v>Micro</v>
      </c>
      <c r="AQ242">
        <f>SUM((youtube_stats_raw[[#This Row],[lowest_yearly_earnings]] + youtube_stats_raw[[#This Row],[highest_yearly_earnings]])/2)</f>
        <v>3186300</v>
      </c>
      <c r="AR24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43" spans="1:44" x14ac:dyDescent="0.3">
      <c r="A243">
        <v>287</v>
      </c>
      <c r="B243" t="s">
        <v>416</v>
      </c>
      <c r="C243" s="1">
        <v>23200000</v>
      </c>
      <c r="D243" s="2">
        <v>2634</v>
      </c>
      <c r="E243" t="s">
        <v>274</v>
      </c>
      <c r="F243" t="s">
        <v>416</v>
      </c>
      <c r="G243">
        <v>1</v>
      </c>
      <c r="H243" t="s">
        <v>39</v>
      </c>
      <c r="I243" t="s">
        <v>40</v>
      </c>
      <c r="J243" t="s">
        <v>45</v>
      </c>
      <c r="K243">
        <v>4053372</v>
      </c>
      <c r="L243">
        <v>84</v>
      </c>
      <c r="M243">
        <v>79</v>
      </c>
      <c r="N243">
        <v>6589000000</v>
      </c>
      <c r="O243">
        <v>0</v>
      </c>
      <c r="P243">
        <v>0</v>
      </c>
      <c r="Q243">
        <v>0</v>
      </c>
      <c r="R243">
        <v>0</v>
      </c>
      <c r="S243">
        <v>100000</v>
      </c>
      <c r="T243">
        <v>2016</v>
      </c>
      <c r="U243" t="s">
        <v>34</v>
      </c>
      <c r="V243" t="s">
        <v>85</v>
      </c>
      <c r="W243">
        <v>88.2</v>
      </c>
      <c r="X243">
        <v>328239523</v>
      </c>
      <c r="Y243">
        <v>14.7</v>
      </c>
      <c r="Z243">
        <v>270663028</v>
      </c>
      <c r="AA243">
        <v>37.090240000000001</v>
      </c>
      <c r="AB243">
        <v>-95.712890999999999</v>
      </c>
      <c r="AC243">
        <v>1.0416666666666666E-2</v>
      </c>
      <c r="AD243">
        <v>2634</v>
      </c>
      <c r="AE243">
        <v>23200000</v>
      </c>
      <c r="AF243">
        <v>8807.8967350037965</v>
      </c>
      <c r="AG243">
        <v>0</v>
      </c>
      <c r="AH243">
        <v>1.1353448275862069E-4</v>
      </c>
      <c r="AI243">
        <v>10</v>
      </c>
      <c r="AJ243">
        <v>0</v>
      </c>
      <c r="AK243">
        <v>0</v>
      </c>
      <c r="AL243">
        <v>10000</v>
      </c>
      <c r="AM243">
        <f>youtube_stats_raw[[#This Row],[subscribers_for_last_30_days]] /  youtube_stats_raw[[#This Row],[subscribers]]</f>
        <v>4.3103448275862068E-3</v>
      </c>
      <c r="AN243" t="str">
        <f>IF(AND(youtube_stats_raw[[#This Row],[upload_frequency]]&gt;23.1077381,youtube_stats_raw[[#This Row],[ engagement_rate]]&lt;=0),"High",IF(OR(youtube_stats_raw[[#This Row],[upload_frequency]]&gt;23.1077381,youtube_stats_raw[[#This Row],[ engagement_rate]]&lt;=0),"Medium","Low"))</f>
        <v>Low</v>
      </c>
      <c r="AO243" s="4">
        <f>DATE(T243, MATCH(U243,{"Jan","Feb","Mar","Apr","May","Jun","Jul","Aug","Sep","Oct","Nov","Dec"},0), V243)</f>
        <v>42444</v>
      </c>
      <c r="AP243" t="str">
        <f>IF(youtube_stats_raw[[#This Row],[subscribers]]&lt;70000000,"Micro",IF(youtube_stats_raw[[#This Row],[subscribers]]&lt;128000000,"Mid",IF(youtube_stats_raw[[#This Row],[subscribers]]&lt;186000000,"Macro","Mega")))</f>
        <v>Micro</v>
      </c>
      <c r="AQ243">
        <f>SUM((youtube_stats_raw[[#This Row],[lowest_yearly_earnings]] + youtube_stats_raw[[#This Row],[highest_yearly_earnings]])/2)</f>
        <v>0</v>
      </c>
      <c r="AR24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44" spans="1:44" x14ac:dyDescent="0.3">
      <c r="A244">
        <v>288</v>
      </c>
      <c r="B244" t="s">
        <v>417</v>
      </c>
      <c r="C244" s="1">
        <v>23200000</v>
      </c>
      <c r="D244" s="2">
        <v>15751661213</v>
      </c>
      <c r="E244" t="s">
        <v>58</v>
      </c>
      <c r="F244" t="s">
        <v>417</v>
      </c>
      <c r="G244">
        <v>172</v>
      </c>
      <c r="H244" t="s">
        <v>39</v>
      </c>
      <c r="I244" t="s">
        <v>40</v>
      </c>
      <c r="J244" t="s">
        <v>30</v>
      </c>
      <c r="K244">
        <v>198</v>
      </c>
      <c r="L244">
        <v>83</v>
      </c>
      <c r="M244">
        <v>79</v>
      </c>
      <c r="N244">
        <v>143169000</v>
      </c>
      <c r="O244">
        <v>35800</v>
      </c>
      <c r="P244">
        <v>572700</v>
      </c>
      <c r="Q244">
        <v>429500</v>
      </c>
      <c r="R244">
        <v>6900000</v>
      </c>
      <c r="S244">
        <v>100000</v>
      </c>
      <c r="T244">
        <v>2008</v>
      </c>
      <c r="U244" t="s">
        <v>59</v>
      </c>
      <c r="V244" t="s">
        <v>85</v>
      </c>
      <c r="W244">
        <v>88.2</v>
      </c>
      <c r="X244">
        <v>328239523</v>
      </c>
      <c r="Y244">
        <v>14.7</v>
      </c>
      <c r="Z244">
        <v>270663028</v>
      </c>
      <c r="AA244">
        <v>37.090240000000001</v>
      </c>
      <c r="AB244">
        <v>-95.712890999999999</v>
      </c>
      <c r="AC244">
        <v>0.89583333333333337</v>
      </c>
      <c r="AD244">
        <v>91579425.656976745</v>
      </c>
      <c r="AE244">
        <v>134883.72093023255</v>
      </c>
      <c r="AF244">
        <v>1.4728605247586719E-3</v>
      </c>
      <c r="AG244">
        <v>36.358069936607393</v>
      </c>
      <c r="AH244">
        <v>678.9509143534483</v>
      </c>
      <c r="AI244">
        <v>18</v>
      </c>
      <c r="AJ244">
        <v>536900</v>
      </c>
      <c r="AK244">
        <v>6470500</v>
      </c>
      <c r="AL244">
        <v>5555.5555555555557</v>
      </c>
      <c r="AM244">
        <f>youtube_stats_raw[[#This Row],[subscribers_for_last_30_days]] /  youtube_stats_raw[[#This Row],[subscribers]]</f>
        <v>4.3103448275862068E-3</v>
      </c>
      <c r="AN244" t="str">
        <f>IF(AND(youtube_stats_raw[[#This Row],[upload_frequency]]&gt;23.1077381,youtube_stats_raw[[#This Row],[ engagement_rate]]&lt;=0),"High",IF(OR(youtube_stats_raw[[#This Row],[upload_frequency]]&gt;23.1077381,youtube_stats_raw[[#This Row],[ engagement_rate]]&lt;=0),"Medium","Low"))</f>
        <v>Low</v>
      </c>
      <c r="AO244" s="4">
        <f>DATE(T244, MATCH(U244,{"Jan","Feb","Mar","Apr","May","Jun","Jul","Aug","Sep","Oct","Nov","Dec"},0), V244)</f>
        <v>39583</v>
      </c>
      <c r="AP244" t="str">
        <f>IF(youtube_stats_raw[[#This Row],[subscribers]]&lt;70000000,"Micro",IF(youtube_stats_raw[[#This Row],[subscribers]]&lt;128000000,"Mid",IF(youtube_stats_raw[[#This Row],[subscribers]]&lt;186000000,"Macro","Mega")))</f>
        <v>Micro</v>
      </c>
      <c r="AQ244">
        <f>SUM((youtube_stats_raw[[#This Row],[lowest_yearly_earnings]] + youtube_stats_raw[[#This Row],[highest_yearly_earnings]])/2)</f>
        <v>3664750</v>
      </c>
      <c r="AR24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45" spans="1:44" x14ac:dyDescent="0.3">
      <c r="A245">
        <v>290</v>
      </c>
      <c r="B245" t="s">
        <v>418</v>
      </c>
      <c r="C245" s="1">
        <v>23100000</v>
      </c>
      <c r="D245" s="2">
        <v>12889240875</v>
      </c>
      <c r="E245" t="s">
        <v>30</v>
      </c>
      <c r="F245" t="s">
        <v>418</v>
      </c>
      <c r="G245">
        <v>22578</v>
      </c>
      <c r="H245" t="s">
        <v>31</v>
      </c>
      <c r="I245" t="s">
        <v>32</v>
      </c>
      <c r="J245" t="s">
        <v>30</v>
      </c>
      <c r="K245">
        <v>293</v>
      </c>
      <c r="L245">
        <v>59</v>
      </c>
      <c r="M245">
        <v>81</v>
      </c>
      <c r="N245">
        <v>52678000</v>
      </c>
      <c r="O245">
        <v>13200</v>
      </c>
      <c r="P245">
        <v>210700</v>
      </c>
      <c r="Q245">
        <v>158000</v>
      </c>
      <c r="R245">
        <v>2500000</v>
      </c>
      <c r="S245">
        <v>100000</v>
      </c>
      <c r="T245">
        <v>2014</v>
      </c>
      <c r="U245" t="s">
        <v>91</v>
      </c>
      <c r="V245" t="s">
        <v>119</v>
      </c>
      <c r="W245">
        <v>28.1</v>
      </c>
      <c r="X245">
        <v>1366417754</v>
      </c>
      <c r="Y245">
        <v>5.36</v>
      </c>
      <c r="Z245">
        <v>471031528</v>
      </c>
      <c r="AA245">
        <v>20.593684</v>
      </c>
      <c r="AB245">
        <v>78.962879999999998</v>
      </c>
      <c r="AC245">
        <v>188.15</v>
      </c>
      <c r="AD245">
        <v>570876.11280892906</v>
      </c>
      <c r="AE245">
        <v>1023.1198511825671</v>
      </c>
      <c r="AF245">
        <v>1.7921924358481663E-3</v>
      </c>
      <c r="AG245">
        <v>16.346967369402972</v>
      </c>
      <c r="AH245">
        <v>557.9757954545455</v>
      </c>
      <c r="AI245">
        <v>12</v>
      </c>
      <c r="AJ245">
        <v>197500</v>
      </c>
      <c r="AK245">
        <v>2342000</v>
      </c>
      <c r="AL245">
        <v>8333.3333333333339</v>
      </c>
      <c r="AM245">
        <f>youtube_stats_raw[[#This Row],[subscribers_for_last_30_days]] /  youtube_stats_raw[[#This Row],[subscribers]]</f>
        <v>4.329004329004329E-3</v>
      </c>
      <c r="AN245" t="str">
        <f>IF(AND(youtube_stats_raw[[#This Row],[upload_frequency]]&gt;23.1077381,youtube_stats_raw[[#This Row],[ engagement_rate]]&lt;=0),"High",IF(OR(youtube_stats_raw[[#This Row],[upload_frequency]]&gt;23.1077381,youtube_stats_raw[[#This Row],[ engagement_rate]]&lt;=0),"Medium","Low"))</f>
        <v>Medium</v>
      </c>
      <c r="AO245" s="4">
        <f>DATE(T245, MATCH(U245,{"Jan","Feb","Mar","Apr","May","Jun","Jul","Aug","Sep","Oct","Nov","Dec"},0), V245)</f>
        <v>41861</v>
      </c>
      <c r="AP245" t="str">
        <f>IF(youtube_stats_raw[[#This Row],[subscribers]]&lt;70000000,"Micro",IF(youtube_stats_raw[[#This Row],[subscribers]]&lt;128000000,"Mid",IF(youtube_stats_raw[[#This Row],[subscribers]]&lt;186000000,"Macro","Mega")))</f>
        <v>Micro</v>
      </c>
      <c r="AQ245">
        <f>SUM((youtube_stats_raw[[#This Row],[lowest_yearly_earnings]] + youtube_stats_raw[[#This Row],[highest_yearly_earnings]])/2)</f>
        <v>1329000</v>
      </c>
      <c r="AR24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46" spans="1:44" x14ac:dyDescent="0.3">
      <c r="A246">
        <v>291</v>
      </c>
      <c r="B246" t="s">
        <v>419</v>
      </c>
      <c r="C246" s="1">
        <v>23100000</v>
      </c>
      <c r="D246" s="2">
        <v>25579831081</v>
      </c>
      <c r="E246" t="s">
        <v>30</v>
      </c>
      <c r="F246" t="s">
        <v>419</v>
      </c>
      <c r="G246">
        <v>15462</v>
      </c>
      <c r="H246" t="s">
        <v>176</v>
      </c>
      <c r="I246" t="s">
        <v>177</v>
      </c>
      <c r="J246" t="s">
        <v>30</v>
      </c>
      <c r="K246">
        <v>68</v>
      </c>
      <c r="L246">
        <v>4</v>
      </c>
      <c r="M246">
        <v>81</v>
      </c>
      <c r="N246">
        <v>130233000</v>
      </c>
      <c r="O246">
        <v>32600</v>
      </c>
      <c r="P246">
        <v>520900</v>
      </c>
      <c r="Q246">
        <v>390700</v>
      </c>
      <c r="R246">
        <v>6300000</v>
      </c>
      <c r="S246">
        <v>0</v>
      </c>
      <c r="T246">
        <v>2010</v>
      </c>
      <c r="U246" t="s">
        <v>140</v>
      </c>
      <c r="V246" t="s">
        <v>76</v>
      </c>
      <c r="W246">
        <v>49.3</v>
      </c>
      <c r="X246">
        <v>69625582</v>
      </c>
      <c r="Y246">
        <v>0.75</v>
      </c>
      <c r="Z246">
        <v>35294600</v>
      </c>
      <c r="AA246">
        <v>15.870032</v>
      </c>
      <c r="AB246">
        <v>100.992541</v>
      </c>
      <c r="AC246">
        <v>92.035714285714292</v>
      </c>
      <c r="AD246">
        <v>1654367.5514810502</v>
      </c>
      <c r="AE246">
        <v>1493.9852541715172</v>
      </c>
      <c r="AF246">
        <v>9.0305522060925758E-4</v>
      </c>
      <c r="AG246">
        <v>20.363699758240791</v>
      </c>
      <c r="AH246">
        <v>1107.3519948484848</v>
      </c>
      <c r="AI246">
        <v>16</v>
      </c>
      <c r="AJ246">
        <v>488300</v>
      </c>
      <c r="AK246">
        <v>5909300</v>
      </c>
      <c r="AL246">
        <v>0</v>
      </c>
      <c r="AM246">
        <f>youtube_stats_raw[[#This Row],[subscribers_for_last_30_days]] /  youtube_stats_raw[[#This Row],[subscribers]]</f>
        <v>0</v>
      </c>
      <c r="AN246" t="str">
        <f>IF(AND(youtube_stats_raw[[#This Row],[upload_frequency]]&gt;23.1077381,youtube_stats_raw[[#This Row],[ engagement_rate]]&lt;=0),"High",IF(OR(youtube_stats_raw[[#This Row],[upload_frequency]]&gt;23.1077381,youtube_stats_raw[[#This Row],[ engagement_rate]]&lt;=0),"Medium","Low"))</f>
        <v>High</v>
      </c>
      <c r="AO246" s="4">
        <f>DATE(T246, MATCH(U246,{"Jan","Feb","Mar","Apr","May","Jun","Jul","Aug","Sep","Oct","Nov","Dec"},0), V246)</f>
        <v>40490</v>
      </c>
      <c r="AP246" t="str">
        <f>IF(youtube_stats_raw[[#This Row],[subscribers]]&lt;70000000,"Micro",IF(youtube_stats_raw[[#This Row],[subscribers]]&lt;128000000,"Mid",IF(youtube_stats_raw[[#This Row],[subscribers]]&lt;186000000,"Macro","Mega")))</f>
        <v>Micro</v>
      </c>
      <c r="AQ246">
        <f>SUM((youtube_stats_raw[[#This Row],[lowest_yearly_earnings]] + youtube_stats_raw[[#This Row],[highest_yearly_earnings]])/2)</f>
        <v>3345350</v>
      </c>
      <c r="AR24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47" spans="1:44" x14ac:dyDescent="0.3">
      <c r="A247">
        <v>292</v>
      </c>
      <c r="B247" t="s">
        <v>420</v>
      </c>
      <c r="C247" s="1">
        <v>23100000</v>
      </c>
      <c r="D247" s="2">
        <v>2551113422</v>
      </c>
      <c r="E247" t="s">
        <v>58</v>
      </c>
      <c r="F247" t="s">
        <v>420</v>
      </c>
      <c r="G247">
        <v>4445</v>
      </c>
      <c r="H247" t="s">
        <v>39</v>
      </c>
      <c r="I247" t="s">
        <v>40</v>
      </c>
      <c r="J247" t="s">
        <v>275</v>
      </c>
      <c r="K247">
        <v>3568</v>
      </c>
      <c r="L247">
        <v>85</v>
      </c>
      <c r="M247">
        <v>4</v>
      </c>
      <c r="N247">
        <v>13246000</v>
      </c>
      <c r="O247">
        <v>3300</v>
      </c>
      <c r="P247">
        <v>53000</v>
      </c>
      <c r="Q247">
        <v>39700</v>
      </c>
      <c r="R247">
        <v>635800</v>
      </c>
      <c r="S247">
        <v>100000</v>
      </c>
      <c r="T247">
        <v>2006</v>
      </c>
      <c r="U247" t="s">
        <v>84</v>
      </c>
      <c r="V247" t="s">
        <v>77</v>
      </c>
      <c r="W247">
        <v>88.2</v>
      </c>
      <c r="X247">
        <v>328239523</v>
      </c>
      <c r="Y247">
        <v>14.7</v>
      </c>
      <c r="Z247">
        <v>270663028</v>
      </c>
      <c r="AA247">
        <v>37.090240000000001</v>
      </c>
      <c r="AB247">
        <v>-95.712890999999999</v>
      </c>
      <c r="AC247">
        <v>20.578703703703702</v>
      </c>
      <c r="AD247">
        <v>573928.77885264345</v>
      </c>
      <c r="AE247">
        <v>5196.8503937007872</v>
      </c>
      <c r="AF247">
        <v>9.0548698465512598E-3</v>
      </c>
      <c r="AG247">
        <v>20.775242505074321</v>
      </c>
      <c r="AH247">
        <v>110.43781047619048</v>
      </c>
      <c r="AI247">
        <v>20</v>
      </c>
      <c r="AJ247">
        <v>49700</v>
      </c>
      <c r="AK247">
        <v>596100</v>
      </c>
      <c r="AL247">
        <v>5000</v>
      </c>
      <c r="AM247">
        <f>youtube_stats_raw[[#This Row],[subscribers_for_last_30_days]] /  youtube_stats_raw[[#This Row],[subscribers]]</f>
        <v>4.329004329004329E-3</v>
      </c>
      <c r="AN247" t="str">
        <f>IF(AND(youtube_stats_raw[[#This Row],[upload_frequency]]&gt;23.1077381,youtube_stats_raw[[#This Row],[ engagement_rate]]&lt;=0),"High",IF(OR(youtube_stats_raw[[#This Row],[upload_frequency]]&gt;23.1077381,youtube_stats_raw[[#This Row],[ engagement_rate]]&lt;=0),"Medium","Low"))</f>
        <v>Low</v>
      </c>
      <c r="AO247" s="4">
        <f>DATE(T247, MATCH(U247,{"Jan","Feb","Mar","Apr","May","Jun","Jul","Aug","Sep","Oct","Nov","Dec"},0), V247)</f>
        <v>39057</v>
      </c>
      <c r="AP247" t="str">
        <f>IF(youtube_stats_raw[[#This Row],[subscribers]]&lt;70000000,"Micro",IF(youtube_stats_raw[[#This Row],[subscribers]]&lt;128000000,"Mid",IF(youtube_stats_raw[[#This Row],[subscribers]]&lt;186000000,"Macro","Mega")))</f>
        <v>Micro</v>
      </c>
      <c r="AQ247">
        <f>SUM((youtube_stats_raw[[#This Row],[lowest_yearly_earnings]] + youtube_stats_raw[[#This Row],[highest_yearly_earnings]])/2)</f>
        <v>337750</v>
      </c>
      <c r="AR24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48" spans="1:44" x14ac:dyDescent="0.3">
      <c r="A248">
        <v>293</v>
      </c>
      <c r="B248" t="s">
        <v>421</v>
      </c>
      <c r="C248" s="1">
        <v>23100000</v>
      </c>
      <c r="D248" s="2">
        <v>9299371231</v>
      </c>
      <c r="E248" t="s">
        <v>30</v>
      </c>
      <c r="F248" t="s">
        <v>421</v>
      </c>
      <c r="G248">
        <v>456</v>
      </c>
      <c r="H248" t="s">
        <v>31</v>
      </c>
      <c r="I248" t="s">
        <v>32</v>
      </c>
      <c r="J248" t="s">
        <v>30</v>
      </c>
      <c r="K248">
        <v>506</v>
      </c>
      <c r="L248">
        <v>58</v>
      </c>
      <c r="M248">
        <v>80</v>
      </c>
      <c r="N248">
        <v>304021000</v>
      </c>
      <c r="O248">
        <v>76000</v>
      </c>
      <c r="P248">
        <v>1200000</v>
      </c>
      <c r="Q248">
        <v>912100</v>
      </c>
      <c r="R248">
        <v>14600000</v>
      </c>
      <c r="S248">
        <v>700000</v>
      </c>
      <c r="T248">
        <v>2016</v>
      </c>
      <c r="U248" t="s">
        <v>51</v>
      </c>
      <c r="V248" t="s">
        <v>99</v>
      </c>
      <c r="W248">
        <v>28.1</v>
      </c>
      <c r="X248">
        <v>1366417754</v>
      </c>
      <c r="Y248">
        <v>5.36</v>
      </c>
      <c r="Z248">
        <v>471031528</v>
      </c>
      <c r="AA248">
        <v>20.593684</v>
      </c>
      <c r="AB248">
        <v>78.962879999999998</v>
      </c>
      <c r="AC248">
        <v>4.75</v>
      </c>
      <c r="AD248">
        <v>20393357.962719299</v>
      </c>
      <c r="AE248">
        <v>50657.894736842107</v>
      </c>
      <c r="AF248">
        <v>2.4840389125444086E-3</v>
      </c>
      <c r="AG248">
        <v>129.04098246983943</v>
      </c>
      <c r="AH248">
        <v>402.57018316017314</v>
      </c>
      <c r="AI248">
        <v>10</v>
      </c>
      <c r="AJ248">
        <v>1124000</v>
      </c>
      <c r="AK248">
        <v>13687900</v>
      </c>
      <c r="AL248">
        <v>70000</v>
      </c>
      <c r="AM248">
        <f>youtube_stats_raw[[#This Row],[subscribers_for_last_30_days]] /  youtube_stats_raw[[#This Row],[subscribers]]</f>
        <v>3.0303030303030304E-2</v>
      </c>
      <c r="AN248" t="str">
        <f>IF(AND(youtube_stats_raw[[#This Row],[upload_frequency]]&gt;23.1077381,youtube_stats_raw[[#This Row],[ engagement_rate]]&lt;=0),"High",IF(OR(youtube_stats_raw[[#This Row],[upload_frequency]]&gt;23.1077381,youtube_stats_raw[[#This Row],[ engagement_rate]]&lt;=0),"Medium","Low"))</f>
        <v>Low</v>
      </c>
      <c r="AO248" s="4">
        <f>DATE(T248, MATCH(U248,{"Jan","Feb","Mar","Apr","May","Jun","Jul","Aug","Sep","Oct","Nov","Dec"},0), V248)</f>
        <v>42640</v>
      </c>
      <c r="AP248" t="str">
        <f>IF(youtube_stats_raw[[#This Row],[subscribers]]&lt;70000000,"Micro",IF(youtube_stats_raw[[#This Row],[subscribers]]&lt;128000000,"Mid",IF(youtube_stats_raw[[#This Row],[subscribers]]&lt;186000000,"Macro","Mega")))</f>
        <v>Micro</v>
      </c>
      <c r="AQ248">
        <f>SUM((youtube_stats_raw[[#This Row],[lowest_yearly_earnings]] + youtube_stats_raw[[#This Row],[highest_yearly_earnings]])/2)</f>
        <v>7756050</v>
      </c>
      <c r="AR24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49" spans="1:44" x14ac:dyDescent="0.3">
      <c r="A249">
        <v>294</v>
      </c>
      <c r="B249" t="s">
        <v>422</v>
      </c>
      <c r="C249" s="1">
        <v>23100000</v>
      </c>
      <c r="D249" s="2">
        <v>13151870846</v>
      </c>
      <c r="E249" t="s">
        <v>53</v>
      </c>
      <c r="F249" t="s">
        <v>422</v>
      </c>
      <c r="G249">
        <v>3781</v>
      </c>
      <c r="H249" t="s">
        <v>39</v>
      </c>
      <c r="I249" t="s">
        <v>40</v>
      </c>
      <c r="J249" t="s">
        <v>30</v>
      </c>
      <c r="K249">
        <v>282</v>
      </c>
      <c r="L249">
        <v>85</v>
      </c>
      <c r="M249">
        <v>81</v>
      </c>
      <c r="N249">
        <v>128448000</v>
      </c>
      <c r="O249">
        <v>32100</v>
      </c>
      <c r="P249">
        <v>513800</v>
      </c>
      <c r="Q249">
        <v>385300</v>
      </c>
      <c r="R249">
        <v>6200000</v>
      </c>
      <c r="S249">
        <v>700000</v>
      </c>
      <c r="T249">
        <v>2013</v>
      </c>
      <c r="U249" t="s">
        <v>91</v>
      </c>
      <c r="V249" t="s">
        <v>104</v>
      </c>
      <c r="W249">
        <v>88.2</v>
      </c>
      <c r="X249">
        <v>328239523</v>
      </c>
      <c r="Y249">
        <v>14.7</v>
      </c>
      <c r="Z249">
        <v>270663028</v>
      </c>
      <c r="AA249">
        <v>37.090240000000001</v>
      </c>
      <c r="AB249">
        <v>-95.712890999999999</v>
      </c>
      <c r="AC249">
        <v>28.643939393939394</v>
      </c>
      <c r="AD249">
        <v>3478410.6971700611</v>
      </c>
      <c r="AE249">
        <v>6109.4948426342235</v>
      </c>
      <c r="AF249">
        <v>1.756404109383846E-3</v>
      </c>
      <c r="AG249">
        <v>39.066685342052821</v>
      </c>
      <c r="AH249">
        <v>569.34505826839825</v>
      </c>
      <c r="AI249">
        <v>13</v>
      </c>
      <c r="AJ249">
        <v>481700</v>
      </c>
      <c r="AK249">
        <v>5814700</v>
      </c>
      <c r="AL249">
        <v>53846.153846153844</v>
      </c>
      <c r="AM249">
        <f>youtube_stats_raw[[#This Row],[subscribers_for_last_30_days]] /  youtube_stats_raw[[#This Row],[subscribers]]</f>
        <v>3.0303030303030304E-2</v>
      </c>
      <c r="AN249" t="str">
        <f>IF(AND(youtube_stats_raw[[#This Row],[upload_frequency]]&gt;23.1077381,youtube_stats_raw[[#This Row],[ engagement_rate]]&lt;=0),"High",IF(OR(youtube_stats_raw[[#This Row],[upload_frequency]]&gt;23.1077381,youtube_stats_raw[[#This Row],[ engagement_rate]]&lt;=0),"Medium","Low"))</f>
        <v>Medium</v>
      </c>
      <c r="AO249" s="4">
        <f>DATE(T249, MATCH(U249,{"Jan","Feb","Mar","Apr","May","Jun","Jul","Aug","Sep","Oct","Nov","Dec"},0), V249)</f>
        <v>41516</v>
      </c>
      <c r="AP249" t="str">
        <f>IF(youtube_stats_raw[[#This Row],[subscribers]]&lt;70000000,"Micro",IF(youtube_stats_raw[[#This Row],[subscribers]]&lt;128000000,"Mid",IF(youtube_stats_raw[[#This Row],[subscribers]]&lt;186000000,"Macro","Mega")))</f>
        <v>Micro</v>
      </c>
      <c r="AQ249">
        <f>SUM((youtube_stats_raw[[#This Row],[lowest_yearly_earnings]] + youtube_stats_raw[[#This Row],[highest_yearly_earnings]])/2)</f>
        <v>3292650</v>
      </c>
      <c r="AR24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50" spans="1:44" x14ac:dyDescent="0.3">
      <c r="A250">
        <v>295</v>
      </c>
      <c r="B250" t="s">
        <v>423</v>
      </c>
      <c r="C250" s="1">
        <v>23000000</v>
      </c>
      <c r="D250" s="2">
        <v>31494513067</v>
      </c>
      <c r="E250" t="s">
        <v>45</v>
      </c>
      <c r="F250" t="s">
        <v>423</v>
      </c>
      <c r="G250">
        <v>2905</v>
      </c>
      <c r="H250" t="s">
        <v>424</v>
      </c>
      <c r="I250" t="s">
        <v>425</v>
      </c>
      <c r="J250" t="s">
        <v>170</v>
      </c>
      <c r="K250">
        <v>34</v>
      </c>
      <c r="L250">
        <v>1</v>
      </c>
      <c r="M250">
        <v>15</v>
      </c>
      <c r="N250">
        <v>756717000</v>
      </c>
      <c r="O250">
        <v>189200</v>
      </c>
      <c r="P250">
        <v>3000000</v>
      </c>
      <c r="Q250">
        <v>2300000</v>
      </c>
      <c r="R250">
        <v>36300000</v>
      </c>
      <c r="S250">
        <v>800000</v>
      </c>
      <c r="T250">
        <v>2019</v>
      </c>
      <c r="U250" t="s">
        <v>98</v>
      </c>
      <c r="V250" t="s">
        <v>119</v>
      </c>
      <c r="W250">
        <v>70.2</v>
      </c>
      <c r="X250">
        <v>83132799</v>
      </c>
      <c r="Y250">
        <v>3.04</v>
      </c>
      <c r="Z250">
        <v>64324835</v>
      </c>
      <c r="AA250">
        <v>51.165691000000002</v>
      </c>
      <c r="AB250">
        <v>10.451525999999999</v>
      </c>
      <c r="AC250">
        <v>48.416666666666664</v>
      </c>
      <c r="AD250">
        <v>10841484.704647159</v>
      </c>
      <c r="AE250">
        <v>7917.3838209982787</v>
      </c>
      <c r="AF250">
        <v>7.3028593746062508E-4</v>
      </c>
      <c r="AG250">
        <v>95.254687494864129</v>
      </c>
      <c r="AH250">
        <v>1369.3266550869566</v>
      </c>
      <c r="AI250">
        <v>7</v>
      </c>
      <c r="AJ250">
        <v>2810800</v>
      </c>
      <c r="AK250">
        <v>34000000</v>
      </c>
      <c r="AL250">
        <v>114285.71428571429</v>
      </c>
      <c r="AM250">
        <f>youtube_stats_raw[[#This Row],[subscribers_for_last_30_days]] /  youtube_stats_raw[[#This Row],[subscribers]]</f>
        <v>3.4782608695652174E-2</v>
      </c>
      <c r="AN250" t="str">
        <f>IF(AND(youtube_stats_raw[[#This Row],[upload_frequency]]&gt;23.1077381,youtube_stats_raw[[#This Row],[ engagement_rate]]&lt;=0),"High",IF(OR(youtube_stats_raw[[#This Row],[upload_frequency]]&gt;23.1077381,youtube_stats_raw[[#This Row],[ engagement_rate]]&lt;=0),"Medium","Low"))</f>
        <v>Medium</v>
      </c>
      <c r="AO250" s="4">
        <f>DATE(T250, MATCH(U250,{"Jan","Feb","Mar","Apr","May","Jun","Jul","Aug","Sep","Oct","Nov","Dec"},0), V250)</f>
        <v>43656</v>
      </c>
      <c r="AP250" t="str">
        <f>IF(youtube_stats_raw[[#This Row],[subscribers]]&lt;70000000,"Micro",IF(youtube_stats_raw[[#This Row],[subscribers]]&lt;128000000,"Mid",IF(youtube_stats_raw[[#This Row],[subscribers]]&lt;186000000,"Macro","Mega")))</f>
        <v>Micro</v>
      </c>
      <c r="AQ250">
        <f>SUM((youtube_stats_raw[[#This Row],[lowest_yearly_earnings]] + youtube_stats_raw[[#This Row],[highest_yearly_earnings]])/2)</f>
        <v>19300000</v>
      </c>
      <c r="AR25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51" spans="1:44" x14ac:dyDescent="0.3">
      <c r="A251">
        <v>296</v>
      </c>
      <c r="B251" t="s">
        <v>426</v>
      </c>
      <c r="C251" s="1">
        <v>23000000</v>
      </c>
      <c r="D251" s="2">
        <v>3378047383</v>
      </c>
      <c r="E251" t="s">
        <v>274</v>
      </c>
      <c r="F251" t="s">
        <v>426</v>
      </c>
      <c r="G251">
        <v>5041</v>
      </c>
      <c r="H251" t="s">
        <v>31</v>
      </c>
      <c r="I251" t="s">
        <v>32</v>
      </c>
      <c r="J251" t="s">
        <v>275</v>
      </c>
      <c r="K251">
        <v>2420</v>
      </c>
      <c r="L251">
        <v>60</v>
      </c>
      <c r="M251">
        <v>5</v>
      </c>
      <c r="N251">
        <v>22262000</v>
      </c>
      <c r="O251">
        <v>5600</v>
      </c>
      <c r="P251">
        <v>89000</v>
      </c>
      <c r="Q251">
        <v>66800</v>
      </c>
      <c r="R251">
        <v>1100000</v>
      </c>
      <c r="S251">
        <v>0</v>
      </c>
      <c r="T251">
        <v>2015</v>
      </c>
      <c r="U251" t="s">
        <v>132</v>
      </c>
      <c r="V251" t="s">
        <v>144</v>
      </c>
      <c r="W251">
        <v>28.1</v>
      </c>
      <c r="X251">
        <v>1366417754</v>
      </c>
      <c r="Y251">
        <v>5.36</v>
      </c>
      <c r="Z251">
        <v>471031528</v>
      </c>
      <c r="AA251">
        <v>20.593684</v>
      </c>
      <c r="AB251">
        <v>78.962879999999998</v>
      </c>
      <c r="AC251">
        <v>46.675925925925924</v>
      </c>
      <c r="AD251">
        <v>670114.53739337437</v>
      </c>
      <c r="AE251">
        <v>4562.5867883356477</v>
      </c>
      <c r="AF251">
        <v>6.8086670766512453E-3</v>
      </c>
      <c r="AG251">
        <v>26.346581296606992</v>
      </c>
      <c r="AH251">
        <v>146.8716253478261</v>
      </c>
      <c r="AI251">
        <v>11</v>
      </c>
      <c r="AJ251">
        <v>83400</v>
      </c>
      <c r="AK251">
        <v>1033200</v>
      </c>
      <c r="AL251">
        <v>0</v>
      </c>
      <c r="AM251">
        <f>youtube_stats_raw[[#This Row],[subscribers_for_last_30_days]] /  youtube_stats_raw[[#This Row],[subscribers]]</f>
        <v>0</v>
      </c>
      <c r="AN251" t="str">
        <f>IF(AND(youtube_stats_raw[[#This Row],[upload_frequency]]&gt;23.1077381,youtube_stats_raw[[#This Row],[ engagement_rate]]&lt;=0),"High",IF(OR(youtube_stats_raw[[#This Row],[upload_frequency]]&gt;23.1077381,youtube_stats_raw[[#This Row],[ engagement_rate]]&lt;=0),"Medium","Low"))</f>
        <v>High</v>
      </c>
      <c r="AO251" s="4">
        <f>DATE(T251, MATCH(U251,{"Jan","Feb","Mar","Apr","May","Jun","Jul","Aug","Sep","Oct","Nov","Dec"},0), V251)</f>
        <v>42296</v>
      </c>
      <c r="AP251" t="str">
        <f>IF(youtube_stats_raw[[#This Row],[subscribers]]&lt;70000000,"Micro",IF(youtube_stats_raw[[#This Row],[subscribers]]&lt;128000000,"Mid",IF(youtube_stats_raw[[#This Row],[subscribers]]&lt;186000000,"Macro","Mega")))</f>
        <v>Micro</v>
      </c>
      <c r="AQ251">
        <f>SUM((youtube_stats_raw[[#This Row],[lowest_yearly_earnings]] + youtube_stats_raw[[#This Row],[highest_yearly_earnings]])/2)</f>
        <v>583400</v>
      </c>
      <c r="AR25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52" spans="1:44" x14ac:dyDescent="0.3">
      <c r="A252">
        <v>297</v>
      </c>
      <c r="B252" t="s">
        <v>427</v>
      </c>
      <c r="C252" s="1">
        <v>23000000</v>
      </c>
      <c r="D252" s="2">
        <v>6041264489</v>
      </c>
      <c r="E252" t="s">
        <v>45</v>
      </c>
      <c r="F252" t="s">
        <v>427</v>
      </c>
      <c r="G252">
        <v>1598</v>
      </c>
      <c r="H252" t="s">
        <v>129</v>
      </c>
      <c r="I252" t="s">
        <v>130</v>
      </c>
      <c r="J252" t="s">
        <v>45</v>
      </c>
      <c r="K252">
        <v>1040</v>
      </c>
      <c r="L252">
        <v>5</v>
      </c>
      <c r="M252">
        <v>80</v>
      </c>
      <c r="N252">
        <v>35539000</v>
      </c>
      <c r="O252">
        <v>8900</v>
      </c>
      <c r="P252">
        <v>142200</v>
      </c>
      <c r="Q252">
        <v>106600</v>
      </c>
      <c r="R252">
        <v>1700000</v>
      </c>
      <c r="S252">
        <v>100000</v>
      </c>
      <c r="T252">
        <v>2006</v>
      </c>
      <c r="U252" t="s">
        <v>34</v>
      </c>
      <c r="V252" t="s">
        <v>110</v>
      </c>
      <c r="W252">
        <v>90</v>
      </c>
      <c r="X252">
        <v>44938712</v>
      </c>
      <c r="Y252">
        <v>9.7899999999999991</v>
      </c>
      <c r="Z252">
        <v>41339571</v>
      </c>
      <c r="AA252">
        <v>-38.416097000000001</v>
      </c>
      <c r="AB252">
        <v>-63.616672000000001</v>
      </c>
      <c r="AC252">
        <v>7.3981481481481479</v>
      </c>
      <c r="AD252">
        <v>3780515.950563204</v>
      </c>
      <c r="AE252">
        <v>14392.991239048812</v>
      </c>
      <c r="AF252">
        <v>3.8071499835636478E-3</v>
      </c>
      <c r="AG252">
        <v>23.538118594032639</v>
      </c>
      <c r="AH252">
        <v>262.66367343478259</v>
      </c>
      <c r="AI252">
        <v>20</v>
      </c>
      <c r="AJ252">
        <v>133300</v>
      </c>
      <c r="AK252">
        <v>1593400</v>
      </c>
      <c r="AL252">
        <v>5000</v>
      </c>
      <c r="AM252">
        <f>youtube_stats_raw[[#This Row],[subscribers_for_last_30_days]] /  youtube_stats_raw[[#This Row],[subscribers]]</f>
        <v>4.3478260869565218E-3</v>
      </c>
      <c r="AN252" t="str">
        <f>IF(AND(youtube_stats_raw[[#This Row],[upload_frequency]]&gt;23.1077381,youtube_stats_raw[[#This Row],[ engagement_rate]]&lt;=0),"High",IF(OR(youtube_stats_raw[[#This Row],[upload_frequency]]&gt;23.1077381,youtube_stats_raw[[#This Row],[ engagement_rate]]&lt;=0),"Medium","Low"))</f>
        <v>Low</v>
      </c>
      <c r="AO252" s="4">
        <f>DATE(T252, MATCH(U252,{"Jan","Feb","Mar","Apr","May","Jun","Jul","Aug","Sep","Oct","Nov","Dec"},0), V252)</f>
        <v>38785</v>
      </c>
      <c r="AP252" t="str">
        <f>IF(youtube_stats_raw[[#This Row],[subscribers]]&lt;70000000,"Micro",IF(youtube_stats_raw[[#This Row],[subscribers]]&lt;128000000,"Mid",IF(youtube_stats_raw[[#This Row],[subscribers]]&lt;186000000,"Macro","Mega")))</f>
        <v>Micro</v>
      </c>
      <c r="AQ252">
        <f>SUM((youtube_stats_raw[[#This Row],[lowest_yearly_earnings]] + youtube_stats_raw[[#This Row],[highest_yearly_earnings]])/2)</f>
        <v>903300</v>
      </c>
      <c r="AR25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53" spans="1:44" x14ac:dyDescent="0.3">
      <c r="A253">
        <v>298</v>
      </c>
      <c r="B253" t="s">
        <v>428</v>
      </c>
      <c r="C253" s="1">
        <v>23000000</v>
      </c>
      <c r="D253" s="2">
        <v>10939966484</v>
      </c>
      <c r="E253" t="s">
        <v>45</v>
      </c>
      <c r="F253" t="s">
        <v>428</v>
      </c>
      <c r="G253">
        <v>5718</v>
      </c>
      <c r="H253" t="s">
        <v>31</v>
      </c>
      <c r="I253" t="s">
        <v>32</v>
      </c>
      <c r="J253" t="s">
        <v>30</v>
      </c>
      <c r="K253">
        <v>382</v>
      </c>
      <c r="L253">
        <v>60</v>
      </c>
      <c r="M253">
        <v>82</v>
      </c>
      <c r="N253">
        <v>93183000</v>
      </c>
      <c r="O253">
        <v>23300</v>
      </c>
      <c r="P253">
        <v>372700</v>
      </c>
      <c r="Q253">
        <v>279500</v>
      </c>
      <c r="R253">
        <v>4500000</v>
      </c>
      <c r="S253">
        <v>100000</v>
      </c>
      <c r="T253">
        <v>2014</v>
      </c>
      <c r="U253" t="s">
        <v>34</v>
      </c>
      <c r="V253" t="s">
        <v>78</v>
      </c>
      <c r="W253">
        <v>28.1</v>
      </c>
      <c r="X253">
        <v>1366417754</v>
      </c>
      <c r="Y253">
        <v>5.36</v>
      </c>
      <c r="Z253">
        <v>471031528</v>
      </c>
      <c r="AA253">
        <v>20.593684</v>
      </c>
      <c r="AB253">
        <v>78.962879999999998</v>
      </c>
      <c r="AC253">
        <v>47.65</v>
      </c>
      <c r="AD253">
        <v>1913250.5218607904</v>
      </c>
      <c r="AE253">
        <v>4022.3854494578522</v>
      </c>
      <c r="AF253">
        <v>2.1023830405365617E-3</v>
      </c>
      <c r="AG253">
        <v>34.067746052520718</v>
      </c>
      <c r="AH253">
        <v>475.65071669565219</v>
      </c>
      <c r="AI253">
        <v>12</v>
      </c>
      <c r="AJ253">
        <v>349400</v>
      </c>
      <c r="AK253">
        <v>4220500</v>
      </c>
      <c r="AL253">
        <v>8333.3333333333339</v>
      </c>
      <c r="AM253">
        <f>youtube_stats_raw[[#This Row],[subscribers_for_last_30_days]] /  youtube_stats_raw[[#This Row],[subscribers]]</f>
        <v>4.3478260869565218E-3</v>
      </c>
      <c r="AN253" t="str">
        <f>IF(AND(youtube_stats_raw[[#This Row],[upload_frequency]]&gt;23.1077381,youtube_stats_raw[[#This Row],[ engagement_rate]]&lt;=0),"High",IF(OR(youtube_stats_raw[[#This Row],[upload_frequency]]&gt;23.1077381,youtube_stats_raw[[#This Row],[ engagement_rate]]&lt;=0),"Medium","Low"))</f>
        <v>Medium</v>
      </c>
      <c r="AO253" s="4">
        <f>DATE(T253, MATCH(U253,{"Jan","Feb","Mar","Apr","May","Jun","Jul","Aug","Sep","Oct","Nov","Dec"},0), V253)</f>
        <v>41721</v>
      </c>
      <c r="AP253" t="str">
        <f>IF(youtube_stats_raw[[#This Row],[subscribers]]&lt;70000000,"Micro",IF(youtube_stats_raw[[#This Row],[subscribers]]&lt;128000000,"Mid",IF(youtube_stats_raw[[#This Row],[subscribers]]&lt;186000000,"Macro","Mega")))</f>
        <v>Micro</v>
      </c>
      <c r="AQ253">
        <f>SUM((youtube_stats_raw[[#This Row],[lowest_yearly_earnings]] + youtube_stats_raw[[#This Row],[highest_yearly_earnings]])/2)</f>
        <v>2389750</v>
      </c>
      <c r="AR25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54" spans="1:44" x14ac:dyDescent="0.3">
      <c r="A254">
        <v>299</v>
      </c>
      <c r="B254" t="s">
        <v>429</v>
      </c>
      <c r="C254" s="1">
        <v>22900000</v>
      </c>
      <c r="D254" s="2">
        <v>5320485069</v>
      </c>
      <c r="E254" t="s">
        <v>319</v>
      </c>
      <c r="F254" t="s">
        <v>429</v>
      </c>
      <c r="G254">
        <v>1670</v>
      </c>
      <c r="H254" t="s">
        <v>31</v>
      </c>
      <c r="I254" t="s">
        <v>32</v>
      </c>
      <c r="J254" t="s">
        <v>124</v>
      </c>
      <c r="K254">
        <v>1248</v>
      </c>
      <c r="L254">
        <v>61</v>
      </c>
      <c r="M254">
        <v>22</v>
      </c>
      <c r="N254">
        <v>118846000</v>
      </c>
      <c r="O254">
        <v>0</v>
      </c>
      <c r="P254">
        <v>0</v>
      </c>
      <c r="Q254">
        <v>0</v>
      </c>
      <c r="R254">
        <v>0</v>
      </c>
      <c r="S254">
        <v>300000</v>
      </c>
      <c r="T254">
        <v>2011</v>
      </c>
      <c r="U254" t="s">
        <v>59</v>
      </c>
      <c r="V254" t="s">
        <v>101</v>
      </c>
      <c r="W254">
        <v>28.1</v>
      </c>
      <c r="X254">
        <v>1366417754</v>
      </c>
      <c r="Y254">
        <v>5.36</v>
      </c>
      <c r="Z254">
        <v>471031528</v>
      </c>
      <c r="AA254">
        <v>20.593684</v>
      </c>
      <c r="AB254">
        <v>78.962879999999998</v>
      </c>
      <c r="AC254">
        <v>10.705128205128204</v>
      </c>
      <c r="AD254">
        <v>3185919.2029940118</v>
      </c>
      <c r="AE254">
        <v>13712.574850299401</v>
      </c>
      <c r="AF254">
        <v>4.3041188355978453E-3</v>
      </c>
      <c r="AG254">
        <v>0</v>
      </c>
      <c r="AH254">
        <v>232.33559253275109</v>
      </c>
      <c r="AI254">
        <v>15</v>
      </c>
      <c r="AJ254">
        <v>0</v>
      </c>
      <c r="AK254">
        <v>0</v>
      </c>
      <c r="AL254">
        <v>20000</v>
      </c>
      <c r="AM254">
        <f>youtube_stats_raw[[#This Row],[subscribers_for_last_30_days]] /  youtube_stats_raw[[#This Row],[subscribers]]</f>
        <v>1.3100436681222707E-2</v>
      </c>
      <c r="AN254" t="str">
        <f>IF(AND(youtube_stats_raw[[#This Row],[upload_frequency]]&gt;23.1077381,youtube_stats_raw[[#This Row],[ engagement_rate]]&lt;=0),"High",IF(OR(youtube_stats_raw[[#This Row],[upload_frequency]]&gt;23.1077381,youtube_stats_raw[[#This Row],[ engagement_rate]]&lt;=0),"Medium","Low"))</f>
        <v>Low</v>
      </c>
      <c r="AO254" s="4">
        <f>DATE(T254, MATCH(U254,{"Jan","Feb","Mar","Apr","May","Jun","Jul","Aug","Sep","Oct","Nov","Dec"},0), V254)</f>
        <v>40680</v>
      </c>
      <c r="AP254" t="str">
        <f>IF(youtube_stats_raw[[#This Row],[subscribers]]&lt;70000000,"Micro",IF(youtube_stats_raw[[#This Row],[subscribers]]&lt;128000000,"Mid",IF(youtube_stats_raw[[#This Row],[subscribers]]&lt;186000000,"Macro","Mega")))</f>
        <v>Micro</v>
      </c>
      <c r="AQ254">
        <f>SUM((youtube_stats_raw[[#This Row],[lowest_yearly_earnings]] + youtube_stats_raw[[#This Row],[highest_yearly_earnings]])/2)</f>
        <v>0</v>
      </c>
      <c r="AR25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55" spans="1:44" x14ac:dyDescent="0.3">
      <c r="A255">
        <v>300</v>
      </c>
      <c r="B255" t="s">
        <v>430</v>
      </c>
      <c r="C255" s="1">
        <v>22900000</v>
      </c>
      <c r="D255" s="2">
        <v>5380073627</v>
      </c>
      <c r="E255" t="s">
        <v>37</v>
      </c>
      <c r="F255" t="s">
        <v>430</v>
      </c>
      <c r="G255">
        <v>0</v>
      </c>
      <c r="H255" t="s">
        <v>39</v>
      </c>
      <c r="I255" t="s">
        <v>40</v>
      </c>
      <c r="J255" t="s">
        <v>41</v>
      </c>
      <c r="K255">
        <v>4057944</v>
      </c>
      <c r="L255">
        <v>7700</v>
      </c>
      <c r="M255">
        <v>7453</v>
      </c>
      <c r="O255">
        <v>0</v>
      </c>
      <c r="P255">
        <v>0</v>
      </c>
      <c r="Q255">
        <v>0</v>
      </c>
      <c r="R255">
        <v>0</v>
      </c>
      <c r="S255">
        <v>1</v>
      </c>
      <c r="T255">
        <v>2006</v>
      </c>
      <c r="U255" t="s">
        <v>34</v>
      </c>
      <c r="V255" t="s">
        <v>115</v>
      </c>
      <c r="W255">
        <v>88.2</v>
      </c>
      <c r="X255">
        <v>328239523</v>
      </c>
      <c r="Y255">
        <v>14.7</v>
      </c>
      <c r="Z255">
        <v>270663028</v>
      </c>
      <c r="AA255">
        <v>37.090240000000001</v>
      </c>
      <c r="AB255">
        <v>-95.712890999999999</v>
      </c>
      <c r="AC255">
        <v>0</v>
      </c>
      <c r="AD255" t="e">
        <v>#NUM!</v>
      </c>
      <c r="AE255" t="e">
        <v>#NUM!</v>
      </c>
      <c r="AF255">
        <v>4.2564473253815568E-3</v>
      </c>
      <c r="AG255">
        <v>0</v>
      </c>
      <c r="AH255">
        <v>234.93771296943231</v>
      </c>
      <c r="AI255">
        <v>20</v>
      </c>
      <c r="AJ255">
        <v>0</v>
      </c>
      <c r="AK255">
        <v>0</v>
      </c>
      <c r="AL255">
        <v>0.05</v>
      </c>
      <c r="AM255">
        <f>youtube_stats_raw[[#This Row],[subscribers_for_last_30_days]] /  youtube_stats_raw[[#This Row],[subscribers]]</f>
        <v>4.3668122270742359E-8</v>
      </c>
      <c r="AN255" t="str">
        <f>IF(AND(youtube_stats_raw[[#This Row],[upload_frequency]]&gt;23.1077381,youtube_stats_raw[[#This Row],[ engagement_rate]]&lt;=0),"High",IF(OR(youtube_stats_raw[[#This Row],[upload_frequency]]&gt;23.1077381,youtube_stats_raw[[#This Row],[ engagement_rate]]&lt;=0),"Medium","Low"))</f>
        <v>Low</v>
      </c>
      <c r="AO255" s="4">
        <f>DATE(T255, MATCH(U255,{"Jan","Feb","Mar","Apr","May","Jun","Jul","Aug","Sep","Oct","Nov","Dec"},0), V255)</f>
        <v>38797</v>
      </c>
      <c r="AP255" t="str">
        <f>IF(youtube_stats_raw[[#This Row],[subscribers]]&lt;70000000,"Micro",IF(youtube_stats_raw[[#This Row],[subscribers]]&lt;128000000,"Mid",IF(youtube_stats_raw[[#This Row],[subscribers]]&lt;186000000,"Macro","Mega")))</f>
        <v>Micro</v>
      </c>
      <c r="AQ255">
        <f>SUM((youtube_stats_raw[[#This Row],[lowest_yearly_earnings]] + youtube_stats_raw[[#This Row],[highest_yearly_earnings]])/2)</f>
        <v>0</v>
      </c>
      <c r="AR25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56" spans="1:44" x14ac:dyDescent="0.3">
      <c r="A256">
        <v>301</v>
      </c>
      <c r="B256" t="s">
        <v>431</v>
      </c>
      <c r="C256" s="1">
        <v>22900000</v>
      </c>
      <c r="D256" s="2">
        <v>16298342829</v>
      </c>
      <c r="E256" t="s">
        <v>30</v>
      </c>
      <c r="F256" t="s">
        <v>431</v>
      </c>
      <c r="G256">
        <v>1159</v>
      </c>
      <c r="H256" t="s">
        <v>302</v>
      </c>
      <c r="I256" t="s">
        <v>303</v>
      </c>
      <c r="J256" t="s">
        <v>30</v>
      </c>
      <c r="K256">
        <v>181</v>
      </c>
      <c r="L256">
        <v>2</v>
      </c>
      <c r="M256">
        <v>83</v>
      </c>
      <c r="N256">
        <v>169056000</v>
      </c>
      <c r="O256">
        <v>42300</v>
      </c>
      <c r="P256">
        <v>676200</v>
      </c>
      <c r="Q256">
        <v>507200</v>
      </c>
      <c r="R256">
        <v>8100000</v>
      </c>
      <c r="S256">
        <v>300000</v>
      </c>
      <c r="T256">
        <v>2012</v>
      </c>
      <c r="U256" t="s">
        <v>140</v>
      </c>
      <c r="V256" t="s">
        <v>33</v>
      </c>
      <c r="W256">
        <v>34.4</v>
      </c>
      <c r="X256">
        <v>10101694</v>
      </c>
      <c r="Y256">
        <v>14.72</v>
      </c>
      <c r="Z256">
        <v>9213048</v>
      </c>
      <c r="AA256">
        <v>30.585163999999999</v>
      </c>
      <c r="AB256">
        <v>36.238413999999999</v>
      </c>
      <c r="AC256">
        <v>8.0486111111111107</v>
      </c>
      <c r="AD256">
        <v>14062418.316652287</v>
      </c>
      <c r="AE256">
        <v>19758.412424503884</v>
      </c>
      <c r="AF256">
        <v>1.4050508226672914E-3</v>
      </c>
      <c r="AG256">
        <v>41.488880623913644</v>
      </c>
      <c r="AH256">
        <v>711.71802746724893</v>
      </c>
      <c r="AI256">
        <v>14</v>
      </c>
      <c r="AJ256">
        <v>633900</v>
      </c>
      <c r="AK256">
        <v>7592800</v>
      </c>
      <c r="AL256">
        <v>21428.571428571428</v>
      </c>
      <c r="AM256">
        <f>youtube_stats_raw[[#This Row],[subscribers_for_last_30_days]] /  youtube_stats_raw[[#This Row],[subscribers]]</f>
        <v>1.3100436681222707E-2</v>
      </c>
      <c r="AN256" t="str">
        <f>IF(AND(youtube_stats_raw[[#This Row],[upload_frequency]]&gt;23.1077381,youtube_stats_raw[[#This Row],[ engagement_rate]]&lt;=0),"High",IF(OR(youtube_stats_raw[[#This Row],[upload_frequency]]&gt;23.1077381,youtube_stats_raw[[#This Row],[ engagement_rate]]&lt;=0),"Medium","Low"))</f>
        <v>Low</v>
      </c>
      <c r="AO256" s="4">
        <f>DATE(T256, MATCH(U256,{"Jan","Feb","Mar","Apr","May","Jun","Jul","Aug","Sep","Oct","Nov","Dec"},0), V256)</f>
        <v>41214</v>
      </c>
      <c r="AP256" t="str">
        <f>IF(youtube_stats_raw[[#This Row],[subscribers]]&lt;70000000,"Micro",IF(youtube_stats_raw[[#This Row],[subscribers]]&lt;128000000,"Mid",IF(youtube_stats_raw[[#This Row],[subscribers]]&lt;186000000,"Macro","Mega")))</f>
        <v>Micro</v>
      </c>
      <c r="AQ256">
        <f>SUM((youtube_stats_raw[[#This Row],[lowest_yearly_earnings]] + youtube_stats_raw[[#This Row],[highest_yearly_earnings]])/2)</f>
        <v>4303600</v>
      </c>
      <c r="AR25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57" spans="1:44" x14ac:dyDescent="0.3">
      <c r="A257">
        <v>302</v>
      </c>
      <c r="B257" t="s">
        <v>432</v>
      </c>
      <c r="C257" s="1">
        <v>22900000</v>
      </c>
      <c r="D257" s="2">
        <v>13206471140</v>
      </c>
      <c r="E257" t="s">
        <v>49</v>
      </c>
      <c r="F257" t="s">
        <v>433</v>
      </c>
      <c r="G257">
        <v>1251</v>
      </c>
      <c r="H257" t="s">
        <v>195</v>
      </c>
      <c r="I257" t="s">
        <v>196</v>
      </c>
      <c r="J257" t="s">
        <v>49</v>
      </c>
      <c r="K257">
        <v>278</v>
      </c>
      <c r="L257">
        <v>12</v>
      </c>
      <c r="M257">
        <v>17</v>
      </c>
      <c r="N257">
        <v>136821000</v>
      </c>
      <c r="O257">
        <v>34200</v>
      </c>
      <c r="P257">
        <v>547300</v>
      </c>
      <c r="Q257">
        <v>410500</v>
      </c>
      <c r="R257">
        <v>6600000</v>
      </c>
      <c r="S257">
        <v>200000</v>
      </c>
      <c r="T257">
        <v>2018</v>
      </c>
      <c r="U257" t="s">
        <v>34</v>
      </c>
      <c r="V257" t="s">
        <v>144</v>
      </c>
      <c r="W257">
        <v>40.200000000000003</v>
      </c>
      <c r="X257">
        <v>126014024</v>
      </c>
      <c r="Y257">
        <v>3.42</v>
      </c>
      <c r="Z257">
        <v>102626859</v>
      </c>
      <c r="AA257">
        <v>23.634501</v>
      </c>
      <c r="AB257">
        <v>-102.552784</v>
      </c>
      <c r="AC257">
        <v>17.375</v>
      </c>
      <c r="AD257">
        <v>10556731.526778577</v>
      </c>
      <c r="AE257">
        <v>18305.355715427657</v>
      </c>
      <c r="AF257">
        <v>1.7339984131446032E-3</v>
      </c>
      <c r="AG257">
        <v>41.441804869608795</v>
      </c>
      <c r="AH257">
        <v>576.70179650655018</v>
      </c>
      <c r="AI257">
        <v>8</v>
      </c>
      <c r="AJ257">
        <v>513100</v>
      </c>
      <c r="AK257">
        <v>6189500</v>
      </c>
      <c r="AL257">
        <v>25000</v>
      </c>
      <c r="AM257">
        <f>youtube_stats_raw[[#This Row],[subscribers_for_last_30_days]] /  youtube_stats_raw[[#This Row],[subscribers]]</f>
        <v>8.7336244541484712E-3</v>
      </c>
      <c r="AN257" t="str">
        <f>IF(AND(youtube_stats_raw[[#This Row],[upload_frequency]]&gt;23.1077381,youtube_stats_raw[[#This Row],[ engagement_rate]]&lt;=0),"High",IF(OR(youtube_stats_raw[[#This Row],[upload_frequency]]&gt;23.1077381,youtube_stats_raw[[#This Row],[ engagement_rate]]&lt;=0),"Medium","Low"))</f>
        <v>Low</v>
      </c>
      <c r="AO257" s="4">
        <f>DATE(T257, MATCH(U257,{"Jan","Feb","Mar","Apr","May","Jun","Jul","Aug","Sep","Oct","Nov","Dec"},0), V257)</f>
        <v>43178</v>
      </c>
      <c r="AP257" t="str">
        <f>IF(youtube_stats_raw[[#This Row],[subscribers]]&lt;70000000,"Micro",IF(youtube_stats_raw[[#This Row],[subscribers]]&lt;128000000,"Mid",IF(youtube_stats_raw[[#This Row],[subscribers]]&lt;186000000,"Macro","Mega")))</f>
        <v>Micro</v>
      </c>
      <c r="AQ257">
        <f>SUM((youtube_stats_raw[[#This Row],[lowest_yearly_earnings]] + youtube_stats_raw[[#This Row],[highest_yearly_earnings]])/2)</f>
        <v>3505250</v>
      </c>
      <c r="AR25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58" spans="1:44" x14ac:dyDescent="0.3">
      <c r="A258">
        <v>304</v>
      </c>
      <c r="B258" t="s">
        <v>434</v>
      </c>
      <c r="C258" s="1">
        <v>22700000</v>
      </c>
      <c r="D258" s="2">
        <v>10115316784</v>
      </c>
      <c r="E258" t="s">
        <v>58</v>
      </c>
      <c r="F258" t="s">
        <v>434</v>
      </c>
      <c r="G258">
        <v>985</v>
      </c>
      <c r="H258" t="s">
        <v>39</v>
      </c>
      <c r="I258" t="s">
        <v>40</v>
      </c>
      <c r="J258" t="s">
        <v>49</v>
      </c>
      <c r="K258">
        <v>438</v>
      </c>
      <c r="L258">
        <v>87</v>
      </c>
      <c r="M258">
        <v>18</v>
      </c>
      <c r="N258">
        <v>155215000</v>
      </c>
      <c r="O258">
        <v>38800</v>
      </c>
      <c r="P258">
        <v>620900</v>
      </c>
      <c r="Q258">
        <v>465600</v>
      </c>
      <c r="R258">
        <v>7500000</v>
      </c>
      <c r="S258">
        <v>300000</v>
      </c>
      <c r="T258">
        <v>2015</v>
      </c>
      <c r="U258" t="s">
        <v>51</v>
      </c>
      <c r="V258" t="s">
        <v>110</v>
      </c>
      <c r="W258">
        <v>88.2</v>
      </c>
      <c r="X258">
        <v>328239523</v>
      </c>
      <c r="Y258">
        <v>14.7</v>
      </c>
      <c r="Z258">
        <v>270663028</v>
      </c>
      <c r="AA258">
        <v>37.090240000000001</v>
      </c>
      <c r="AB258">
        <v>-95.712890999999999</v>
      </c>
      <c r="AC258">
        <v>9.1203703703703702</v>
      </c>
      <c r="AD258">
        <v>10269357.141116751</v>
      </c>
      <c r="AE258">
        <v>23045.685279187815</v>
      </c>
      <c r="AF258">
        <v>2.2441215124281567E-3</v>
      </c>
      <c r="AG258">
        <v>61.382160663728747</v>
      </c>
      <c r="AH258">
        <v>445.60866889867839</v>
      </c>
      <c r="AI258">
        <v>11</v>
      </c>
      <c r="AJ258">
        <v>582100</v>
      </c>
      <c r="AK258">
        <v>7034400</v>
      </c>
      <c r="AL258">
        <v>27272.727272727272</v>
      </c>
      <c r="AM258">
        <f>youtube_stats_raw[[#This Row],[subscribers_for_last_30_days]] /  youtube_stats_raw[[#This Row],[subscribers]]</f>
        <v>1.3215859030837005E-2</v>
      </c>
      <c r="AN258" t="str">
        <f>IF(AND(youtube_stats_raw[[#This Row],[upload_frequency]]&gt;23.1077381,youtube_stats_raw[[#This Row],[ engagement_rate]]&lt;=0),"High",IF(OR(youtube_stats_raw[[#This Row],[upload_frequency]]&gt;23.1077381,youtube_stats_raw[[#This Row],[ engagement_rate]]&lt;=0),"Medium","Low"))</f>
        <v>Low</v>
      </c>
      <c r="AO258" s="4">
        <f>DATE(T258, MATCH(U258,{"Jan","Feb","Mar","Apr","May","Jun","Jul","Aug","Sep","Oct","Nov","Dec"},0), V258)</f>
        <v>42256</v>
      </c>
      <c r="AP258" t="str">
        <f>IF(youtube_stats_raw[[#This Row],[subscribers]]&lt;70000000,"Micro",IF(youtube_stats_raw[[#This Row],[subscribers]]&lt;128000000,"Mid",IF(youtube_stats_raw[[#This Row],[subscribers]]&lt;186000000,"Macro","Mega")))</f>
        <v>Micro</v>
      </c>
      <c r="AQ258">
        <f>SUM((youtube_stats_raw[[#This Row],[lowest_yearly_earnings]] + youtube_stats_raw[[#This Row],[highest_yearly_earnings]])/2)</f>
        <v>3982800</v>
      </c>
      <c r="AR25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59" spans="1:44" x14ac:dyDescent="0.3">
      <c r="A259">
        <v>306</v>
      </c>
      <c r="B259" t="s">
        <v>435</v>
      </c>
      <c r="C259" s="1">
        <v>22600000</v>
      </c>
      <c r="D259" s="2">
        <v>20847038152</v>
      </c>
      <c r="E259" t="s">
        <v>58</v>
      </c>
      <c r="F259" t="s">
        <v>435</v>
      </c>
      <c r="G259">
        <v>60964</v>
      </c>
      <c r="H259" t="s">
        <v>31</v>
      </c>
      <c r="I259" t="s">
        <v>32</v>
      </c>
      <c r="J259" t="s">
        <v>45</v>
      </c>
      <c r="K259">
        <v>109</v>
      </c>
      <c r="L259">
        <v>63</v>
      </c>
      <c r="M259">
        <v>82</v>
      </c>
      <c r="N259">
        <v>982238000</v>
      </c>
      <c r="O259">
        <v>245600</v>
      </c>
      <c r="P259">
        <v>3900000</v>
      </c>
      <c r="Q259">
        <v>2900000</v>
      </c>
      <c r="R259">
        <v>47100000</v>
      </c>
      <c r="S259">
        <v>600000</v>
      </c>
      <c r="T259">
        <v>2016</v>
      </c>
      <c r="U259" t="s">
        <v>46</v>
      </c>
      <c r="V259" t="s">
        <v>183</v>
      </c>
      <c r="W259">
        <v>28.1</v>
      </c>
      <c r="X259">
        <v>1366417754</v>
      </c>
      <c r="Y259">
        <v>5.36</v>
      </c>
      <c r="Z259">
        <v>471031528</v>
      </c>
      <c r="AA259">
        <v>20.593684</v>
      </c>
      <c r="AB259">
        <v>78.962879999999998</v>
      </c>
      <c r="AC259">
        <v>635.04166666666663</v>
      </c>
      <c r="AD259">
        <v>341956.53421691491</v>
      </c>
      <c r="AE259">
        <v>370.71058329505939</v>
      </c>
      <c r="AF259">
        <v>1.0840868537400276E-3</v>
      </c>
      <c r="AG259">
        <v>187.07693493743838</v>
      </c>
      <c r="AH259">
        <v>922.43531646017698</v>
      </c>
      <c r="AI259">
        <v>10</v>
      </c>
      <c r="AJ259">
        <v>3654400</v>
      </c>
      <c r="AK259">
        <v>44200000</v>
      </c>
      <c r="AL259">
        <v>60000</v>
      </c>
      <c r="AM259">
        <f>youtube_stats_raw[[#This Row],[subscribers_for_last_30_days]] /  youtube_stats_raw[[#This Row],[subscribers]]</f>
        <v>2.6548672566371681E-2</v>
      </c>
      <c r="AN259" t="str">
        <f>IF(AND(youtube_stats_raw[[#This Row],[upload_frequency]]&gt;23.1077381,youtube_stats_raw[[#This Row],[ engagement_rate]]&lt;=0),"High",IF(OR(youtube_stats_raw[[#This Row],[upload_frequency]]&gt;23.1077381,youtube_stats_raw[[#This Row],[ engagement_rate]]&lt;=0),"Medium","Low"))</f>
        <v>Medium</v>
      </c>
      <c r="AO259" s="4">
        <f>DATE(T259, MATCH(U259,{"Jan","Feb","Mar","Apr","May","Jun","Jul","Aug","Sep","Oct","Nov","Dec"},0), V259)</f>
        <v>42426</v>
      </c>
      <c r="AP259" t="str">
        <f>IF(youtube_stats_raw[[#This Row],[subscribers]]&lt;70000000,"Micro",IF(youtube_stats_raw[[#This Row],[subscribers]]&lt;128000000,"Mid",IF(youtube_stats_raw[[#This Row],[subscribers]]&lt;186000000,"Macro","Mega")))</f>
        <v>Micro</v>
      </c>
      <c r="AQ259">
        <f>SUM((youtube_stats_raw[[#This Row],[lowest_yearly_earnings]] + youtube_stats_raw[[#This Row],[highest_yearly_earnings]])/2)</f>
        <v>25000000</v>
      </c>
      <c r="AR25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60" spans="1:44" x14ac:dyDescent="0.3">
      <c r="A260">
        <v>307</v>
      </c>
      <c r="B260" t="s">
        <v>436</v>
      </c>
      <c r="C260" s="1">
        <v>22600000</v>
      </c>
      <c r="D260" s="2">
        <v>9223534599</v>
      </c>
      <c r="E260" t="s">
        <v>170</v>
      </c>
      <c r="F260" t="s">
        <v>436</v>
      </c>
      <c r="G260">
        <v>495</v>
      </c>
      <c r="H260" t="s">
        <v>31</v>
      </c>
      <c r="I260" t="s">
        <v>32</v>
      </c>
      <c r="J260" t="s">
        <v>45</v>
      </c>
      <c r="K260">
        <v>508</v>
      </c>
      <c r="L260">
        <v>62</v>
      </c>
      <c r="M260">
        <v>81</v>
      </c>
      <c r="N260">
        <v>399152000</v>
      </c>
      <c r="O260">
        <v>99800</v>
      </c>
      <c r="P260">
        <v>1600000</v>
      </c>
      <c r="Q260">
        <v>1200000</v>
      </c>
      <c r="R260">
        <v>19200000</v>
      </c>
      <c r="S260">
        <v>1400000</v>
      </c>
      <c r="T260">
        <v>2020</v>
      </c>
      <c r="U260" t="s">
        <v>89</v>
      </c>
      <c r="V260" t="s">
        <v>66</v>
      </c>
      <c r="W260">
        <v>28.1</v>
      </c>
      <c r="X260">
        <v>1366417754</v>
      </c>
      <c r="Y260">
        <v>5.36</v>
      </c>
      <c r="Z260">
        <v>471031528</v>
      </c>
      <c r="AA260">
        <v>20.593684</v>
      </c>
      <c r="AB260">
        <v>78.962879999999998</v>
      </c>
      <c r="AC260">
        <v>10.3125</v>
      </c>
      <c r="AD260">
        <v>18633403.23030303</v>
      </c>
      <c r="AE260">
        <v>45656.565656565654</v>
      </c>
      <c r="AF260">
        <v>2.450253724038749E-3</v>
      </c>
      <c r="AG260">
        <v>173.46929019743357</v>
      </c>
      <c r="AH260">
        <v>408.12099995575221</v>
      </c>
      <c r="AI260">
        <v>6</v>
      </c>
      <c r="AJ260">
        <v>1500200</v>
      </c>
      <c r="AK260">
        <v>18000000</v>
      </c>
      <c r="AL260">
        <v>233333.33333333334</v>
      </c>
      <c r="AM260">
        <f>youtube_stats_raw[[#This Row],[subscribers_for_last_30_days]] /  youtube_stats_raw[[#This Row],[subscribers]]</f>
        <v>6.1946902654867256E-2</v>
      </c>
      <c r="AN260" t="str">
        <f>IF(AND(youtube_stats_raw[[#This Row],[upload_frequency]]&gt;23.1077381,youtube_stats_raw[[#This Row],[ engagement_rate]]&lt;=0),"High",IF(OR(youtube_stats_raw[[#This Row],[upload_frequency]]&gt;23.1077381,youtube_stats_raw[[#This Row],[ engagement_rate]]&lt;=0),"Medium","Low"))</f>
        <v>Low</v>
      </c>
      <c r="AO260" s="4">
        <f>DATE(T260, MATCH(U260,{"Jan","Feb","Mar","Apr","May","Jun","Jul","Aug","Sep","Oct","Nov","Dec"},0), V260)</f>
        <v>44011</v>
      </c>
      <c r="AP260" t="str">
        <f>IF(youtube_stats_raw[[#This Row],[subscribers]]&lt;70000000,"Micro",IF(youtube_stats_raw[[#This Row],[subscribers]]&lt;128000000,"Mid",IF(youtube_stats_raw[[#This Row],[subscribers]]&lt;186000000,"Macro","Mega")))</f>
        <v>Micro</v>
      </c>
      <c r="AQ260">
        <f>SUM((youtube_stats_raw[[#This Row],[lowest_yearly_earnings]] + youtube_stats_raw[[#This Row],[highest_yearly_earnings]])/2)</f>
        <v>10200000</v>
      </c>
      <c r="AR26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61" spans="1:44" x14ac:dyDescent="0.3">
      <c r="A261">
        <v>308</v>
      </c>
      <c r="B261" t="s">
        <v>437</v>
      </c>
      <c r="C261" s="1">
        <v>22600000</v>
      </c>
      <c r="D261" s="2">
        <v>14231943358</v>
      </c>
      <c r="E261" t="s">
        <v>30</v>
      </c>
      <c r="F261" t="s">
        <v>437</v>
      </c>
      <c r="G261">
        <v>180</v>
      </c>
      <c r="H261" t="s">
        <v>39</v>
      </c>
      <c r="I261" t="s">
        <v>40</v>
      </c>
      <c r="J261" t="s">
        <v>30</v>
      </c>
      <c r="K261">
        <v>246</v>
      </c>
      <c r="L261">
        <v>88</v>
      </c>
      <c r="M261">
        <v>84</v>
      </c>
      <c r="N261">
        <v>81660000</v>
      </c>
      <c r="O261">
        <v>20400</v>
      </c>
      <c r="P261">
        <v>326600</v>
      </c>
      <c r="Q261">
        <v>245000</v>
      </c>
      <c r="R261">
        <v>3900000</v>
      </c>
      <c r="S261">
        <v>100000</v>
      </c>
      <c r="T261">
        <v>2012</v>
      </c>
      <c r="U261" t="s">
        <v>51</v>
      </c>
      <c r="V261" t="s">
        <v>127</v>
      </c>
      <c r="W261">
        <v>88.2</v>
      </c>
      <c r="X261">
        <v>328239523</v>
      </c>
      <c r="Y261">
        <v>14.7</v>
      </c>
      <c r="Z261">
        <v>270663028</v>
      </c>
      <c r="AA261">
        <v>37.090240000000001</v>
      </c>
      <c r="AB261">
        <v>-95.712890999999999</v>
      </c>
      <c r="AC261">
        <v>1.25</v>
      </c>
      <c r="AD261">
        <v>79066351.98888889</v>
      </c>
      <c r="AE261">
        <v>125555.55555555556</v>
      </c>
      <c r="AF261">
        <v>1.5879770900926319E-3</v>
      </c>
      <c r="AG261">
        <v>22.948376886028917</v>
      </c>
      <c r="AH261">
        <v>629.73200699115046</v>
      </c>
      <c r="AI261">
        <v>14</v>
      </c>
      <c r="AJ261">
        <v>306200</v>
      </c>
      <c r="AK261">
        <v>3655000</v>
      </c>
      <c r="AL261">
        <v>7142.8571428571431</v>
      </c>
      <c r="AM261">
        <f>youtube_stats_raw[[#This Row],[subscribers_for_last_30_days]] /  youtube_stats_raw[[#This Row],[subscribers]]</f>
        <v>4.4247787610619468E-3</v>
      </c>
      <c r="AN261" t="str">
        <f>IF(AND(youtube_stats_raw[[#This Row],[upload_frequency]]&gt;23.1077381,youtube_stats_raw[[#This Row],[ engagement_rate]]&lt;=0),"High",IF(OR(youtube_stats_raw[[#This Row],[upload_frequency]]&gt;23.1077381,youtube_stats_raw[[#This Row],[ engagement_rate]]&lt;=0),"Medium","Low"))</f>
        <v>Low</v>
      </c>
      <c r="AO261" s="4">
        <f>DATE(T261, MATCH(U261,{"Jan","Feb","Mar","Apr","May","Jun","Jul","Aug","Sep","Oct","Nov","Dec"},0), V261)</f>
        <v>41174</v>
      </c>
      <c r="AP261" t="str">
        <f>IF(youtube_stats_raw[[#This Row],[subscribers]]&lt;70000000,"Micro",IF(youtube_stats_raw[[#This Row],[subscribers]]&lt;128000000,"Mid",IF(youtube_stats_raw[[#This Row],[subscribers]]&lt;186000000,"Macro","Mega")))</f>
        <v>Micro</v>
      </c>
      <c r="AQ261">
        <f>SUM((youtube_stats_raw[[#This Row],[lowest_yearly_earnings]] + youtube_stats_raw[[#This Row],[highest_yearly_earnings]])/2)</f>
        <v>2072500</v>
      </c>
      <c r="AR26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62" spans="1:44" x14ac:dyDescent="0.3">
      <c r="A262">
        <v>309</v>
      </c>
      <c r="B262" t="s">
        <v>438</v>
      </c>
      <c r="C262" s="1">
        <v>22600000</v>
      </c>
      <c r="D262" s="2">
        <v>17507060680</v>
      </c>
      <c r="E262" t="s">
        <v>58</v>
      </c>
      <c r="F262" t="s">
        <v>438</v>
      </c>
      <c r="G262">
        <v>1189</v>
      </c>
      <c r="H262" t="s">
        <v>216</v>
      </c>
      <c r="I262" t="s">
        <v>217</v>
      </c>
      <c r="J262" t="s">
        <v>45</v>
      </c>
      <c r="K262">
        <v>156</v>
      </c>
      <c r="L262">
        <v>1</v>
      </c>
      <c r="M262">
        <v>83</v>
      </c>
      <c r="N262">
        <v>73829000</v>
      </c>
      <c r="O262">
        <v>18500</v>
      </c>
      <c r="P262">
        <v>295300</v>
      </c>
      <c r="Q262">
        <v>221500</v>
      </c>
      <c r="R262">
        <v>3500000</v>
      </c>
      <c r="S262">
        <v>100000</v>
      </c>
      <c r="T262">
        <v>2010</v>
      </c>
      <c r="U262" t="s">
        <v>84</v>
      </c>
      <c r="V262" t="s">
        <v>83</v>
      </c>
      <c r="W262">
        <v>68</v>
      </c>
      <c r="X262">
        <v>34268528</v>
      </c>
      <c r="Y262">
        <v>5.93</v>
      </c>
      <c r="Z262">
        <v>28807838</v>
      </c>
      <c r="AA262">
        <v>23.885942</v>
      </c>
      <c r="AB262">
        <v>45.079161999999997</v>
      </c>
      <c r="AC262">
        <v>7.0773809523809526</v>
      </c>
      <c r="AD262">
        <v>14724188.965517242</v>
      </c>
      <c r="AE262">
        <v>19007.569386038689</v>
      </c>
      <c r="AF262">
        <v>1.2909077322053356E-3</v>
      </c>
      <c r="AG262">
        <v>16.867480235408657</v>
      </c>
      <c r="AH262">
        <v>774.64870265486729</v>
      </c>
      <c r="AI262">
        <v>16</v>
      </c>
      <c r="AJ262">
        <v>276800</v>
      </c>
      <c r="AK262">
        <v>3278500</v>
      </c>
      <c r="AL262">
        <v>6250</v>
      </c>
      <c r="AM262">
        <f>youtube_stats_raw[[#This Row],[subscribers_for_last_30_days]] /  youtube_stats_raw[[#This Row],[subscribers]]</f>
        <v>4.4247787610619468E-3</v>
      </c>
      <c r="AN262" t="str">
        <f>IF(AND(youtube_stats_raw[[#This Row],[upload_frequency]]&gt;23.1077381,youtube_stats_raw[[#This Row],[ engagement_rate]]&lt;=0),"High",IF(OR(youtube_stats_raw[[#This Row],[upload_frequency]]&gt;23.1077381,youtube_stats_raw[[#This Row],[ engagement_rate]]&lt;=0),"Medium","Low"))</f>
        <v>Low</v>
      </c>
      <c r="AO262" s="4">
        <f>DATE(T262, MATCH(U262,{"Jan","Feb","Mar","Apr","May","Jun","Jul","Aug","Sep","Oct","Nov","Dec"},0), V262)</f>
        <v>40523</v>
      </c>
      <c r="AP262" t="str">
        <f>IF(youtube_stats_raw[[#This Row],[subscribers]]&lt;70000000,"Micro",IF(youtube_stats_raw[[#This Row],[subscribers]]&lt;128000000,"Mid",IF(youtube_stats_raw[[#This Row],[subscribers]]&lt;186000000,"Macro","Mega")))</f>
        <v>Micro</v>
      </c>
      <c r="AQ262">
        <f>SUM((youtube_stats_raw[[#This Row],[lowest_yearly_earnings]] + youtube_stats_raw[[#This Row],[highest_yearly_earnings]])/2)</f>
        <v>1860750</v>
      </c>
      <c r="AR26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63" spans="1:44" x14ac:dyDescent="0.3">
      <c r="A263">
        <v>310</v>
      </c>
      <c r="B263" t="s">
        <v>439</v>
      </c>
      <c r="C263" s="1">
        <v>22600000</v>
      </c>
      <c r="D263" s="2">
        <v>13405849040</v>
      </c>
      <c r="E263" t="s">
        <v>30</v>
      </c>
      <c r="F263" t="s">
        <v>439</v>
      </c>
      <c r="G263">
        <v>171</v>
      </c>
      <c r="H263" t="s">
        <v>39</v>
      </c>
      <c r="I263" t="s">
        <v>40</v>
      </c>
      <c r="J263" t="s">
        <v>30</v>
      </c>
      <c r="K263">
        <v>273</v>
      </c>
      <c r="L263">
        <v>88</v>
      </c>
      <c r="M263">
        <v>84</v>
      </c>
      <c r="N263">
        <v>95253000</v>
      </c>
      <c r="O263">
        <v>23800</v>
      </c>
      <c r="P263">
        <v>381000</v>
      </c>
      <c r="Q263">
        <v>285800</v>
      </c>
      <c r="R263">
        <v>4600000</v>
      </c>
      <c r="S263">
        <v>0</v>
      </c>
      <c r="T263">
        <v>2007</v>
      </c>
      <c r="U263" t="s">
        <v>140</v>
      </c>
      <c r="V263" t="s">
        <v>144</v>
      </c>
      <c r="W263">
        <v>88.2</v>
      </c>
      <c r="X263">
        <v>328239523</v>
      </c>
      <c r="Y263">
        <v>14.7</v>
      </c>
      <c r="Z263">
        <v>270663028</v>
      </c>
      <c r="AA263">
        <v>37.090240000000001</v>
      </c>
      <c r="AB263">
        <v>-95.712890999999999</v>
      </c>
      <c r="AC263">
        <v>0.83823529411764708</v>
      </c>
      <c r="AD263">
        <v>78396778.011695907</v>
      </c>
      <c r="AE263">
        <v>132163.74269005848</v>
      </c>
      <c r="AF263">
        <v>1.6858313063623756E-3</v>
      </c>
      <c r="AG263">
        <v>28.420430430268372</v>
      </c>
      <c r="AH263">
        <v>593.17916106194696</v>
      </c>
      <c r="AI263">
        <v>19</v>
      </c>
      <c r="AJ263">
        <v>357200</v>
      </c>
      <c r="AK263">
        <v>4314200</v>
      </c>
      <c r="AL263">
        <v>0</v>
      </c>
      <c r="AM263">
        <f>youtube_stats_raw[[#This Row],[subscribers_for_last_30_days]] /  youtube_stats_raw[[#This Row],[subscribers]]</f>
        <v>0</v>
      </c>
      <c r="AN263" t="str">
        <f>IF(AND(youtube_stats_raw[[#This Row],[upload_frequency]]&gt;23.1077381,youtube_stats_raw[[#This Row],[ engagement_rate]]&lt;=0),"High",IF(OR(youtube_stats_raw[[#This Row],[upload_frequency]]&gt;23.1077381,youtube_stats_raw[[#This Row],[ engagement_rate]]&lt;=0),"Medium","Low"))</f>
        <v>Medium</v>
      </c>
      <c r="AO263" s="4">
        <f>DATE(T263, MATCH(U263,{"Jan","Feb","Mar","Apr","May","Jun","Jul","Aug","Sep","Oct","Nov","Dec"},0), V263)</f>
        <v>39405</v>
      </c>
      <c r="AP263" t="str">
        <f>IF(youtube_stats_raw[[#This Row],[subscribers]]&lt;70000000,"Micro",IF(youtube_stats_raw[[#This Row],[subscribers]]&lt;128000000,"Mid",IF(youtube_stats_raw[[#This Row],[subscribers]]&lt;186000000,"Macro","Mega")))</f>
        <v>Micro</v>
      </c>
      <c r="AQ263">
        <f>SUM((youtube_stats_raw[[#This Row],[lowest_yearly_earnings]] + youtube_stats_raw[[#This Row],[highest_yearly_earnings]])/2)</f>
        <v>2442900</v>
      </c>
      <c r="AR26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64" spans="1:44" x14ac:dyDescent="0.3">
      <c r="A264">
        <v>311</v>
      </c>
      <c r="B264" t="s">
        <v>440</v>
      </c>
      <c r="C264" s="1">
        <v>22600000</v>
      </c>
      <c r="D264" s="2">
        <v>27084848152</v>
      </c>
      <c r="E264" t="s">
        <v>58</v>
      </c>
      <c r="F264" t="s">
        <v>440</v>
      </c>
      <c r="G264">
        <v>2321</v>
      </c>
      <c r="H264" t="s">
        <v>39</v>
      </c>
      <c r="I264" t="s">
        <v>40</v>
      </c>
      <c r="J264" t="s">
        <v>71</v>
      </c>
      <c r="K264">
        <v>57</v>
      </c>
      <c r="L264">
        <v>87</v>
      </c>
      <c r="M264">
        <v>11</v>
      </c>
      <c r="N264">
        <v>1174000000</v>
      </c>
      <c r="O264">
        <v>293500</v>
      </c>
      <c r="P264">
        <v>4700000</v>
      </c>
      <c r="Q264">
        <v>3500000</v>
      </c>
      <c r="R264">
        <v>56300000</v>
      </c>
      <c r="S264">
        <v>1300000</v>
      </c>
      <c r="T264">
        <v>2021</v>
      </c>
      <c r="U264" t="s">
        <v>51</v>
      </c>
      <c r="V264" t="s">
        <v>125</v>
      </c>
      <c r="W264">
        <v>88.2</v>
      </c>
      <c r="X264">
        <v>328239523</v>
      </c>
      <c r="Y264">
        <v>14.7</v>
      </c>
      <c r="Z264">
        <v>270663028</v>
      </c>
      <c r="AA264">
        <v>37.090240000000001</v>
      </c>
      <c r="AB264">
        <v>-95.712890999999999</v>
      </c>
      <c r="AC264">
        <v>64.472222222222229</v>
      </c>
      <c r="AD264">
        <v>11669473.56828953</v>
      </c>
      <c r="AE264">
        <v>9737.1822490305894</v>
      </c>
      <c r="AF264">
        <v>8.3441486816425697E-4</v>
      </c>
      <c r="AG264">
        <v>173.52875576867294</v>
      </c>
      <c r="AH264">
        <v>1198.4446084955753</v>
      </c>
      <c r="AI264">
        <v>5</v>
      </c>
      <c r="AJ264">
        <v>4406500</v>
      </c>
      <c r="AK264">
        <v>52800000</v>
      </c>
      <c r="AL264">
        <v>260000</v>
      </c>
      <c r="AM264">
        <f>youtube_stats_raw[[#This Row],[subscribers_for_last_30_days]] /  youtube_stats_raw[[#This Row],[subscribers]]</f>
        <v>5.7522123893805309E-2</v>
      </c>
      <c r="AN264" t="str">
        <f>IF(AND(youtube_stats_raw[[#This Row],[upload_frequency]]&gt;23.1077381,youtube_stats_raw[[#This Row],[ engagement_rate]]&lt;=0),"High",IF(OR(youtube_stats_raw[[#This Row],[upload_frequency]]&gt;23.1077381,youtube_stats_raw[[#This Row],[ engagement_rate]]&lt;=0),"Medium","Low"))</f>
        <v>Medium</v>
      </c>
      <c r="AO264" s="4">
        <f>DATE(T264, MATCH(U264,{"Jan","Feb","Mar","Apr","May","Jun","Jul","Aug","Sep","Oct","Nov","Dec"},0), V264)</f>
        <v>44467</v>
      </c>
      <c r="AP264" t="str">
        <f>IF(youtube_stats_raw[[#This Row],[subscribers]]&lt;70000000,"Micro",IF(youtube_stats_raw[[#This Row],[subscribers]]&lt;128000000,"Mid",IF(youtube_stats_raw[[#This Row],[subscribers]]&lt;186000000,"Macro","Mega")))</f>
        <v>Micro</v>
      </c>
      <c r="AQ264">
        <f>SUM((youtube_stats_raw[[#This Row],[lowest_yearly_earnings]] + youtube_stats_raw[[#This Row],[highest_yearly_earnings]])/2)</f>
        <v>29900000</v>
      </c>
      <c r="AR26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65" spans="1:44" x14ac:dyDescent="0.3">
      <c r="A265">
        <v>312</v>
      </c>
      <c r="B265" t="s">
        <v>441</v>
      </c>
      <c r="C265" s="1">
        <v>22500000</v>
      </c>
      <c r="D265" s="2">
        <v>2431154438</v>
      </c>
      <c r="E265" t="s">
        <v>37</v>
      </c>
      <c r="F265" t="s">
        <v>441</v>
      </c>
      <c r="G265">
        <v>3377</v>
      </c>
      <c r="H265" t="s">
        <v>31</v>
      </c>
      <c r="I265" t="s">
        <v>32</v>
      </c>
      <c r="J265" t="s">
        <v>124</v>
      </c>
      <c r="K265">
        <v>3793</v>
      </c>
      <c r="L265">
        <v>64</v>
      </c>
      <c r="M265">
        <v>23</v>
      </c>
      <c r="N265">
        <v>48740000</v>
      </c>
      <c r="O265">
        <v>12200</v>
      </c>
      <c r="P265">
        <v>195000</v>
      </c>
      <c r="Q265">
        <v>146200</v>
      </c>
      <c r="R265">
        <v>2300000</v>
      </c>
      <c r="S265">
        <v>200000</v>
      </c>
      <c r="T265">
        <v>2015</v>
      </c>
      <c r="U265" t="s">
        <v>51</v>
      </c>
      <c r="V265" t="s">
        <v>42</v>
      </c>
      <c r="W265">
        <v>28.1</v>
      </c>
      <c r="X265">
        <v>1366417754</v>
      </c>
      <c r="Y265">
        <v>5.36</v>
      </c>
      <c r="Z265">
        <v>471031528</v>
      </c>
      <c r="AA265">
        <v>20.593684</v>
      </c>
      <c r="AB265">
        <v>78.962879999999998</v>
      </c>
      <c r="AC265">
        <v>31.268518518518519</v>
      </c>
      <c r="AD265">
        <v>719915.43914717203</v>
      </c>
      <c r="AE265">
        <v>6662.7183891027544</v>
      </c>
      <c r="AF265">
        <v>9.2548624835655131E-3</v>
      </c>
      <c r="AG265">
        <v>80.208808190901109</v>
      </c>
      <c r="AH265">
        <v>108.05130835555556</v>
      </c>
      <c r="AI265">
        <v>11</v>
      </c>
      <c r="AJ265">
        <v>182800</v>
      </c>
      <c r="AK265">
        <v>2153800</v>
      </c>
      <c r="AL265">
        <v>18181.81818181818</v>
      </c>
      <c r="AM265">
        <f>youtube_stats_raw[[#This Row],[subscribers_for_last_30_days]] /  youtube_stats_raw[[#This Row],[subscribers]]</f>
        <v>8.8888888888888889E-3</v>
      </c>
      <c r="AN265" t="str">
        <f>IF(AND(youtube_stats_raw[[#This Row],[upload_frequency]]&gt;23.1077381,youtube_stats_raw[[#This Row],[ engagement_rate]]&lt;=0),"High",IF(OR(youtube_stats_raw[[#This Row],[upload_frequency]]&gt;23.1077381,youtube_stats_raw[[#This Row],[ engagement_rate]]&lt;=0),"Medium","Low"))</f>
        <v>Medium</v>
      </c>
      <c r="AO265" s="4">
        <f>DATE(T265, MATCH(U265,{"Jan","Feb","Mar","Apr","May","Jun","Jul","Aug","Sep","Oct","Nov","Dec"},0), V265)</f>
        <v>42259</v>
      </c>
      <c r="AP265" t="str">
        <f>IF(youtube_stats_raw[[#This Row],[subscribers]]&lt;70000000,"Micro",IF(youtube_stats_raw[[#This Row],[subscribers]]&lt;128000000,"Mid",IF(youtube_stats_raw[[#This Row],[subscribers]]&lt;186000000,"Macro","Mega")))</f>
        <v>Micro</v>
      </c>
      <c r="AQ265">
        <f>SUM((youtube_stats_raw[[#This Row],[lowest_yearly_earnings]] + youtube_stats_raw[[#This Row],[highest_yearly_earnings]])/2)</f>
        <v>1223100</v>
      </c>
      <c r="AR26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66" spans="1:44" x14ac:dyDescent="0.3">
      <c r="A266">
        <v>313</v>
      </c>
      <c r="B266" t="s">
        <v>442</v>
      </c>
      <c r="C266" s="1">
        <v>22500000</v>
      </c>
      <c r="D266" s="2">
        <v>10613701948</v>
      </c>
      <c r="E266" t="s">
        <v>45</v>
      </c>
      <c r="F266" t="s">
        <v>442</v>
      </c>
      <c r="G266">
        <v>526</v>
      </c>
      <c r="H266" t="s">
        <v>39</v>
      </c>
      <c r="I266" t="s">
        <v>40</v>
      </c>
      <c r="J266" t="s">
        <v>45</v>
      </c>
      <c r="K266">
        <v>399</v>
      </c>
      <c r="L266">
        <v>89</v>
      </c>
      <c r="M266">
        <v>84</v>
      </c>
      <c r="N266">
        <v>65066000</v>
      </c>
      <c r="O266">
        <v>16300</v>
      </c>
      <c r="P266">
        <v>260300</v>
      </c>
      <c r="Q266">
        <v>195200</v>
      </c>
      <c r="R266">
        <v>3100000</v>
      </c>
      <c r="S266">
        <v>100000</v>
      </c>
      <c r="T266">
        <v>2018</v>
      </c>
      <c r="U266" t="s">
        <v>140</v>
      </c>
      <c r="V266" t="s">
        <v>110</v>
      </c>
      <c r="W266">
        <v>88.2</v>
      </c>
      <c r="X266">
        <v>328239523</v>
      </c>
      <c r="Y266">
        <v>14.7</v>
      </c>
      <c r="Z266">
        <v>270663028</v>
      </c>
      <c r="AA266">
        <v>37.090240000000001</v>
      </c>
      <c r="AB266">
        <v>-95.712890999999999</v>
      </c>
      <c r="AC266">
        <v>7.3055555555555554</v>
      </c>
      <c r="AD266">
        <v>20178140.585551329</v>
      </c>
      <c r="AE266">
        <v>42775.665399239544</v>
      </c>
      <c r="AF266">
        <v>2.1199012474850776E-3</v>
      </c>
      <c r="AG266">
        <v>24.524901987571813</v>
      </c>
      <c r="AH266">
        <v>471.72008657777775</v>
      </c>
      <c r="AI266">
        <v>8</v>
      </c>
      <c r="AJ266">
        <v>244000</v>
      </c>
      <c r="AK266">
        <v>2904800</v>
      </c>
      <c r="AL266">
        <v>12500</v>
      </c>
      <c r="AM266">
        <f>youtube_stats_raw[[#This Row],[subscribers_for_last_30_days]] /  youtube_stats_raw[[#This Row],[subscribers]]</f>
        <v>4.4444444444444444E-3</v>
      </c>
      <c r="AN266" t="str">
        <f>IF(AND(youtube_stats_raw[[#This Row],[upload_frequency]]&gt;23.1077381,youtube_stats_raw[[#This Row],[ engagement_rate]]&lt;=0),"High",IF(OR(youtube_stats_raw[[#This Row],[upload_frequency]]&gt;23.1077381,youtube_stats_raw[[#This Row],[ engagement_rate]]&lt;=0),"Medium","Low"))</f>
        <v>Low</v>
      </c>
      <c r="AO266" s="4">
        <f>DATE(T266, MATCH(U266,{"Jan","Feb","Mar","Apr","May","Jun","Jul","Aug","Sep","Oct","Nov","Dec"},0), V266)</f>
        <v>43413</v>
      </c>
      <c r="AP266" t="str">
        <f>IF(youtube_stats_raw[[#This Row],[subscribers]]&lt;70000000,"Micro",IF(youtube_stats_raw[[#This Row],[subscribers]]&lt;128000000,"Mid",IF(youtube_stats_raw[[#This Row],[subscribers]]&lt;186000000,"Macro","Mega")))</f>
        <v>Micro</v>
      </c>
      <c r="AQ266">
        <f>SUM((youtube_stats_raw[[#This Row],[lowest_yearly_earnings]] + youtube_stats_raw[[#This Row],[highest_yearly_earnings]])/2)</f>
        <v>1647600</v>
      </c>
      <c r="AR26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67" spans="1:44" x14ac:dyDescent="0.3">
      <c r="A267">
        <v>314</v>
      </c>
      <c r="B267" t="s">
        <v>443</v>
      </c>
      <c r="C267" s="1">
        <v>22500000</v>
      </c>
      <c r="D267" s="2">
        <v>13835173331</v>
      </c>
      <c r="E267" t="s">
        <v>61</v>
      </c>
      <c r="F267" t="s">
        <v>443</v>
      </c>
      <c r="G267">
        <v>3315</v>
      </c>
      <c r="H267" t="s">
        <v>39</v>
      </c>
      <c r="I267" t="s">
        <v>40</v>
      </c>
      <c r="J267" t="s">
        <v>41</v>
      </c>
      <c r="K267">
        <v>261</v>
      </c>
      <c r="L267">
        <v>90</v>
      </c>
      <c r="M267">
        <v>21</v>
      </c>
      <c r="N267">
        <v>175094000</v>
      </c>
      <c r="O267">
        <v>43800</v>
      </c>
      <c r="P267">
        <v>700400</v>
      </c>
      <c r="Q267">
        <v>525300</v>
      </c>
      <c r="R267">
        <v>8400000</v>
      </c>
      <c r="S267">
        <v>200000</v>
      </c>
      <c r="T267">
        <v>2009</v>
      </c>
      <c r="U267" t="s">
        <v>140</v>
      </c>
      <c r="V267" t="s">
        <v>125</v>
      </c>
      <c r="W267">
        <v>88.2</v>
      </c>
      <c r="X267">
        <v>328239523</v>
      </c>
      <c r="Y267">
        <v>14.7</v>
      </c>
      <c r="Z267">
        <v>270663028</v>
      </c>
      <c r="AA267">
        <v>37.090240000000001</v>
      </c>
      <c r="AB267">
        <v>-95.712890999999999</v>
      </c>
      <c r="AC267">
        <v>18.416666666666668</v>
      </c>
      <c r="AD267">
        <v>4173506.2838612366</v>
      </c>
      <c r="AE267">
        <v>6787.3303167420818</v>
      </c>
      <c r="AF267">
        <v>1.6262897082456509E-3</v>
      </c>
      <c r="AG267">
        <v>50.624591629122392</v>
      </c>
      <c r="AH267">
        <v>614.89659248888893</v>
      </c>
      <c r="AI267">
        <v>17</v>
      </c>
      <c r="AJ267">
        <v>656600</v>
      </c>
      <c r="AK267">
        <v>7874700</v>
      </c>
      <c r="AL267">
        <v>11764.705882352941</v>
      </c>
      <c r="AM267">
        <f>youtube_stats_raw[[#This Row],[subscribers_for_last_30_days]] /  youtube_stats_raw[[#This Row],[subscribers]]</f>
        <v>8.8888888888888889E-3</v>
      </c>
      <c r="AN267" t="str">
        <f>IF(AND(youtube_stats_raw[[#This Row],[upload_frequency]]&gt;23.1077381,youtube_stats_raw[[#This Row],[ engagement_rate]]&lt;=0),"High",IF(OR(youtube_stats_raw[[#This Row],[upload_frequency]]&gt;23.1077381,youtube_stats_raw[[#This Row],[ engagement_rate]]&lt;=0),"Medium","Low"))</f>
        <v>Low</v>
      </c>
      <c r="AO267" s="4">
        <f>DATE(T267, MATCH(U267,{"Jan","Feb","Mar","Apr","May","Jun","Jul","Aug","Sep","Oct","Nov","Dec"},0), V267)</f>
        <v>40145</v>
      </c>
      <c r="AP267" t="str">
        <f>IF(youtube_stats_raw[[#This Row],[subscribers]]&lt;70000000,"Micro",IF(youtube_stats_raw[[#This Row],[subscribers]]&lt;128000000,"Mid",IF(youtube_stats_raw[[#This Row],[subscribers]]&lt;186000000,"Macro","Mega")))</f>
        <v>Micro</v>
      </c>
      <c r="AQ267">
        <f>SUM((youtube_stats_raw[[#This Row],[lowest_yearly_earnings]] + youtube_stats_raw[[#This Row],[highest_yearly_earnings]])/2)</f>
        <v>4462650</v>
      </c>
      <c r="AR26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68" spans="1:44" x14ac:dyDescent="0.3">
      <c r="A268">
        <v>315</v>
      </c>
      <c r="B268" t="s">
        <v>444</v>
      </c>
      <c r="C268" s="1">
        <v>22400000</v>
      </c>
      <c r="D268" s="2">
        <v>8040036209</v>
      </c>
      <c r="E268" t="s">
        <v>30</v>
      </c>
      <c r="F268" t="s">
        <v>444</v>
      </c>
      <c r="G268">
        <v>58</v>
      </c>
      <c r="H268" t="s">
        <v>129</v>
      </c>
      <c r="I268" t="s">
        <v>130</v>
      </c>
      <c r="J268" t="s">
        <v>30</v>
      </c>
      <c r="K268">
        <v>648</v>
      </c>
      <c r="L268">
        <v>6</v>
      </c>
      <c r="M268">
        <v>85</v>
      </c>
      <c r="N268">
        <v>72242000</v>
      </c>
      <c r="O268">
        <v>18100</v>
      </c>
      <c r="P268">
        <v>289000</v>
      </c>
      <c r="Q268">
        <v>216700</v>
      </c>
      <c r="R268">
        <v>3500000</v>
      </c>
      <c r="S268">
        <v>0</v>
      </c>
      <c r="T268">
        <v>2016</v>
      </c>
      <c r="U268" t="s">
        <v>91</v>
      </c>
      <c r="V268" t="s">
        <v>76</v>
      </c>
      <c r="W268">
        <v>90</v>
      </c>
      <c r="X268">
        <v>44938712</v>
      </c>
      <c r="Y268">
        <v>9.7899999999999991</v>
      </c>
      <c r="Z268">
        <v>41339571</v>
      </c>
      <c r="AA268">
        <v>-38.416097000000001</v>
      </c>
      <c r="AB268">
        <v>-63.616672000000001</v>
      </c>
      <c r="AC268">
        <v>0.60416666666666663</v>
      </c>
      <c r="AD268">
        <v>138621313.94827586</v>
      </c>
      <c r="AE268">
        <v>386206.89655172412</v>
      </c>
      <c r="AF268">
        <v>2.7860571044351127E-3</v>
      </c>
      <c r="AG268">
        <v>35.945111749185159</v>
      </c>
      <c r="AH268">
        <v>358.9301879017857</v>
      </c>
      <c r="AI268">
        <v>10</v>
      </c>
      <c r="AJ268">
        <v>270900</v>
      </c>
      <c r="AK268">
        <v>3283300</v>
      </c>
      <c r="AL268">
        <v>0</v>
      </c>
      <c r="AM268">
        <f>youtube_stats_raw[[#This Row],[subscribers_for_last_30_days]] /  youtube_stats_raw[[#This Row],[subscribers]]</f>
        <v>0</v>
      </c>
      <c r="AN268" t="str">
        <f>IF(AND(youtube_stats_raw[[#This Row],[upload_frequency]]&gt;23.1077381,youtube_stats_raw[[#This Row],[ engagement_rate]]&lt;=0),"High",IF(OR(youtube_stats_raw[[#This Row],[upload_frequency]]&gt;23.1077381,youtube_stats_raw[[#This Row],[ engagement_rate]]&lt;=0),"Medium","Low"))</f>
        <v>Medium</v>
      </c>
      <c r="AO268" s="4">
        <f>DATE(T268, MATCH(U268,{"Jan","Feb","Mar","Apr","May","Jun","Jul","Aug","Sep","Oct","Nov","Dec"},0), V268)</f>
        <v>42590</v>
      </c>
      <c r="AP268" t="str">
        <f>IF(youtube_stats_raw[[#This Row],[subscribers]]&lt;70000000,"Micro",IF(youtube_stats_raw[[#This Row],[subscribers]]&lt;128000000,"Mid",IF(youtube_stats_raw[[#This Row],[subscribers]]&lt;186000000,"Macro","Mega")))</f>
        <v>Micro</v>
      </c>
      <c r="AQ268">
        <f>SUM((youtube_stats_raw[[#This Row],[lowest_yearly_earnings]] + youtube_stats_raw[[#This Row],[highest_yearly_earnings]])/2)</f>
        <v>1858350</v>
      </c>
      <c r="AR26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69" spans="1:44" x14ac:dyDescent="0.3">
      <c r="A269">
        <v>316</v>
      </c>
      <c r="B269" t="s">
        <v>445</v>
      </c>
      <c r="C269" s="1">
        <v>22300000</v>
      </c>
      <c r="D269" s="2">
        <v>8663830163</v>
      </c>
      <c r="E269" t="s">
        <v>58</v>
      </c>
      <c r="F269" t="s">
        <v>446</v>
      </c>
      <c r="G269">
        <v>34</v>
      </c>
      <c r="H269" t="s">
        <v>447</v>
      </c>
      <c r="I269" t="s">
        <v>448</v>
      </c>
      <c r="J269" t="s">
        <v>30</v>
      </c>
      <c r="K269">
        <v>3805801</v>
      </c>
      <c r="L269">
        <v>3046</v>
      </c>
      <c r="M269">
        <v>4509</v>
      </c>
      <c r="N269">
        <v>735</v>
      </c>
      <c r="O269">
        <v>0</v>
      </c>
      <c r="P269">
        <v>3</v>
      </c>
      <c r="Q269">
        <v>2</v>
      </c>
      <c r="R269">
        <v>35</v>
      </c>
      <c r="S269">
        <v>10</v>
      </c>
      <c r="T269">
        <v>2019</v>
      </c>
      <c r="U269" t="s">
        <v>140</v>
      </c>
      <c r="V269" t="s">
        <v>54</v>
      </c>
      <c r="W269">
        <v>65.599999999999994</v>
      </c>
      <c r="X269">
        <v>67059887</v>
      </c>
      <c r="Y269">
        <v>8.43</v>
      </c>
      <c r="Z269">
        <v>54123364</v>
      </c>
      <c r="AA269">
        <v>46.227637999999999</v>
      </c>
      <c r="AB269">
        <v>2.213749</v>
      </c>
      <c r="AC269">
        <v>0.56666666666666665</v>
      </c>
      <c r="AD269">
        <v>254818534.20588234</v>
      </c>
      <c r="AE269">
        <v>655882.3529411765</v>
      </c>
      <c r="AF269">
        <v>2.5739193382662341E-3</v>
      </c>
      <c r="AG269">
        <v>3.462671755515113E-4</v>
      </c>
      <c r="AH269">
        <v>388.51256336322871</v>
      </c>
      <c r="AI269">
        <v>7</v>
      </c>
      <c r="AJ269">
        <v>3</v>
      </c>
      <c r="AK269">
        <v>33</v>
      </c>
      <c r="AL269">
        <v>1.4285714285714286</v>
      </c>
      <c r="AM269">
        <f>youtube_stats_raw[[#This Row],[subscribers_for_last_30_days]] /  youtube_stats_raw[[#This Row],[subscribers]]</f>
        <v>4.4843049327354261E-7</v>
      </c>
      <c r="AN269" t="str">
        <f>IF(AND(youtube_stats_raw[[#This Row],[upload_frequency]]&gt;23.1077381,youtube_stats_raw[[#This Row],[ engagement_rate]]&lt;=0),"High",IF(OR(youtube_stats_raw[[#This Row],[upload_frequency]]&gt;23.1077381,youtube_stats_raw[[#This Row],[ engagement_rate]]&lt;=0),"Medium","Low"))</f>
        <v>Low</v>
      </c>
      <c r="AO269" s="4">
        <f>DATE(T269, MATCH(U269,{"Jan","Feb","Mar","Apr","May","Jun","Jul","Aug","Sep","Oct","Nov","Dec"},0), V269)</f>
        <v>43772</v>
      </c>
      <c r="AP269" t="str">
        <f>IF(youtube_stats_raw[[#This Row],[subscribers]]&lt;70000000,"Micro",IF(youtube_stats_raw[[#This Row],[subscribers]]&lt;128000000,"Mid",IF(youtube_stats_raw[[#This Row],[subscribers]]&lt;186000000,"Macro","Mega")))</f>
        <v>Micro</v>
      </c>
      <c r="AQ269">
        <f>SUM((youtube_stats_raw[[#This Row],[lowest_yearly_earnings]] + youtube_stats_raw[[#This Row],[highest_yearly_earnings]])/2)</f>
        <v>18.5</v>
      </c>
      <c r="AR26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70" spans="1:44" x14ac:dyDescent="0.3">
      <c r="A270">
        <v>317</v>
      </c>
      <c r="B270" t="s">
        <v>449</v>
      </c>
      <c r="C270" s="1">
        <v>22300000</v>
      </c>
      <c r="D270" s="2">
        <v>24059336857</v>
      </c>
      <c r="E270" t="s">
        <v>61</v>
      </c>
      <c r="F270" t="s">
        <v>449</v>
      </c>
      <c r="G270">
        <v>1724</v>
      </c>
      <c r="H270" t="s">
        <v>39</v>
      </c>
      <c r="I270" t="s">
        <v>40</v>
      </c>
      <c r="J270" t="s">
        <v>41</v>
      </c>
      <c r="K270">
        <v>77</v>
      </c>
      <c r="L270">
        <v>91</v>
      </c>
      <c r="M270">
        <v>22</v>
      </c>
      <c r="N270">
        <v>132110000</v>
      </c>
      <c r="O270">
        <v>33000</v>
      </c>
      <c r="P270">
        <v>528400</v>
      </c>
      <c r="Q270">
        <v>396300</v>
      </c>
      <c r="R270">
        <v>6300000</v>
      </c>
      <c r="S270">
        <v>100000</v>
      </c>
      <c r="T270">
        <v>2013</v>
      </c>
      <c r="U270" t="s">
        <v>59</v>
      </c>
      <c r="V270" t="s">
        <v>56</v>
      </c>
      <c r="W270">
        <v>88.2</v>
      </c>
      <c r="X270">
        <v>328239523</v>
      </c>
      <c r="Y270">
        <v>14.7</v>
      </c>
      <c r="Z270">
        <v>270663028</v>
      </c>
      <c r="AA270">
        <v>37.090240000000001</v>
      </c>
      <c r="AB270">
        <v>-95.712890999999999</v>
      </c>
      <c r="AC270">
        <v>13.060606060606061</v>
      </c>
      <c r="AD270">
        <v>13955531.819605568</v>
      </c>
      <c r="AE270">
        <v>12935.034802784223</v>
      </c>
      <c r="AF270">
        <v>9.2687508939016635E-4</v>
      </c>
      <c r="AG270">
        <v>21.962367588958024</v>
      </c>
      <c r="AH270">
        <v>1078.8940294618835</v>
      </c>
      <c r="AI270">
        <v>13</v>
      </c>
      <c r="AJ270">
        <v>495400</v>
      </c>
      <c r="AK270">
        <v>5903700</v>
      </c>
      <c r="AL270">
        <v>7692.3076923076924</v>
      </c>
      <c r="AM270">
        <f>youtube_stats_raw[[#This Row],[subscribers_for_last_30_days]] /  youtube_stats_raw[[#This Row],[subscribers]]</f>
        <v>4.4843049327354259E-3</v>
      </c>
      <c r="AN270" t="str">
        <f>IF(AND(youtube_stats_raw[[#This Row],[upload_frequency]]&gt;23.1077381,youtube_stats_raw[[#This Row],[ engagement_rate]]&lt;=0),"High",IF(OR(youtube_stats_raw[[#This Row],[upload_frequency]]&gt;23.1077381,youtube_stats_raw[[#This Row],[ engagement_rate]]&lt;=0),"Medium","Low"))</f>
        <v>Low</v>
      </c>
      <c r="AO270" s="4">
        <f>DATE(T270, MATCH(U270,{"Jan","Feb","Mar","Apr","May","Jun","Jul","Aug","Sep","Oct","Nov","Dec"},0), V270)</f>
        <v>41418</v>
      </c>
      <c r="AP270" t="str">
        <f>IF(youtube_stats_raw[[#This Row],[subscribers]]&lt;70000000,"Micro",IF(youtube_stats_raw[[#This Row],[subscribers]]&lt;128000000,"Mid",IF(youtube_stats_raw[[#This Row],[subscribers]]&lt;186000000,"Macro","Mega")))</f>
        <v>Micro</v>
      </c>
      <c r="AQ270">
        <f>SUM((youtube_stats_raw[[#This Row],[lowest_yearly_earnings]] + youtube_stats_raw[[#This Row],[highest_yearly_earnings]])/2)</f>
        <v>3348150</v>
      </c>
      <c r="AR27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71" spans="1:44" x14ac:dyDescent="0.3">
      <c r="A271">
        <v>318</v>
      </c>
      <c r="B271" t="s">
        <v>450</v>
      </c>
      <c r="C271" s="1">
        <v>22200000</v>
      </c>
      <c r="D271" s="2">
        <v>11136266461</v>
      </c>
      <c r="E271" t="s">
        <v>45</v>
      </c>
      <c r="F271" t="s">
        <v>450</v>
      </c>
      <c r="G271">
        <v>999</v>
      </c>
      <c r="H271" t="s">
        <v>39</v>
      </c>
      <c r="I271" t="s">
        <v>40</v>
      </c>
      <c r="J271" t="s">
        <v>45</v>
      </c>
      <c r="K271">
        <v>370</v>
      </c>
      <c r="L271">
        <v>92</v>
      </c>
      <c r="M271">
        <v>86</v>
      </c>
      <c r="N271">
        <v>139333000</v>
      </c>
      <c r="O271">
        <v>34800</v>
      </c>
      <c r="P271">
        <v>557300</v>
      </c>
      <c r="Q271">
        <v>418000</v>
      </c>
      <c r="R271">
        <v>6700000</v>
      </c>
      <c r="S271">
        <v>200000</v>
      </c>
      <c r="T271">
        <v>2015</v>
      </c>
      <c r="U271" t="s">
        <v>51</v>
      </c>
      <c r="V271" t="s">
        <v>72</v>
      </c>
      <c r="W271">
        <v>88.2</v>
      </c>
      <c r="X271">
        <v>328239523</v>
      </c>
      <c r="Y271">
        <v>14.7</v>
      </c>
      <c r="Z271">
        <v>270663028</v>
      </c>
      <c r="AA271">
        <v>37.090240000000001</v>
      </c>
      <c r="AB271">
        <v>-95.712890999999999</v>
      </c>
      <c r="AC271">
        <v>9.25</v>
      </c>
      <c r="AD271">
        <v>11147413.874874875</v>
      </c>
      <c r="AE271">
        <v>22222.222222222223</v>
      </c>
      <c r="AF271">
        <v>1.9934867828231288E-3</v>
      </c>
      <c r="AG271">
        <v>50.043701985014856</v>
      </c>
      <c r="AH271">
        <v>501.63362436936939</v>
      </c>
      <c r="AI271">
        <v>11</v>
      </c>
      <c r="AJ271">
        <v>522500</v>
      </c>
      <c r="AK271">
        <v>6282000</v>
      </c>
      <c r="AL271">
        <v>18181.81818181818</v>
      </c>
      <c r="AM271">
        <f>youtube_stats_raw[[#This Row],[subscribers_for_last_30_days]] /  youtube_stats_raw[[#This Row],[subscribers]]</f>
        <v>9.0090090090090089E-3</v>
      </c>
      <c r="AN271" t="str">
        <f>IF(AND(youtube_stats_raw[[#This Row],[upload_frequency]]&gt;23.1077381,youtube_stats_raw[[#This Row],[ engagement_rate]]&lt;=0),"High",IF(OR(youtube_stats_raw[[#This Row],[upload_frequency]]&gt;23.1077381,youtube_stats_raw[[#This Row],[ engagement_rate]]&lt;=0),"Medium","Low"))</f>
        <v>Low</v>
      </c>
      <c r="AO271" s="4">
        <f>DATE(T271, MATCH(U271,{"Jan","Feb","Mar","Apr","May","Jun","Jul","Aug","Sep","Oct","Nov","Dec"},0), V271)</f>
        <v>42272</v>
      </c>
      <c r="AP271" t="str">
        <f>IF(youtube_stats_raw[[#This Row],[subscribers]]&lt;70000000,"Micro",IF(youtube_stats_raw[[#This Row],[subscribers]]&lt;128000000,"Mid",IF(youtube_stats_raw[[#This Row],[subscribers]]&lt;186000000,"Macro","Mega")))</f>
        <v>Micro</v>
      </c>
      <c r="AQ271">
        <f>SUM((youtube_stats_raw[[#This Row],[lowest_yearly_earnings]] + youtube_stats_raw[[#This Row],[highest_yearly_earnings]])/2)</f>
        <v>3559000</v>
      </c>
      <c r="AR27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72" spans="1:44" x14ac:dyDescent="0.3">
      <c r="A272">
        <v>319</v>
      </c>
      <c r="B272" t="s">
        <v>451</v>
      </c>
      <c r="C272" s="1">
        <v>22000000</v>
      </c>
      <c r="D272" s="2">
        <v>9924807127</v>
      </c>
      <c r="E272" t="s">
        <v>30</v>
      </c>
      <c r="F272" t="s">
        <v>451</v>
      </c>
      <c r="G272">
        <v>157</v>
      </c>
      <c r="H272" t="s">
        <v>39</v>
      </c>
      <c r="I272" t="s">
        <v>40</v>
      </c>
      <c r="J272" t="s">
        <v>30</v>
      </c>
      <c r="K272">
        <v>449</v>
      </c>
      <c r="L272">
        <v>94</v>
      </c>
      <c r="M272">
        <v>86</v>
      </c>
      <c r="N272">
        <v>111500000</v>
      </c>
      <c r="O272">
        <v>27900</v>
      </c>
      <c r="P272">
        <v>446000</v>
      </c>
      <c r="Q272">
        <v>334500</v>
      </c>
      <c r="R272">
        <v>5400000</v>
      </c>
      <c r="S272">
        <v>100000</v>
      </c>
      <c r="T272">
        <v>2009</v>
      </c>
      <c r="U272" t="s">
        <v>51</v>
      </c>
      <c r="V272" t="s">
        <v>110</v>
      </c>
      <c r="W272">
        <v>88.2</v>
      </c>
      <c r="X272">
        <v>328239523</v>
      </c>
      <c r="Y272">
        <v>14.7</v>
      </c>
      <c r="Z272">
        <v>270663028</v>
      </c>
      <c r="AA272">
        <v>37.090240000000001</v>
      </c>
      <c r="AB272">
        <v>-95.712890999999999</v>
      </c>
      <c r="AC272">
        <v>0.87222222222222223</v>
      </c>
      <c r="AD272">
        <v>63215332.019108281</v>
      </c>
      <c r="AE272">
        <v>140127.38853503185</v>
      </c>
      <c r="AF272">
        <v>2.2166677617492404E-3</v>
      </c>
      <c r="AG272">
        <v>44.937900988189149</v>
      </c>
      <c r="AH272">
        <v>451.1275966818182</v>
      </c>
      <c r="AI272">
        <v>17</v>
      </c>
      <c r="AJ272">
        <v>418100</v>
      </c>
      <c r="AK272">
        <v>5065500</v>
      </c>
      <c r="AL272">
        <v>5882.3529411764703</v>
      </c>
      <c r="AM272">
        <f>youtube_stats_raw[[#This Row],[subscribers_for_last_30_days]] /  youtube_stats_raw[[#This Row],[subscribers]]</f>
        <v>4.5454545454545452E-3</v>
      </c>
      <c r="AN272" t="str">
        <f>IF(AND(youtube_stats_raw[[#This Row],[upload_frequency]]&gt;23.1077381,youtube_stats_raw[[#This Row],[ engagement_rate]]&lt;=0),"High",IF(OR(youtube_stats_raw[[#This Row],[upload_frequency]]&gt;23.1077381,youtube_stats_raw[[#This Row],[ engagement_rate]]&lt;=0),"Medium","Low"))</f>
        <v>Low</v>
      </c>
      <c r="AO272" s="4">
        <f>DATE(T272, MATCH(U272,{"Jan","Feb","Mar","Apr","May","Jun","Jul","Aug","Sep","Oct","Nov","Dec"},0), V272)</f>
        <v>40065</v>
      </c>
      <c r="AP272" t="str">
        <f>IF(youtube_stats_raw[[#This Row],[subscribers]]&lt;70000000,"Micro",IF(youtube_stats_raw[[#This Row],[subscribers]]&lt;128000000,"Mid",IF(youtube_stats_raw[[#This Row],[subscribers]]&lt;186000000,"Macro","Mega")))</f>
        <v>Micro</v>
      </c>
      <c r="AQ272">
        <f>SUM((youtube_stats_raw[[#This Row],[lowest_yearly_earnings]] + youtube_stats_raw[[#This Row],[highest_yearly_earnings]])/2)</f>
        <v>2867250</v>
      </c>
      <c r="AR27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73" spans="1:44" x14ac:dyDescent="0.3">
      <c r="A273">
        <v>320</v>
      </c>
      <c r="B273" t="s">
        <v>452</v>
      </c>
      <c r="C273" s="1">
        <v>22000000</v>
      </c>
      <c r="D273" s="2">
        <v>8594440895</v>
      </c>
      <c r="E273" t="s">
        <v>45</v>
      </c>
      <c r="F273" t="s">
        <v>452</v>
      </c>
      <c r="G273">
        <v>515</v>
      </c>
      <c r="H273" t="s">
        <v>39</v>
      </c>
      <c r="I273" t="s">
        <v>40</v>
      </c>
      <c r="J273" t="s">
        <v>45</v>
      </c>
      <c r="K273">
        <v>591</v>
      </c>
      <c r="L273">
        <v>93</v>
      </c>
      <c r="M273">
        <v>87</v>
      </c>
      <c r="N273">
        <v>183871000</v>
      </c>
      <c r="O273">
        <v>46000</v>
      </c>
      <c r="P273">
        <v>735500</v>
      </c>
      <c r="Q273">
        <v>551600</v>
      </c>
      <c r="R273">
        <v>8800000</v>
      </c>
      <c r="S273">
        <v>200000</v>
      </c>
      <c r="T273">
        <v>2018</v>
      </c>
      <c r="U273" t="s">
        <v>132</v>
      </c>
      <c r="V273" t="s">
        <v>83</v>
      </c>
      <c r="W273">
        <v>88.2</v>
      </c>
      <c r="X273">
        <v>328239523</v>
      </c>
      <c r="Y273">
        <v>14.7</v>
      </c>
      <c r="Z273">
        <v>270663028</v>
      </c>
      <c r="AA273">
        <v>37.090240000000001</v>
      </c>
      <c r="AB273">
        <v>-95.712890999999999</v>
      </c>
      <c r="AC273">
        <v>7.1527777777777777</v>
      </c>
      <c r="AD273">
        <v>16688234.747572815</v>
      </c>
      <c r="AE273">
        <v>42718.446601941745</v>
      </c>
      <c r="AF273">
        <v>2.5597942052052475E-3</v>
      </c>
      <c r="AG273">
        <v>85.578574451293619</v>
      </c>
      <c r="AH273">
        <v>390.65640431818184</v>
      </c>
      <c r="AI273">
        <v>8</v>
      </c>
      <c r="AJ273">
        <v>689500</v>
      </c>
      <c r="AK273">
        <v>8248400</v>
      </c>
      <c r="AL273">
        <v>25000</v>
      </c>
      <c r="AM273">
        <f>youtube_stats_raw[[#This Row],[subscribers_for_last_30_days]] /  youtube_stats_raw[[#This Row],[subscribers]]</f>
        <v>9.0909090909090905E-3</v>
      </c>
      <c r="AN273" t="str">
        <f>IF(AND(youtube_stats_raw[[#This Row],[upload_frequency]]&gt;23.1077381,youtube_stats_raw[[#This Row],[ engagement_rate]]&lt;=0),"High",IF(OR(youtube_stats_raw[[#This Row],[upload_frequency]]&gt;23.1077381,youtube_stats_raw[[#This Row],[ engagement_rate]]&lt;=0),"Medium","Low"))</f>
        <v>Low</v>
      </c>
      <c r="AO273" s="4">
        <f>DATE(T273, MATCH(U273,{"Jan","Feb","Mar","Apr","May","Jun","Jul","Aug","Sep","Oct","Nov","Dec"},0), V273)</f>
        <v>43384</v>
      </c>
      <c r="AP273" t="str">
        <f>IF(youtube_stats_raw[[#This Row],[subscribers]]&lt;70000000,"Micro",IF(youtube_stats_raw[[#This Row],[subscribers]]&lt;128000000,"Mid",IF(youtube_stats_raw[[#This Row],[subscribers]]&lt;186000000,"Macro","Mega")))</f>
        <v>Micro</v>
      </c>
      <c r="AQ273">
        <f>SUM((youtube_stats_raw[[#This Row],[lowest_yearly_earnings]] + youtube_stats_raw[[#This Row],[highest_yearly_earnings]])/2)</f>
        <v>4675800</v>
      </c>
      <c r="AR27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74" spans="1:44" x14ac:dyDescent="0.3">
      <c r="A274">
        <v>321</v>
      </c>
      <c r="B274" t="s">
        <v>453</v>
      </c>
      <c r="C274" s="1">
        <v>22000000</v>
      </c>
      <c r="D274" s="2">
        <v>18347969186</v>
      </c>
      <c r="E274" t="s">
        <v>45</v>
      </c>
      <c r="F274" t="s">
        <v>453</v>
      </c>
      <c r="G274">
        <v>6274</v>
      </c>
      <c r="H274" t="s">
        <v>62</v>
      </c>
      <c r="I274" t="s">
        <v>63</v>
      </c>
      <c r="J274" t="s">
        <v>45</v>
      </c>
      <c r="K274">
        <v>144</v>
      </c>
      <c r="L274">
        <v>3</v>
      </c>
      <c r="M274">
        <v>88</v>
      </c>
      <c r="N274">
        <v>711254000</v>
      </c>
      <c r="O274">
        <v>177800</v>
      </c>
      <c r="P274">
        <v>2800000</v>
      </c>
      <c r="Q274">
        <v>2100000</v>
      </c>
      <c r="R274">
        <v>34100000</v>
      </c>
      <c r="S274">
        <v>800000</v>
      </c>
      <c r="T274">
        <v>2021</v>
      </c>
      <c r="U274" t="s">
        <v>46</v>
      </c>
      <c r="V274" t="s">
        <v>35</v>
      </c>
      <c r="W274">
        <v>63.2</v>
      </c>
      <c r="X274">
        <v>126226568</v>
      </c>
      <c r="Y274">
        <v>2.29</v>
      </c>
      <c r="Z274">
        <v>115782416</v>
      </c>
      <c r="AA274">
        <v>36.204824000000002</v>
      </c>
      <c r="AB274">
        <v>138.25292400000001</v>
      </c>
      <c r="AC274">
        <v>174.27777777777777</v>
      </c>
      <c r="AD274">
        <v>2924445.2001912654</v>
      </c>
      <c r="AE274">
        <v>3506.5349059611094</v>
      </c>
      <c r="AF274">
        <v>1.1990427810826389E-3</v>
      </c>
      <c r="AG274">
        <v>152.60544486506313</v>
      </c>
      <c r="AH274">
        <v>833.99859936363634</v>
      </c>
      <c r="AI274">
        <v>5</v>
      </c>
      <c r="AJ274">
        <v>2622200</v>
      </c>
      <c r="AK274">
        <v>32000000</v>
      </c>
      <c r="AL274">
        <v>160000</v>
      </c>
      <c r="AM274">
        <f>youtube_stats_raw[[#This Row],[subscribers_for_last_30_days]] /  youtube_stats_raw[[#This Row],[subscribers]]</f>
        <v>3.6363636363636362E-2</v>
      </c>
      <c r="AN274" t="str">
        <f>IF(AND(youtube_stats_raw[[#This Row],[upload_frequency]]&gt;23.1077381,youtube_stats_raw[[#This Row],[ engagement_rate]]&lt;=0),"High",IF(OR(youtube_stats_raw[[#This Row],[upload_frequency]]&gt;23.1077381,youtube_stats_raw[[#This Row],[ engagement_rate]]&lt;=0),"Medium","Low"))</f>
        <v>Medium</v>
      </c>
      <c r="AO274" s="4">
        <f>DATE(T274, MATCH(U274,{"Jan","Feb","Mar","Apr","May","Jun","Jul","Aug","Sep","Oct","Nov","Dec"},0), V274)</f>
        <v>44240</v>
      </c>
      <c r="AP274" t="str">
        <f>IF(youtube_stats_raw[[#This Row],[subscribers]]&lt;70000000,"Micro",IF(youtube_stats_raw[[#This Row],[subscribers]]&lt;128000000,"Mid",IF(youtube_stats_raw[[#This Row],[subscribers]]&lt;186000000,"Macro","Mega")))</f>
        <v>Micro</v>
      </c>
      <c r="AQ274">
        <f>SUM((youtube_stats_raw[[#This Row],[lowest_yearly_earnings]] + youtube_stats_raw[[#This Row],[highest_yearly_earnings]])/2)</f>
        <v>18100000</v>
      </c>
      <c r="AR27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75" spans="1:44" x14ac:dyDescent="0.3">
      <c r="A275">
        <v>322</v>
      </c>
      <c r="B275" t="s">
        <v>454</v>
      </c>
      <c r="C275" s="1">
        <v>21900000</v>
      </c>
      <c r="D275" s="2">
        <v>4454917643</v>
      </c>
      <c r="E275" t="s">
        <v>37</v>
      </c>
      <c r="F275" t="s">
        <v>454</v>
      </c>
      <c r="G275">
        <v>301</v>
      </c>
      <c r="H275" t="s">
        <v>39</v>
      </c>
      <c r="I275" t="s">
        <v>40</v>
      </c>
      <c r="J275" t="s">
        <v>45</v>
      </c>
      <c r="K275">
        <v>1620</v>
      </c>
      <c r="L275">
        <v>94</v>
      </c>
      <c r="M275">
        <v>88</v>
      </c>
      <c r="N275">
        <v>184946000</v>
      </c>
      <c r="O275">
        <v>46200</v>
      </c>
      <c r="P275">
        <v>739800</v>
      </c>
      <c r="Q275">
        <v>554800</v>
      </c>
      <c r="R275">
        <v>8900000</v>
      </c>
      <c r="S275">
        <v>500000</v>
      </c>
      <c r="T275">
        <v>2014</v>
      </c>
      <c r="U275" t="s">
        <v>89</v>
      </c>
      <c r="V275" t="s">
        <v>43</v>
      </c>
      <c r="W275">
        <v>88.2</v>
      </c>
      <c r="X275">
        <v>328239523</v>
      </c>
      <c r="Y275">
        <v>14.7</v>
      </c>
      <c r="Z275">
        <v>270663028</v>
      </c>
      <c r="AA275">
        <v>37.090240000000001</v>
      </c>
      <c r="AB275">
        <v>-95.712890999999999</v>
      </c>
      <c r="AC275">
        <v>2.5083333333333333</v>
      </c>
      <c r="AD275">
        <v>14800390.840531562</v>
      </c>
      <c r="AE275">
        <v>72757.475083056474</v>
      </c>
      <c r="AF275">
        <v>4.9159157935077455E-3</v>
      </c>
      <c r="AG275">
        <v>166.06367598342604</v>
      </c>
      <c r="AH275">
        <v>203.42089694063927</v>
      </c>
      <c r="AI275">
        <v>12</v>
      </c>
      <c r="AJ275">
        <v>693600</v>
      </c>
      <c r="AK275">
        <v>8345200</v>
      </c>
      <c r="AL275">
        <v>41666.666666666664</v>
      </c>
      <c r="AM275">
        <f>youtube_stats_raw[[#This Row],[subscribers_for_last_30_days]] /  youtube_stats_raw[[#This Row],[subscribers]]</f>
        <v>2.2831050228310501E-2</v>
      </c>
      <c r="AN275" t="str">
        <f>IF(AND(youtube_stats_raw[[#This Row],[upload_frequency]]&gt;23.1077381,youtube_stats_raw[[#This Row],[ engagement_rate]]&lt;=0),"High",IF(OR(youtube_stats_raw[[#This Row],[upload_frequency]]&gt;23.1077381,youtube_stats_raw[[#This Row],[ engagement_rate]]&lt;=0),"Medium","Low"))</f>
        <v>Low</v>
      </c>
      <c r="AO275" s="4">
        <f>DATE(T275, MATCH(U275,{"Jan","Feb","Mar","Apr","May","Jun","Jul","Aug","Sep","Oct","Nov","Dec"},0), V275)</f>
        <v>41795</v>
      </c>
      <c r="AP275" t="str">
        <f>IF(youtube_stats_raw[[#This Row],[subscribers]]&lt;70000000,"Micro",IF(youtube_stats_raw[[#This Row],[subscribers]]&lt;128000000,"Mid",IF(youtube_stats_raw[[#This Row],[subscribers]]&lt;186000000,"Macro","Mega")))</f>
        <v>Micro</v>
      </c>
      <c r="AQ275">
        <f>SUM((youtube_stats_raw[[#This Row],[lowest_yearly_earnings]] + youtube_stats_raw[[#This Row],[highest_yearly_earnings]])/2)</f>
        <v>4727400</v>
      </c>
      <c r="AR27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76" spans="1:44" x14ac:dyDescent="0.3">
      <c r="A276">
        <v>323</v>
      </c>
      <c r="B276" t="s">
        <v>455</v>
      </c>
      <c r="C276" s="1">
        <v>21900000</v>
      </c>
      <c r="D276" s="2">
        <v>5918314128</v>
      </c>
      <c r="E276" t="s">
        <v>58</v>
      </c>
      <c r="F276" t="s">
        <v>455</v>
      </c>
      <c r="G276">
        <v>946</v>
      </c>
      <c r="H276" t="s">
        <v>39</v>
      </c>
      <c r="I276" t="s">
        <v>40</v>
      </c>
      <c r="J276" t="s">
        <v>71</v>
      </c>
      <c r="K276">
        <v>1069</v>
      </c>
      <c r="L276">
        <v>94</v>
      </c>
      <c r="M276">
        <v>12</v>
      </c>
      <c r="N276">
        <v>234222000</v>
      </c>
      <c r="O276">
        <v>58600</v>
      </c>
      <c r="P276">
        <v>936900</v>
      </c>
      <c r="Q276">
        <v>702700</v>
      </c>
      <c r="R276">
        <v>11200000</v>
      </c>
      <c r="S276">
        <v>400000</v>
      </c>
      <c r="T276">
        <v>2014</v>
      </c>
      <c r="U276" t="s">
        <v>98</v>
      </c>
      <c r="V276" t="s">
        <v>43</v>
      </c>
      <c r="W276">
        <v>88.2</v>
      </c>
      <c r="X276">
        <v>328239523</v>
      </c>
      <c r="Y276">
        <v>14.7</v>
      </c>
      <c r="Z276">
        <v>270663028</v>
      </c>
      <c r="AA276">
        <v>37.090240000000001</v>
      </c>
      <c r="AB276">
        <v>-95.712890999999999</v>
      </c>
      <c r="AC276">
        <v>7.8833333333333337</v>
      </c>
      <c r="AD276">
        <v>6256146.0126849897</v>
      </c>
      <c r="AE276">
        <v>23150.105708245243</v>
      </c>
      <c r="AF276">
        <v>3.7003781019985765E-3</v>
      </c>
      <c r="AG276">
        <v>158.30521661015828</v>
      </c>
      <c r="AH276">
        <v>270.24265424657534</v>
      </c>
      <c r="AI276">
        <v>12</v>
      </c>
      <c r="AJ276">
        <v>878300</v>
      </c>
      <c r="AK276">
        <v>10497300</v>
      </c>
      <c r="AL276">
        <v>33333.333333333336</v>
      </c>
      <c r="AM276">
        <f>youtube_stats_raw[[#This Row],[subscribers_for_last_30_days]] /  youtube_stats_raw[[#This Row],[subscribers]]</f>
        <v>1.8264840182648401E-2</v>
      </c>
      <c r="AN276" t="str">
        <f>IF(AND(youtube_stats_raw[[#This Row],[upload_frequency]]&gt;23.1077381,youtube_stats_raw[[#This Row],[ engagement_rate]]&lt;=0),"High",IF(OR(youtube_stats_raw[[#This Row],[upload_frequency]]&gt;23.1077381,youtube_stats_raw[[#This Row],[ engagement_rate]]&lt;=0),"Medium","Low"))</f>
        <v>Low</v>
      </c>
      <c r="AO276" s="4">
        <f>DATE(T276, MATCH(U276,{"Jan","Feb","Mar","Apr","May","Jun","Jul","Aug","Sep","Oct","Nov","Dec"},0), V276)</f>
        <v>41825</v>
      </c>
      <c r="AP276" t="str">
        <f>IF(youtube_stats_raw[[#This Row],[subscribers]]&lt;70000000,"Micro",IF(youtube_stats_raw[[#This Row],[subscribers]]&lt;128000000,"Mid",IF(youtube_stats_raw[[#This Row],[subscribers]]&lt;186000000,"Macro","Mega")))</f>
        <v>Micro</v>
      </c>
      <c r="AQ276">
        <f>SUM((youtube_stats_raw[[#This Row],[lowest_yearly_earnings]] + youtube_stats_raw[[#This Row],[highest_yearly_earnings]])/2)</f>
        <v>5951350</v>
      </c>
      <c r="AR27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77" spans="1:44" x14ac:dyDescent="0.3">
      <c r="A277">
        <v>324</v>
      </c>
      <c r="B277" t="s">
        <v>456</v>
      </c>
      <c r="C277" s="1">
        <v>21900000</v>
      </c>
      <c r="D277" s="2">
        <v>15552070846</v>
      </c>
      <c r="E277" t="s">
        <v>170</v>
      </c>
      <c r="F277" t="s">
        <v>456</v>
      </c>
      <c r="G277">
        <v>816</v>
      </c>
      <c r="H277" t="s">
        <v>39</v>
      </c>
      <c r="I277" t="s">
        <v>40</v>
      </c>
      <c r="J277" t="s">
        <v>170</v>
      </c>
      <c r="K277">
        <v>204</v>
      </c>
      <c r="L277">
        <v>91</v>
      </c>
      <c r="M277">
        <v>16</v>
      </c>
      <c r="N277">
        <v>687028000</v>
      </c>
      <c r="O277">
        <v>171800</v>
      </c>
      <c r="P277">
        <v>2700000</v>
      </c>
      <c r="Q277">
        <v>2100000</v>
      </c>
      <c r="R277">
        <v>33000000</v>
      </c>
      <c r="S277">
        <v>1900000</v>
      </c>
      <c r="T277">
        <v>2014</v>
      </c>
      <c r="U277" t="s">
        <v>98</v>
      </c>
      <c r="V277" t="s">
        <v>110</v>
      </c>
      <c r="W277">
        <v>88.2</v>
      </c>
      <c r="X277">
        <v>328239523</v>
      </c>
      <c r="Y277">
        <v>14.7</v>
      </c>
      <c r="Z277">
        <v>270663028</v>
      </c>
      <c r="AA277">
        <v>37.090240000000001</v>
      </c>
      <c r="AB277">
        <v>-95.712890999999999</v>
      </c>
      <c r="AC277">
        <v>6.8</v>
      </c>
      <c r="AD277">
        <v>19058910.350490198</v>
      </c>
      <c r="AE277">
        <v>26838.235294117647</v>
      </c>
      <c r="AF277">
        <v>1.4081725975182713E-3</v>
      </c>
      <c r="AG277">
        <v>173.61032024197866</v>
      </c>
      <c r="AH277">
        <v>710.14022127853877</v>
      </c>
      <c r="AI277">
        <v>12</v>
      </c>
      <c r="AJ277">
        <v>2528200</v>
      </c>
      <c r="AK277">
        <v>30900000</v>
      </c>
      <c r="AL277">
        <v>158333.33333333334</v>
      </c>
      <c r="AM277">
        <f>youtube_stats_raw[[#This Row],[subscribers_for_last_30_days]] /  youtube_stats_raw[[#This Row],[subscribers]]</f>
        <v>8.6757990867579904E-2</v>
      </c>
      <c r="AN277" t="str">
        <f>IF(AND(youtube_stats_raw[[#This Row],[upload_frequency]]&gt;23.1077381,youtube_stats_raw[[#This Row],[ engagement_rate]]&lt;=0),"High",IF(OR(youtube_stats_raw[[#This Row],[upload_frequency]]&gt;23.1077381,youtube_stats_raw[[#This Row],[ engagement_rate]]&lt;=0),"Medium","Low"))</f>
        <v>Low</v>
      </c>
      <c r="AO277" s="4">
        <f>DATE(T277, MATCH(U277,{"Jan","Feb","Mar","Apr","May","Jun","Jul","Aug","Sep","Oct","Nov","Dec"},0), V277)</f>
        <v>41829</v>
      </c>
      <c r="AP277" t="str">
        <f>IF(youtube_stats_raw[[#This Row],[subscribers]]&lt;70000000,"Micro",IF(youtube_stats_raw[[#This Row],[subscribers]]&lt;128000000,"Mid",IF(youtube_stats_raw[[#This Row],[subscribers]]&lt;186000000,"Macro","Mega")))</f>
        <v>Micro</v>
      </c>
      <c r="AQ277">
        <f>SUM((youtube_stats_raw[[#This Row],[lowest_yearly_earnings]] + youtube_stats_raw[[#This Row],[highest_yearly_earnings]])/2)</f>
        <v>17550000</v>
      </c>
      <c r="AR27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78" spans="1:44" x14ac:dyDescent="0.3">
      <c r="A278">
        <v>325</v>
      </c>
      <c r="B278" t="s">
        <v>457</v>
      </c>
      <c r="C278" s="1">
        <v>21900000</v>
      </c>
      <c r="D278" s="2">
        <v>20657571751</v>
      </c>
      <c r="E278" t="s">
        <v>45</v>
      </c>
      <c r="F278" t="s">
        <v>458</v>
      </c>
      <c r="G278">
        <v>116</v>
      </c>
      <c r="H278" t="s">
        <v>195</v>
      </c>
      <c r="I278" t="s">
        <v>196</v>
      </c>
      <c r="J278" t="s">
        <v>30</v>
      </c>
      <c r="K278">
        <v>1277277</v>
      </c>
      <c r="L278">
        <v>2973</v>
      </c>
      <c r="M278">
        <v>4085</v>
      </c>
      <c r="N278">
        <v>4719</v>
      </c>
      <c r="O278">
        <v>1</v>
      </c>
      <c r="P278">
        <v>19</v>
      </c>
      <c r="Q278">
        <v>14</v>
      </c>
      <c r="R278">
        <v>227</v>
      </c>
      <c r="S278">
        <v>0</v>
      </c>
      <c r="T278">
        <v>2008</v>
      </c>
      <c r="U278" t="s">
        <v>65</v>
      </c>
      <c r="V278" t="s">
        <v>82</v>
      </c>
      <c r="W278">
        <v>40.200000000000003</v>
      </c>
      <c r="X278">
        <v>126014024</v>
      </c>
      <c r="Y278">
        <v>3.42</v>
      </c>
      <c r="Z278">
        <v>102626859</v>
      </c>
      <c r="AA278">
        <v>23.634501</v>
      </c>
      <c r="AB278">
        <v>-102.552784</v>
      </c>
      <c r="AC278">
        <v>0.60416666666666663</v>
      </c>
      <c r="AD278">
        <v>178082515.09482759</v>
      </c>
      <c r="AE278">
        <v>188793.10344827586</v>
      </c>
      <c r="AF278">
        <v>1.0601439638683503E-3</v>
      </c>
      <c r="AG278">
        <v>9.1975960335610306E-4</v>
      </c>
      <c r="AH278">
        <v>943.26811648401826</v>
      </c>
      <c r="AI278">
        <v>18</v>
      </c>
      <c r="AJ278">
        <v>18</v>
      </c>
      <c r="AK278">
        <v>213</v>
      </c>
      <c r="AL278">
        <v>0</v>
      </c>
      <c r="AM278">
        <f>youtube_stats_raw[[#This Row],[subscribers_for_last_30_days]] /  youtube_stats_raw[[#This Row],[subscribers]]</f>
        <v>0</v>
      </c>
      <c r="AN278" t="str">
        <f>IF(AND(youtube_stats_raw[[#This Row],[upload_frequency]]&gt;23.1077381,youtube_stats_raw[[#This Row],[ engagement_rate]]&lt;=0),"High",IF(OR(youtube_stats_raw[[#This Row],[upload_frequency]]&gt;23.1077381,youtube_stats_raw[[#This Row],[ engagement_rate]]&lt;=0),"Medium","Low"))</f>
        <v>Medium</v>
      </c>
      <c r="AO278" s="4">
        <f>DATE(T278, MATCH(U278,{"Jan","Feb","Mar","Apr","May","Jun","Jul","Aug","Sep","Oct","Nov","Dec"},0), V278)</f>
        <v>39545</v>
      </c>
      <c r="AP278" t="str">
        <f>IF(youtube_stats_raw[[#This Row],[subscribers]]&lt;70000000,"Micro",IF(youtube_stats_raw[[#This Row],[subscribers]]&lt;128000000,"Mid",IF(youtube_stats_raw[[#This Row],[subscribers]]&lt;186000000,"Macro","Mega")))</f>
        <v>Micro</v>
      </c>
      <c r="AQ278">
        <f>SUM((youtube_stats_raw[[#This Row],[lowest_yearly_earnings]] + youtube_stats_raw[[#This Row],[highest_yearly_earnings]])/2)</f>
        <v>120.5</v>
      </c>
      <c r="AR27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79" spans="1:44" x14ac:dyDescent="0.3">
      <c r="A279">
        <v>326</v>
      </c>
      <c r="B279" t="s">
        <v>459</v>
      </c>
      <c r="C279" s="1">
        <v>21800000</v>
      </c>
      <c r="D279" s="2">
        <v>4469711607</v>
      </c>
      <c r="E279" t="s">
        <v>58</v>
      </c>
      <c r="F279" t="s">
        <v>459</v>
      </c>
      <c r="G279">
        <v>257</v>
      </c>
      <c r="H279" t="s">
        <v>39</v>
      </c>
      <c r="I279" t="s">
        <v>40</v>
      </c>
      <c r="J279" t="s">
        <v>71</v>
      </c>
      <c r="K279">
        <v>1610</v>
      </c>
      <c r="L279">
        <v>95</v>
      </c>
      <c r="M279">
        <v>13</v>
      </c>
      <c r="N279">
        <v>197953000</v>
      </c>
      <c r="O279">
        <v>49500</v>
      </c>
      <c r="P279">
        <v>791800</v>
      </c>
      <c r="Q279">
        <v>593900</v>
      </c>
      <c r="R279">
        <v>9500000</v>
      </c>
      <c r="S279">
        <v>600000</v>
      </c>
      <c r="T279">
        <v>2008</v>
      </c>
      <c r="U279" t="s">
        <v>65</v>
      </c>
      <c r="V279" t="s">
        <v>83</v>
      </c>
      <c r="W279">
        <v>88.2</v>
      </c>
      <c r="X279">
        <v>328239523</v>
      </c>
      <c r="Y279">
        <v>14.7</v>
      </c>
      <c r="Z279">
        <v>270663028</v>
      </c>
      <c r="AA279">
        <v>37.090240000000001</v>
      </c>
      <c r="AB279">
        <v>-95.712890999999999</v>
      </c>
      <c r="AC279">
        <v>1.3385416666666667</v>
      </c>
      <c r="AD279">
        <v>17391873.957198445</v>
      </c>
      <c r="AE279">
        <v>84824.902723735402</v>
      </c>
      <c r="AF279">
        <v>4.8772721635684715E-3</v>
      </c>
      <c r="AG279">
        <v>177.14789445474841</v>
      </c>
      <c r="AH279">
        <v>205.03264252293579</v>
      </c>
      <c r="AI279">
        <v>18</v>
      </c>
      <c r="AJ279">
        <v>742300</v>
      </c>
      <c r="AK279">
        <v>8906100</v>
      </c>
      <c r="AL279">
        <v>33333.333333333336</v>
      </c>
      <c r="AM279">
        <f>youtube_stats_raw[[#This Row],[subscribers_for_last_30_days]] /  youtube_stats_raw[[#This Row],[subscribers]]</f>
        <v>2.7522935779816515E-2</v>
      </c>
      <c r="AN279" t="str">
        <f>IF(AND(youtube_stats_raw[[#This Row],[upload_frequency]]&gt;23.1077381,youtube_stats_raw[[#This Row],[ engagement_rate]]&lt;=0),"High",IF(OR(youtube_stats_raw[[#This Row],[upload_frequency]]&gt;23.1077381,youtube_stats_raw[[#This Row],[ engagement_rate]]&lt;=0),"Medium","Low"))</f>
        <v>Low</v>
      </c>
      <c r="AO279" s="4">
        <f>DATE(T279, MATCH(U279,{"Jan","Feb","Mar","Apr","May","Jun","Jul","Aug","Sep","Oct","Nov","Dec"},0), V279)</f>
        <v>39549</v>
      </c>
      <c r="AP279" t="str">
        <f>IF(youtube_stats_raw[[#This Row],[subscribers]]&lt;70000000,"Micro",IF(youtube_stats_raw[[#This Row],[subscribers]]&lt;128000000,"Mid",IF(youtube_stats_raw[[#This Row],[subscribers]]&lt;186000000,"Macro","Mega")))</f>
        <v>Micro</v>
      </c>
      <c r="AQ279">
        <f>SUM((youtube_stats_raw[[#This Row],[lowest_yearly_earnings]] + youtube_stats_raw[[#This Row],[highest_yearly_earnings]])/2)</f>
        <v>5046950</v>
      </c>
      <c r="AR27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80" spans="1:44" x14ac:dyDescent="0.3">
      <c r="A280">
        <v>327</v>
      </c>
      <c r="B280" t="s">
        <v>460</v>
      </c>
      <c r="C280" s="1">
        <v>21800000</v>
      </c>
      <c r="D280" s="2">
        <v>5614621131</v>
      </c>
      <c r="E280" t="s">
        <v>274</v>
      </c>
      <c r="F280" t="s">
        <v>460</v>
      </c>
      <c r="G280">
        <v>10162</v>
      </c>
      <c r="H280" t="s">
        <v>39</v>
      </c>
      <c r="I280" t="s">
        <v>40</v>
      </c>
      <c r="J280" t="s">
        <v>45</v>
      </c>
      <c r="K280">
        <v>1158</v>
      </c>
      <c r="L280">
        <v>95</v>
      </c>
      <c r="M280">
        <v>89</v>
      </c>
      <c r="N280">
        <v>45812000</v>
      </c>
      <c r="O280">
        <v>11500</v>
      </c>
      <c r="P280">
        <v>183200</v>
      </c>
      <c r="Q280">
        <v>137400</v>
      </c>
      <c r="R280">
        <v>2200000</v>
      </c>
      <c r="S280">
        <v>100000</v>
      </c>
      <c r="T280">
        <v>2006</v>
      </c>
      <c r="U280" t="s">
        <v>59</v>
      </c>
      <c r="V280" t="s">
        <v>82</v>
      </c>
      <c r="W280">
        <v>88.2</v>
      </c>
      <c r="X280">
        <v>328239523</v>
      </c>
      <c r="Y280">
        <v>14.7</v>
      </c>
      <c r="Z280">
        <v>270663028</v>
      </c>
      <c r="AA280">
        <v>37.090240000000001</v>
      </c>
      <c r="AB280">
        <v>-95.712890999999999</v>
      </c>
      <c r="AC280">
        <v>47.046296296296298</v>
      </c>
      <c r="AD280">
        <v>552511.42796693568</v>
      </c>
      <c r="AE280">
        <v>2145.2469986223186</v>
      </c>
      <c r="AF280">
        <v>3.8827196869323363E-3</v>
      </c>
      <c r="AG280">
        <v>32.629093882844224</v>
      </c>
      <c r="AH280">
        <v>257.55142802752295</v>
      </c>
      <c r="AI280">
        <v>20</v>
      </c>
      <c r="AJ280">
        <v>171700</v>
      </c>
      <c r="AK280">
        <v>2062600</v>
      </c>
      <c r="AL280">
        <v>5000</v>
      </c>
      <c r="AM280">
        <f>youtube_stats_raw[[#This Row],[subscribers_for_last_30_days]] /  youtube_stats_raw[[#This Row],[subscribers]]</f>
        <v>4.5871559633027525E-3</v>
      </c>
      <c r="AN280" t="str">
        <f>IF(AND(youtube_stats_raw[[#This Row],[upload_frequency]]&gt;23.1077381,youtube_stats_raw[[#This Row],[ engagement_rate]]&lt;=0),"High",IF(OR(youtube_stats_raw[[#This Row],[upload_frequency]]&gt;23.1077381,youtube_stats_raw[[#This Row],[ engagement_rate]]&lt;=0),"Medium","Low"))</f>
        <v>Medium</v>
      </c>
      <c r="AO280" s="4">
        <f>DATE(T280, MATCH(U280,{"Jan","Feb","Mar","Apr","May","Jun","Jul","Aug","Sep","Oct","Nov","Dec"},0), V280)</f>
        <v>38844</v>
      </c>
      <c r="AP280" t="str">
        <f>IF(youtube_stats_raw[[#This Row],[subscribers]]&lt;70000000,"Micro",IF(youtube_stats_raw[[#This Row],[subscribers]]&lt;128000000,"Mid",IF(youtube_stats_raw[[#This Row],[subscribers]]&lt;186000000,"Macro","Mega")))</f>
        <v>Micro</v>
      </c>
      <c r="AQ280">
        <f>SUM((youtube_stats_raw[[#This Row],[lowest_yearly_earnings]] + youtube_stats_raw[[#This Row],[highest_yearly_earnings]])/2)</f>
        <v>1168700</v>
      </c>
      <c r="AR28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81" spans="1:44" x14ac:dyDescent="0.3">
      <c r="A281">
        <v>328</v>
      </c>
      <c r="B281" t="s">
        <v>461</v>
      </c>
      <c r="C281" s="1">
        <v>21800000</v>
      </c>
      <c r="D281" s="2">
        <v>11288359365</v>
      </c>
      <c r="E281" t="s">
        <v>30</v>
      </c>
      <c r="F281" t="s">
        <v>461</v>
      </c>
      <c r="G281">
        <v>164</v>
      </c>
      <c r="H281" t="s">
        <v>96</v>
      </c>
      <c r="I281" t="s">
        <v>97</v>
      </c>
      <c r="J281" t="s">
        <v>30</v>
      </c>
      <c r="K281">
        <v>368</v>
      </c>
      <c r="L281">
        <v>14</v>
      </c>
      <c r="M281">
        <v>87</v>
      </c>
      <c r="N281">
        <v>128047000</v>
      </c>
      <c r="O281">
        <v>32000</v>
      </c>
      <c r="P281">
        <v>512200</v>
      </c>
      <c r="Q281">
        <v>384100</v>
      </c>
      <c r="R281">
        <v>6100000</v>
      </c>
      <c r="S281">
        <v>100000</v>
      </c>
      <c r="T281">
        <v>2011</v>
      </c>
      <c r="U281" t="s">
        <v>46</v>
      </c>
      <c r="V281" t="s">
        <v>43</v>
      </c>
      <c r="W281">
        <v>60</v>
      </c>
      <c r="X281">
        <v>66834405</v>
      </c>
      <c r="Y281">
        <v>3.85</v>
      </c>
      <c r="Z281">
        <v>55908316</v>
      </c>
      <c r="AA281">
        <v>55.378050999999999</v>
      </c>
      <c r="AB281">
        <v>-3.4359730000000002</v>
      </c>
      <c r="AC281">
        <v>1.0512820512820513</v>
      </c>
      <c r="AD281">
        <v>68831459.542682931</v>
      </c>
      <c r="AE281">
        <v>132926.82926829267</v>
      </c>
      <c r="AF281">
        <v>1.9311929479842529E-3</v>
      </c>
      <c r="AG281">
        <v>45.374175594382308</v>
      </c>
      <c r="AH281">
        <v>517.81464977064218</v>
      </c>
      <c r="AI281">
        <v>15</v>
      </c>
      <c r="AJ281">
        <v>480200</v>
      </c>
      <c r="AK281">
        <v>5715900</v>
      </c>
      <c r="AL281">
        <v>6666.666666666667</v>
      </c>
      <c r="AM281">
        <f>youtube_stats_raw[[#This Row],[subscribers_for_last_30_days]] /  youtube_stats_raw[[#This Row],[subscribers]]</f>
        <v>4.5871559633027525E-3</v>
      </c>
      <c r="AN281" t="str">
        <f>IF(AND(youtube_stats_raw[[#This Row],[upload_frequency]]&gt;23.1077381,youtube_stats_raw[[#This Row],[ engagement_rate]]&lt;=0),"High",IF(OR(youtube_stats_raw[[#This Row],[upload_frequency]]&gt;23.1077381,youtube_stats_raw[[#This Row],[ engagement_rate]]&lt;=0),"Medium","Low"))</f>
        <v>Low</v>
      </c>
      <c r="AO281" s="4">
        <f>DATE(T281, MATCH(U281,{"Jan","Feb","Mar","Apr","May","Jun","Jul","Aug","Sep","Oct","Nov","Dec"},0), V281)</f>
        <v>40579</v>
      </c>
      <c r="AP281" t="str">
        <f>IF(youtube_stats_raw[[#This Row],[subscribers]]&lt;70000000,"Micro",IF(youtube_stats_raw[[#This Row],[subscribers]]&lt;128000000,"Mid",IF(youtube_stats_raw[[#This Row],[subscribers]]&lt;186000000,"Macro","Mega")))</f>
        <v>Micro</v>
      </c>
      <c r="AQ281">
        <f>SUM((youtube_stats_raw[[#This Row],[lowest_yearly_earnings]] + youtube_stats_raw[[#This Row],[highest_yearly_earnings]])/2)</f>
        <v>3242050</v>
      </c>
      <c r="AR28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82" spans="1:44" x14ac:dyDescent="0.3">
      <c r="A282">
        <v>329</v>
      </c>
      <c r="B282" t="s">
        <v>462</v>
      </c>
      <c r="C282" s="1">
        <v>21800000</v>
      </c>
      <c r="D282" s="2">
        <v>12140232004</v>
      </c>
      <c r="E282" t="s">
        <v>30</v>
      </c>
      <c r="F282" t="s">
        <v>462</v>
      </c>
      <c r="G282">
        <v>266</v>
      </c>
      <c r="H282" t="s">
        <v>96</v>
      </c>
      <c r="I282" t="s">
        <v>97</v>
      </c>
      <c r="J282" t="s">
        <v>30</v>
      </c>
      <c r="K282">
        <v>322</v>
      </c>
      <c r="L282">
        <v>14</v>
      </c>
      <c r="M282">
        <v>87</v>
      </c>
      <c r="N282">
        <v>51134000</v>
      </c>
      <c r="O282">
        <v>12800</v>
      </c>
      <c r="P282">
        <v>204500</v>
      </c>
      <c r="Q282">
        <v>153400</v>
      </c>
      <c r="R282">
        <v>2500000</v>
      </c>
      <c r="S282">
        <v>0</v>
      </c>
      <c r="T282">
        <v>2010</v>
      </c>
      <c r="U282" t="s">
        <v>84</v>
      </c>
      <c r="V282" t="s">
        <v>64</v>
      </c>
      <c r="W282">
        <v>60</v>
      </c>
      <c r="X282">
        <v>66834405</v>
      </c>
      <c r="Y282">
        <v>3.85</v>
      </c>
      <c r="Z282">
        <v>55908316</v>
      </c>
      <c r="AA282">
        <v>55.378050999999999</v>
      </c>
      <c r="AB282">
        <v>-3.4359730000000002</v>
      </c>
      <c r="AC282">
        <v>1.5833333333333333</v>
      </c>
      <c r="AD282">
        <v>45639969.939849623</v>
      </c>
      <c r="AE282">
        <v>81954.887218045114</v>
      </c>
      <c r="AF282">
        <v>1.7956823224479787E-3</v>
      </c>
      <c r="AG282">
        <v>16.84481811654182</v>
      </c>
      <c r="AH282">
        <v>556.89137633027519</v>
      </c>
      <c r="AI282">
        <v>16</v>
      </c>
      <c r="AJ282">
        <v>191700</v>
      </c>
      <c r="AK282">
        <v>2346600</v>
      </c>
      <c r="AL282">
        <v>0</v>
      </c>
      <c r="AM282">
        <f>youtube_stats_raw[[#This Row],[subscribers_for_last_30_days]] /  youtube_stats_raw[[#This Row],[subscribers]]</f>
        <v>0</v>
      </c>
      <c r="AN282" t="str">
        <f>IF(AND(youtube_stats_raw[[#This Row],[upload_frequency]]&gt;23.1077381,youtube_stats_raw[[#This Row],[ engagement_rate]]&lt;=0),"High",IF(OR(youtube_stats_raw[[#This Row],[upload_frequency]]&gt;23.1077381,youtube_stats_raw[[#This Row],[ engagement_rate]]&lt;=0),"Medium","Low"))</f>
        <v>Medium</v>
      </c>
      <c r="AO282" s="4">
        <f>DATE(T282, MATCH(U282,{"Jan","Feb","Mar","Apr","May","Jun","Jul","Aug","Sep","Oct","Nov","Dec"},0), V282)</f>
        <v>40516</v>
      </c>
      <c r="AP282" t="str">
        <f>IF(youtube_stats_raw[[#This Row],[subscribers]]&lt;70000000,"Micro",IF(youtube_stats_raw[[#This Row],[subscribers]]&lt;128000000,"Mid",IF(youtube_stats_raw[[#This Row],[subscribers]]&lt;186000000,"Macro","Mega")))</f>
        <v>Micro</v>
      </c>
      <c r="AQ282">
        <f>SUM((youtube_stats_raw[[#This Row],[lowest_yearly_earnings]] + youtube_stats_raw[[#This Row],[highest_yearly_earnings]])/2)</f>
        <v>1326700</v>
      </c>
      <c r="AR28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83" spans="1:44" x14ac:dyDescent="0.3">
      <c r="A283">
        <v>333</v>
      </c>
      <c r="B283" t="s">
        <v>463</v>
      </c>
      <c r="C283" s="1">
        <v>21700000</v>
      </c>
      <c r="D283" s="2">
        <v>8507818877</v>
      </c>
      <c r="E283" t="s">
        <v>71</v>
      </c>
      <c r="F283" t="s">
        <v>463</v>
      </c>
      <c r="G283">
        <v>15126</v>
      </c>
      <c r="H283" t="s">
        <v>201</v>
      </c>
      <c r="I283" t="s">
        <v>202</v>
      </c>
      <c r="J283" t="s">
        <v>71</v>
      </c>
      <c r="K283">
        <v>608</v>
      </c>
      <c r="L283">
        <v>4</v>
      </c>
      <c r="M283">
        <v>14</v>
      </c>
      <c r="N283">
        <v>1598000000</v>
      </c>
      <c r="O283">
        <v>399600</v>
      </c>
      <c r="P283">
        <v>6400000</v>
      </c>
      <c r="Q283">
        <v>4800000</v>
      </c>
      <c r="R283">
        <v>76700000</v>
      </c>
      <c r="S283">
        <v>3400000</v>
      </c>
      <c r="T283">
        <v>2020</v>
      </c>
      <c r="U283" t="s">
        <v>84</v>
      </c>
      <c r="V283" t="s">
        <v>144</v>
      </c>
      <c r="W283">
        <v>36.799999999999997</v>
      </c>
      <c r="X283">
        <v>9770529</v>
      </c>
      <c r="Y283">
        <v>2.35</v>
      </c>
      <c r="Z283">
        <v>8479744</v>
      </c>
      <c r="AA283">
        <v>23.424075999999999</v>
      </c>
      <c r="AB283">
        <v>53.847817999999997</v>
      </c>
      <c r="AC283">
        <v>315.125</v>
      </c>
      <c r="AD283">
        <v>562463.23396800214</v>
      </c>
      <c r="AE283">
        <v>1434.6158931640882</v>
      </c>
      <c r="AF283">
        <v>2.5505949660803999E-3</v>
      </c>
      <c r="AG283">
        <v>752.24920658592441</v>
      </c>
      <c r="AH283">
        <v>392.06538603686636</v>
      </c>
      <c r="AI283">
        <v>6</v>
      </c>
      <c r="AJ283">
        <v>6000400</v>
      </c>
      <c r="AK283">
        <v>71900000</v>
      </c>
      <c r="AL283">
        <v>566666.66666666663</v>
      </c>
      <c r="AM283">
        <f>youtube_stats_raw[[#This Row],[subscribers_for_last_30_days]] /  youtube_stats_raw[[#This Row],[subscribers]]</f>
        <v>0.15668202764976957</v>
      </c>
      <c r="AN283" t="str">
        <f>IF(AND(youtube_stats_raw[[#This Row],[upload_frequency]]&gt;23.1077381,youtube_stats_raw[[#This Row],[ engagement_rate]]&lt;=0),"High",IF(OR(youtube_stats_raw[[#This Row],[upload_frequency]]&gt;23.1077381,youtube_stats_raw[[#This Row],[ engagement_rate]]&lt;=0),"Medium","Low"))</f>
        <v>Medium</v>
      </c>
      <c r="AO283" s="4">
        <f>DATE(T283, MATCH(U283,{"Jan","Feb","Mar","Apr","May","Jun","Jul","Aug","Sep","Oct","Nov","Dec"},0), V283)</f>
        <v>44184</v>
      </c>
      <c r="AP283" t="str">
        <f>IF(youtube_stats_raw[[#This Row],[subscribers]]&lt;70000000,"Micro",IF(youtube_stats_raw[[#This Row],[subscribers]]&lt;128000000,"Mid",IF(youtube_stats_raw[[#This Row],[subscribers]]&lt;186000000,"Macro","Mega")))</f>
        <v>Micro</v>
      </c>
      <c r="AQ283">
        <f>SUM((youtube_stats_raw[[#This Row],[lowest_yearly_earnings]] + youtube_stats_raw[[#This Row],[highest_yearly_earnings]])/2)</f>
        <v>40750000</v>
      </c>
      <c r="AR28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84" spans="1:44" x14ac:dyDescent="0.3">
      <c r="A284">
        <v>334</v>
      </c>
      <c r="B284" t="s">
        <v>464</v>
      </c>
      <c r="C284" s="1">
        <v>21600000</v>
      </c>
      <c r="D284" s="2">
        <v>9597894786</v>
      </c>
      <c r="E284" t="s">
        <v>465</v>
      </c>
      <c r="F284" t="s">
        <v>464</v>
      </c>
      <c r="G284">
        <v>2942</v>
      </c>
      <c r="H284" t="s">
        <v>113</v>
      </c>
      <c r="I284" t="s">
        <v>114</v>
      </c>
      <c r="J284" t="s">
        <v>45</v>
      </c>
      <c r="K284">
        <v>481</v>
      </c>
      <c r="L284">
        <v>15</v>
      </c>
      <c r="M284">
        <v>90</v>
      </c>
      <c r="N284">
        <v>193174000</v>
      </c>
      <c r="O284">
        <v>48300</v>
      </c>
      <c r="P284">
        <v>772700</v>
      </c>
      <c r="Q284">
        <v>579500</v>
      </c>
      <c r="R284">
        <v>9300000</v>
      </c>
      <c r="S284">
        <v>300000</v>
      </c>
      <c r="T284">
        <v>2013</v>
      </c>
      <c r="U284" t="s">
        <v>34</v>
      </c>
      <c r="V284" t="s">
        <v>50</v>
      </c>
      <c r="W284">
        <v>51.3</v>
      </c>
      <c r="X284">
        <v>212559417</v>
      </c>
      <c r="Y284">
        <v>12.08</v>
      </c>
      <c r="Z284">
        <v>183241641</v>
      </c>
      <c r="AA284">
        <v>-14.235004</v>
      </c>
      <c r="AB284">
        <v>-51.925280000000001</v>
      </c>
      <c r="AC284">
        <v>22.287878787878789</v>
      </c>
      <c r="AD284">
        <v>3262370.7634262405</v>
      </c>
      <c r="AE284">
        <v>7341.9442556084296</v>
      </c>
      <c r="AF284">
        <v>2.2504935177563011E-3</v>
      </c>
      <c r="AG284">
        <v>80.507238017143223</v>
      </c>
      <c r="AH284">
        <v>444.34698083333336</v>
      </c>
      <c r="AI284">
        <v>13</v>
      </c>
      <c r="AJ284">
        <v>724400</v>
      </c>
      <c r="AK284">
        <v>8720500</v>
      </c>
      <c r="AL284">
        <v>23076.923076923078</v>
      </c>
      <c r="AM284">
        <f>youtube_stats_raw[[#This Row],[subscribers_for_last_30_days]] /  youtube_stats_raw[[#This Row],[subscribers]]</f>
        <v>1.3888888888888888E-2</v>
      </c>
      <c r="AN284" t="str">
        <f>IF(AND(youtube_stats_raw[[#This Row],[upload_frequency]]&gt;23.1077381,youtube_stats_raw[[#This Row],[ engagement_rate]]&lt;=0),"High",IF(OR(youtube_stats_raw[[#This Row],[upload_frequency]]&gt;23.1077381,youtube_stats_raw[[#This Row],[ engagement_rate]]&lt;=0),"Medium","Low"))</f>
        <v>Low</v>
      </c>
      <c r="AO284" s="4">
        <f>DATE(T284, MATCH(U284,{"Jan","Feb","Mar","Apr","May","Jun","Jul","Aug","Sep","Oct","Nov","Dec"},0), V284)</f>
        <v>41335</v>
      </c>
      <c r="AP284" t="str">
        <f>IF(youtube_stats_raw[[#This Row],[subscribers]]&lt;70000000,"Micro",IF(youtube_stats_raw[[#This Row],[subscribers]]&lt;128000000,"Mid",IF(youtube_stats_raw[[#This Row],[subscribers]]&lt;186000000,"Macro","Mega")))</f>
        <v>Micro</v>
      </c>
      <c r="AQ284">
        <f>SUM((youtube_stats_raw[[#This Row],[lowest_yearly_earnings]] + youtube_stats_raw[[#This Row],[highest_yearly_earnings]])/2)</f>
        <v>4939750</v>
      </c>
      <c r="AR28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85" spans="1:44" x14ac:dyDescent="0.3">
      <c r="A285">
        <v>335</v>
      </c>
      <c r="B285" t="s">
        <v>466</v>
      </c>
      <c r="C285" s="1">
        <v>21600000</v>
      </c>
      <c r="D285" s="2">
        <v>5863377051</v>
      </c>
      <c r="E285" t="s">
        <v>94</v>
      </c>
      <c r="F285" t="s">
        <v>466</v>
      </c>
      <c r="G285">
        <v>219</v>
      </c>
      <c r="H285" t="s">
        <v>31</v>
      </c>
      <c r="I285" t="s">
        <v>32</v>
      </c>
      <c r="J285" t="s">
        <v>181</v>
      </c>
      <c r="K285">
        <v>1082</v>
      </c>
      <c r="L285">
        <v>66</v>
      </c>
      <c r="M285">
        <v>9</v>
      </c>
      <c r="N285">
        <v>194604000</v>
      </c>
      <c r="O285">
        <v>48700</v>
      </c>
      <c r="P285">
        <v>778400</v>
      </c>
      <c r="Q285">
        <v>583800</v>
      </c>
      <c r="R285">
        <v>9300000</v>
      </c>
      <c r="S285">
        <v>400000</v>
      </c>
      <c r="T285">
        <v>2018</v>
      </c>
      <c r="U285" t="s">
        <v>65</v>
      </c>
      <c r="V285" t="s">
        <v>72</v>
      </c>
      <c r="W285">
        <v>28.1</v>
      </c>
      <c r="X285">
        <v>1366417754</v>
      </c>
      <c r="Y285">
        <v>5.36</v>
      </c>
      <c r="Z285">
        <v>471031528</v>
      </c>
      <c r="AA285">
        <v>20.593684</v>
      </c>
      <c r="AB285">
        <v>78.962879999999998</v>
      </c>
      <c r="AC285">
        <v>3.0416666666666665</v>
      </c>
      <c r="AD285">
        <v>26773411.19178082</v>
      </c>
      <c r="AE285">
        <v>98630.136986301368</v>
      </c>
      <c r="AF285">
        <v>3.6838838457977246E-3</v>
      </c>
      <c r="AG285">
        <v>132.75625859115502</v>
      </c>
      <c r="AH285">
        <v>271.45264125</v>
      </c>
      <c r="AI285">
        <v>8</v>
      </c>
      <c r="AJ285">
        <v>729700</v>
      </c>
      <c r="AK285">
        <v>8716200</v>
      </c>
      <c r="AL285">
        <v>50000</v>
      </c>
      <c r="AM285">
        <f>youtube_stats_raw[[#This Row],[subscribers_for_last_30_days]] /  youtube_stats_raw[[#This Row],[subscribers]]</f>
        <v>1.8518518518518517E-2</v>
      </c>
      <c r="AN285" t="str">
        <f>IF(AND(youtube_stats_raw[[#This Row],[upload_frequency]]&gt;23.1077381,youtube_stats_raw[[#This Row],[ engagement_rate]]&lt;=0),"High",IF(OR(youtube_stats_raw[[#This Row],[upload_frequency]]&gt;23.1077381,youtube_stats_raw[[#This Row],[ engagement_rate]]&lt;=0),"Medium","Low"))</f>
        <v>Low</v>
      </c>
      <c r="AO285" s="4">
        <f>DATE(T285, MATCH(U285,{"Jan","Feb","Mar","Apr","May","Jun","Jul","Aug","Sep","Oct","Nov","Dec"},0), V285)</f>
        <v>43215</v>
      </c>
      <c r="AP285" t="str">
        <f>IF(youtube_stats_raw[[#This Row],[subscribers]]&lt;70000000,"Micro",IF(youtube_stats_raw[[#This Row],[subscribers]]&lt;128000000,"Mid",IF(youtube_stats_raw[[#This Row],[subscribers]]&lt;186000000,"Macro","Mega")))</f>
        <v>Micro</v>
      </c>
      <c r="AQ285">
        <f>SUM((youtube_stats_raw[[#This Row],[lowest_yearly_earnings]] + youtube_stats_raw[[#This Row],[highest_yearly_earnings]])/2)</f>
        <v>4941900</v>
      </c>
      <c r="AR28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86" spans="1:44" x14ac:dyDescent="0.3">
      <c r="A286">
        <v>336</v>
      </c>
      <c r="B286" t="s">
        <v>467</v>
      </c>
      <c r="C286" s="1">
        <v>21600000</v>
      </c>
      <c r="D286" s="2">
        <v>9346383505</v>
      </c>
      <c r="E286" t="s">
        <v>45</v>
      </c>
      <c r="F286" t="s">
        <v>467</v>
      </c>
      <c r="G286">
        <v>228</v>
      </c>
      <c r="H286" t="s">
        <v>39</v>
      </c>
      <c r="I286" t="s">
        <v>40</v>
      </c>
      <c r="J286" t="s">
        <v>45</v>
      </c>
      <c r="K286">
        <v>507</v>
      </c>
      <c r="L286">
        <v>96</v>
      </c>
      <c r="M286">
        <v>90</v>
      </c>
      <c r="N286">
        <v>63919000</v>
      </c>
      <c r="O286">
        <v>16000</v>
      </c>
      <c r="P286">
        <v>255700</v>
      </c>
      <c r="Q286">
        <v>191800</v>
      </c>
      <c r="R286">
        <v>3100000</v>
      </c>
      <c r="S286">
        <v>0</v>
      </c>
      <c r="T286">
        <v>2019</v>
      </c>
      <c r="U286" t="s">
        <v>59</v>
      </c>
      <c r="V286" t="s">
        <v>82</v>
      </c>
      <c r="W286">
        <v>88.2</v>
      </c>
      <c r="X286">
        <v>328239523</v>
      </c>
      <c r="Y286">
        <v>14.7</v>
      </c>
      <c r="Z286">
        <v>270663028</v>
      </c>
      <c r="AA286">
        <v>37.090240000000001</v>
      </c>
      <c r="AB286">
        <v>-95.712890999999999</v>
      </c>
      <c r="AC286">
        <v>3.8</v>
      </c>
      <c r="AD286">
        <v>40992910.109649122</v>
      </c>
      <c r="AE286">
        <v>94736.84210526316</v>
      </c>
      <c r="AF286">
        <v>2.3110543226098875E-3</v>
      </c>
      <c r="AG286">
        <v>27.358175476451308</v>
      </c>
      <c r="AH286">
        <v>432.70294004629631</v>
      </c>
      <c r="AI286">
        <v>7</v>
      </c>
      <c r="AJ286">
        <v>239700</v>
      </c>
      <c r="AK286">
        <v>2908200</v>
      </c>
      <c r="AL286">
        <v>0</v>
      </c>
      <c r="AM286">
        <f>youtube_stats_raw[[#This Row],[subscribers_for_last_30_days]] /  youtube_stats_raw[[#This Row],[subscribers]]</f>
        <v>0</v>
      </c>
      <c r="AN286" t="str">
        <f>IF(AND(youtube_stats_raw[[#This Row],[upload_frequency]]&gt;23.1077381,youtube_stats_raw[[#This Row],[ engagement_rate]]&lt;=0),"High",IF(OR(youtube_stats_raw[[#This Row],[upload_frequency]]&gt;23.1077381,youtube_stats_raw[[#This Row],[ engagement_rate]]&lt;=0),"Medium","Low"))</f>
        <v>Medium</v>
      </c>
      <c r="AO286" s="4">
        <f>DATE(T286, MATCH(U286,{"Jan","Feb","Mar","Apr","May","Jun","Jul","Aug","Sep","Oct","Nov","Dec"},0), V286)</f>
        <v>43592</v>
      </c>
      <c r="AP286" t="str">
        <f>IF(youtube_stats_raw[[#This Row],[subscribers]]&lt;70000000,"Micro",IF(youtube_stats_raw[[#This Row],[subscribers]]&lt;128000000,"Mid",IF(youtube_stats_raw[[#This Row],[subscribers]]&lt;186000000,"Macro","Mega")))</f>
        <v>Micro</v>
      </c>
      <c r="AQ286">
        <f>SUM((youtube_stats_raw[[#This Row],[lowest_yearly_earnings]] + youtube_stats_raw[[#This Row],[highest_yearly_earnings]])/2)</f>
        <v>1645900</v>
      </c>
      <c r="AR28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287" spans="1:44" x14ac:dyDescent="0.3">
      <c r="A287">
        <v>337</v>
      </c>
      <c r="B287" t="s">
        <v>468</v>
      </c>
      <c r="C287" s="1">
        <v>21500000</v>
      </c>
      <c r="D287" s="2">
        <v>5890180734</v>
      </c>
      <c r="E287" t="s">
        <v>58</v>
      </c>
      <c r="F287" t="s">
        <v>468</v>
      </c>
      <c r="G287">
        <v>51</v>
      </c>
      <c r="H287" t="s">
        <v>39</v>
      </c>
      <c r="I287" t="s">
        <v>40</v>
      </c>
      <c r="J287" t="s">
        <v>30</v>
      </c>
      <c r="K287">
        <v>1081</v>
      </c>
      <c r="L287">
        <v>96</v>
      </c>
      <c r="M287">
        <v>88</v>
      </c>
      <c r="N287">
        <v>113542000</v>
      </c>
      <c r="O287">
        <v>28400</v>
      </c>
      <c r="P287">
        <v>454200</v>
      </c>
      <c r="Q287">
        <v>340600</v>
      </c>
      <c r="R287">
        <v>5400000</v>
      </c>
      <c r="S287">
        <v>200000</v>
      </c>
      <c r="T287">
        <v>2018</v>
      </c>
      <c r="U287" t="s">
        <v>65</v>
      </c>
      <c r="V287" t="s">
        <v>77</v>
      </c>
      <c r="W287">
        <v>88.2</v>
      </c>
      <c r="X287">
        <v>328239523</v>
      </c>
      <c r="Y287">
        <v>14.7</v>
      </c>
      <c r="Z287">
        <v>270663028</v>
      </c>
      <c r="AA287">
        <v>37.090240000000001</v>
      </c>
      <c r="AB287">
        <v>-95.712890999999999</v>
      </c>
      <c r="AC287">
        <v>0.70833333333333337</v>
      </c>
      <c r="AD287">
        <v>115493739.88235295</v>
      </c>
      <c r="AE287">
        <v>421568.62745098042</v>
      </c>
      <c r="AF287">
        <v>3.6501426647055409E-3</v>
      </c>
      <c r="AG287">
        <v>77.111385967872408</v>
      </c>
      <c r="AH287">
        <v>273.96189460465115</v>
      </c>
      <c r="AI287">
        <v>8</v>
      </c>
      <c r="AJ287">
        <v>425800</v>
      </c>
      <c r="AK287">
        <v>5059400</v>
      </c>
      <c r="AL287">
        <v>25000</v>
      </c>
      <c r="AM287">
        <f>youtube_stats_raw[[#This Row],[subscribers_for_last_30_days]] /  youtube_stats_raw[[#This Row],[subscribers]]</f>
        <v>9.3023255813953487E-3</v>
      </c>
      <c r="AN287" t="str">
        <f>IF(AND(youtube_stats_raw[[#This Row],[upload_frequency]]&gt;23.1077381,youtube_stats_raw[[#This Row],[ engagement_rate]]&lt;=0),"High",IF(OR(youtube_stats_raw[[#This Row],[upload_frequency]]&gt;23.1077381,youtube_stats_raw[[#This Row],[ engagement_rate]]&lt;=0),"Medium","Low"))</f>
        <v>Low</v>
      </c>
      <c r="AO287" s="4">
        <f>DATE(T287, MATCH(U287,{"Jan","Feb","Mar","Apr","May","Jun","Jul","Aug","Sep","Oct","Nov","Dec"},0), V287)</f>
        <v>43196</v>
      </c>
      <c r="AP287" t="str">
        <f>IF(youtube_stats_raw[[#This Row],[subscribers]]&lt;70000000,"Micro",IF(youtube_stats_raw[[#This Row],[subscribers]]&lt;128000000,"Mid",IF(youtube_stats_raw[[#This Row],[subscribers]]&lt;186000000,"Macro","Mega")))</f>
        <v>Micro</v>
      </c>
      <c r="AQ287">
        <f>SUM((youtube_stats_raw[[#This Row],[lowest_yearly_earnings]] + youtube_stats_raw[[#This Row],[highest_yearly_earnings]])/2)</f>
        <v>2870300</v>
      </c>
      <c r="AR28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88" spans="1:44" x14ac:dyDescent="0.3">
      <c r="A288">
        <v>338</v>
      </c>
      <c r="B288" t="s">
        <v>469</v>
      </c>
      <c r="C288" s="1">
        <v>21500000</v>
      </c>
      <c r="D288" s="2">
        <v>15013096899</v>
      </c>
      <c r="E288" t="s">
        <v>134</v>
      </c>
      <c r="F288" t="s">
        <v>470</v>
      </c>
      <c r="G288">
        <v>158</v>
      </c>
      <c r="H288" t="s">
        <v>195</v>
      </c>
      <c r="I288" t="s">
        <v>196</v>
      </c>
      <c r="J288" t="s">
        <v>45</v>
      </c>
      <c r="K288">
        <v>1936958</v>
      </c>
      <c r="L288">
        <v>2063</v>
      </c>
      <c r="M288">
        <v>2940</v>
      </c>
      <c r="N288">
        <v>15459</v>
      </c>
      <c r="O288">
        <v>4</v>
      </c>
      <c r="P288">
        <v>62</v>
      </c>
      <c r="Q288">
        <v>46</v>
      </c>
      <c r="R288">
        <v>742</v>
      </c>
      <c r="S288">
        <v>0</v>
      </c>
      <c r="T288">
        <v>2014</v>
      </c>
      <c r="U288" t="s">
        <v>73</v>
      </c>
      <c r="V288" t="s">
        <v>50</v>
      </c>
      <c r="W288">
        <v>40.200000000000003</v>
      </c>
      <c r="X288">
        <v>126014024</v>
      </c>
      <c r="Y288">
        <v>3.42</v>
      </c>
      <c r="Z288">
        <v>102626859</v>
      </c>
      <c r="AA288">
        <v>23.634501</v>
      </c>
      <c r="AB288">
        <v>-102.552784</v>
      </c>
      <c r="AC288">
        <v>1.3166666666666667</v>
      </c>
      <c r="AD288">
        <v>95019600.62658228</v>
      </c>
      <c r="AE288">
        <v>136075.94936708861</v>
      </c>
      <c r="AF288">
        <v>1.4320829436218509E-3</v>
      </c>
      <c r="AG288">
        <v>4.1297275583513839E-3</v>
      </c>
      <c r="AH288">
        <v>698.28357669767445</v>
      </c>
      <c r="AI288">
        <v>12</v>
      </c>
      <c r="AJ288">
        <v>58</v>
      </c>
      <c r="AK288">
        <v>696</v>
      </c>
      <c r="AL288">
        <v>0</v>
      </c>
      <c r="AM288">
        <f>youtube_stats_raw[[#This Row],[subscribers_for_last_30_days]] /  youtube_stats_raw[[#This Row],[subscribers]]</f>
        <v>0</v>
      </c>
      <c r="AN288" t="str">
        <f>IF(AND(youtube_stats_raw[[#This Row],[upload_frequency]]&gt;23.1077381,youtube_stats_raw[[#This Row],[ engagement_rate]]&lt;=0),"High",IF(OR(youtube_stats_raw[[#This Row],[upload_frequency]]&gt;23.1077381,youtube_stats_raw[[#This Row],[ engagement_rate]]&lt;=0),"Medium","Low"))</f>
        <v>Medium</v>
      </c>
      <c r="AO288" s="4">
        <f>DATE(T288, MATCH(U288,{"Jan","Feb","Mar","Apr","May","Jun","Jul","Aug","Sep","Oct","Nov","Dec"},0), V288)</f>
        <v>41641</v>
      </c>
      <c r="AP288" t="str">
        <f>IF(youtube_stats_raw[[#This Row],[subscribers]]&lt;70000000,"Micro",IF(youtube_stats_raw[[#This Row],[subscribers]]&lt;128000000,"Mid",IF(youtube_stats_raw[[#This Row],[subscribers]]&lt;186000000,"Macro","Mega")))</f>
        <v>Micro</v>
      </c>
      <c r="AQ288">
        <f>SUM((youtube_stats_raw[[#This Row],[lowest_yearly_earnings]] + youtube_stats_raw[[#This Row],[highest_yearly_earnings]])/2)</f>
        <v>394</v>
      </c>
      <c r="AR28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89" spans="1:44" x14ac:dyDescent="0.3">
      <c r="A289">
        <v>340</v>
      </c>
      <c r="B289" t="s">
        <v>471</v>
      </c>
      <c r="C289" s="1">
        <v>21500000</v>
      </c>
      <c r="D289" s="2">
        <v>8409641722</v>
      </c>
      <c r="E289" t="s">
        <v>61</v>
      </c>
      <c r="F289" t="s">
        <v>472</v>
      </c>
      <c r="G289">
        <v>17</v>
      </c>
      <c r="H289" t="s">
        <v>149</v>
      </c>
      <c r="I289" t="s">
        <v>150</v>
      </c>
      <c r="J289" t="s">
        <v>71</v>
      </c>
      <c r="K289">
        <v>4038708</v>
      </c>
      <c r="L289">
        <v>2889</v>
      </c>
      <c r="M289">
        <v>7518</v>
      </c>
      <c r="N289">
        <v>49</v>
      </c>
      <c r="O289">
        <v>0</v>
      </c>
      <c r="P289">
        <v>0</v>
      </c>
      <c r="Q289">
        <v>0</v>
      </c>
      <c r="R289">
        <v>2</v>
      </c>
      <c r="S289">
        <v>4</v>
      </c>
      <c r="T289">
        <v>2016</v>
      </c>
      <c r="U289" t="s">
        <v>98</v>
      </c>
      <c r="V289" t="s">
        <v>183</v>
      </c>
      <c r="W289">
        <v>88.5</v>
      </c>
      <c r="X289">
        <v>18952038</v>
      </c>
      <c r="Y289">
        <v>7.09</v>
      </c>
      <c r="Z289">
        <v>16610135</v>
      </c>
      <c r="AA289">
        <v>-35.675147000000003</v>
      </c>
      <c r="AB289">
        <v>-71.542968999999999</v>
      </c>
      <c r="AC289">
        <v>0.17708333333333334</v>
      </c>
      <c r="AD289">
        <v>494684807.17647058</v>
      </c>
      <c r="AE289">
        <v>1264705.8823529412</v>
      </c>
      <c r="AF289">
        <v>2.5565892948512937E-3</v>
      </c>
      <c r="AG289">
        <v>0</v>
      </c>
      <c r="AH289">
        <v>391.14612660465116</v>
      </c>
      <c r="AI289">
        <v>10</v>
      </c>
      <c r="AJ289">
        <v>0</v>
      </c>
      <c r="AK289">
        <v>2</v>
      </c>
      <c r="AL289">
        <v>0.4</v>
      </c>
      <c r="AM289">
        <f>youtube_stats_raw[[#This Row],[subscribers_for_last_30_days]] /  youtube_stats_raw[[#This Row],[subscribers]]</f>
        <v>1.8604651162790698E-7</v>
      </c>
      <c r="AN289" t="str">
        <f>IF(AND(youtube_stats_raw[[#This Row],[upload_frequency]]&gt;23.1077381,youtube_stats_raw[[#This Row],[ engagement_rate]]&lt;=0),"High",IF(OR(youtube_stats_raw[[#This Row],[upload_frequency]]&gt;23.1077381,youtube_stats_raw[[#This Row],[ engagement_rate]]&lt;=0),"Medium","Low"))</f>
        <v>Low</v>
      </c>
      <c r="AO289" s="4">
        <f>DATE(T289, MATCH(U289,{"Jan","Feb","Mar","Apr","May","Jun","Jul","Aug","Sep","Oct","Nov","Dec"},0), V289)</f>
        <v>42577</v>
      </c>
      <c r="AP289" t="str">
        <f>IF(youtube_stats_raw[[#This Row],[subscribers]]&lt;70000000,"Micro",IF(youtube_stats_raw[[#This Row],[subscribers]]&lt;128000000,"Mid",IF(youtube_stats_raw[[#This Row],[subscribers]]&lt;186000000,"Macro","Mega")))</f>
        <v>Micro</v>
      </c>
      <c r="AQ289">
        <f>SUM((youtube_stats_raw[[#This Row],[lowest_yearly_earnings]] + youtube_stats_raw[[#This Row],[highest_yearly_earnings]])/2)</f>
        <v>1</v>
      </c>
      <c r="AR28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90" spans="1:44" x14ac:dyDescent="0.3">
      <c r="A290">
        <v>341</v>
      </c>
      <c r="B290" t="s">
        <v>473</v>
      </c>
      <c r="C290" s="1">
        <v>21400000</v>
      </c>
      <c r="D290" s="2">
        <v>1573058816</v>
      </c>
      <c r="E290" t="s">
        <v>170</v>
      </c>
      <c r="F290" t="s">
        <v>473</v>
      </c>
      <c r="G290">
        <v>0</v>
      </c>
      <c r="H290" t="s">
        <v>424</v>
      </c>
      <c r="I290" t="s">
        <v>425</v>
      </c>
      <c r="J290" t="s">
        <v>55</v>
      </c>
      <c r="K290">
        <v>4057944</v>
      </c>
      <c r="L290">
        <v>3810</v>
      </c>
      <c r="O290">
        <v>0</v>
      </c>
      <c r="P290">
        <v>0</v>
      </c>
      <c r="Q290">
        <v>0</v>
      </c>
      <c r="R290">
        <v>0</v>
      </c>
      <c r="S290">
        <v>5</v>
      </c>
      <c r="T290">
        <v>2013</v>
      </c>
      <c r="U290" t="s">
        <v>89</v>
      </c>
      <c r="V290" t="s">
        <v>83</v>
      </c>
      <c r="W290">
        <v>70.2</v>
      </c>
      <c r="X290">
        <v>83132799</v>
      </c>
      <c r="Y290">
        <v>3.04</v>
      </c>
      <c r="Z290">
        <v>64324835</v>
      </c>
      <c r="AA290">
        <v>51.165691000000002</v>
      </c>
      <c r="AB290">
        <v>10.451525999999999</v>
      </c>
      <c r="AC290">
        <v>0</v>
      </c>
      <c r="AD290" t="e">
        <v>#NUM!</v>
      </c>
      <c r="AE290" t="e">
        <v>#NUM!</v>
      </c>
      <c r="AF290">
        <v>1.3604068571584802E-2</v>
      </c>
      <c r="AG290">
        <v>0</v>
      </c>
      <c r="AH290">
        <v>73.50742130841121</v>
      </c>
      <c r="AI290">
        <v>13</v>
      </c>
      <c r="AJ290">
        <v>0</v>
      </c>
      <c r="AK290">
        <v>0</v>
      </c>
      <c r="AL290">
        <v>0.38461538461538464</v>
      </c>
      <c r="AM290">
        <f>youtube_stats_raw[[#This Row],[subscribers_for_last_30_days]] /  youtube_stats_raw[[#This Row],[subscribers]]</f>
        <v>2.3364485981308412E-7</v>
      </c>
      <c r="AN290" t="str">
        <f>IF(AND(youtube_stats_raw[[#This Row],[upload_frequency]]&gt;23.1077381,youtube_stats_raw[[#This Row],[ engagement_rate]]&lt;=0),"High",IF(OR(youtube_stats_raw[[#This Row],[upload_frequency]]&gt;23.1077381,youtube_stats_raw[[#This Row],[ engagement_rate]]&lt;=0),"Medium","Low"))</f>
        <v>Low</v>
      </c>
      <c r="AO290" s="4">
        <f>DATE(T290, MATCH(U290,{"Jan","Feb","Mar","Apr","May","Jun","Jul","Aug","Sep","Oct","Nov","Dec"},0), V290)</f>
        <v>41436</v>
      </c>
      <c r="AP290" t="str">
        <f>IF(youtube_stats_raw[[#This Row],[subscribers]]&lt;70000000,"Micro",IF(youtube_stats_raw[[#This Row],[subscribers]]&lt;128000000,"Mid",IF(youtube_stats_raw[[#This Row],[subscribers]]&lt;186000000,"Macro","Mega")))</f>
        <v>Micro</v>
      </c>
      <c r="AQ290">
        <f>SUM((youtube_stats_raw[[#This Row],[lowest_yearly_earnings]] + youtube_stats_raw[[#This Row],[highest_yearly_earnings]])/2)</f>
        <v>0</v>
      </c>
      <c r="AR29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91" spans="1:44" x14ac:dyDescent="0.3">
      <c r="A291">
        <v>342</v>
      </c>
      <c r="B291" t="s">
        <v>474</v>
      </c>
      <c r="C291" s="1">
        <v>21400000</v>
      </c>
      <c r="D291" s="2">
        <v>6264261757</v>
      </c>
      <c r="E291" t="s">
        <v>30</v>
      </c>
      <c r="F291" t="s">
        <v>474</v>
      </c>
      <c r="G291">
        <v>114</v>
      </c>
      <c r="H291" t="s">
        <v>31</v>
      </c>
      <c r="I291" t="s">
        <v>32</v>
      </c>
      <c r="J291" t="s">
        <v>30</v>
      </c>
      <c r="K291">
        <v>987</v>
      </c>
      <c r="L291">
        <v>67</v>
      </c>
      <c r="M291">
        <v>89</v>
      </c>
      <c r="N291">
        <v>160690000</v>
      </c>
      <c r="O291">
        <v>40200</v>
      </c>
      <c r="P291">
        <v>642800</v>
      </c>
      <c r="Q291">
        <v>482100</v>
      </c>
      <c r="R291">
        <v>7700000</v>
      </c>
      <c r="S291">
        <v>500000</v>
      </c>
      <c r="T291">
        <v>2017</v>
      </c>
      <c r="U291" t="s">
        <v>132</v>
      </c>
      <c r="V291" t="s">
        <v>104</v>
      </c>
      <c r="W291">
        <v>28.1</v>
      </c>
      <c r="X291">
        <v>1366417754</v>
      </c>
      <c r="Y291">
        <v>5.36</v>
      </c>
      <c r="Z291">
        <v>471031528</v>
      </c>
      <c r="AA291">
        <v>20.593684</v>
      </c>
      <c r="AB291">
        <v>78.962879999999998</v>
      </c>
      <c r="AC291">
        <v>1.3571428571428572</v>
      </c>
      <c r="AD291">
        <v>54949664.53508772</v>
      </c>
      <c r="AE291">
        <v>187719.29824561405</v>
      </c>
      <c r="AF291">
        <v>3.4162046271592286E-3</v>
      </c>
      <c r="AG291">
        <v>102.61384739896972</v>
      </c>
      <c r="AH291">
        <v>292.72251200934579</v>
      </c>
      <c r="AI291">
        <v>9</v>
      </c>
      <c r="AJ291">
        <v>602600</v>
      </c>
      <c r="AK291">
        <v>7217900</v>
      </c>
      <c r="AL291">
        <v>55555.555555555555</v>
      </c>
      <c r="AM291">
        <f>youtube_stats_raw[[#This Row],[subscribers_for_last_30_days]] /  youtube_stats_raw[[#This Row],[subscribers]]</f>
        <v>2.336448598130841E-2</v>
      </c>
      <c r="AN291" t="str">
        <f>IF(AND(youtube_stats_raw[[#This Row],[upload_frequency]]&gt;23.1077381,youtube_stats_raw[[#This Row],[ engagement_rate]]&lt;=0),"High",IF(OR(youtube_stats_raw[[#This Row],[upload_frequency]]&gt;23.1077381,youtube_stats_raw[[#This Row],[ engagement_rate]]&lt;=0),"Medium","Low"))</f>
        <v>Low</v>
      </c>
      <c r="AO291" s="4">
        <f>DATE(T291, MATCH(U291,{"Jan","Feb","Mar","Apr","May","Jun","Jul","Aug","Sep","Oct","Nov","Dec"},0), V291)</f>
        <v>43038</v>
      </c>
      <c r="AP291" t="str">
        <f>IF(youtube_stats_raw[[#This Row],[subscribers]]&lt;70000000,"Micro",IF(youtube_stats_raw[[#This Row],[subscribers]]&lt;128000000,"Mid",IF(youtube_stats_raw[[#This Row],[subscribers]]&lt;186000000,"Macro","Mega")))</f>
        <v>Micro</v>
      </c>
      <c r="AQ291">
        <f>SUM((youtube_stats_raw[[#This Row],[lowest_yearly_earnings]] + youtube_stats_raw[[#This Row],[highest_yearly_earnings]])/2)</f>
        <v>4091050</v>
      </c>
      <c r="AR29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92" spans="1:44" x14ac:dyDescent="0.3">
      <c r="A292">
        <v>343</v>
      </c>
      <c r="B292" t="s">
        <v>475</v>
      </c>
      <c r="C292" s="1">
        <v>21300000</v>
      </c>
      <c r="D292" s="2">
        <v>6269945014</v>
      </c>
      <c r="E292" t="s">
        <v>58</v>
      </c>
      <c r="F292" t="s">
        <v>475</v>
      </c>
      <c r="G292">
        <v>733</v>
      </c>
      <c r="H292" t="s">
        <v>39</v>
      </c>
      <c r="I292" t="s">
        <v>40</v>
      </c>
      <c r="J292" t="s">
        <v>71</v>
      </c>
      <c r="K292">
        <v>982</v>
      </c>
      <c r="L292">
        <v>98</v>
      </c>
      <c r="M292">
        <v>15</v>
      </c>
      <c r="N292">
        <v>160227000</v>
      </c>
      <c r="O292">
        <v>40100</v>
      </c>
      <c r="P292">
        <v>640900</v>
      </c>
      <c r="Q292">
        <v>480700</v>
      </c>
      <c r="R292">
        <v>7700000</v>
      </c>
      <c r="S292">
        <v>200000</v>
      </c>
      <c r="T292">
        <v>2017</v>
      </c>
      <c r="U292" t="s">
        <v>65</v>
      </c>
      <c r="V292" t="s">
        <v>35</v>
      </c>
      <c r="W292">
        <v>88.2</v>
      </c>
      <c r="X292">
        <v>328239523</v>
      </c>
      <c r="Y292">
        <v>14.7</v>
      </c>
      <c r="Z292">
        <v>270663028</v>
      </c>
      <c r="AA292">
        <v>37.090240000000001</v>
      </c>
      <c r="AB292">
        <v>-95.712890999999999</v>
      </c>
      <c r="AC292">
        <v>8.7261904761904763</v>
      </c>
      <c r="AD292">
        <v>8553813.1159618013</v>
      </c>
      <c r="AE292">
        <v>29058.663028649386</v>
      </c>
      <c r="AF292">
        <v>3.3971589786576713E-3</v>
      </c>
      <c r="AG292">
        <v>102.21780232026768</v>
      </c>
      <c r="AH292">
        <v>294.3636156807512</v>
      </c>
      <c r="AI292">
        <v>9</v>
      </c>
      <c r="AJ292">
        <v>600800</v>
      </c>
      <c r="AK292">
        <v>7219300</v>
      </c>
      <c r="AL292">
        <v>22222.222222222223</v>
      </c>
      <c r="AM292">
        <f>youtube_stats_raw[[#This Row],[subscribers_for_last_30_days]] /  youtube_stats_raw[[#This Row],[subscribers]]</f>
        <v>9.3896713615023476E-3</v>
      </c>
      <c r="AN292" t="str">
        <f>IF(AND(youtube_stats_raw[[#This Row],[upload_frequency]]&gt;23.1077381,youtube_stats_raw[[#This Row],[ engagement_rate]]&lt;=0),"High",IF(OR(youtube_stats_raw[[#This Row],[upload_frequency]]&gt;23.1077381,youtube_stats_raw[[#This Row],[ engagement_rate]]&lt;=0),"Medium","Low"))</f>
        <v>Low</v>
      </c>
      <c r="AO292" s="4">
        <f>DATE(T292, MATCH(U292,{"Jan","Feb","Mar","Apr","May","Jun","Jul","Aug","Sep","Oct","Nov","Dec"},0), V292)</f>
        <v>42838</v>
      </c>
      <c r="AP292" t="str">
        <f>IF(youtube_stats_raw[[#This Row],[subscribers]]&lt;70000000,"Micro",IF(youtube_stats_raw[[#This Row],[subscribers]]&lt;128000000,"Mid",IF(youtube_stats_raw[[#This Row],[subscribers]]&lt;186000000,"Macro","Mega")))</f>
        <v>Micro</v>
      </c>
      <c r="AQ292">
        <f>SUM((youtube_stats_raw[[#This Row],[lowest_yearly_earnings]] + youtube_stats_raw[[#This Row],[highest_yearly_earnings]])/2)</f>
        <v>4090350</v>
      </c>
      <c r="AR29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93" spans="1:44" x14ac:dyDescent="0.3">
      <c r="A293">
        <v>344</v>
      </c>
      <c r="B293" t="s">
        <v>476</v>
      </c>
      <c r="C293" s="1">
        <v>21300000</v>
      </c>
      <c r="D293" s="2">
        <v>10644857969</v>
      </c>
      <c r="E293" t="s">
        <v>30</v>
      </c>
      <c r="F293" t="s">
        <v>476</v>
      </c>
      <c r="G293">
        <v>78</v>
      </c>
      <c r="H293" t="s">
        <v>39</v>
      </c>
      <c r="I293" t="s">
        <v>40</v>
      </c>
      <c r="J293" t="s">
        <v>30</v>
      </c>
      <c r="K293">
        <v>396</v>
      </c>
      <c r="L293">
        <v>98</v>
      </c>
      <c r="M293">
        <v>90</v>
      </c>
      <c r="N293">
        <v>103171000</v>
      </c>
      <c r="O293">
        <v>25800</v>
      </c>
      <c r="P293">
        <v>412700</v>
      </c>
      <c r="Q293">
        <v>309500</v>
      </c>
      <c r="R293">
        <v>5000000</v>
      </c>
      <c r="S293">
        <v>100000</v>
      </c>
      <c r="T293">
        <v>2011</v>
      </c>
      <c r="U293" t="s">
        <v>51</v>
      </c>
      <c r="V293" t="s">
        <v>77</v>
      </c>
      <c r="W293">
        <v>88.2</v>
      </c>
      <c r="X293">
        <v>328239523</v>
      </c>
      <c r="Y293">
        <v>14.7</v>
      </c>
      <c r="Z293">
        <v>270663028</v>
      </c>
      <c r="AA293">
        <v>37.090240000000001</v>
      </c>
      <c r="AB293">
        <v>-95.712890999999999</v>
      </c>
      <c r="AC293">
        <v>0.5</v>
      </c>
      <c r="AD293">
        <v>136472538.06410256</v>
      </c>
      <c r="AE293">
        <v>273076.92307692306</v>
      </c>
      <c r="AF293">
        <v>2.000966106079569E-3</v>
      </c>
      <c r="AG293">
        <v>38.769892581175498</v>
      </c>
      <c r="AH293">
        <v>499.75859009389671</v>
      </c>
      <c r="AI293">
        <v>15</v>
      </c>
      <c r="AJ293">
        <v>386900</v>
      </c>
      <c r="AK293">
        <v>4690500</v>
      </c>
      <c r="AL293">
        <v>6666.666666666667</v>
      </c>
      <c r="AM293">
        <f>youtube_stats_raw[[#This Row],[subscribers_for_last_30_days]] /  youtube_stats_raw[[#This Row],[subscribers]]</f>
        <v>4.6948356807511738E-3</v>
      </c>
      <c r="AN293" t="str">
        <f>IF(AND(youtube_stats_raw[[#This Row],[upload_frequency]]&gt;23.1077381,youtube_stats_raw[[#This Row],[ engagement_rate]]&lt;=0),"High",IF(OR(youtube_stats_raw[[#This Row],[upload_frequency]]&gt;23.1077381,youtube_stats_raw[[#This Row],[ engagement_rate]]&lt;=0),"Medium","Low"))</f>
        <v>Low</v>
      </c>
      <c r="AO293" s="4">
        <f>DATE(T293, MATCH(U293,{"Jan","Feb","Mar","Apr","May","Jun","Jul","Aug","Sep","Oct","Nov","Dec"},0), V293)</f>
        <v>40792</v>
      </c>
      <c r="AP293" t="str">
        <f>IF(youtube_stats_raw[[#This Row],[subscribers]]&lt;70000000,"Micro",IF(youtube_stats_raw[[#This Row],[subscribers]]&lt;128000000,"Mid",IF(youtube_stats_raw[[#This Row],[subscribers]]&lt;186000000,"Macro","Mega")))</f>
        <v>Micro</v>
      </c>
      <c r="AQ293">
        <f>SUM((youtube_stats_raw[[#This Row],[lowest_yearly_earnings]] + youtube_stats_raw[[#This Row],[highest_yearly_earnings]])/2)</f>
        <v>2654750</v>
      </c>
      <c r="AR29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294" spans="1:44" x14ac:dyDescent="0.3">
      <c r="A294">
        <v>345</v>
      </c>
      <c r="B294" t="s">
        <v>477</v>
      </c>
      <c r="C294" s="1">
        <v>21300000</v>
      </c>
      <c r="D294" s="2">
        <v>12761253839</v>
      </c>
      <c r="E294" t="s">
        <v>58</v>
      </c>
      <c r="F294" t="s">
        <v>477</v>
      </c>
      <c r="G294">
        <v>951</v>
      </c>
      <c r="H294" t="s">
        <v>31</v>
      </c>
      <c r="I294" t="s">
        <v>32</v>
      </c>
      <c r="J294" t="s">
        <v>71</v>
      </c>
      <c r="K294">
        <v>301</v>
      </c>
      <c r="L294">
        <v>68</v>
      </c>
      <c r="M294">
        <v>16</v>
      </c>
      <c r="N294">
        <v>729409000</v>
      </c>
      <c r="O294">
        <v>182400</v>
      </c>
      <c r="P294">
        <v>2900000</v>
      </c>
      <c r="Q294">
        <v>2200000</v>
      </c>
      <c r="R294">
        <v>35000000</v>
      </c>
      <c r="S294">
        <v>1600000</v>
      </c>
      <c r="T294">
        <v>2016</v>
      </c>
      <c r="U294" t="s">
        <v>98</v>
      </c>
      <c r="V294" t="s">
        <v>99</v>
      </c>
      <c r="W294">
        <v>28.1</v>
      </c>
      <c r="X294">
        <v>1366417754</v>
      </c>
      <c r="Y294">
        <v>5.36</v>
      </c>
      <c r="Z294">
        <v>471031528</v>
      </c>
      <c r="AA294">
        <v>20.593684</v>
      </c>
      <c r="AB294">
        <v>78.962879999999998</v>
      </c>
      <c r="AC294">
        <v>9.90625</v>
      </c>
      <c r="AD294">
        <v>13418773.752891693</v>
      </c>
      <c r="AE294">
        <v>22397.476340694007</v>
      </c>
      <c r="AF294">
        <v>1.6691149842113881E-3</v>
      </c>
      <c r="AG294">
        <v>227.25039691140961</v>
      </c>
      <c r="AH294">
        <v>599.11989854460091</v>
      </c>
      <c r="AI294">
        <v>10</v>
      </c>
      <c r="AJ294">
        <v>2717600</v>
      </c>
      <c r="AK294">
        <v>32800000</v>
      </c>
      <c r="AL294">
        <v>160000</v>
      </c>
      <c r="AM294">
        <f>youtube_stats_raw[[#This Row],[subscribers_for_last_30_days]] /  youtube_stats_raw[[#This Row],[subscribers]]</f>
        <v>7.5117370892018781E-2</v>
      </c>
      <c r="AN294" t="str">
        <f>IF(AND(youtube_stats_raw[[#This Row],[upload_frequency]]&gt;23.1077381,youtube_stats_raw[[#This Row],[ engagement_rate]]&lt;=0),"High",IF(OR(youtube_stats_raw[[#This Row],[upload_frequency]]&gt;23.1077381,youtube_stats_raw[[#This Row],[ engagement_rate]]&lt;=0),"Medium","Low"))</f>
        <v>Low</v>
      </c>
      <c r="AO294" s="4">
        <f>DATE(T294, MATCH(U294,{"Jan","Feb","Mar","Apr","May","Jun","Jul","Aug","Sep","Oct","Nov","Dec"},0), V294)</f>
        <v>42578</v>
      </c>
      <c r="AP294" t="str">
        <f>IF(youtube_stats_raw[[#This Row],[subscribers]]&lt;70000000,"Micro",IF(youtube_stats_raw[[#This Row],[subscribers]]&lt;128000000,"Mid",IF(youtube_stats_raw[[#This Row],[subscribers]]&lt;186000000,"Macro","Mega")))</f>
        <v>Micro</v>
      </c>
      <c r="AQ294">
        <f>SUM((youtube_stats_raw[[#This Row],[lowest_yearly_earnings]] + youtube_stats_raw[[#This Row],[highest_yearly_earnings]])/2)</f>
        <v>18600000</v>
      </c>
      <c r="AR29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295" spans="1:44" x14ac:dyDescent="0.3">
      <c r="A295">
        <v>346</v>
      </c>
      <c r="B295" t="s">
        <v>478</v>
      </c>
      <c r="C295" s="1">
        <v>21300000</v>
      </c>
      <c r="D295" s="2">
        <v>5141834668</v>
      </c>
      <c r="E295" t="s">
        <v>45</v>
      </c>
      <c r="F295" t="s">
        <v>478</v>
      </c>
      <c r="G295">
        <v>1608</v>
      </c>
      <c r="H295" t="s">
        <v>39</v>
      </c>
      <c r="I295" t="s">
        <v>40</v>
      </c>
      <c r="J295" t="s">
        <v>45</v>
      </c>
      <c r="K295">
        <v>1296</v>
      </c>
      <c r="L295">
        <v>98</v>
      </c>
      <c r="M295">
        <v>93</v>
      </c>
      <c r="N295">
        <v>68350000</v>
      </c>
      <c r="O295">
        <v>17100</v>
      </c>
      <c r="P295">
        <v>273400</v>
      </c>
      <c r="Q295">
        <v>205100</v>
      </c>
      <c r="R295">
        <v>3300000</v>
      </c>
      <c r="S295">
        <v>200000</v>
      </c>
      <c r="T295">
        <v>2014</v>
      </c>
      <c r="U295" t="s">
        <v>91</v>
      </c>
      <c r="V295" t="s">
        <v>115</v>
      </c>
      <c r="W295">
        <v>88.2</v>
      </c>
      <c r="X295">
        <v>328239523</v>
      </c>
      <c r="Y295">
        <v>14.7</v>
      </c>
      <c r="Z295">
        <v>270663028</v>
      </c>
      <c r="AA295">
        <v>37.090240000000001</v>
      </c>
      <c r="AB295">
        <v>-95.712890999999999</v>
      </c>
      <c r="AC295">
        <v>13.4</v>
      </c>
      <c r="AD295">
        <v>3197658.3756218906</v>
      </c>
      <c r="AE295">
        <v>13246.268656716418</v>
      </c>
      <c r="AF295">
        <v>4.142490254025414E-3</v>
      </c>
      <c r="AG295">
        <v>53.171682415518688</v>
      </c>
      <c r="AH295">
        <v>241.40068863849766</v>
      </c>
      <c r="AI295">
        <v>12</v>
      </c>
      <c r="AJ295">
        <v>256300</v>
      </c>
      <c r="AK295">
        <v>3094900</v>
      </c>
      <c r="AL295">
        <v>16666.666666666668</v>
      </c>
      <c r="AM295">
        <f>youtube_stats_raw[[#This Row],[subscribers_for_last_30_days]] /  youtube_stats_raw[[#This Row],[subscribers]]</f>
        <v>9.3896713615023476E-3</v>
      </c>
      <c r="AN295" t="str">
        <f>IF(AND(youtube_stats_raw[[#This Row],[upload_frequency]]&gt;23.1077381,youtube_stats_raw[[#This Row],[ engagement_rate]]&lt;=0),"High",IF(OR(youtube_stats_raw[[#This Row],[upload_frequency]]&gt;23.1077381,youtube_stats_raw[[#This Row],[ engagement_rate]]&lt;=0),"Medium","Low"))</f>
        <v>Low</v>
      </c>
      <c r="AO295" s="4">
        <f>DATE(T295, MATCH(U295,{"Jan","Feb","Mar","Apr","May","Jun","Jul","Aug","Sep","Oct","Nov","Dec"},0), V295)</f>
        <v>41872</v>
      </c>
      <c r="AP295" t="str">
        <f>IF(youtube_stats_raw[[#This Row],[subscribers]]&lt;70000000,"Micro",IF(youtube_stats_raw[[#This Row],[subscribers]]&lt;128000000,"Mid",IF(youtube_stats_raw[[#This Row],[subscribers]]&lt;186000000,"Macro","Mega")))</f>
        <v>Micro</v>
      </c>
      <c r="AQ295">
        <f>SUM((youtube_stats_raw[[#This Row],[lowest_yearly_earnings]] + youtube_stats_raw[[#This Row],[highest_yearly_earnings]])/2)</f>
        <v>1752550</v>
      </c>
      <c r="AR29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96" spans="1:44" x14ac:dyDescent="0.3">
      <c r="A296">
        <v>347</v>
      </c>
      <c r="B296" t="s">
        <v>479</v>
      </c>
      <c r="C296" s="1">
        <v>21300000</v>
      </c>
      <c r="D296" s="2">
        <v>10047736580</v>
      </c>
      <c r="E296" t="s">
        <v>45</v>
      </c>
      <c r="F296" t="s">
        <v>479</v>
      </c>
      <c r="G296">
        <v>669</v>
      </c>
      <c r="H296" t="s">
        <v>31</v>
      </c>
      <c r="I296" t="s">
        <v>32</v>
      </c>
      <c r="J296" t="s">
        <v>45</v>
      </c>
      <c r="K296">
        <v>436</v>
      </c>
      <c r="L296">
        <v>67</v>
      </c>
      <c r="M296">
        <v>92</v>
      </c>
      <c r="N296">
        <v>236293000</v>
      </c>
      <c r="O296">
        <v>59100</v>
      </c>
      <c r="P296">
        <v>945200</v>
      </c>
      <c r="Q296">
        <v>708900</v>
      </c>
      <c r="R296">
        <v>11300000</v>
      </c>
      <c r="S296">
        <v>600000</v>
      </c>
      <c r="T296">
        <v>2021</v>
      </c>
      <c r="U296" t="s">
        <v>46</v>
      </c>
      <c r="V296" t="s">
        <v>50</v>
      </c>
      <c r="W296">
        <v>28.1</v>
      </c>
      <c r="X296">
        <v>1366417754</v>
      </c>
      <c r="Y296">
        <v>5.36</v>
      </c>
      <c r="Z296">
        <v>471031528</v>
      </c>
      <c r="AA296">
        <v>20.593684</v>
      </c>
      <c r="AB296">
        <v>78.962879999999998</v>
      </c>
      <c r="AC296">
        <v>18.583333333333332</v>
      </c>
      <c r="AD296">
        <v>15019038.236173393</v>
      </c>
      <c r="AE296">
        <v>31838.565022421524</v>
      </c>
      <c r="AF296">
        <v>2.1198804158936262E-3</v>
      </c>
      <c r="AG296">
        <v>94.070937516556583</v>
      </c>
      <c r="AH296">
        <v>471.72472206572769</v>
      </c>
      <c r="AI296">
        <v>5</v>
      </c>
      <c r="AJ296">
        <v>886100</v>
      </c>
      <c r="AK296">
        <v>10591100</v>
      </c>
      <c r="AL296">
        <v>120000</v>
      </c>
      <c r="AM296">
        <f>youtube_stats_raw[[#This Row],[subscribers_for_last_30_days]] /  youtube_stats_raw[[#This Row],[subscribers]]</f>
        <v>2.8169014084507043E-2</v>
      </c>
      <c r="AN296" t="str">
        <f>IF(AND(youtube_stats_raw[[#This Row],[upload_frequency]]&gt;23.1077381,youtube_stats_raw[[#This Row],[ engagement_rate]]&lt;=0),"High",IF(OR(youtube_stats_raw[[#This Row],[upload_frequency]]&gt;23.1077381,youtube_stats_raw[[#This Row],[ engagement_rate]]&lt;=0),"Medium","Low"))</f>
        <v>Low</v>
      </c>
      <c r="AO296" s="4">
        <f>DATE(T296, MATCH(U296,{"Jan","Feb","Mar","Apr","May","Jun","Jul","Aug","Sep","Oct","Nov","Dec"},0), V296)</f>
        <v>44229</v>
      </c>
      <c r="AP296" t="str">
        <f>IF(youtube_stats_raw[[#This Row],[subscribers]]&lt;70000000,"Micro",IF(youtube_stats_raw[[#This Row],[subscribers]]&lt;128000000,"Mid",IF(youtube_stats_raw[[#This Row],[subscribers]]&lt;186000000,"Macro","Mega")))</f>
        <v>Micro</v>
      </c>
      <c r="AQ296">
        <f>SUM((youtube_stats_raw[[#This Row],[lowest_yearly_earnings]] + youtube_stats_raw[[#This Row],[highest_yearly_earnings]])/2)</f>
        <v>6004450</v>
      </c>
      <c r="AR29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297" spans="1:44" x14ac:dyDescent="0.3">
      <c r="A297">
        <v>348</v>
      </c>
      <c r="B297" t="s">
        <v>480</v>
      </c>
      <c r="C297" s="1">
        <v>21300000</v>
      </c>
      <c r="D297" s="2">
        <v>12895427184</v>
      </c>
      <c r="E297" t="s">
        <v>45</v>
      </c>
      <c r="F297" t="s">
        <v>480</v>
      </c>
      <c r="G297">
        <v>20225</v>
      </c>
      <c r="H297" t="s">
        <v>31</v>
      </c>
      <c r="I297" t="s">
        <v>32</v>
      </c>
      <c r="J297" t="s">
        <v>45</v>
      </c>
      <c r="K297">
        <v>291</v>
      </c>
      <c r="L297">
        <v>67</v>
      </c>
      <c r="M297">
        <v>92</v>
      </c>
      <c r="N297">
        <v>561020000</v>
      </c>
      <c r="O297">
        <v>140300</v>
      </c>
      <c r="P297">
        <v>2200000</v>
      </c>
      <c r="Q297">
        <v>1700000</v>
      </c>
      <c r="R297">
        <v>26900000</v>
      </c>
      <c r="S297">
        <v>700000</v>
      </c>
      <c r="T297">
        <v>2017</v>
      </c>
      <c r="U297" t="s">
        <v>91</v>
      </c>
      <c r="V297" t="s">
        <v>50</v>
      </c>
      <c r="W297">
        <v>28.1</v>
      </c>
      <c r="X297">
        <v>1366417754</v>
      </c>
      <c r="Y297">
        <v>5.36</v>
      </c>
      <c r="Z297">
        <v>471031528</v>
      </c>
      <c r="AA297">
        <v>20.593684</v>
      </c>
      <c r="AB297">
        <v>78.962879999999998</v>
      </c>
      <c r="AC297">
        <v>240.77380952380952</v>
      </c>
      <c r="AD297">
        <v>637598.37745364651</v>
      </c>
      <c r="AE297">
        <v>1053.1520395550062</v>
      </c>
      <c r="AF297">
        <v>1.6517483055100317E-3</v>
      </c>
      <c r="AG297">
        <v>170.60311136723331</v>
      </c>
      <c r="AH297">
        <v>605.41911661971835</v>
      </c>
      <c r="AI297">
        <v>9</v>
      </c>
      <c r="AJ297">
        <v>2059700</v>
      </c>
      <c r="AK297">
        <v>25200000</v>
      </c>
      <c r="AL297">
        <v>77777.777777777781</v>
      </c>
      <c r="AM297">
        <f>youtube_stats_raw[[#This Row],[subscribers_for_last_30_days]] /  youtube_stats_raw[[#This Row],[subscribers]]</f>
        <v>3.2863849765258218E-2</v>
      </c>
      <c r="AN297" t="str">
        <f>IF(AND(youtube_stats_raw[[#This Row],[upload_frequency]]&gt;23.1077381,youtube_stats_raw[[#This Row],[ engagement_rate]]&lt;=0),"High",IF(OR(youtube_stats_raw[[#This Row],[upload_frequency]]&gt;23.1077381,youtube_stats_raw[[#This Row],[ engagement_rate]]&lt;=0),"Medium","Low"))</f>
        <v>Medium</v>
      </c>
      <c r="AO297" s="4">
        <f>DATE(T297, MATCH(U297,{"Jan","Feb","Mar","Apr","May","Jun","Jul","Aug","Sep","Oct","Nov","Dec"},0), V297)</f>
        <v>42949</v>
      </c>
      <c r="AP297" t="str">
        <f>IF(youtube_stats_raw[[#This Row],[subscribers]]&lt;70000000,"Micro",IF(youtube_stats_raw[[#This Row],[subscribers]]&lt;128000000,"Mid",IF(youtube_stats_raw[[#This Row],[subscribers]]&lt;186000000,"Macro","Mega")))</f>
        <v>Micro</v>
      </c>
      <c r="AQ297">
        <f>SUM((youtube_stats_raw[[#This Row],[lowest_yearly_earnings]] + youtube_stats_raw[[#This Row],[highest_yearly_earnings]])/2)</f>
        <v>14300000</v>
      </c>
      <c r="AR29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98" spans="1:44" x14ac:dyDescent="0.3">
      <c r="A298">
        <v>350</v>
      </c>
      <c r="B298" t="s">
        <v>481</v>
      </c>
      <c r="C298" s="1">
        <v>21200000</v>
      </c>
      <c r="D298" s="2">
        <v>11364908616</v>
      </c>
      <c r="E298" t="s">
        <v>45</v>
      </c>
      <c r="F298" t="s">
        <v>481</v>
      </c>
      <c r="G298">
        <v>31989</v>
      </c>
      <c r="H298" t="s">
        <v>172</v>
      </c>
      <c r="I298" t="s">
        <v>173</v>
      </c>
      <c r="J298" t="s">
        <v>135</v>
      </c>
      <c r="K298">
        <v>359</v>
      </c>
      <c r="L298">
        <v>4</v>
      </c>
      <c r="M298">
        <v>7</v>
      </c>
      <c r="N298">
        <v>142317000</v>
      </c>
      <c r="O298">
        <v>35600</v>
      </c>
      <c r="P298">
        <v>569300</v>
      </c>
      <c r="Q298">
        <v>427000</v>
      </c>
      <c r="R298">
        <v>6800000</v>
      </c>
      <c r="S298">
        <v>200000</v>
      </c>
      <c r="T298">
        <v>2009</v>
      </c>
      <c r="U298" t="s">
        <v>91</v>
      </c>
      <c r="V298" t="s">
        <v>76</v>
      </c>
      <c r="W298">
        <v>35.5</v>
      </c>
      <c r="X298">
        <v>108116615</v>
      </c>
      <c r="Y298">
        <v>2.15</v>
      </c>
      <c r="Z298">
        <v>50975903</v>
      </c>
      <c r="AA298">
        <v>12.879721</v>
      </c>
      <c r="AB298">
        <v>121.774017</v>
      </c>
      <c r="AC298">
        <v>177.71666666666667</v>
      </c>
      <c r="AD298">
        <v>355275.52021007222</v>
      </c>
      <c r="AE298">
        <v>662.72781268561073</v>
      </c>
      <c r="AF298">
        <v>1.8653911541491625E-3</v>
      </c>
      <c r="AG298">
        <v>50.09279170080746</v>
      </c>
      <c r="AH298">
        <v>536.08059509433963</v>
      </c>
      <c r="AI298">
        <v>17</v>
      </c>
      <c r="AJ298">
        <v>533700</v>
      </c>
      <c r="AK298">
        <v>6373000</v>
      </c>
      <c r="AL298">
        <v>11764.705882352941</v>
      </c>
      <c r="AM298">
        <f>youtube_stats_raw[[#This Row],[subscribers_for_last_30_days]] /  youtube_stats_raw[[#This Row],[subscribers]]</f>
        <v>9.433962264150943E-3</v>
      </c>
      <c r="AN298" t="str">
        <f>IF(AND(youtube_stats_raw[[#This Row],[upload_frequency]]&gt;23.1077381,youtube_stats_raw[[#This Row],[ engagement_rate]]&lt;=0),"High",IF(OR(youtube_stats_raw[[#This Row],[upload_frequency]]&gt;23.1077381,youtube_stats_raw[[#This Row],[ engagement_rate]]&lt;=0),"Medium","Low"))</f>
        <v>Medium</v>
      </c>
      <c r="AO298" s="4">
        <f>DATE(T298, MATCH(U298,{"Jan","Feb","Mar","Apr","May","Jun","Jul","Aug","Sep","Oct","Nov","Dec"},0), V298)</f>
        <v>40033</v>
      </c>
      <c r="AP298" t="str">
        <f>IF(youtube_stats_raw[[#This Row],[subscribers]]&lt;70000000,"Micro",IF(youtube_stats_raw[[#This Row],[subscribers]]&lt;128000000,"Mid",IF(youtube_stats_raw[[#This Row],[subscribers]]&lt;186000000,"Macro","Mega")))</f>
        <v>Micro</v>
      </c>
      <c r="AQ298">
        <f>SUM((youtube_stats_raw[[#This Row],[lowest_yearly_earnings]] + youtube_stats_raw[[#This Row],[highest_yearly_earnings]])/2)</f>
        <v>3613500</v>
      </c>
      <c r="AR29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299" spans="1:44" x14ac:dyDescent="0.3">
      <c r="A299">
        <v>351</v>
      </c>
      <c r="B299" t="s">
        <v>482</v>
      </c>
      <c r="C299" s="1">
        <v>21100000</v>
      </c>
      <c r="D299" s="2">
        <v>5783557209</v>
      </c>
      <c r="E299" t="s">
        <v>94</v>
      </c>
      <c r="F299" t="s">
        <v>482</v>
      </c>
      <c r="G299">
        <v>4728</v>
      </c>
      <c r="H299" t="s">
        <v>39</v>
      </c>
      <c r="I299" t="s">
        <v>40</v>
      </c>
      <c r="J299" t="s">
        <v>181</v>
      </c>
      <c r="K299">
        <v>1113</v>
      </c>
      <c r="L299">
        <v>99</v>
      </c>
      <c r="M299">
        <v>10</v>
      </c>
      <c r="N299">
        <v>24691000</v>
      </c>
      <c r="O299">
        <v>6200</v>
      </c>
      <c r="P299">
        <v>98800</v>
      </c>
      <c r="Q299">
        <v>74100</v>
      </c>
      <c r="R299">
        <v>1200000</v>
      </c>
      <c r="S299">
        <v>0</v>
      </c>
      <c r="T299">
        <v>2016</v>
      </c>
      <c r="U299" t="s">
        <v>73</v>
      </c>
      <c r="V299" t="s">
        <v>127</v>
      </c>
      <c r="W299">
        <v>88.2</v>
      </c>
      <c r="X299">
        <v>328239523</v>
      </c>
      <c r="Y299">
        <v>14.7</v>
      </c>
      <c r="Z299">
        <v>270663028</v>
      </c>
      <c r="AA299">
        <v>37.090240000000001</v>
      </c>
      <c r="AB299">
        <v>-95.712890999999999</v>
      </c>
      <c r="AC299">
        <v>49.25</v>
      </c>
      <c r="AD299">
        <v>1223256.6008883249</v>
      </c>
      <c r="AE299">
        <v>4462.7749576988153</v>
      </c>
      <c r="AF299">
        <v>3.6482737591262237E-3</v>
      </c>
      <c r="AG299">
        <v>17.082912199131322</v>
      </c>
      <c r="AH299">
        <v>274.10223739336493</v>
      </c>
      <c r="AI299">
        <v>10</v>
      </c>
      <c r="AJ299">
        <v>92600</v>
      </c>
      <c r="AK299">
        <v>1125900</v>
      </c>
      <c r="AL299">
        <v>0</v>
      </c>
      <c r="AM299">
        <f>youtube_stats_raw[[#This Row],[subscribers_for_last_30_days]] /  youtube_stats_raw[[#This Row],[subscribers]]</f>
        <v>0</v>
      </c>
      <c r="AN299" t="str">
        <f>IF(AND(youtube_stats_raw[[#This Row],[upload_frequency]]&gt;23.1077381,youtube_stats_raw[[#This Row],[ engagement_rate]]&lt;=0),"High",IF(OR(youtube_stats_raw[[#This Row],[upload_frequency]]&gt;23.1077381,youtube_stats_raw[[#This Row],[ engagement_rate]]&lt;=0),"Medium","Low"))</f>
        <v>High</v>
      </c>
      <c r="AO299" s="4">
        <f>DATE(T299, MATCH(U299,{"Jan","Feb","Mar","Apr","May","Jun","Jul","Aug","Sep","Oct","Nov","Dec"},0), V299)</f>
        <v>42391</v>
      </c>
      <c r="AP299" t="str">
        <f>IF(youtube_stats_raw[[#This Row],[subscribers]]&lt;70000000,"Micro",IF(youtube_stats_raw[[#This Row],[subscribers]]&lt;128000000,"Mid",IF(youtube_stats_raw[[#This Row],[subscribers]]&lt;186000000,"Macro","Mega")))</f>
        <v>Micro</v>
      </c>
      <c r="AQ299">
        <f>SUM((youtube_stats_raw[[#This Row],[lowest_yearly_earnings]] + youtube_stats_raw[[#This Row],[highest_yearly_earnings]])/2)</f>
        <v>637050</v>
      </c>
      <c r="AR29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00" spans="1:44" x14ac:dyDescent="0.3">
      <c r="A300">
        <v>352</v>
      </c>
      <c r="B300" t="s">
        <v>483</v>
      </c>
      <c r="C300" s="1">
        <v>21100000</v>
      </c>
      <c r="D300" s="2">
        <v>4526271677</v>
      </c>
      <c r="E300" t="s">
        <v>58</v>
      </c>
      <c r="F300" t="s">
        <v>483</v>
      </c>
      <c r="G300">
        <v>2325</v>
      </c>
      <c r="H300" t="s">
        <v>246</v>
      </c>
      <c r="I300" t="s">
        <v>247</v>
      </c>
      <c r="J300" t="s">
        <v>45</v>
      </c>
      <c r="K300">
        <v>1583</v>
      </c>
      <c r="L300">
        <v>8</v>
      </c>
      <c r="M300">
        <v>94</v>
      </c>
      <c r="N300">
        <v>26974000</v>
      </c>
      <c r="O300">
        <v>6700</v>
      </c>
      <c r="P300">
        <v>107900</v>
      </c>
      <c r="Q300">
        <v>80900</v>
      </c>
      <c r="R300">
        <v>1300000</v>
      </c>
      <c r="S300">
        <v>100000</v>
      </c>
      <c r="T300">
        <v>2016</v>
      </c>
      <c r="U300" t="s">
        <v>89</v>
      </c>
      <c r="V300" t="s">
        <v>64</v>
      </c>
      <c r="W300">
        <v>36.299999999999997</v>
      </c>
      <c r="X300">
        <v>270203917</v>
      </c>
      <c r="Y300">
        <v>4.6900000000000004</v>
      </c>
      <c r="Z300">
        <v>151509724</v>
      </c>
      <c r="AA300">
        <v>-0.78927499999999995</v>
      </c>
      <c r="AB300">
        <v>113.92132700000001</v>
      </c>
      <c r="AC300">
        <v>24.21875</v>
      </c>
      <c r="AD300">
        <v>1946783.5169892474</v>
      </c>
      <c r="AE300">
        <v>9075.2688172043017</v>
      </c>
      <c r="AF300">
        <v>4.6616733386151974E-3</v>
      </c>
      <c r="AG300">
        <v>23.838604418795253</v>
      </c>
      <c r="AH300">
        <v>214.51524535545025</v>
      </c>
      <c r="AI300">
        <v>10</v>
      </c>
      <c r="AJ300">
        <v>101200</v>
      </c>
      <c r="AK300">
        <v>1219100</v>
      </c>
      <c r="AL300">
        <v>10000</v>
      </c>
      <c r="AM300">
        <f>youtube_stats_raw[[#This Row],[subscribers_for_last_30_days]] /  youtube_stats_raw[[#This Row],[subscribers]]</f>
        <v>4.7393364928909956E-3</v>
      </c>
      <c r="AN300" t="str">
        <f>IF(AND(youtube_stats_raw[[#This Row],[upload_frequency]]&gt;23.1077381,youtube_stats_raw[[#This Row],[ engagement_rate]]&lt;=0),"High",IF(OR(youtube_stats_raw[[#This Row],[upload_frequency]]&gt;23.1077381,youtube_stats_raw[[#This Row],[ engagement_rate]]&lt;=0),"Medium","Low"))</f>
        <v>Medium</v>
      </c>
      <c r="AO300" s="4">
        <f>DATE(T300, MATCH(U300,{"Jan","Feb","Mar","Apr","May","Jun","Jul","Aug","Sep","Oct","Nov","Dec"},0), V300)</f>
        <v>42525</v>
      </c>
      <c r="AP300" t="str">
        <f>IF(youtube_stats_raw[[#This Row],[subscribers]]&lt;70000000,"Micro",IF(youtube_stats_raw[[#This Row],[subscribers]]&lt;128000000,"Mid",IF(youtube_stats_raw[[#This Row],[subscribers]]&lt;186000000,"Macro","Mega")))</f>
        <v>Micro</v>
      </c>
      <c r="AQ300">
        <f>SUM((youtube_stats_raw[[#This Row],[lowest_yearly_earnings]] + youtube_stats_raw[[#This Row],[highest_yearly_earnings]])/2)</f>
        <v>690450</v>
      </c>
      <c r="AR30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01" spans="1:44" x14ac:dyDescent="0.3">
      <c r="A301">
        <v>353</v>
      </c>
      <c r="B301" t="s">
        <v>484</v>
      </c>
      <c r="C301" s="1">
        <v>21000000</v>
      </c>
      <c r="D301" s="2">
        <v>4380564906</v>
      </c>
      <c r="E301" t="s">
        <v>45</v>
      </c>
      <c r="F301" t="s">
        <v>484</v>
      </c>
      <c r="G301">
        <v>403</v>
      </c>
      <c r="H301" t="s">
        <v>39</v>
      </c>
      <c r="I301" t="s">
        <v>40</v>
      </c>
      <c r="J301" t="s">
        <v>45</v>
      </c>
      <c r="K301">
        <v>1671</v>
      </c>
      <c r="L301">
        <v>100</v>
      </c>
      <c r="M301">
        <v>95</v>
      </c>
      <c r="N301">
        <v>2476000</v>
      </c>
      <c r="O301">
        <v>619</v>
      </c>
      <c r="P301">
        <v>9900</v>
      </c>
      <c r="Q301">
        <v>7400</v>
      </c>
      <c r="R301">
        <v>118900</v>
      </c>
      <c r="S301">
        <v>0</v>
      </c>
      <c r="T301">
        <v>2006</v>
      </c>
      <c r="U301" t="s">
        <v>98</v>
      </c>
      <c r="V301" t="s">
        <v>115</v>
      </c>
      <c r="W301">
        <v>88.2</v>
      </c>
      <c r="X301">
        <v>328239523</v>
      </c>
      <c r="Y301">
        <v>14.7</v>
      </c>
      <c r="Z301">
        <v>270663028</v>
      </c>
      <c r="AA301">
        <v>37.090240000000001</v>
      </c>
      <c r="AB301">
        <v>-95.712890999999999</v>
      </c>
      <c r="AC301">
        <v>1.8657407407407407</v>
      </c>
      <c r="AD301">
        <v>10869888.104218362</v>
      </c>
      <c r="AE301">
        <v>52109.181141439207</v>
      </c>
      <c r="AF301">
        <v>4.7939022593265507E-3</v>
      </c>
      <c r="AG301">
        <v>2.259982493682517</v>
      </c>
      <c r="AH301">
        <v>208.59832885714286</v>
      </c>
      <c r="AI301">
        <v>20</v>
      </c>
      <c r="AJ301">
        <v>9281</v>
      </c>
      <c r="AK301">
        <v>111500</v>
      </c>
      <c r="AL301">
        <v>0</v>
      </c>
      <c r="AM301">
        <f>youtube_stats_raw[[#This Row],[subscribers_for_last_30_days]] /  youtube_stats_raw[[#This Row],[subscribers]]</f>
        <v>0</v>
      </c>
      <c r="AN301" t="str">
        <f>IF(AND(youtube_stats_raw[[#This Row],[upload_frequency]]&gt;23.1077381,youtube_stats_raw[[#This Row],[ engagement_rate]]&lt;=0),"High",IF(OR(youtube_stats_raw[[#This Row],[upload_frequency]]&gt;23.1077381,youtube_stats_raw[[#This Row],[ engagement_rate]]&lt;=0),"Medium","Low"))</f>
        <v>Medium</v>
      </c>
      <c r="AO301" s="4">
        <f>DATE(T301, MATCH(U301,{"Jan","Feb","Mar","Apr","May","Jun","Jul","Aug","Sep","Oct","Nov","Dec"},0), V301)</f>
        <v>38919</v>
      </c>
      <c r="AP301" t="str">
        <f>IF(youtube_stats_raw[[#This Row],[subscribers]]&lt;70000000,"Micro",IF(youtube_stats_raw[[#This Row],[subscribers]]&lt;128000000,"Mid",IF(youtube_stats_raw[[#This Row],[subscribers]]&lt;186000000,"Macro","Mega")))</f>
        <v>Micro</v>
      </c>
      <c r="AQ301">
        <f>SUM((youtube_stats_raw[[#This Row],[lowest_yearly_earnings]] + youtube_stats_raw[[#This Row],[highest_yearly_earnings]])/2)</f>
        <v>63150</v>
      </c>
      <c r="AR30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02" spans="1:44" x14ac:dyDescent="0.3">
      <c r="A302">
        <v>354</v>
      </c>
      <c r="B302" t="s">
        <v>485</v>
      </c>
      <c r="C302" s="1">
        <v>21000000</v>
      </c>
      <c r="D302" s="2">
        <v>7762905663</v>
      </c>
      <c r="E302" t="s">
        <v>45</v>
      </c>
      <c r="F302" t="s">
        <v>485</v>
      </c>
      <c r="G302">
        <v>2883</v>
      </c>
      <c r="H302" t="s">
        <v>113</v>
      </c>
      <c r="I302" t="s">
        <v>114</v>
      </c>
      <c r="J302" t="s">
        <v>45</v>
      </c>
      <c r="K302">
        <v>695</v>
      </c>
      <c r="L302">
        <v>16</v>
      </c>
      <c r="M302">
        <v>94</v>
      </c>
      <c r="N302">
        <v>118410000</v>
      </c>
      <c r="O302">
        <v>29600</v>
      </c>
      <c r="P302">
        <v>473600</v>
      </c>
      <c r="Q302">
        <v>355200</v>
      </c>
      <c r="R302">
        <v>5700000</v>
      </c>
      <c r="S302">
        <v>400000</v>
      </c>
      <c r="T302">
        <v>2015</v>
      </c>
      <c r="U302" t="s">
        <v>91</v>
      </c>
      <c r="V302" t="s">
        <v>183</v>
      </c>
      <c r="W302">
        <v>51.3</v>
      </c>
      <c r="X302">
        <v>212559417</v>
      </c>
      <c r="Y302">
        <v>12.08</v>
      </c>
      <c r="Z302">
        <v>183241641</v>
      </c>
      <c r="AA302">
        <v>-14.235004</v>
      </c>
      <c r="AB302">
        <v>-51.925280000000001</v>
      </c>
      <c r="AC302">
        <v>26.694444444444443</v>
      </c>
      <c r="AD302">
        <v>2692648.5130072841</v>
      </c>
      <c r="AE302">
        <v>7284.0790842872011</v>
      </c>
      <c r="AF302">
        <v>2.7051726391692983E-3</v>
      </c>
      <c r="AG302">
        <v>61.008083900503792</v>
      </c>
      <c r="AH302">
        <v>369.6621744285714</v>
      </c>
      <c r="AI302">
        <v>11</v>
      </c>
      <c r="AJ302">
        <v>444000</v>
      </c>
      <c r="AK302">
        <v>5344800</v>
      </c>
      <c r="AL302">
        <v>36363.63636363636</v>
      </c>
      <c r="AM302">
        <f>youtube_stats_raw[[#This Row],[subscribers_for_last_30_days]] /  youtube_stats_raw[[#This Row],[subscribers]]</f>
        <v>1.9047619047619049E-2</v>
      </c>
      <c r="AN302" t="str">
        <f>IF(AND(youtube_stats_raw[[#This Row],[upload_frequency]]&gt;23.1077381,youtube_stats_raw[[#This Row],[ engagement_rate]]&lt;=0),"High",IF(OR(youtube_stats_raw[[#This Row],[upload_frequency]]&gt;23.1077381,youtube_stats_raw[[#This Row],[ engagement_rate]]&lt;=0),"Medium","Low"))</f>
        <v>Medium</v>
      </c>
      <c r="AO302" s="4">
        <f>DATE(T302, MATCH(U302,{"Jan","Feb","Mar","Apr","May","Jun","Jul","Aug","Sep","Oct","Nov","Dec"},0), V302)</f>
        <v>42242</v>
      </c>
      <c r="AP302" t="str">
        <f>IF(youtube_stats_raw[[#This Row],[subscribers]]&lt;70000000,"Micro",IF(youtube_stats_raw[[#This Row],[subscribers]]&lt;128000000,"Mid",IF(youtube_stats_raw[[#This Row],[subscribers]]&lt;186000000,"Macro","Mega")))</f>
        <v>Micro</v>
      </c>
      <c r="AQ302">
        <f>SUM((youtube_stats_raw[[#This Row],[lowest_yearly_earnings]] + youtube_stats_raw[[#This Row],[highest_yearly_earnings]])/2)</f>
        <v>3027600</v>
      </c>
      <c r="AR30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03" spans="1:44" x14ac:dyDescent="0.3">
      <c r="A303">
        <v>355</v>
      </c>
      <c r="B303" t="s">
        <v>486</v>
      </c>
      <c r="C303" s="1">
        <v>21000000</v>
      </c>
      <c r="D303" s="2">
        <v>10631638628</v>
      </c>
      <c r="E303" t="s">
        <v>45</v>
      </c>
      <c r="F303" t="s">
        <v>486</v>
      </c>
      <c r="G303">
        <v>420</v>
      </c>
      <c r="H303" t="s">
        <v>39</v>
      </c>
      <c r="I303" t="s">
        <v>40</v>
      </c>
      <c r="J303" t="s">
        <v>45</v>
      </c>
      <c r="K303">
        <v>398</v>
      </c>
      <c r="L303">
        <v>100</v>
      </c>
      <c r="M303">
        <v>95</v>
      </c>
      <c r="N303">
        <v>80062000</v>
      </c>
      <c r="O303">
        <v>20000</v>
      </c>
      <c r="P303">
        <v>320200</v>
      </c>
      <c r="Q303">
        <v>240200</v>
      </c>
      <c r="R303">
        <v>3800000</v>
      </c>
      <c r="S303">
        <v>100000</v>
      </c>
      <c r="T303">
        <v>2013</v>
      </c>
      <c r="U303" t="s">
        <v>34</v>
      </c>
      <c r="V303" t="s">
        <v>72</v>
      </c>
      <c r="W303">
        <v>88.2</v>
      </c>
      <c r="X303">
        <v>328239523</v>
      </c>
      <c r="Y303">
        <v>14.7</v>
      </c>
      <c r="Z303">
        <v>270663028</v>
      </c>
      <c r="AA303">
        <v>37.090240000000001</v>
      </c>
      <c r="AB303">
        <v>-95.712890999999999</v>
      </c>
      <c r="AC303">
        <v>3.1818181818181817</v>
      </c>
      <c r="AD303">
        <v>25313425.304761905</v>
      </c>
      <c r="AE303">
        <v>50000</v>
      </c>
      <c r="AF303">
        <v>1.9752364367138456E-3</v>
      </c>
      <c r="AG303">
        <v>30.117652715989209</v>
      </c>
      <c r="AH303">
        <v>506.26850609523808</v>
      </c>
      <c r="AI303">
        <v>13</v>
      </c>
      <c r="AJ303">
        <v>300200</v>
      </c>
      <c r="AK303">
        <v>3559800</v>
      </c>
      <c r="AL303">
        <v>7692.3076923076924</v>
      </c>
      <c r="AM303">
        <f>youtube_stats_raw[[#This Row],[subscribers_for_last_30_days]] /  youtube_stats_raw[[#This Row],[subscribers]]</f>
        <v>4.7619047619047623E-3</v>
      </c>
      <c r="AN303" t="str">
        <f>IF(AND(youtube_stats_raw[[#This Row],[upload_frequency]]&gt;23.1077381,youtube_stats_raw[[#This Row],[ engagement_rate]]&lt;=0),"High",IF(OR(youtube_stats_raw[[#This Row],[upload_frequency]]&gt;23.1077381,youtube_stats_raw[[#This Row],[ engagement_rate]]&lt;=0),"Medium","Low"))</f>
        <v>Low</v>
      </c>
      <c r="AO303" s="4">
        <f>DATE(T303, MATCH(U303,{"Jan","Feb","Mar","Apr","May","Jun","Jul","Aug","Sep","Oct","Nov","Dec"},0), V303)</f>
        <v>41358</v>
      </c>
      <c r="AP303" t="str">
        <f>IF(youtube_stats_raw[[#This Row],[subscribers]]&lt;70000000,"Micro",IF(youtube_stats_raw[[#This Row],[subscribers]]&lt;128000000,"Mid",IF(youtube_stats_raw[[#This Row],[subscribers]]&lt;186000000,"Macro","Mega")))</f>
        <v>Micro</v>
      </c>
      <c r="AQ303">
        <f>SUM((youtube_stats_raw[[#This Row],[lowest_yearly_earnings]] + youtube_stats_raw[[#This Row],[highest_yearly_earnings]])/2)</f>
        <v>2020100</v>
      </c>
      <c r="AR30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04" spans="1:44" x14ac:dyDescent="0.3">
      <c r="A304">
        <v>356</v>
      </c>
      <c r="B304" t="s">
        <v>487</v>
      </c>
      <c r="C304" s="1">
        <v>21000000</v>
      </c>
      <c r="D304" s="2">
        <v>9789121606</v>
      </c>
      <c r="E304" t="s">
        <v>45</v>
      </c>
      <c r="F304" t="s">
        <v>487</v>
      </c>
      <c r="G304">
        <v>498</v>
      </c>
      <c r="H304" t="s">
        <v>39</v>
      </c>
      <c r="I304" t="s">
        <v>40</v>
      </c>
      <c r="J304" t="s">
        <v>45</v>
      </c>
      <c r="K304">
        <v>464</v>
      </c>
      <c r="L304">
        <v>100</v>
      </c>
      <c r="M304">
        <v>95</v>
      </c>
      <c r="N304">
        <v>133362000</v>
      </c>
      <c r="O304">
        <v>33300</v>
      </c>
      <c r="P304">
        <v>533400</v>
      </c>
      <c r="Q304">
        <v>400100</v>
      </c>
      <c r="R304">
        <v>6400000</v>
      </c>
      <c r="S304">
        <v>300000</v>
      </c>
      <c r="T304">
        <v>2018</v>
      </c>
      <c r="U304" t="s">
        <v>140</v>
      </c>
      <c r="V304" t="s">
        <v>110</v>
      </c>
      <c r="W304">
        <v>88.2</v>
      </c>
      <c r="X304">
        <v>328239523</v>
      </c>
      <c r="Y304">
        <v>14.7</v>
      </c>
      <c r="Z304">
        <v>270663028</v>
      </c>
      <c r="AA304">
        <v>37.090240000000001</v>
      </c>
      <c r="AB304">
        <v>-95.712890999999999</v>
      </c>
      <c r="AC304">
        <v>6.916666666666667</v>
      </c>
      <c r="AD304">
        <v>19656870.694779117</v>
      </c>
      <c r="AE304">
        <v>42168.674698795177</v>
      </c>
      <c r="AF304">
        <v>2.145238443777077E-3</v>
      </c>
      <c r="AG304">
        <v>54.489056471937751</v>
      </c>
      <c r="AH304">
        <v>466.1486479047619</v>
      </c>
      <c r="AI304">
        <v>8</v>
      </c>
      <c r="AJ304">
        <v>500100</v>
      </c>
      <c r="AK304">
        <v>5999900</v>
      </c>
      <c r="AL304">
        <v>37500</v>
      </c>
      <c r="AM304">
        <f>youtube_stats_raw[[#This Row],[subscribers_for_last_30_days]] /  youtube_stats_raw[[#This Row],[subscribers]]</f>
        <v>1.4285714285714285E-2</v>
      </c>
      <c r="AN304" t="str">
        <f>IF(AND(youtube_stats_raw[[#This Row],[upload_frequency]]&gt;23.1077381,youtube_stats_raw[[#This Row],[ engagement_rate]]&lt;=0),"High",IF(OR(youtube_stats_raw[[#This Row],[upload_frequency]]&gt;23.1077381,youtube_stats_raw[[#This Row],[ engagement_rate]]&lt;=0),"Medium","Low"))</f>
        <v>Low</v>
      </c>
      <c r="AO304" s="4">
        <f>DATE(T304, MATCH(U304,{"Jan","Feb","Mar","Apr","May","Jun","Jul","Aug","Sep","Oct","Nov","Dec"},0), V304)</f>
        <v>43413</v>
      </c>
      <c r="AP304" t="str">
        <f>IF(youtube_stats_raw[[#This Row],[subscribers]]&lt;70000000,"Micro",IF(youtube_stats_raw[[#This Row],[subscribers]]&lt;128000000,"Mid",IF(youtube_stats_raw[[#This Row],[subscribers]]&lt;186000000,"Macro","Mega")))</f>
        <v>Micro</v>
      </c>
      <c r="AQ304">
        <f>SUM((youtube_stats_raw[[#This Row],[lowest_yearly_earnings]] + youtube_stats_raw[[#This Row],[highest_yearly_earnings]])/2)</f>
        <v>3400050</v>
      </c>
      <c r="AR30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05" spans="1:44" x14ac:dyDescent="0.3">
      <c r="A305">
        <v>357</v>
      </c>
      <c r="B305" t="s">
        <v>488</v>
      </c>
      <c r="C305" s="1">
        <v>20900000</v>
      </c>
      <c r="D305" s="2">
        <v>1693149479</v>
      </c>
      <c r="E305" t="s">
        <v>49</v>
      </c>
      <c r="F305" t="s">
        <v>488</v>
      </c>
      <c r="G305">
        <v>896</v>
      </c>
      <c r="H305" t="s">
        <v>31</v>
      </c>
      <c r="I305" t="s">
        <v>32</v>
      </c>
      <c r="J305" t="s">
        <v>49</v>
      </c>
      <c r="K305">
        <v>6082</v>
      </c>
      <c r="L305">
        <v>69</v>
      </c>
      <c r="M305">
        <v>20</v>
      </c>
      <c r="N305">
        <v>28588000</v>
      </c>
      <c r="O305">
        <v>7100</v>
      </c>
      <c r="P305">
        <v>114400</v>
      </c>
      <c r="Q305">
        <v>85800</v>
      </c>
      <c r="R305">
        <v>1400000</v>
      </c>
      <c r="S305">
        <v>100000</v>
      </c>
      <c r="T305">
        <v>2013</v>
      </c>
      <c r="U305" t="s">
        <v>84</v>
      </c>
      <c r="V305" t="s">
        <v>77</v>
      </c>
      <c r="W305">
        <v>28.1</v>
      </c>
      <c r="X305">
        <v>1366417754</v>
      </c>
      <c r="Y305">
        <v>5.36</v>
      </c>
      <c r="Z305">
        <v>471031528</v>
      </c>
      <c r="AA305">
        <v>20.593684</v>
      </c>
      <c r="AB305">
        <v>78.962879999999998</v>
      </c>
      <c r="AC305">
        <v>6.7878787878787881</v>
      </c>
      <c r="AD305">
        <v>1889675.7578125</v>
      </c>
      <c r="AE305">
        <v>23325.892857142859</v>
      </c>
      <c r="AF305">
        <v>1.2343859924490459E-2</v>
      </c>
      <c r="AG305">
        <v>67.566391165631984</v>
      </c>
      <c r="AH305">
        <v>81.011936794258375</v>
      </c>
      <c r="AI305">
        <v>13</v>
      </c>
      <c r="AJ305">
        <v>107300</v>
      </c>
      <c r="AK305">
        <v>1314200</v>
      </c>
      <c r="AL305">
        <v>7692.3076923076924</v>
      </c>
      <c r="AM305">
        <f>youtube_stats_raw[[#This Row],[subscribers_for_last_30_days]] /  youtube_stats_raw[[#This Row],[subscribers]]</f>
        <v>4.7846889952153108E-3</v>
      </c>
      <c r="AN305" t="str">
        <f>IF(AND(youtube_stats_raw[[#This Row],[upload_frequency]]&gt;23.1077381,youtube_stats_raw[[#This Row],[ engagement_rate]]&lt;=0),"High",IF(OR(youtube_stats_raw[[#This Row],[upload_frequency]]&gt;23.1077381,youtube_stats_raw[[#This Row],[ engagement_rate]]&lt;=0),"Medium","Low"))</f>
        <v>Low</v>
      </c>
      <c r="AO305" s="4">
        <f>DATE(T305, MATCH(U305,{"Jan","Feb","Mar","Apr","May","Jun","Jul","Aug","Sep","Oct","Nov","Dec"},0), V305)</f>
        <v>41614</v>
      </c>
      <c r="AP305" t="str">
        <f>IF(youtube_stats_raw[[#This Row],[subscribers]]&lt;70000000,"Micro",IF(youtube_stats_raw[[#This Row],[subscribers]]&lt;128000000,"Mid",IF(youtube_stats_raw[[#This Row],[subscribers]]&lt;186000000,"Macro","Mega")))</f>
        <v>Micro</v>
      </c>
      <c r="AQ305">
        <f>SUM((youtube_stats_raw[[#This Row],[lowest_yearly_earnings]] + youtube_stats_raw[[#This Row],[highest_yearly_earnings]])/2)</f>
        <v>742900</v>
      </c>
      <c r="AR30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06" spans="1:44" x14ac:dyDescent="0.3">
      <c r="A306">
        <v>358</v>
      </c>
      <c r="B306" t="s">
        <v>489</v>
      </c>
      <c r="C306" s="1">
        <v>20900000</v>
      </c>
      <c r="D306" s="2">
        <v>3828000587</v>
      </c>
      <c r="E306" t="s">
        <v>45</v>
      </c>
      <c r="F306" t="s">
        <v>489</v>
      </c>
      <c r="G306">
        <v>6262</v>
      </c>
      <c r="H306" t="s">
        <v>113</v>
      </c>
      <c r="I306" t="s">
        <v>114</v>
      </c>
      <c r="J306" t="s">
        <v>45</v>
      </c>
      <c r="K306">
        <v>2033</v>
      </c>
      <c r="L306">
        <v>17</v>
      </c>
      <c r="M306">
        <v>96</v>
      </c>
      <c r="N306">
        <v>52330000</v>
      </c>
      <c r="O306">
        <v>13100</v>
      </c>
      <c r="P306">
        <v>209300</v>
      </c>
      <c r="Q306">
        <v>157000</v>
      </c>
      <c r="R306">
        <v>2500000</v>
      </c>
      <c r="S306">
        <v>100000</v>
      </c>
      <c r="T306">
        <v>2013</v>
      </c>
      <c r="U306" t="s">
        <v>51</v>
      </c>
      <c r="V306" t="s">
        <v>183</v>
      </c>
      <c r="W306">
        <v>51.3</v>
      </c>
      <c r="X306">
        <v>212559417</v>
      </c>
      <c r="Y306">
        <v>12.08</v>
      </c>
      <c r="Z306">
        <v>183241641</v>
      </c>
      <c r="AA306">
        <v>-14.235004</v>
      </c>
      <c r="AB306">
        <v>-51.925280000000001</v>
      </c>
      <c r="AC306">
        <v>47.439393939393938</v>
      </c>
      <c r="AD306">
        <v>611306.38565953367</v>
      </c>
      <c r="AE306">
        <v>3337.591823698499</v>
      </c>
      <c r="AF306">
        <v>5.4597692777208556E-3</v>
      </c>
      <c r="AG306">
        <v>54.676062671147129</v>
      </c>
      <c r="AH306">
        <v>183.1579228229665</v>
      </c>
      <c r="AI306">
        <v>13</v>
      </c>
      <c r="AJ306">
        <v>196200</v>
      </c>
      <c r="AK306">
        <v>2343000</v>
      </c>
      <c r="AL306">
        <v>7692.3076923076924</v>
      </c>
      <c r="AM306">
        <f>youtube_stats_raw[[#This Row],[subscribers_for_last_30_days]] /  youtube_stats_raw[[#This Row],[subscribers]]</f>
        <v>4.7846889952153108E-3</v>
      </c>
      <c r="AN306" t="str">
        <f>IF(AND(youtube_stats_raw[[#This Row],[upload_frequency]]&gt;23.1077381,youtube_stats_raw[[#This Row],[ engagement_rate]]&lt;=0),"High",IF(OR(youtube_stats_raw[[#This Row],[upload_frequency]]&gt;23.1077381,youtube_stats_raw[[#This Row],[ engagement_rate]]&lt;=0),"Medium","Low"))</f>
        <v>Medium</v>
      </c>
      <c r="AO306" s="4">
        <f>DATE(T306, MATCH(U306,{"Jan","Feb","Mar","Apr","May","Jun","Jul","Aug","Sep","Oct","Nov","Dec"},0), V306)</f>
        <v>41543</v>
      </c>
      <c r="AP306" t="str">
        <f>IF(youtube_stats_raw[[#This Row],[subscribers]]&lt;70000000,"Micro",IF(youtube_stats_raw[[#This Row],[subscribers]]&lt;128000000,"Mid",IF(youtube_stats_raw[[#This Row],[subscribers]]&lt;186000000,"Macro","Mega")))</f>
        <v>Micro</v>
      </c>
      <c r="AQ306">
        <f>SUM((youtube_stats_raw[[#This Row],[lowest_yearly_earnings]] + youtube_stats_raw[[#This Row],[highest_yearly_earnings]])/2)</f>
        <v>1328500</v>
      </c>
      <c r="AR30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07" spans="1:44" x14ac:dyDescent="0.3">
      <c r="A307">
        <v>359</v>
      </c>
      <c r="B307" t="s">
        <v>490</v>
      </c>
      <c r="C307" s="1">
        <v>20900000</v>
      </c>
      <c r="D307" s="2">
        <v>4927879069</v>
      </c>
      <c r="E307" t="s">
        <v>405</v>
      </c>
      <c r="F307" t="s">
        <v>490</v>
      </c>
      <c r="G307">
        <v>982</v>
      </c>
      <c r="H307" t="s">
        <v>39</v>
      </c>
      <c r="I307" t="s">
        <v>40</v>
      </c>
      <c r="J307" t="s">
        <v>406</v>
      </c>
      <c r="K307">
        <v>1396</v>
      </c>
      <c r="L307">
        <v>100</v>
      </c>
      <c r="M307">
        <v>2</v>
      </c>
      <c r="N307">
        <v>2989000</v>
      </c>
      <c r="O307">
        <v>0</v>
      </c>
      <c r="P307">
        <v>0</v>
      </c>
      <c r="Q307">
        <v>0</v>
      </c>
      <c r="R307">
        <v>0</v>
      </c>
      <c r="S307">
        <v>100000</v>
      </c>
      <c r="T307">
        <v>2014</v>
      </c>
      <c r="U307" t="s">
        <v>51</v>
      </c>
      <c r="V307" t="s">
        <v>76</v>
      </c>
      <c r="W307">
        <v>88.2</v>
      </c>
      <c r="X307">
        <v>328239523</v>
      </c>
      <c r="Y307">
        <v>14.7</v>
      </c>
      <c r="Z307">
        <v>270663028</v>
      </c>
      <c r="AA307">
        <v>37.090240000000001</v>
      </c>
      <c r="AB307">
        <v>-95.712890999999999</v>
      </c>
      <c r="AC307">
        <v>8.1833333333333336</v>
      </c>
      <c r="AD307">
        <v>5018206.7912423629</v>
      </c>
      <c r="AE307">
        <v>21283.095723014256</v>
      </c>
      <c r="AF307">
        <v>4.2411755051937946E-3</v>
      </c>
      <c r="AG307">
        <v>0</v>
      </c>
      <c r="AH307">
        <v>235.78368751196172</v>
      </c>
      <c r="AI307">
        <v>12</v>
      </c>
      <c r="AJ307">
        <v>0</v>
      </c>
      <c r="AK307">
        <v>0</v>
      </c>
      <c r="AL307">
        <v>8333.3333333333339</v>
      </c>
      <c r="AM307">
        <f>youtube_stats_raw[[#This Row],[subscribers_for_last_30_days]] /  youtube_stats_raw[[#This Row],[subscribers]]</f>
        <v>4.7846889952153108E-3</v>
      </c>
      <c r="AN307" t="str">
        <f>IF(AND(youtube_stats_raw[[#This Row],[upload_frequency]]&gt;23.1077381,youtube_stats_raw[[#This Row],[ engagement_rate]]&lt;=0),"High",IF(OR(youtube_stats_raw[[#This Row],[upload_frequency]]&gt;23.1077381,youtube_stats_raw[[#This Row],[ engagement_rate]]&lt;=0),"Medium","Low"))</f>
        <v>Low</v>
      </c>
      <c r="AO307" s="4">
        <f>DATE(T307, MATCH(U307,{"Jan","Feb","Mar","Apr","May","Jun","Jul","Aug","Sep","Oct","Nov","Dec"},0), V307)</f>
        <v>41890</v>
      </c>
      <c r="AP307" t="str">
        <f>IF(youtube_stats_raw[[#This Row],[subscribers]]&lt;70000000,"Micro",IF(youtube_stats_raw[[#This Row],[subscribers]]&lt;128000000,"Mid",IF(youtube_stats_raw[[#This Row],[subscribers]]&lt;186000000,"Macro","Mega")))</f>
        <v>Micro</v>
      </c>
      <c r="AQ307">
        <f>SUM((youtube_stats_raw[[#This Row],[lowest_yearly_earnings]] + youtube_stats_raw[[#This Row],[highest_yearly_earnings]])/2)</f>
        <v>0</v>
      </c>
      <c r="AR30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08" spans="1:44" x14ac:dyDescent="0.3">
      <c r="A308">
        <v>360</v>
      </c>
      <c r="B308" t="s">
        <v>491</v>
      </c>
      <c r="C308" s="1">
        <v>20900000</v>
      </c>
      <c r="D308" s="2">
        <v>11058049885</v>
      </c>
      <c r="E308" t="s">
        <v>58</v>
      </c>
      <c r="F308" t="s">
        <v>491</v>
      </c>
      <c r="G308">
        <v>9850</v>
      </c>
      <c r="H308" t="s">
        <v>39</v>
      </c>
      <c r="I308" t="s">
        <v>40</v>
      </c>
      <c r="J308" t="s">
        <v>71</v>
      </c>
      <c r="K308">
        <v>372</v>
      </c>
      <c r="L308">
        <v>100</v>
      </c>
      <c r="M308">
        <v>17</v>
      </c>
      <c r="N308">
        <v>383700000</v>
      </c>
      <c r="O308">
        <v>95900</v>
      </c>
      <c r="P308">
        <v>1500000</v>
      </c>
      <c r="Q308">
        <v>1200000</v>
      </c>
      <c r="R308">
        <v>18400000</v>
      </c>
      <c r="S308">
        <v>600000</v>
      </c>
      <c r="T308">
        <v>2020</v>
      </c>
      <c r="U308" t="s">
        <v>91</v>
      </c>
      <c r="V308" t="s">
        <v>90</v>
      </c>
      <c r="W308">
        <v>88.2</v>
      </c>
      <c r="X308">
        <v>328239523</v>
      </c>
      <c r="Y308">
        <v>14.7</v>
      </c>
      <c r="Z308">
        <v>270663028</v>
      </c>
      <c r="AA308">
        <v>37.090240000000001</v>
      </c>
      <c r="AB308">
        <v>-95.712890999999999</v>
      </c>
      <c r="AC308">
        <v>205.20833333333334</v>
      </c>
      <c r="AD308">
        <v>1122644.6583756346</v>
      </c>
      <c r="AE308">
        <v>2121.8274111675128</v>
      </c>
      <c r="AF308">
        <v>1.8900258379509018E-3</v>
      </c>
      <c r="AG308">
        <v>135.64778741274415</v>
      </c>
      <c r="AH308">
        <v>529.09329593301436</v>
      </c>
      <c r="AI308">
        <v>6</v>
      </c>
      <c r="AJ308">
        <v>1404100</v>
      </c>
      <c r="AK308">
        <v>17200000</v>
      </c>
      <c r="AL308">
        <v>100000</v>
      </c>
      <c r="AM308">
        <f>youtube_stats_raw[[#This Row],[subscribers_for_last_30_days]] /  youtube_stats_raw[[#This Row],[subscribers]]</f>
        <v>2.8708133971291867E-2</v>
      </c>
      <c r="AN308" t="str">
        <f>IF(AND(youtube_stats_raw[[#This Row],[upload_frequency]]&gt;23.1077381,youtube_stats_raw[[#This Row],[ engagement_rate]]&lt;=0),"High",IF(OR(youtube_stats_raw[[#This Row],[upload_frequency]]&gt;23.1077381,youtube_stats_raw[[#This Row],[ engagement_rate]]&lt;=0),"Medium","Low"))</f>
        <v>Medium</v>
      </c>
      <c r="AO308" s="4">
        <f>DATE(T308, MATCH(U308,{"Jan","Feb","Mar","Apr","May","Jun","Jul","Aug","Sep","Oct","Nov","Dec"},0), V308)</f>
        <v>44061</v>
      </c>
      <c r="AP308" t="str">
        <f>IF(youtube_stats_raw[[#This Row],[subscribers]]&lt;70000000,"Micro",IF(youtube_stats_raw[[#This Row],[subscribers]]&lt;128000000,"Mid",IF(youtube_stats_raw[[#This Row],[subscribers]]&lt;186000000,"Macro","Mega")))</f>
        <v>Micro</v>
      </c>
      <c r="AQ308">
        <f>SUM((youtube_stats_raw[[#This Row],[lowest_yearly_earnings]] + youtube_stats_raw[[#This Row],[highest_yearly_earnings]])/2)</f>
        <v>9800000</v>
      </c>
      <c r="AR30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09" spans="1:44" x14ac:dyDescent="0.3">
      <c r="A309">
        <v>362</v>
      </c>
      <c r="B309" t="s">
        <v>492</v>
      </c>
      <c r="C309" s="1">
        <v>20900000</v>
      </c>
      <c r="D309" s="2">
        <v>17324976752</v>
      </c>
      <c r="E309" t="s">
        <v>30</v>
      </c>
      <c r="F309" t="s">
        <v>493</v>
      </c>
      <c r="G309">
        <v>6</v>
      </c>
      <c r="H309" t="s">
        <v>39</v>
      </c>
      <c r="I309" t="s">
        <v>40</v>
      </c>
      <c r="J309" t="s">
        <v>30</v>
      </c>
      <c r="K309">
        <v>2595710</v>
      </c>
      <c r="L309">
        <v>5417</v>
      </c>
      <c r="M309">
        <v>4067</v>
      </c>
      <c r="N309">
        <v>99</v>
      </c>
      <c r="O309">
        <v>0</v>
      </c>
      <c r="P309">
        <v>0</v>
      </c>
      <c r="Q309">
        <v>0</v>
      </c>
      <c r="R309">
        <v>5</v>
      </c>
      <c r="S309">
        <v>0</v>
      </c>
      <c r="T309">
        <v>2006</v>
      </c>
      <c r="U309" t="s">
        <v>98</v>
      </c>
      <c r="V309" t="s">
        <v>184</v>
      </c>
      <c r="W309">
        <v>88.2</v>
      </c>
      <c r="X309">
        <v>328239523</v>
      </c>
      <c r="Y309">
        <v>14.7</v>
      </c>
      <c r="Z309">
        <v>270663028</v>
      </c>
      <c r="AA309">
        <v>37.090240000000001</v>
      </c>
      <c r="AB309">
        <v>-95.712890999999999</v>
      </c>
      <c r="AC309">
        <v>2.7777777777777776E-2</v>
      </c>
      <c r="AD309">
        <v>2887496125.3333335</v>
      </c>
      <c r="AE309">
        <v>3483333.3333333335</v>
      </c>
      <c r="AF309">
        <v>1.2063508251223078E-3</v>
      </c>
      <c r="AG309">
        <v>0</v>
      </c>
      <c r="AH309">
        <v>828.94625607655507</v>
      </c>
      <c r="AI309">
        <v>20</v>
      </c>
      <c r="AJ309">
        <v>0</v>
      </c>
      <c r="AK309">
        <v>5</v>
      </c>
      <c r="AL309">
        <v>0</v>
      </c>
      <c r="AM309">
        <f>youtube_stats_raw[[#This Row],[subscribers_for_last_30_days]] /  youtube_stats_raw[[#This Row],[subscribers]]</f>
        <v>0</v>
      </c>
      <c r="AN309" t="str">
        <f>IF(AND(youtube_stats_raw[[#This Row],[upload_frequency]]&gt;23.1077381,youtube_stats_raw[[#This Row],[ engagement_rate]]&lt;=0),"High",IF(OR(youtube_stats_raw[[#This Row],[upload_frequency]]&gt;23.1077381,youtube_stats_raw[[#This Row],[ engagement_rate]]&lt;=0),"Medium","Low"))</f>
        <v>Medium</v>
      </c>
      <c r="AO309" s="4">
        <f>DATE(T309, MATCH(U309,{"Jan","Feb","Mar","Apr","May","Jun","Jul","Aug","Sep","Oct","Nov","Dec"},0), V309)</f>
        <v>38929</v>
      </c>
      <c r="AP309" t="str">
        <f>IF(youtube_stats_raw[[#This Row],[subscribers]]&lt;70000000,"Micro",IF(youtube_stats_raw[[#This Row],[subscribers]]&lt;128000000,"Mid",IF(youtube_stats_raw[[#This Row],[subscribers]]&lt;186000000,"Macro","Mega")))</f>
        <v>Micro</v>
      </c>
      <c r="AQ309">
        <f>SUM((youtube_stats_raw[[#This Row],[lowest_yearly_earnings]] + youtube_stats_raw[[#This Row],[highest_yearly_earnings]])/2)</f>
        <v>2.5</v>
      </c>
      <c r="AR30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10" spans="1:44" x14ac:dyDescent="0.3">
      <c r="A310">
        <v>363</v>
      </c>
      <c r="B310" t="s">
        <v>494</v>
      </c>
      <c r="C310" s="1">
        <v>20800000</v>
      </c>
      <c r="D310" s="2">
        <v>1870608170</v>
      </c>
      <c r="E310" t="s">
        <v>170</v>
      </c>
      <c r="F310" t="s">
        <v>494</v>
      </c>
      <c r="G310">
        <v>288</v>
      </c>
      <c r="H310" t="s">
        <v>113</v>
      </c>
      <c r="I310" t="s">
        <v>114</v>
      </c>
      <c r="J310" t="s">
        <v>170</v>
      </c>
      <c r="K310">
        <v>5407</v>
      </c>
      <c r="L310">
        <v>18</v>
      </c>
      <c r="M310">
        <v>18</v>
      </c>
      <c r="N310">
        <v>23897000</v>
      </c>
      <c r="O310">
        <v>6000</v>
      </c>
      <c r="P310">
        <v>95600</v>
      </c>
      <c r="Q310">
        <v>71700</v>
      </c>
      <c r="R310">
        <v>1100000</v>
      </c>
      <c r="S310">
        <v>0</v>
      </c>
      <c r="T310">
        <v>2011</v>
      </c>
      <c r="U310" t="s">
        <v>65</v>
      </c>
      <c r="V310" t="s">
        <v>76</v>
      </c>
      <c r="W310">
        <v>51.3</v>
      </c>
      <c r="X310">
        <v>212559417</v>
      </c>
      <c r="Y310">
        <v>12.08</v>
      </c>
      <c r="Z310">
        <v>183241641</v>
      </c>
      <c r="AA310">
        <v>-14.235004</v>
      </c>
      <c r="AB310">
        <v>-51.925280000000001</v>
      </c>
      <c r="AC310">
        <v>1.8461538461538463</v>
      </c>
      <c r="AD310">
        <v>6495167.256944444</v>
      </c>
      <c r="AE310">
        <v>72222.222222222219</v>
      </c>
      <c r="AF310">
        <v>1.1119378357039893E-2</v>
      </c>
      <c r="AG310">
        <v>51.106373602548736</v>
      </c>
      <c r="AH310">
        <v>89.933085096153846</v>
      </c>
      <c r="AI310">
        <v>15</v>
      </c>
      <c r="AJ310">
        <v>89600</v>
      </c>
      <c r="AK310">
        <v>1028300</v>
      </c>
      <c r="AL310">
        <v>0</v>
      </c>
      <c r="AM310">
        <f>youtube_stats_raw[[#This Row],[subscribers_for_last_30_days]] /  youtube_stats_raw[[#This Row],[subscribers]]</f>
        <v>0</v>
      </c>
      <c r="AN310" t="str">
        <f>IF(AND(youtube_stats_raw[[#This Row],[upload_frequency]]&gt;23.1077381,youtube_stats_raw[[#This Row],[ engagement_rate]]&lt;=0),"High",IF(OR(youtube_stats_raw[[#This Row],[upload_frequency]]&gt;23.1077381,youtube_stats_raw[[#This Row],[ engagement_rate]]&lt;=0),"Medium","Low"))</f>
        <v>Medium</v>
      </c>
      <c r="AO310" s="4">
        <f>DATE(T310, MATCH(U310,{"Jan","Feb","Mar","Apr","May","Jun","Jul","Aug","Sep","Oct","Nov","Dec"},0), V310)</f>
        <v>40641</v>
      </c>
      <c r="AP310" t="str">
        <f>IF(youtube_stats_raw[[#This Row],[subscribers]]&lt;70000000,"Micro",IF(youtube_stats_raw[[#This Row],[subscribers]]&lt;128000000,"Mid",IF(youtube_stats_raw[[#This Row],[subscribers]]&lt;186000000,"Macro","Mega")))</f>
        <v>Micro</v>
      </c>
      <c r="AQ310">
        <f>SUM((youtube_stats_raw[[#This Row],[lowest_yearly_earnings]] + youtube_stats_raw[[#This Row],[highest_yearly_earnings]])/2)</f>
        <v>585850</v>
      </c>
      <c r="AR31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11" spans="1:44" x14ac:dyDescent="0.3">
      <c r="A311">
        <v>364</v>
      </c>
      <c r="B311" t="s">
        <v>495</v>
      </c>
      <c r="C311" s="1">
        <v>20800000</v>
      </c>
      <c r="D311" s="2">
        <v>2378448129</v>
      </c>
      <c r="E311" t="s">
        <v>49</v>
      </c>
      <c r="F311" t="s">
        <v>495</v>
      </c>
      <c r="G311">
        <v>193</v>
      </c>
      <c r="H311" t="s">
        <v>424</v>
      </c>
      <c r="I311" t="s">
        <v>425</v>
      </c>
      <c r="J311" t="s">
        <v>49</v>
      </c>
      <c r="K311">
        <v>3914</v>
      </c>
      <c r="L311">
        <v>2</v>
      </c>
      <c r="M311">
        <v>21</v>
      </c>
      <c r="N311">
        <v>29269000</v>
      </c>
      <c r="O311">
        <v>7300</v>
      </c>
      <c r="P311">
        <v>117100</v>
      </c>
      <c r="Q311">
        <v>87800</v>
      </c>
      <c r="R311">
        <v>1400000</v>
      </c>
      <c r="S311">
        <v>100000</v>
      </c>
      <c r="T311">
        <v>2013</v>
      </c>
      <c r="U311" t="s">
        <v>98</v>
      </c>
      <c r="V311" t="s">
        <v>110</v>
      </c>
      <c r="W311">
        <v>70.2</v>
      </c>
      <c r="X311">
        <v>83132799</v>
      </c>
      <c r="Y311">
        <v>3.04</v>
      </c>
      <c r="Z311">
        <v>64324835</v>
      </c>
      <c r="AA311">
        <v>51.165691000000002</v>
      </c>
      <c r="AB311">
        <v>10.451525999999999</v>
      </c>
      <c r="AC311">
        <v>1.4621212121212122</v>
      </c>
      <c r="AD311">
        <v>12323565.435233161</v>
      </c>
      <c r="AE311">
        <v>107772.0207253886</v>
      </c>
      <c r="AF311">
        <v>8.7451980753287216E-3</v>
      </c>
      <c r="AG311">
        <v>49.233783395240067</v>
      </c>
      <c r="AH311">
        <v>114.34846774038462</v>
      </c>
      <c r="AI311">
        <v>13</v>
      </c>
      <c r="AJ311">
        <v>109800</v>
      </c>
      <c r="AK311">
        <v>1312200</v>
      </c>
      <c r="AL311">
        <v>7692.3076923076924</v>
      </c>
      <c r="AM311">
        <f>youtube_stats_raw[[#This Row],[subscribers_for_last_30_days]] /  youtube_stats_raw[[#This Row],[subscribers]]</f>
        <v>4.807692307692308E-3</v>
      </c>
      <c r="AN311" t="str">
        <f>IF(AND(youtube_stats_raw[[#This Row],[upload_frequency]]&gt;23.1077381,youtube_stats_raw[[#This Row],[ engagement_rate]]&lt;=0),"High",IF(OR(youtube_stats_raw[[#This Row],[upload_frequency]]&gt;23.1077381,youtube_stats_raw[[#This Row],[ engagement_rate]]&lt;=0),"Medium","Low"))</f>
        <v>Low</v>
      </c>
      <c r="AO311" s="4">
        <f>DATE(T311, MATCH(U311,{"Jan","Feb","Mar","Apr","May","Jun","Jul","Aug","Sep","Oct","Nov","Dec"},0), V311)</f>
        <v>41464</v>
      </c>
      <c r="AP311" t="str">
        <f>IF(youtube_stats_raw[[#This Row],[subscribers]]&lt;70000000,"Micro",IF(youtube_stats_raw[[#This Row],[subscribers]]&lt;128000000,"Mid",IF(youtube_stats_raw[[#This Row],[subscribers]]&lt;186000000,"Macro","Mega")))</f>
        <v>Micro</v>
      </c>
      <c r="AQ311">
        <f>SUM((youtube_stats_raw[[#This Row],[lowest_yearly_earnings]] + youtube_stats_raw[[#This Row],[highest_yearly_earnings]])/2)</f>
        <v>743900</v>
      </c>
      <c r="AR31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12" spans="1:44" x14ac:dyDescent="0.3">
      <c r="A312">
        <v>365</v>
      </c>
      <c r="B312" t="s">
        <v>496</v>
      </c>
      <c r="C312" s="1">
        <v>20700000</v>
      </c>
      <c r="D312" s="2">
        <v>17963202261</v>
      </c>
      <c r="E312" t="s">
        <v>45</v>
      </c>
      <c r="F312" t="s">
        <v>496</v>
      </c>
      <c r="G312">
        <v>619</v>
      </c>
      <c r="H312" t="s">
        <v>39</v>
      </c>
      <c r="I312" t="s">
        <v>40</v>
      </c>
      <c r="J312" t="s">
        <v>45</v>
      </c>
      <c r="K312">
        <v>146</v>
      </c>
      <c r="L312">
        <v>101</v>
      </c>
      <c r="M312">
        <v>96</v>
      </c>
      <c r="N312">
        <v>874796000</v>
      </c>
      <c r="O312">
        <v>218700</v>
      </c>
      <c r="P312">
        <v>3500000</v>
      </c>
      <c r="Q312">
        <v>2600000</v>
      </c>
      <c r="R312">
        <v>42000000</v>
      </c>
      <c r="S312">
        <v>1000000</v>
      </c>
      <c r="T312">
        <v>2020</v>
      </c>
      <c r="U312" t="s">
        <v>51</v>
      </c>
      <c r="V312" t="s">
        <v>183</v>
      </c>
      <c r="W312">
        <v>88.2</v>
      </c>
      <c r="X312">
        <v>328239523</v>
      </c>
      <c r="Y312">
        <v>14.7</v>
      </c>
      <c r="Z312">
        <v>270663028</v>
      </c>
      <c r="AA312">
        <v>37.090240000000001</v>
      </c>
      <c r="AB312">
        <v>-95.712890999999999</v>
      </c>
      <c r="AC312">
        <v>12.895833333333334</v>
      </c>
      <c r="AD312">
        <v>29019712.861066237</v>
      </c>
      <c r="AE312">
        <v>33441.033925686592</v>
      </c>
      <c r="AF312">
        <v>1.1523557826291293E-3</v>
      </c>
      <c r="AG312">
        <v>194.84276517883831</v>
      </c>
      <c r="AH312">
        <v>867.78754884057969</v>
      </c>
      <c r="AI312">
        <v>6</v>
      </c>
      <c r="AJ312">
        <v>3281300</v>
      </c>
      <c r="AK312">
        <v>39400000</v>
      </c>
      <c r="AL312">
        <v>166666.66666666666</v>
      </c>
      <c r="AM312">
        <f>youtube_stats_raw[[#This Row],[subscribers_for_last_30_days]] /  youtube_stats_raw[[#This Row],[subscribers]]</f>
        <v>4.8309178743961352E-2</v>
      </c>
      <c r="AN312" t="str">
        <f>IF(AND(youtube_stats_raw[[#This Row],[upload_frequency]]&gt;23.1077381,youtube_stats_raw[[#This Row],[ engagement_rate]]&lt;=0),"High",IF(OR(youtube_stats_raw[[#This Row],[upload_frequency]]&gt;23.1077381,youtube_stats_raw[[#This Row],[ engagement_rate]]&lt;=0),"Medium","Low"))</f>
        <v>Low</v>
      </c>
      <c r="AO312" s="4">
        <f>DATE(T312, MATCH(U312,{"Jan","Feb","Mar","Apr","May","Jun","Jul","Aug","Sep","Oct","Nov","Dec"},0), V312)</f>
        <v>44100</v>
      </c>
      <c r="AP312" t="str">
        <f>IF(youtube_stats_raw[[#This Row],[subscribers]]&lt;70000000,"Micro",IF(youtube_stats_raw[[#This Row],[subscribers]]&lt;128000000,"Mid",IF(youtube_stats_raw[[#This Row],[subscribers]]&lt;186000000,"Macro","Mega")))</f>
        <v>Micro</v>
      </c>
      <c r="AQ312">
        <f>SUM((youtube_stats_raw[[#This Row],[lowest_yearly_earnings]] + youtube_stats_raw[[#This Row],[highest_yearly_earnings]])/2)</f>
        <v>22300000</v>
      </c>
      <c r="AR31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13" spans="1:44" x14ac:dyDescent="0.3">
      <c r="A313">
        <v>366</v>
      </c>
      <c r="B313" t="s">
        <v>497</v>
      </c>
      <c r="C313" s="1">
        <v>20700000</v>
      </c>
      <c r="D313" s="2">
        <v>5091618606</v>
      </c>
      <c r="E313" t="s">
        <v>94</v>
      </c>
      <c r="F313" t="s">
        <v>497</v>
      </c>
      <c r="G313">
        <v>5062</v>
      </c>
      <c r="H313" t="s">
        <v>39</v>
      </c>
      <c r="I313" t="s">
        <v>40</v>
      </c>
      <c r="J313" t="s">
        <v>181</v>
      </c>
      <c r="K313">
        <v>1334</v>
      </c>
      <c r="L313">
        <v>103</v>
      </c>
      <c r="M313">
        <v>11</v>
      </c>
      <c r="N313">
        <v>20012000</v>
      </c>
      <c r="O313">
        <v>5000</v>
      </c>
      <c r="P313">
        <v>80000</v>
      </c>
      <c r="Q313">
        <v>60000</v>
      </c>
      <c r="R313">
        <v>960600</v>
      </c>
      <c r="S313">
        <v>0</v>
      </c>
      <c r="T313">
        <v>2018</v>
      </c>
      <c r="U313" t="s">
        <v>73</v>
      </c>
      <c r="V313" t="s">
        <v>90</v>
      </c>
      <c r="W313">
        <v>88.2</v>
      </c>
      <c r="X313">
        <v>328239523</v>
      </c>
      <c r="Y313">
        <v>14.7</v>
      </c>
      <c r="Z313">
        <v>270663028</v>
      </c>
      <c r="AA313">
        <v>37.090240000000001</v>
      </c>
      <c r="AB313">
        <v>-95.712890999999999</v>
      </c>
      <c r="AC313">
        <v>70.305555555555557</v>
      </c>
      <c r="AD313">
        <v>1005851.1667325168</v>
      </c>
      <c r="AE313">
        <v>4089.2927696562624</v>
      </c>
      <c r="AF313">
        <v>4.0655048230845434E-3</v>
      </c>
      <c r="AG313">
        <v>15.712095934626255</v>
      </c>
      <c r="AH313">
        <v>245.97191333333333</v>
      </c>
      <c r="AI313">
        <v>8</v>
      </c>
      <c r="AJ313">
        <v>75000</v>
      </c>
      <c r="AK313">
        <v>900600</v>
      </c>
      <c r="AL313">
        <v>0</v>
      </c>
      <c r="AM313">
        <f>youtube_stats_raw[[#This Row],[subscribers_for_last_30_days]] /  youtube_stats_raw[[#This Row],[subscribers]]</f>
        <v>0</v>
      </c>
      <c r="AN313" t="str">
        <f>IF(AND(youtube_stats_raw[[#This Row],[upload_frequency]]&gt;23.1077381,youtube_stats_raw[[#This Row],[ engagement_rate]]&lt;=0),"High",IF(OR(youtube_stats_raw[[#This Row],[upload_frequency]]&gt;23.1077381,youtube_stats_raw[[#This Row],[ engagement_rate]]&lt;=0),"Medium","Low"))</f>
        <v>High</v>
      </c>
      <c r="AO313" s="4">
        <f>DATE(T313, MATCH(U313,{"Jan","Feb","Mar","Apr","May","Jun","Jul","Aug","Sep","Oct","Nov","Dec"},0), V313)</f>
        <v>43118</v>
      </c>
      <c r="AP313" t="str">
        <f>IF(youtube_stats_raw[[#This Row],[subscribers]]&lt;70000000,"Micro",IF(youtube_stats_raw[[#This Row],[subscribers]]&lt;128000000,"Mid",IF(youtube_stats_raw[[#This Row],[subscribers]]&lt;186000000,"Macro","Mega")))</f>
        <v>Micro</v>
      </c>
      <c r="AQ313">
        <f>SUM((youtube_stats_raw[[#This Row],[lowest_yearly_earnings]] + youtube_stats_raw[[#This Row],[highest_yearly_earnings]])/2)</f>
        <v>510300</v>
      </c>
      <c r="AR31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14" spans="1:44" x14ac:dyDescent="0.3">
      <c r="A314">
        <v>368</v>
      </c>
      <c r="B314" t="s">
        <v>498</v>
      </c>
      <c r="C314" s="1">
        <v>20700000</v>
      </c>
      <c r="D314" s="2">
        <v>8658941531</v>
      </c>
      <c r="E314" t="s">
        <v>58</v>
      </c>
      <c r="F314" t="s">
        <v>498</v>
      </c>
      <c r="G314">
        <v>889</v>
      </c>
      <c r="H314" t="s">
        <v>69</v>
      </c>
      <c r="I314" t="s">
        <v>70</v>
      </c>
      <c r="J314" t="s">
        <v>71</v>
      </c>
      <c r="K314">
        <v>570</v>
      </c>
      <c r="L314">
        <v>3</v>
      </c>
      <c r="M314">
        <v>18</v>
      </c>
      <c r="N314">
        <v>552266000</v>
      </c>
      <c r="O314">
        <v>138100</v>
      </c>
      <c r="P314">
        <v>2200000</v>
      </c>
      <c r="Q314">
        <v>1700000</v>
      </c>
      <c r="R314">
        <v>26500000</v>
      </c>
      <c r="S314">
        <v>1600000</v>
      </c>
      <c r="T314">
        <v>2015</v>
      </c>
      <c r="U314" t="s">
        <v>132</v>
      </c>
      <c r="V314" t="s">
        <v>183</v>
      </c>
      <c r="W314">
        <v>81.900000000000006</v>
      </c>
      <c r="X314">
        <v>144373535</v>
      </c>
      <c r="Y314">
        <v>4.59</v>
      </c>
      <c r="Z314">
        <v>107683889</v>
      </c>
      <c r="AA314">
        <v>61.524009999999997</v>
      </c>
      <c r="AB314">
        <v>105.31875599999999</v>
      </c>
      <c r="AC314">
        <v>8.231481481481481</v>
      </c>
      <c r="AD314">
        <v>9740091.7109111361</v>
      </c>
      <c r="AE314">
        <v>23284.589426321709</v>
      </c>
      <c r="AF314">
        <v>2.3905924212435938E-3</v>
      </c>
      <c r="AG314">
        <v>254.07262447999545</v>
      </c>
      <c r="AH314">
        <v>418.30635415458937</v>
      </c>
      <c r="AI314">
        <v>11</v>
      </c>
      <c r="AJ314">
        <v>2061900</v>
      </c>
      <c r="AK314">
        <v>24800000</v>
      </c>
      <c r="AL314">
        <v>145454.54545454544</v>
      </c>
      <c r="AM314">
        <f>youtube_stats_raw[[#This Row],[subscribers_for_last_30_days]] /  youtube_stats_raw[[#This Row],[subscribers]]</f>
        <v>7.7294685990338161E-2</v>
      </c>
      <c r="AN314" t="str">
        <f>IF(AND(youtube_stats_raw[[#This Row],[upload_frequency]]&gt;23.1077381,youtube_stats_raw[[#This Row],[ engagement_rate]]&lt;=0),"High",IF(OR(youtube_stats_raw[[#This Row],[upload_frequency]]&gt;23.1077381,youtube_stats_raw[[#This Row],[ engagement_rate]]&lt;=0),"Medium","Low"))</f>
        <v>Low</v>
      </c>
      <c r="AO314" s="4">
        <f>DATE(T314, MATCH(U314,{"Jan","Feb","Mar","Apr","May","Jun","Jul","Aug","Sep","Oct","Nov","Dec"},0), V314)</f>
        <v>42303</v>
      </c>
      <c r="AP314" t="str">
        <f>IF(youtube_stats_raw[[#This Row],[subscribers]]&lt;70000000,"Micro",IF(youtube_stats_raw[[#This Row],[subscribers]]&lt;128000000,"Mid",IF(youtube_stats_raw[[#This Row],[subscribers]]&lt;186000000,"Macro","Mega")))</f>
        <v>Micro</v>
      </c>
      <c r="AQ314">
        <f>SUM((youtube_stats_raw[[#This Row],[lowest_yearly_earnings]] + youtube_stats_raw[[#This Row],[highest_yearly_earnings]])/2)</f>
        <v>14100000</v>
      </c>
      <c r="AR31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15" spans="1:44" x14ac:dyDescent="0.3">
      <c r="A315">
        <v>369</v>
      </c>
      <c r="B315" t="s">
        <v>499</v>
      </c>
      <c r="C315" s="1">
        <v>20700000</v>
      </c>
      <c r="D315" s="2">
        <v>12624879732</v>
      </c>
      <c r="E315" t="s">
        <v>81</v>
      </c>
      <c r="F315" t="s">
        <v>499</v>
      </c>
      <c r="G315">
        <v>47926</v>
      </c>
      <c r="H315" t="s">
        <v>39</v>
      </c>
      <c r="I315" t="s">
        <v>40</v>
      </c>
      <c r="J315" t="s">
        <v>81</v>
      </c>
      <c r="K315">
        <v>304</v>
      </c>
      <c r="L315">
        <v>103</v>
      </c>
      <c r="M315">
        <v>4</v>
      </c>
      <c r="N315">
        <v>73025000</v>
      </c>
      <c r="O315">
        <v>18300</v>
      </c>
      <c r="P315">
        <v>292100</v>
      </c>
      <c r="Q315">
        <v>219100</v>
      </c>
      <c r="R315">
        <v>3500000</v>
      </c>
      <c r="S315">
        <v>0</v>
      </c>
      <c r="T315">
        <v>2005</v>
      </c>
      <c r="U315" t="s">
        <v>140</v>
      </c>
      <c r="V315" t="s">
        <v>115</v>
      </c>
      <c r="W315">
        <v>88.2</v>
      </c>
      <c r="X315">
        <v>328239523</v>
      </c>
      <c r="Y315">
        <v>14.7</v>
      </c>
      <c r="Z315">
        <v>270663028</v>
      </c>
      <c r="AA315">
        <v>37.090240000000001</v>
      </c>
      <c r="AB315">
        <v>-95.712890999999999</v>
      </c>
      <c r="AC315">
        <v>210.2017543859649</v>
      </c>
      <c r="AD315">
        <v>263424.44042899471</v>
      </c>
      <c r="AE315">
        <v>431.91587030004592</v>
      </c>
      <c r="AF315">
        <v>1.6396195797043654E-3</v>
      </c>
      <c r="AG315">
        <v>23.1368540691616</v>
      </c>
      <c r="AH315">
        <v>609.89757159420287</v>
      </c>
      <c r="AI315">
        <v>21</v>
      </c>
      <c r="AJ315">
        <v>273800</v>
      </c>
      <c r="AK315">
        <v>3280900</v>
      </c>
      <c r="AL315">
        <v>0</v>
      </c>
      <c r="AM315">
        <f>youtube_stats_raw[[#This Row],[subscribers_for_last_30_days]] /  youtube_stats_raw[[#This Row],[subscribers]]</f>
        <v>0</v>
      </c>
      <c r="AN315" t="str">
        <f>IF(AND(youtube_stats_raw[[#This Row],[upload_frequency]]&gt;23.1077381,youtube_stats_raw[[#This Row],[ engagement_rate]]&lt;=0),"High",IF(OR(youtube_stats_raw[[#This Row],[upload_frequency]]&gt;23.1077381,youtube_stats_raw[[#This Row],[ engagement_rate]]&lt;=0),"Medium","Low"))</f>
        <v>High</v>
      </c>
      <c r="AO315" s="4">
        <f>DATE(T315, MATCH(U315,{"Jan","Feb","Mar","Apr","May","Jun","Jul","Aug","Sep","Oct","Nov","Dec"},0), V315)</f>
        <v>38677</v>
      </c>
      <c r="AP315" t="str">
        <f>IF(youtube_stats_raw[[#This Row],[subscribers]]&lt;70000000,"Micro",IF(youtube_stats_raw[[#This Row],[subscribers]]&lt;128000000,"Mid",IF(youtube_stats_raw[[#This Row],[subscribers]]&lt;186000000,"Macro","Mega")))</f>
        <v>Micro</v>
      </c>
      <c r="AQ315">
        <f>SUM((youtube_stats_raw[[#This Row],[lowest_yearly_earnings]] + youtube_stats_raw[[#This Row],[highest_yearly_earnings]])/2)</f>
        <v>1859550</v>
      </c>
      <c r="AR31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16" spans="1:44" x14ac:dyDescent="0.3">
      <c r="A316">
        <v>370</v>
      </c>
      <c r="B316" t="s">
        <v>500</v>
      </c>
      <c r="C316" s="1">
        <v>20600000</v>
      </c>
      <c r="D316" s="2">
        <v>4956090094</v>
      </c>
      <c r="E316" t="s">
        <v>45</v>
      </c>
      <c r="F316" t="s">
        <v>501</v>
      </c>
      <c r="G316">
        <v>15</v>
      </c>
      <c r="H316" t="s">
        <v>246</v>
      </c>
      <c r="I316" t="s">
        <v>247</v>
      </c>
      <c r="J316" t="s">
        <v>45</v>
      </c>
      <c r="K316">
        <v>3539124</v>
      </c>
      <c r="L316">
        <v>4044</v>
      </c>
      <c r="M316">
        <v>6217</v>
      </c>
      <c r="N316">
        <v>85</v>
      </c>
      <c r="O316">
        <v>0</v>
      </c>
      <c r="P316">
        <v>0</v>
      </c>
      <c r="Q316">
        <v>0</v>
      </c>
      <c r="R316">
        <v>4</v>
      </c>
      <c r="S316">
        <v>1</v>
      </c>
      <c r="T316">
        <v>2007</v>
      </c>
      <c r="U316" t="s">
        <v>98</v>
      </c>
      <c r="V316" t="s">
        <v>78</v>
      </c>
      <c r="W316">
        <v>36.299999999999997</v>
      </c>
      <c r="X316">
        <v>270203917</v>
      </c>
      <c r="Y316">
        <v>4.6900000000000004</v>
      </c>
      <c r="Z316">
        <v>151509724</v>
      </c>
      <c r="AA316">
        <v>-0.78927499999999995</v>
      </c>
      <c r="AB316">
        <v>113.92132700000001</v>
      </c>
      <c r="AC316">
        <v>7.3529411764705885E-2</v>
      </c>
      <c r="AD316">
        <v>330406006.26666665</v>
      </c>
      <c r="AE316">
        <v>1373333.3333333333</v>
      </c>
      <c r="AF316">
        <v>4.1565023252783505E-3</v>
      </c>
      <c r="AG316">
        <v>0</v>
      </c>
      <c r="AH316">
        <v>240.58689776699029</v>
      </c>
      <c r="AI316">
        <v>19</v>
      </c>
      <c r="AJ316">
        <v>0</v>
      </c>
      <c r="AK316">
        <v>4</v>
      </c>
      <c r="AL316">
        <v>5.2631578947368418E-2</v>
      </c>
      <c r="AM316">
        <f>youtube_stats_raw[[#This Row],[subscribers_for_last_30_days]] /  youtube_stats_raw[[#This Row],[subscribers]]</f>
        <v>4.8543689320388351E-8</v>
      </c>
      <c r="AN316" t="str">
        <f>IF(AND(youtube_stats_raw[[#This Row],[upload_frequency]]&gt;23.1077381,youtube_stats_raw[[#This Row],[ engagement_rate]]&lt;=0),"High",IF(OR(youtube_stats_raw[[#This Row],[upload_frequency]]&gt;23.1077381,youtube_stats_raw[[#This Row],[ engagement_rate]]&lt;=0),"Medium","Low"))</f>
        <v>Low</v>
      </c>
      <c r="AO316" s="4">
        <f>DATE(T316, MATCH(U316,{"Jan","Feb","Mar","Apr","May","Jun","Jul","Aug","Sep","Oct","Nov","Dec"},0), V316)</f>
        <v>39286</v>
      </c>
      <c r="AP316" t="str">
        <f>IF(youtube_stats_raw[[#This Row],[subscribers]]&lt;70000000,"Micro",IF(youtube_stats_raw[[#This Row],[subscribers]]&lt;128000000,"Mid",IF(youtube_stats_raw[[#This Row],[subscribers]]&lt;186000000,"Macro","Mega")))</f>
        <v>Micro</v>
      </c>
      <c r="AQ316">
        <f>SUM((youtube_stats_raw[[#This Row],[lowest_yearly_earnings]] + youtube_stats_raw[[#This Row],[highest_yearly_earnings]])/2)</f>
        <v>2</v>
      </c>
      <c r="AR31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17" spans="1:44" x14ac:dyDescent="0.3">
      <c r="A317">
        <v>371</v>
      </c>
      <c r="B317" t="s">
        <v>502</v>
      </c>
      <c r="C317" s="1">
        <v>20600000</v>
      </c>
      <c r="D317" s="2">
        <v>7657171980</v>
      </c>
      <c r="E317" t="s">
        <v>170</v>
      </c>
      <c r="F317" t="s">
        <v>502</v>
      </c>
      <c r="G317">
        <v>83</v>
      </c>
      <c r="H317" t="s">
        <v>129</v>
      </c>
      <c r="I317" t="s">
        <v>130</v>
      </c>
      <c r="J317" t="s">
        <v>45</v>
      </c>
      <c r="K317">
        <v>711</v>
      </c>
      <c r="L317">
        <v>8</v>
      </c>
      <c r="M317">
        <v>98</v>
      </c>
      <c r="N317">
        <v>193176000</v>
      </c>
      <c r="O317">
        <v>48300</v>
      </c>
      <c r="P317">
        <v>772700</v>
      </c>
      <c r="Q317">
        <v>579500</v>
      </c>
      <c r="R317">
        <v>9300000</v>
      </c>
      <c r="S317">
        <v>200000</v>
      </c>
      <c r="T317">
        <v>2017</v>
      </c>
      <c r="U317" t="s">
        <v>73</v>
      </c>
      <c r="V317" t="s">
        <v>85</v>
      </c>
      <c r="W317">
        <v>90</v>
      </c>
      <c r="X317">
        <v>44938712</v>
      </c>
      <c r="Y317">
        <v>9.7899999999999991</v>
      </c>
      <c r="Z317">
        <v>41339571</v>
      </c>
      <c r="AA317">
        <v>-38.416097000000001</v>
      </c>
      <c r="AB317">
        <v>-63.616672000000001</v>
      </c>
      <c r="AC317">
        <v>0.98809523809523814</v>
      </c>
      <c r="AD317">
        <v>92255084.096385539</v>
      </c>
      <c r="AE317">
        <v>248192.77108433735</v>
      </c>
      <c r="AF317">
        <v>2.6902882753326901E-3</v>
      </c>
      <c r="AG317">
        <v>100.91192962861989</v>
      </c>
      <c r="AH317">
        <v>371.70737766990294</v>
      </c>
      <c r="AI317">
        <v>9</v>
      </c>
      <c r="AJ317">
        <v>724400</v>
      </c>
      <c r="AK317">
        <v>8720500</v>
      </c>
      <c r="AL317">
        <v>22222.222222222223</v>
      </c>
      <c r="AM317">
        <f>youtube_stats_raw[[#This Row],[subscribers_for_last_30_days]] /  youtube_stats_raw[[#This Row],[subscribers]]</f>
        <v>9.7087378640776691E-3</v>
      </c>
      <c r="AN317" t="str">
        <f>IF(AND(youtube_stats_raw[[#This Row],[upload_frequency]]&gt;23.1077381,youtube_stats_raw[[#This Row],[ engagement_rate]]&lt;=0),"High",IF(OR(youtube_stats_raw[[#This Row],[upload_frequency]]&gt;23.1077381,youtube_stats_raw[[#This Row],[ engagement_rate]]&lt;=0),"Medium","Low"))</f>
        <v>Low</v>
      </c>
      <c r="AO317" s="4">
        <f>DATE(T317, MATCH(U317,{"Jan","Feb","Mar","Apr","May","Jun","Jul","Aug","Sep","Oct","Nov","Dec"},0), V317)</f>
        <v>42750</v>
      </c>
      <c r="AP317" t="str">
        <f>IF(youtube_stats_raw[[#This Row],[subscribers]]&lt;70000000,"Micro",IF(youtube_stats_raw[[#This Row],[subscribers]]&lt;128000000,"Mid",IF(youtube_stats_raw[[#This Row],[subscribers]]&lt;186000000,"Macro","Mega")))</f>
        <v>Micro</v>
      </c>
      <c r="AQ317">
        <f>SUM((youtube_stats_raw[[#This Row],[lowest_yearly_earnings]] + youtube_stats_raw[[#This Row],[highest_yearly_earnings]])/2)</f>
        <v>4939750</v>
      </c>
      <c r="AR31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18" spans="1:44" x14ac:dyDescent="0.3">
      <c r="A318">
        <v>372</v>
      </c>
      <c r="B318" t="s">
        <v>503</v>
      </c>
      <c r="C318" s="1">
        <v>20600000</v>
      </c>
      <c r="D318" s="2">
        <v>10292874715</v>
      </c>
      <c r="E318" t="s">
        <v>30</v>
      </c>
      <c r="F318" t="s">
        <v>503</v>
      </c>
      <c r="G318">
        <v>156</v>
      </c>
      <c r="H318" t="s">
        <v>504</v>
      </c>
      <c r="I318" t="s">
        <v>505</v>
      </c>
      <c r="J318" t="s">
        <v>30</v>
      </c>
      <c r="K318">
        <v>421</v>
      </c>
      <c r="L318">
        <v>1</v>
      </c>
      <c r="M318">
        <v>92</v>
      </c>
      <c r="N318">
        <v>81236000</v>
      </c>
      <c r="O318">
        <v>20300</v>
      </c>
      <c r="P318">
        <v>324900</v>
      </c>
      <c r="Q318">
        <v>243700</v>
      </c>
      <c r="R318">
        <v>3900000</v>
      </c>
      <c r="S318">
        <v>0</v>
      </c>
      <c r="T318">
        <v>2009</v>
      </c>
      <c r="U318" t="s">
        <v>132</v>
      </c>
      <c r="V318" t="s">
        <v>125</v>
      </c>
      <c r="W318">
        <v>67</v>
      </c>
      <c r="X318">
        <v>10285453</v>
      </c>
      <c r="Y318">
        <v>6.48</v>
      </c>
      <c r="Z318">
        <v>9021165</v>
      </c>
      <c r="AA318">
        <v>60.128160999999999</v>
      </c>
      <c r="AB318">
        <v>18.643501000000001</v>
      </c>
      <c r="AC318">
        <v>0.8666666666666667</v>
      </c>
      <c r="AD318">
        <v>65979966.121794872</v>
      </c>
      <c r="AE318">
        <v>132051.28205128206</v>
      </c>
      <c r="AF318">
        <v>2.0013845082539703E-3</v>
      </c>
      <c r="AG318">
        <v>31.565525569500725</v>
      </c>
      <c r="AH318">
        <v>499.65411237864078</v>
      </c>
      <c r="AI318">
        <v>17</v>
      </c>
      <c r="AJ318">
        <v>304600</v>
      </c>
      <c r="AK318">
        <v>3656300</v>
      </c>
      <c r="AL318">
        <v>0</v>
      </c>
      <c r="AM318">
        <f>youtube_stats_raw[[#This Row],[subscribers_for_last_30_days]] /  youtube_stats_raw[[#This Row],[subscribers]]</f>
        <v>0</v>
      </c>
      <c r="AN318" t="str">
        <f>IF(AND(youtube_stats_raw[[#This Row],[upload_frequency]]&gt;23.1077381,youtube_stats_raw[[#This Row],[ engagement_rate]]&lt;=0),"High",IF(OR(youtube_stats_raw[[#This Row],[upload_frequency]]&gt;23.1077381,youtube_stats_raw[[#This Row],[ engagement_rate]]&lt;=0),"Medium","Low"))</f>
        <v>Medium</v>
      </c>
      <c r="AO318" s="4">
        <f>DATE(T318, MATCH(U318,{"Jan","Feb","Mar","Apr","May","Jun","Jul","Aug","Sep","Oct","Nov","Dec"},0), V318)</f>
        <v>40114</v>
      </c>
      <c r="AP318" t="str">
        <f>IF(youtube_stats_raw[[#This Row],[subscribers]]&lt;70000000,"Micro",IF(youtube_stats_raw[[#This Row],[subscribers]]&lt;128000000,"Mid",IF(youtube_stats_raw[[#This Row],[subscribers]]&lt;186000000,"Macro","Mega")))</f>
        <v>Micro</v>
      </c>
      <c r="AQ318">
        <f>SUM((youtube_stats_raw[[#This Row],[lowest_yearly_earnings]] + youtube_stats_raw[[#This Row],[highest_yearly_earnings]])/2)</f>
        <v>2071850</v>
      </c>
      <c r="AR31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19" spans="1:44" x14ac:dyDescent="0.3">
      <c r="A319">
        <v>373</v>
      </c>
      <c r="B319" t="s">
        <v>506</v>
      </c>
      <c r="C319" s="1">
        <v>20500000</v>
      </c>
      <c r="D319" s="2">
        <v>15038593883</v>
      </c>
      <c r="E319" t="s">
        <v>45</v>
      </c>
      <c r="F319" t="s">
        <v>506</v>
      </c>
      <c r="G319">
        <v>33229</v>
      </c>
      <c r="H319" t="s">
        <v>87</v>
      </c>
      <c r="I319" t="s">
        <v>88</v>
      </c>
      <c r="J319" t="s">
        <v>45</v>
      </c>
      <c r="K319">
        <v>220</v>
      </c>
      <c r="L319">
        <v>7</v>
      </c>
      <c r="M319">
        <v>99</v>
      </c>
      <c r="N319">
        <v>158540000</v>
      </c>
      <c r="O319">
        <v>39600</v>
      </c>
      <c r="P319">
        <v>634200</v>
      </c>
      <c r="Q319">
        <v>475600</v>
      </c>
      <c r="R319">
        <v>7600000</v>
      </c>
      <c r="S319">
        <v>100000</v>
      </c>
      <c r="T319">
        <v>2006</v>
      </c>
      <c r="U319" t="s">
        <v>34</v>
      </c>
      <c r="V319" t="s">
        <v>110</v>
      </c>
      <c r="W319">
        <v>94.3</v>
      </c>
      <c r="X319">
        <v>51709098</v>
      </c>
      <c r="Y319">
        <v>4.1500000000000004</v>
      </c>
      <c r="Z319">
        <v>42106719</v>
      </c>
      <c r="AA319">
        <v>35.907756999999997</v>
      </c>
      <c r="AB319">
        <v>127.76692199999999</v>
      </c>
      <c r="AC319">
        <v>153.83796296296296</v>
      </c>
      <c r="AD319">
        <v>452574.37428150111</v>
      </c>
      <c r="AE319">
        <v>616.93099401125528</v>
      </c>
      <c r="AF319">
        <v>1.363159359145519E-3</v>
      </c>
      <c r="AG319">
        <v>42.171495881467713</v>
      </c>
      <c r="AH319">
        <v>733.58994551219507</v>
      </c>
      <c r="AI319">
        <v>20</v>
      </c>
      <c r="AJ319">
        <v>594600</v>
      </c>
      <c r="AK319">
        <v>7124400</v>
      </c>
      <c r="AL319">
        <v>5000</v>
      </c>
      <c r="AM319">
        <f>youtube_stats_raw[[#This Row],[subscribers_for_last_30_days]] /  youtube_stats_raw[[#This Row],[subscribers]]</f>
        <v>4.8780487804878049E-3</v>
      </c>
      <c r="AN319" t="str">
        <f>IF(AND(youtube_stats_raw[[#This Row],[upload_frequency]]&gt;23.1077381,youtube_stats_raw[[#This Row],[ engagement_rate]]&lt;=0),"High",IF(OR(youtube_stats_raw[[#This Row],[upload_frequency]]&gt;23.1077381,youtube_stats_raw[[#This Row],[ engagement_rate]]&lt;=0),"Medium","Low"))</f>
        <v>Medium</v>
      </c>
      <c r="AO319" s="4">
        <f>DATE(T319, MATCH(U319,{"Jan","Feb","Mar","Apr","May","Jun","Jul","Aug","Sep","Oct","Nov","Dec"},0), V319)</f>
        <v>38785</v>
      </c>
      <c r="AP319" t="str">
        <f>IF(youtube_stats_raw[[#This Row],[subscribers]]&lt;70000000,"Micro",IF(youtube_stats_raw[[#This Row],[subscribers]]&lt;128000000,"Mid",IF(youtube_stats_raw[[#This Row],[subscribers]]&lt;186000000,"Macro","Mega")))</f>
        <v>Micro</v>
      </c>
      <c r="AQ319">
        <f>SUM((youtube_stats_raw[[#This Row],[lowest_yearly_earnings]] + youtube_stats_raw[[#This Row],[highest_yearly_earnings]])/2)</f>
        <v>4037800</v>
      </c>
      <c r="AR31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20" spans="1:44" x14ac:dyDescent="0.3">
      <c r="A320">
        <v>374</v>
      </c>
      <c r="B320" t="s">
        <v>507</v>
      </c>
      <c r="C320" s="1">
        <v>20500000</v>
      </c>
      <c r="D320" s="2">
        <v>8768697257</v>
      </c>
      <c r="E320" t="s">
        <v>61</v>
      </c>
      <c r="F320" t="s">
        <v>507</v>
      </c>
      <c r="G320">
        <v>1323</v>
      </c>
      <c r="H320" t="s">
        <v>329</v>
      </c>
      <c r="I320" t="s">
        <v>330</v>
      </c>
      <c r="J320" t="s">
        <v>41</v>
      </c>
      <c r="K320">
        <v>565</v>
      </c>
      <c r="L320">
        <v>3</v>
      </c>
      <c r="M320">
        <v>25</v>
      </c>
      <c r="N320">
        <v>26082000</v>
      </c>
      <c r="O320">
        <v>6500</v>
      </c>
      <c r="P320">
        <v>104300</v>
      </c>
      <c r="Q320">
        <v>78200</v>
      </c>
      <c r="R320">
        <v>1300000</v>
      </c>
      <c r="S320">
        <v>0</v>
      </c>
      <c r="T320">
        <v>2015</v>
      </c>
      <c r="U320" t="s">
        <v>73</v>
      </c>
      <c r="V320" t="s">
        <v>64</v>
      </c>
      <c r="W320">
        <v>113.1</v>
      </c>
      <c r="X320">
        <v>25766605</v>
      </c>
      <c r="Y320">
        <v>5.27</v>
      </c>
      <c r="Z320">
        <v>21844756</v>
      </c>
      <c r="AA320">
        <v>-25.274398000000001</v>
      </c>
      <c r="AB320">
        <v>133.775136</v>
      </c>
      <c r="AC320">
        <v>12.25</v>
      </c>
      <c r="AD320">
        <v>6627889.0831443686</v>
      </c>
      <c r="AE320">
        <v>15495.086923658353</v>
      </c>
      <c r="AF320">
        <v>2.3378615316699373E-3</v>
      </c>
      <c r="AG320">
        <v>11.894583305032903</v>
      </c>
      <c r="AH320">
        <v>427.74132960975612</v>
      </c>
      <c r="AI320">
        <v>11</v>
      </c>
      <c r="AJ320">
        <v>97800</v>
      </c>
      <c r="AK320">
        <v>1221800</v>
      </c>
      <c r="AL320">
        <v>0</v>
      </c>
      <c r="AM320">
        <f>youtube_stats_raw[[#This Row],[subscribers_for_last_30_days]] /  youtube_stats_raw[[#This Row],[subscribers]]</f>
        <v>0</v>
      </c>
      <c r="AN320" t="str">
        <f>IF(AND(youtube_stats_raw[[#This Row],[upload_frequency]]&gt;23.1077381,youtube_stats_raw[[#This Row],[ engagement_rate]]&lt;=0),"High",IF(OR(youtube_stats_raw[[#This Row],[upload_frequency]]&gt;23.1077381,youtube_stats_raw[[#This Row],[ engagement_rate]]&lt;=0),"Medium","Low"))</f>
        <v>Medium</v>
      </c>
      <c r="AO320" s="4">
        <f>DATE(T320, MATCH(U320,{"Jan","Feb","Mar","Apr","May","Jun","Jul","Aug","Sep","Oct","Nov","Dec"},0), V320)</f>
        <v>42008</v>
      </c>
      <c r="AP320" t="str">
        <f>IF(youtube_stats_raw[[#This Row],[subscribers]]&lt;70000000,"Micro",IF(youtube_stats_raw[[#This Row],[subscribers]]&lt;128000000,"Mid",IF(youtube_stats_raw[[#This Row],[subscribers]]&lt;186000000,"Macro","Mega")))</f>
        <v>Micro</v>
      </c>
      <c r="AQ320">
        <f>SUM((youtube_stats_raw[[#This Row],[lowest_yearly_earnings]] + youtube_stats_raw[[#This Row],[highest_yearly_earnings]])/2)</f>
        <v>689100</v>
      </c>
      <c r="AR32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21" spans="1:44" x14ac:dyDescent="0.3">
      <c r="A321">
        <v>375</v>
      </c>
      <c r="B321" t="s">
        <v>508</v>
      </c>
      <c r="C321" s="1">
        <v>20500000</v>
      </c>
      <c r="D321" s="2">
        <v>11009148579</v>
      </c>
      <c r="E321" t="s">
        <v>45</v>
      </c>
      <c r="F321" t="s">
        <v>508</v>
      </c>
      <c r="G321">
        <v>296</v>
      </c>
      <c r="H321" t="s">
        <v>39</v>
      </c>
      <c r="I321" t="s">
        <v>40</v>
      </c>
      <c r="J321" t="s">
        <v>45</v>
      </c>
      <c r="K321">
        <v>377</v>
      </c>
      <c r="L321">
        <v>104</v>
      </c>
      <c r="M321">
        <v>99</v>
      </c>
      <c r="N321">
        <v>195203000</v>
      </c>
      <c r="O321">
        <v>48800</v>
      </c>
      <c r="P321">
        <v>780800</v>
      </c>
      <c r="Q321">
        <v>585600</v>
      </c>
      <c r="R321">
        <v>9400000</v>
      </c>
      <c r="S321">
        <v>100000</v>
      </c>
      <c r="T321">
        <v>2017</v>
      </c>
      <c r="U321" t="s">
        <v>46</v>
      </c>
      <c r="V321" t="s">
        <v>110</v>
      </c>
      <c r="W321">
        <v>88.2</v>
      </c>
      <c r="X321">
        <v>328239523</v>
      </c>
      <c r="Y321">
        <v>14.7</v>
      </c>
      <c r="Z321">
        <v>270663028</v>
      </c>
      <c r="AA321">
        <v>37.090240000000001</v>
      </c>
      <c r="AB321">
        <v>-95.712890999999999</v>
      </c>
      <c r="AC321">
        <v>3.5238095238095237</v>
      </c>
      <c r="AD321">
        <v>37193069.523648649</v>
      </c>
      <c r="AE321">
        <v>69256.75675675676</v>
      </c>
      <c r="AF321">
        <v>1.8620876857910558E-3</v>
      </c>
      <c r="AG321">
        <v>70.922832442227133</v>
      </c>
      <c r="AH321">
        <v>537.03163800000004</v>
      </c>
      <c r="AI321">
        <v>9</v>
      </c>
      <c r="AJ321">
        <v>732000</v>
      </c>
      <c r="AK321">
        <v>8814400</v>
      </c>
      <c r="AL321">
        <v>11111.111111111111</v>
      </c>
      <c r="AM321">
        <f>youtube_stats_raw[[#This Row],[subscribers_for_last_30_days]] /  youtube_stats_raw[[#This Row],[subscribers]]</f>
        <v>4.8780487804878049E-3</v>
      </c>
      <c r="AN321" t="str">
        <f>IF(AND(youtube_stats_raw[[#This Row],[upload_frequency]]&gt;23.1077381,youtube_stats_raw[[#This Row],[ engagement_rate]]&lt;=0),"High",IF(OR(youtube_stats_raw[[#This Row],[upload_frequency]]&gt;23.1077381,youtube_stats_raw[[#This Row],[ engagement_rate]]&lt;=0),"Medium","Low"))</f>
        <v>Low</v>
      </c>
      <c r="AO321" s="4">
        <f>DATE(T321, MATCH(U321,{"Jan","Feb","Mar","Apr","May","Jun","Jul","Aug","Sep","Oct","Nov","Dec"},0), V321)</f>
        <v>42775</v>
      </c>
      <c r="AP321" t="str">
        <f>IF(youtube_stats_raw[[#This Row],[subscribers]]&lt;70000000,"Micro",IF(youtube_stats_raw[[#This Row],[subscribers]]&lt;128000000,"Mid",IF(youtube_stats_raw[[#This Row],[subscribers]]&lt;186000000,"Macro","Mega")))</f>
        <v>Micro</v>
      </c>
      <c r="AQ321">
        <f>SUM((youtube_stats_raw[[#This Row],[lowest_yearly_earnings]] + youtube_stats_raw[[#This Row],[highest_yearly_earnings]])/2)</f>
        <v>4992800</v>
      </c>
      <c r="AR32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22" spans="1:44" x14ac:dyDescent="0.3">
      <c r="A322">
        <v>376</v>
      </c>
      <c r="B322" t="s">
        <v>509</v>
      </c>
      <c r="C322" s="1">
        <v>20400000</v>
      </c>
      <c r="D322" s="2">
        <v>1796227417</v>
      </c>
      <c r="E322" t="s">
        <v>37</v>
      </c>
      <c r="F322" t="s">
        <v>509</v>
      </c>
      <c r="G322">
        <v>206</v>
      </c>
      <c r="H322" t="s">
        <v>113</v>
      </c>
      <c r="I322" t="s">
        <v>114</v>
      </c>
      <c r="J322" t="s">
        <v>124</v>
      </c>
      <c r="K322">
        <v>5673</v>
      </c>
      <c r="L322">
        <v>19</v>
      </c>
      <c r="M322">
        <v>24</v>
      </c>
      <c r="N322">
        <v>39495000</v>
      </c>
      <c r="O322">
        <v>9900</v>
      </c>
      <c r="P322">
        <v>158000</v>
      </c>
      <c r="Q322">
        <v>118500</v>
      </c>
      <c r="R322">
        <v>1900000</v>
      </c>
      <c r="S322">
        <v>100000</v>
      </c>
      <c r="T322">
        <v>2014</v>
      </c>
      <c r="U322" t="s">
        <v>84</v>
      </c>
      <c r="V322" t="s">
        <v>50</v>
      </c>
      <c r="W322">
        <v>51.3</v>
      </c>
      <c r="X322">
        <v>212559417</v>
      </c>
      <c r="Y322">
        <v>12.08</v>
      </c>
      <c r="Z322">
        <v>183241641</v>
      </c>
      <c r="AA322">
        <v>-14.235004</v>
      </c>
      <c r="AB322">
        <v>-51.925280000000001</v>
      </c>
      <c r="AC322">
        <v>1.7166666666666666</v>
      </c>
      <c r="AD322">
        <v>8719550.5679611657</v>
      </c>
      <c r="AE322">
        <v>99029.12621359223</v>
      </c>
      <c r="AF322">
        <v>1.135713652231821E-2</v>
      </c>
      <c r="AG322">
        <v>87.962135810111619</v>
      </c>
      <c r="AH322">
        <v>88.050363578431373</v>
      </c>
      <c r="AI322">
        <v>12</v>
      </c>
      <c r="AJ322">
        <v>148100</v>
      </c>
      <c r="AK322">
        <v>1781500</v>
      </c>
      <c r="AL322">
        <v>8333.3333333333339</v>
      </c>
      <c r="AM322">
        <f>youtube_stats_raw[[#This Row],[subscribers_for_last_30_days]] /  youtube_stats_raw[[#This Row],[subscribers]]</f>
        <v>4.9019607843137254E-3</v>
      </c>
      <c r="AN322" t="str">
        <f>IF(AND(youtube_stats_raw[[#This Row],[upload_frequency]]&gt;23.1077381,youtube_stats_raw[[#This Row],[ engagement_rate]]&lt;=0),"High",IF(OR(youtube_stats_raw[[#This Row],[upload_frequency]]&gt;23.1077381,youtube_stats_raw[[#This Row],[ engagement_rate]]&lt;=0),"Medium","Low"))</f>
        <v>Low</v>
      </c>
      <c r="AO322" s="4">
        <f>DATE(T322, MATCH(U322,{"Jan","Feb","Mar","Apr","May","Jun","Jul","Aug","Sep","Oct","Nov","Dec"},0), V322)</f>
        <v>41975</v>
      </c>
      <c r="AP322" t="str">
        <f>IF(youtube_stats_raw[[#This Row],[subscribers]]&lt;70000000,"Micro",IF(youtube_stats_raw[[#This Row],[subscribers]]&lt;128000000,"Mid",IF(youtube_stats_raw[[#This Row],[subscribers]]&lt;186000000,"Macro","Mega")))</f>
        <v>Micro</v>
      </c>
      <c r="AQ322">
        <f>SUM((youtube_stats_raw[[#This Row],[lowest_yearly_earnings]] + youtube_stats_raw[[#This Row],[highest_yearly_earnings]])/2)</f>
        <v>1009250</v>
      </c>
      <c r="AR32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23" spans="1:44" x14ac:dyDescent="0.3">
      <c r="A323">
        <v>377</v>
      </c>
      <c r="B323" t="s">
        <v>510</v>
      </c>
      <c r="C323" s="1">
        <v>20400000</v>
      </c>
      <c r="D323" s="2">
        <v>7311322368</v>
      </c>
      <c r="E323" t="s">
        <v>58</v>
      </c>
      <c r="F323" t="s">
        <v>510</v>
      </c>
      <c r="G323">
        <v>1006</v>
      </c>
      <c r="H323" t="s">
        <v>39</v>
      </c>
      <c r="I323" t="s">
        <v>40</v>
      </c>
      <c r="J323" t="s">
        <v>71</v>
      </c>
      <c r="K323">
        <v>778</v>
      </c>
      <c r="L323">
        <v>105</v>
      </c>
      <c r="M323">
        <v>19</v>
      </c>
      <c r="N323">
        <v>14646000</v>
      </c>
      <c r="O323">
        <v>3700</v>
      </c>
      <c r="P323">
        <v>58600</v>
      </c>
      <c r="Q323">
        <v>43900</v>
      </c>
      <c r="R323">
        <v>703000</v>
      </c>
      <c r="S323">
        <v>100000</v>
      </c>
      <c r="T323">
        <v>2013</v>
      </c>
      <c r="U323" t="s">
        <v>51</v>
      </c>
      <c r="V323" t="s">
        <v>144</v>
      </c>
      <c r="W323">
        <v>88.2</v>
      </c>
      <c r="X323">
        <v>328239523</v>
      </c>
      <c r="Y323">
        <v>14.7</v>
      </c>
      <c r="Z323">
        <v>270663028</v>
      </c>
      <c r="AA323">
        <v>37.090240000000001</v>
      </c>
      <c r="AB323">
        <v>-95.712890999999999</v>
      </c>
      <c r="AC323">
        <v>7.6212121212121211</v>
      </c>
      <c r="AD323">
        <v>7267716.0715705762</v>
      </c>
      <c r="AE323">
        <v>20278.330019880716</v>
      </c>
      <c r="AF323">
        <v>2.7901929327157249E-3</v>
      </c>
      <c r="AG323">
        <v>8.0149659733892893</v>
      </c>
      <c r="AH323">
        <v>358.39815529411766</v>
      </c>
      <c r="AI323">
        <v>13</v>
      </c>
      <c r="AJ323">
        <v>54900</v>
      </c>
      <c r="AK323">
        <v>659100</v>
      </c>
      <c r="AL323">
        <v>7692.3076923076924</v>
      </c>
      <c r="AM323">
        <f>youtube_stats_raw[[#This Row],[subscribers_for_last_30_days]] /  youtube_stats_raw[[#This Row],[subscribers]]</f>
        <v>4.9019607843137254E-3</v>
      </c>
      <c r="AN323" t="str">
        <f>IF(AND(youtube_stats_raw[[#This Row],[upload_frequency]]&gt;23.1077381,youtube_stats_raw[[#This Row],[ engagement_rate]]&lt;=0),"High",IF(OR(youtube_stats_raw[[#This Row],[upload_frequency]]&gt;23.1077381,youtube_stats_raw[[#This Row],[ engagement_rate]]&lt;=0),"Medium","Low"))</f>
        <v>Low</v>
      </c>
      <c r="AO323" s="4">
        <f>DATE(T323, MATCH(U323,{"Jan","Feb","Mar","Apr","May","Jun","Jul","Aug","Sep","Oct","Nov","Dec"},0), V323)</f>
        <v>41536</v>
      </c>
      <c r="AP323" t="str">
        <f>IF(youtube_stats_raw[[#This Row],[subscribers]]&lt;70000000,"Micro",IF(youtube_stats_raw[[#This Row],[subscribers]]&lt;128000000,"Mid",IF(youtube_stats_raw[[#This Row],[subscribers]]&lt;186000000,"Macro","Mega")))</f>
        <v>Micro</v>
      </c>
      <c r="AQ323">
        <f>SUM((youtube_stats_raw[[#This Row],[lowest_yearly_earnings]] + youtube_stats_raw[[#This Row],[highest_yearly_earnings]])/2)</f>
        <v>373450</v>
      </c>
      <c r="AR32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24" spans="1:44" x14ac:dyDescent="0.3">
      <c r="A324">
        <v>378</v>
      </c>
      <c r="B324" t="s">
        <v>511</v>
      </c>
      <c r="C324" s="1">
        <v>20400000</v>
      </c>
      <c r="D324" s="2">
        <v>13397000296</v>
      </c>
      <c r="E324" t="s">
        <v>30</v>
      </c>
      <c r="F324" t="s">
        <v>512</v>
      </c>
      <c r="G324">
        <v>0</v>
      </c>
      <c r="H324" t="s">
        <v>513</v>
      </c>
      <c r="I324" t="s">
        <v>514</v>
      </c>
      <c r="J324" t="s">
        <v>41</v>
      </c>
      <c r="K324">
        <v>4057944</v>
      </c>
      <c r="L324">
        <v>1385</v>
      </c>
      <c r="M324">
        <v>7136</v>
      </c>
      <c r="O324">
        <v>0</v>
      </c>
      <c r="P324">
        <v>0</v>
      </c>
      <c r="Q324">
        <v>0</v>
      </c>
      <c r="R324">
        <v>0</v>
      </c>
      <c r="S324">
        <v>12</v>
      </c>
      <c r="T324">
        <v>2006</v>
      </c>
      <c r="U324" t="s">
        <v>140</v>
      </c>
      <c r="V324" t="s">
        <v>125</v>
      </c>
      <c r="W324">
        <v>9.6999999999999993</v>
      </c>
      <c r="X324">
        <v>38041754</v>
      </c>
      <c r="Y324">
        <v>11.12</v>
      </c>
      <c r="Z324">
        <v>9797273</v>
      </c>
      <c r="AA324">
        <v>33.939109999999999</v>
      </c>
      <c r="AB324">
        <v>67.709952999999999</v>
      </c>
      <c r="AC324">
        <v>0</v>
      </c>
      <c r="AD324" t="e">
        <v>#NUM!</v>
      </c>
      <c r="AE324" t="e">
        <v>#NUM!</v>
      </c>
      <c r="AF324">
        <v>1.5227289355282702E-3</v>
      </c>
      <c r="AG324">
        <v>0</v>
      </c>
      <c r="AH324">
        <v>656.71570078431375</v>
      </c>
      <c r="AI324">
        <v>20</v>
      </c>
      <c r="AJ324">
        <v>0</v>
      </c>
      <c r="AK324">
        <v>0</v>
      </c>
      <c r="AL324">
        <v>0.6</v>
      </c>
      <c r="AM324">
        <f>youtube_stats_raw[[#This Row],[subscribers_for_last_30_days]] /  youtube_stats_raw[[#This Row],[subscribers]]</f>
        <v>5.8823529411764701E-7</v>
      </c>
      <c r="AN324" t="str">
        <f>IF(AND(youtube_stats_raw[[#This Row],[upload_frequency]]&gt;23.1077381,youtube_stats_raw[[#This Row],[ engagement_rate]]&lt;=0),"High",IF(OR(youtube_stats_raw[[#This Row],[upload_frequency]]&gt;23.1077381,youtube_stats_raw[[#This Row],[ engagement_rate]]&lt;=0),"Medium","Low"))</f>
        <v>Low</v>
      </c>
      <c r="AO324" s="4">
        <f>DATE(T324, MATCH(U324,{"Jan","Feb","Mar","Apr","May","Jun","Jul","Aug","Sep","Oct","Nov","Dec"},0), V324)</f>
        <v>39049</v>
      </c>
      <c r="AP324" t="str">
        <f>IF(youtube_stats_raw[[#This Row],[subscribers]]&lt;70000000,"Micro",IF(youtube_stats_raw[[#This Row],[subscribers]]&lt;128000000,"Mid",IF(youtube_stats_raw[[#This Row],[subscribers]]&lt;186000000,"Macro","Mega")))</f>
        <v>Micro</v>
      </c>
      <c r="AQ324">
        <f>SUM((youtube_stats_raw[[#This Row],[lowest_yearly_earnings]] + youtube_stats_raw[[#This Row],[highest_yearly_earnings]])/2)</f>
        <v>0</v>
      </c>
      <c r="AR32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25" spans="1:44" x14ac:dyDescent="0.3">
      <c r="A325">
        <v>379</v>
      </c>
      <c r="B325" t="s">
        <v>515</v>
      </c>
      <c r="C325" s="1">
        <v>20400000</v>
      </c>
      <c r="D325" s="2">
        <v>29406206620</v>
      </c>
      <c r="E325" t="s">
        <v>45</v>
      </c>
      <c r="F325" t="s">
        <v>515</v>
      </c>
      <c r="G325">
        <v>51515</v>
      </c>
      <c r="H325" t="s">
        <v>31</v>
      </c>
      <c r="I325" t="s">
        <v>32</v>
      </c>
      <c r="J325" t="s">
        <v>45</v>
      </c>
      <c r="K325">
        <v>43</v>
      </c>
      <c r="L325">
        <v>70</v>
      </c>
      <c r="M325">
        <v>100</v>
      </c>
      <c r="N325">
        <v>907534000</v>
      </c>
      <c r="O325">
        <v>226900</v>
      </c>
      <c r="P325">
        <v>3600000</v>
      </c>
      <c r="Q325">
        <v>2700000</v>
      </c>
      <c r="R325">
        <v>43600000</v>
      </c>
      <c r="S325">
        <v>400000</v>
      </c>
      <c r="T325">
        <v>2007</v>
      </c>
      <c r="U325" t="s">
        <v>46</v>
      </c>
      <c r="V325" t="s">
        <v>33</v>
      </c>
      <c r="W325">
        <v>28.1</v>
      </c>
      <c r="X325">
        <v>1366417754</v>
      </c>
      <c r="Y325">
        <v>5.36</v>
      </c>
      <c r="Z325">
        <v>471031528</v>
      </c>
      <c r="AA325">
        <v>20.593684</v>
      </c>
      <c r="AB325">
        <v>78.962879999999998</v>
      </c>
      <c r="AC325">
        <v>252.52450980392157</v>
      </c>
      <c r="AD325">
        <v>570828.04270600795</v>
      </c>
      <c r="AE325">
        <v>396.00116470930794</v>
      </c>
      <c r="AF325">
        <v>6.9373109777870424E-4</v>
      </c>
      <c r="AG325">
        <v>122.42313490212427</v>
      </c>
      <c r="AH325">
        <v>1441.4807166666667</v>
      </c>
      <c r="AI325">
        <v>19</v>
      </c>
      <c r="AJ325">
        <v>3373100</v>
      </c>
      <c r="AK325">
        <v>40900000</v>
      </c>
      <c r="AL325">
        <v>21052.63157894737</v>
      </c>
      <c r="AM325">
        <f>youtube_stats_raw[[#This Row],[subscribers_for_last_30_days]] /  youtube_stats_raw[[#This Row],[subscribers]]</f>
        <v>1.9607843137254902E-2</v>
      </c>
      <c r="AN325" t="str">
        <f>IF(AND(youtube_stats_raw[[#This Row],[upload_frequency]]&gt;23.1077381,youtube_stats_raw[[#This Row],[ engagement_rate]]&lt;=0),"High",IF(OR(youtube_stats_raw[[#This Row],[upload_frequency]]&gt;23.1077381,youtube_stats_raw[[#This Row],[ engagement_rate]]&lt;=0),"Medium","Low"))</f>
        <v>Medium</v>
      </c>
      <c r="AO325" s="4">
        <f>DATE(T325, MATCH(U325,{"Jan","Feb","Mar","Apr","May","Jun","Jul","Aug","Sep","Oct","Nov","Dec"},0), V325)</f>
        <v>39114</v>
      </c>
      <c r="AP325" t="str">
        <f>IF(youtube_stats_raw[[#This Row],[subscribers]]&lt;70000000,"Micro",IF(youtube_stats_raw[[#This Row],[subscribers]]&lt;128000000,"Mid",IF(youtube_stats_raw[[#This Row],[subscribers]]&lt;186000000,"Macro","Mega")))</f>
        <v>Micro</v>
      </c>
      <c r="AQ325">
        <f>SUM((youtube_stats_raw[[#This Row],[lowest_yearly_earnings]] + youtube_stats_raw[[#This Row],[highest_yearly_earnings]])/2)</f>
        <v>23150000</v>
      </c>
      <c r="AR32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26" spans="1:44" x14ac:dyDescent="0.3">
      <c r="A326">
        <v>380</v>
      </c>
      <c r="B326" t="s">
        <v>516</v>
      </c>
      <c r="C326" s="1">
        <v>20400000</v>
      </c>
      <c r="D326" s="2">
        <v>4707412332</v>
      </c>
      <c r="E326" t="s">
        <v>45</v>
      </c>
      <c r="F326" t="s">
        <v>516</v>
      </c>
      <c r="G326">
        <v>462</v>
      </c>
      <c r="H326" t="s">
        <v>517</v>
      </c>
      <c r="I326" t="s">
        <v>518</v>
      </c>
      <c r="J326" t="s">
        <v>45</v>
      </c>
      <c r="K326">
        <v>1489</v>
      </c>
      <c r="L326">
        <v>1</v>
      </c>
      <c r="M326">
        <v>100</v>
      </c>
      <c r="N326">
        <v>28990000</v>
      </c>
      <c r="O326">
        <v>7200</v>
      </c>
      <c r="P326">
        <v>116000</v>
      </c>
      <c r="Q326">
        <v>87000</v>
      </c>
      <c r="R326">
        <v>1400000</v>
      </c>
      <c r="S326">
        <v>0</v>
      </c>
      <c r="T326">
        <v>2012</v>
      </c>
      <c r="U326" t="s">
        <v>84</v>
      </c>
      <c r="V326" t="s">
        <v>83</v>
      </c>
      <c r="W326">
        <v>82.7</v>
      </c>
      <c r="X326">
        <v>44385155</v>
      </c>
      <c r="Y326">
        <v>8.8800000000000008</v>
      </c>
      <c r="Z326">
        <v>30835699</v>
      </c>
      <c r="AA326">
        <v>48.379432999999999</v>
      </c>
      <c r="AB326">
        <v>31.165579999999999</v>
      </c>
      <c r="AC326">
        <v>3.2083333333333335</v>
      </c>
      <c r="AD326">
        <v>10189204.181818182</v>
      </c>
      <c r="AE326">
        <v>44155.844155844155</v>
      </c>
      <c r="AF326">
        <v>4.3335910604909381E-3</v>
      </c>
      <c r="AG326">
        <v>24.641988383183765</v>
      </c>
      <c r="AH326">
        <v>230.75550647058824</v>
      </c>
      <c r="AI326">
        <v>14</v>
      </c>
      <c r="AJ326">
        <v>108800</v>
      </c>
      <c r="AK326">
        <v>1313000</v>
      </c>
      <c r="AL326">
        <v>0</v>
      </c>
      <c r="AM326">
        <f>youtube_stats_raw[[#This Row],[subscribers_for_last_30_days]] /  youtube_stats_raw[[#This Row],[subscribers]]</f>
        <v>0</v>
      </c>
      <c r="AN326" t="str">
        <f>IF(AND(youtube_stats_raw[[#This Row],[upload_frequency]]&gt;23.1077381,youtube_stats_raw[[#This Row],[ engagement_rate]]&lt;=0),"High",IF(OR(youtube_stats_raw[[#This Row],[upload_frequency]]&gt;23.1077381,youtube_stats_raw[[#This Row],[ engagement_rate]]&lt;=0),"Medium","Low"))</f>
        <v>Medium</v>
      </c>
      <c r="AO326" s="4">
        <f>DATE(T326, MATCH(U326,{"Jan","Feb","Mar","Apr","May","Jun","Jul","Aug","Sep","Oct","Nov","Dec"},0), V326)</f>
        <v>41254</v>
      </c>
      <c r="AP326" t="str">
        <f>IF(youtube_stats_raw[[#This Row],[subscribers]]&lt;70000000,"Micro",IF(youtube_stats_raw[[#This Row],[subscribers]]&lt;128000000,"Mid",IF(youtube_stats_raw[[#This Row],[subscribers]]&lt;186000000,"Macro","Mega")))</f>
        <v>Micro</v>
      </c>
      <c r="AQ326">
        <f>SUM((youtube_stats_raw[[#This Row],[lowest_yearly_earnings]] + youtube_stats_raw[[#This Row],[highest_yearly_earnings]])/2)</f>
        <v>743500</v>
      </c>
      <c r="AR32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27" spans="1:44" x14ac:dyDescent="0.3">
      <c r="A327">
        <v>381</v>
      </c>
      <c r="B327" t="s">
        <v>519</v>
      </c>
      <c r="C327" s="1">
        <v>20400000</v>
      </c>
      <c r="D327" s="2">
        <v>3579555124</v>
      </c>
      <c r="E327" t="s">
        <v>30</v>
      </c>
      <c r="F327" t="s">
        <v>519</v>
      </c>
      <c r="G327">
        <v>239</v>
      </c>
      <c r="H327" t="s">
        <v>31</v>
      </c>
      <c r="I327" t="s">
        <v>32</v>
      </c>
      <c r="J327" t="s">
        <v>30</v>
      </c>
      <c r="K327">
        <v>2236</v>
      </c>
      <c r="L327">
        <v>70</v>
      </c>
      <c r="M327">
        <v>94</v>
      </c>
      <c r="N327">
        <v>41289000</v>
      </c>
      <c r="O327">
        <v>10300</v>
      </c>
      <c r="P327">
        <v>165200</v>
      </c>
      <c r="Q327">
        <v>123900</v>
      </c>
      <c r="R327">
        <v>2000000</v>
      </c>
      <c r="S327">
        <v>100000</v>
      </c>
      <c r="T327">
        <v>2013</v>
      </c>
      <c r="U327" t="s">
        <v>59</v>
      </c>
      <c r="V327" t="s">
        <v>54</v>
      </c>
      <c r="W327">
        <v>28.1</v>
      </c>
      <c r="X327">
        <v>1366417754</v>
      </c>
      <c r="Y327">
        <v>5.36</v>
      </c>
      <c r="Z327">
        <v>471031528</v>
      </c>
      <c r="AA327">
        <v>20.593684</v>
      </c>
      <c r="AB327">
        <v>78.962879999999998</v>
      </c>
      <c r="AC327">
        <v>1.8106060606060606</v>
      </c>
      <c r="AD327">
        <v>14977218.09205021</v>
      </c>
      <c r="AE327">
        <v>85355.648535564847</v>
      </c>
      <c r="AF327">
        <v>5.6990322242066417E-3</v>
      </c>
      <c r="AG327">
        <v>46.150986443085152</v>
      </c>
      <c r="AH327">
        <v>175.46838843137255</v>
      </c>
      <c r="AI327">
        <v>13</v>
      </c>
      <c r="AJ327">
        <v>154900</v>
      </c>
      <c r="AK327">
        <v>1876100</v>
      </c>
      <c r="AL327">
        <v>7692.3076923076924</v>
      </c>
      <c r="AM327">
        <f>youtube_stats_raw[[#This Row],[subscribers_for_last_30_days]] /  youtube_stats_raw[[#This Row],[subscribers]]</f>
        <v>4.9019607843137254E-3</v>
      </c>
      <c r="AN327" t="str">
        <f>IF(AND(youtube_stats_raw[[#This Row],[upload_frequency]]&gt;23.1077381,youtube_stats_raw[[#This Row],[ engagement_rate]]&lt;=0),"High",IF(OR(youtube_stats_raw[[#This Row],[upload_frequency]]&gt;23.1077381,youtube_stats_raw[[#This Row],[ engagement_rate]]&lt;=0),"Medium","Low"))</f>
        <v>Low</v>
      </c>
      <c r="AO327" s="4">
        <f>DATE(T327, MATCH(U327,{"Jan","Feb","Mar","Apr","May","Jun","Jul","Aug","Sep","Oct","Nov","Dec"},0), V327)</f>
        <v>41397</v>
      </c>
      <c r="AP327" t="str">
        <f>IF(youtube_stats_raw[[#This Row],[subscribers]]&lt;70000000,"Micro",IF(youtube_stats_raw[[#This Row],[subscribers]]&lt;128000000,"Mid",IF(youtube_stats_raw[[#This Row],[subscribers]]&lt;186000000,"Macro","Mega")))</f>
        <v>Micro</v>
      </c>
      <c r="AQ327">
        <f>SUM((youtube_stats_raw[[#This Row],[lowest_yearly_earnings]] + youtube_stats_raw[[#This Row],[highest_yearly_earnings]])/2)</f>
        <v>1061950</v>
      </c>
      <c r="AR32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28" spans="1:44" x14ac:dyDescent="0.3">
      <c r="A328">
        <v>382</v>
      </c>
      <c r="B328" t="s">
        <v>520</v>
      </c>
      <c r="C328" s="1">
        <v>20300000</v>
      </c>
      <c r="D328" s="2">
        <v>2441288701</v>
      </c>
      <c r="E328" t="s">
        <v>45</v>
      </c>
      <c r="F328" t="s">
        <v>520</v>
      </c>
      <c r="G328">
        <v>1245</v>
      </c>
      <c r="H328" t="s">
        <v>96</v>
      </c>
      <c r="I328" t="s">
        <v>97</v>
      </c>
      <c r="J328" t="s">
        <v>45</v>
      </c>
      <c r="K328">
        <v>3750</v>
      </c>
      <c r="L328">
        <v>15</v>
      </c>
      <c r="M328">
        <v>101</v>
      </c>
      <c r="N328">
        <v>86457000</v>
      </c>
      <c r="O328">
        <v>21600</v>
      </c>
      <c r="P328">
        <v>345800</v>
      </c>
      <c r="Q328">
        <v>259400</v>
      </c>
      <c r="R328">
        <v>4100000</v>
      </c>
      <c r="S328">
        <v>100000</v>
      </c>
      <c r="T328">
        <v>2013</v>
      </c>
      <c r="U328" t="s">
        <v>73</v>
      </c>
      <c r="V328" t="s">
        <v>184</v>
      </c>
      <c r="W328">
        <v>60</v>
      </c>
      <c r="X328">
        <v>66834405</v>
      </c>
      <c r="Y328">
        <v>3.85</v>
      </c>
      <c r="Z328">
        <v>55908316</v>
      </c>
      <c r="AA328">
        <v>55.378050999999999</v>
      </c>
      <c r="AB328">
        <v>-3.4359730000000002</v>
      </c>
      <c r="AC328">
        <v>9.4318181818181817</v>
      </c>
      <c r="AD328">
        <v>1960874.4586345381</v>
      </c>
      <c r="AE328">
        <v>16305.220883534137</v>
      </c>
      <c r="AF328">
        <v>8.3152803647043947E-3</v>
      </c>
      <c r="AG328">
        <v>141.64650000565419</v>
      </c>
      <c r="AH328">
        <v>120.26052714285714</v>
      </c>
      <c r="AI328">
        <v>13</v>
      </c>
      <c r="AJ328">
        <v>324200</v>
      </c>
      <c r="AK328">
        <v>3840600</v>
      </c>
      <c r="AL328">
        <v>7692.3076923076924</v>
      </c>
      <c r="AM328">
        <f>youtube_stats_raw[[#This Row],[subscribers_for_last_30_days]] /  youtube_stats_raw[[#This Row],[subscribers]]</f>
        <v>4.9261083743842365E-3</v>
      </c>
      <c r="AN328" t="str">
        <f>IF(AND(youtube_stats_raw[[#This Row],[upload_frequency]]&gt;23.1077381,youtube_stats_raw[[#This Row],[ engagement_rate]]&lt;=0),"High",IF(OR(youtube_stats_raw[[#This Row],[upload_frequency]]&gt;23.1077381,youtube_stats_raw[[#This Row],[ engagement_rate]]&lt;=0),"Medium","Low"))</f>
        <v>Low</v>
      </c>
      <c r="AO328" s="4">
        <f>DATE(T328, MATCH(U328,{"Jan","Feb","Mar","Apr","May","Jun","Jul","Aug","Sep","Oct","Nov","Dec"},0), V328)</f>
        <v>41305</v>
      </c>
      <c r="AP328" t="str">
        <f>IF(youtube_stats_raw[[#This Row],[subscribers]]&lt;70000000,"Micro",IF(youtube_stats_raw[[#This Row],[subscribers]]&lt;128000000,"Mid",IF(youtube_stats_raw[[#This Row],[subscribers]]&lt;186000000,"Macro","Mega")))</f>
        <v>Micro</v>
      </c>
      <c r="AQ328">
        <f>SUM((youtube_stats_raw[[#This Row],[lowest_yearly_earnings]] + youtube_stats_raw[[#This Row],[highest_yearly_earnings]])/2)</f>
        <v>2179700</v>
      </c>
      <c r="AR32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29" spans="1:44" x14ac:dyDescent="0.3">
      <c r="A329">
        <v>384</v>
      </c>
      <c r="B329" t="s">
        <v>521</v>
      </c>
      <c r="C329" s="1">
        <v>20300000</v>
      </c>
      <c r="D329" s="2">
        <v>11819051552</v>
      </c>
      <c r="E329" t="s">
        <v>49</v>
      </c>
      <c r="F329" t="s">
        <v>521</v>
      </c>
      <c r="G329">
        <v>875</v>
      </c>
      <c r="H329" t="s">
        <v>246</v>
      </c>
      <c r="I329" t="s">
        <v>247</v>
      </c>
      <c r="J329" t="s">
        <v>49</v>
      </c>
      <c r="K329">
        <v>332</v>
      </c>
      <c r="L329">
        <v>10</v>
      </c>
      <c r="M329">
        <v>22</v>
      </c>
      <c r="N329">
        <v>112768000</v>
      </c>
      <c r="O329">
        <v>28200</v>
      </c>
      <c r="P329">
        <v>451100</v>
      </c>
      <c r="Q329">
        <v>338300</v>
      </c>
      <c r="R329">
        <v>5400000</v>
      </c>
      <c r="S329">
        <v>100000</v>
      </c>
      <c r="T329">
        <v>2019</v>
      </c>
      <c r="U329" t="s">
        <v>73</v>
      </c>
      <c r="V329" t="s">
        <v>74</v>
      </c>
      <c r="W329">
        <v>36.299999999999997</v>
      </c>
      <c r="X329">
        <v>270203917</v>
      </c>
      <c r="Y329">
        <v>4.6900000000000004</v>
      </c>
      <c r="Z329">
        <v>151509724</v>
      </c>
      <c r="AA329">
        <v>-0.78927499999999995</v>
      </c>
      <c r="AB329">
        <v>113.92132700000001</v>
      </c>
      <c r="AC329">
        <v>14.583333333333334</v>
      </c>
      <c r="AD329">
        <v>13507487.488</v>
      </c>
      <c r="AE329">
        <v>23200</v>
      </c>
      <c r="AF329">
        <v>1.7175659071023231E-3</v>
      </c>
      <c r="AG329">
        <v>38.167191167185116</v>
      </c>
      <c r="AH329">
        <v>582.21928827586203</v>
      </c>
      <c r="AI329">
        <v>7</v>
      </c>
      <c r="AJ329">
        <v>422900</v>
      </c>
      <c r="AK329">
        <v>5061700</v>
      </c>
      <c r="AL329">
        <v>14285.714285714286</v>
      </c>
      <c r="AM329">
        <f>youtube_stats_raw[[#This Row],[subscribers_for_last_30_days]] /  youtube_stats_raw[[#This Row],[subscribers]]</f>
        <v>4.9261083743842365E-3</v>
      </c>
      <c r="AN329" t="str">
        <f>IF(AND(youtube_stats_raw[[#This Row],[upload_frequency]]&gt;23.1077381,youtube_stats_raw[[#This Row],[ engagement_rate]]&lt;=0),"High",IF(OR(youtube_stats_raw[[#This Row],[upload_frequency]]&gt;23.1077381,youtube_stats_raw[[#This Row],[ engagement_rate]]&lt;=0),"Medium","Low"))</f>
        <v>Low</v>
      </c>
      <c r="AO329" s="4">
        <f>DATE(T329, MATCH(U329,{"Jan","Feb","Mar","Apr","May","Jun","Jul","Aug","Sep","Oct","Nov","Dec"},0), V329)</f>
        <v>43479</v>
      </c>
      <c r="AP329" t="str">
        <f>IF(youtube_stats_raw[[#This Row],[subscribers]]&lt;70000000,"Micro",IF(youtube_stats_raw[[#This Row],[subscribers]]&lt;128000000,"Mid",IF(youtube_stats_raw[[#This Row],[subscribers]]&lt;186000000,"Macro","Mega")))</f>
        <v>Micro</v>
      </c>
      <c r="AQ329">
        <f>SUM((youtube_stats_raw[[#This Row],[lowest_yearly_earnings]] + youtube_stats_raw[[#This Row],[highest_yearly_earnings]])/2)</f>
        <v>2869150</v>
      </c>
      <c r="AR32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30" spans="1:44" x14ac:dyDescent="0.3">
      <c r="A330">
        <v>385</v>
      </c>
      <c r="B330" t="s">
        <v>522</v>
      </c>
      <c r="C330" s="1">
        <v>20200000</v>
      </c>
      <c r="D330" s="2">
        <v>2951914200</v>
      </c>
      <c r="E330" t="s">
        <v>45</v>
      </c>
      <c r="F330" t="s">
        <v>522</v>
      </c>
      <c r="G330">
        <v>460</v>
      </c>
      <c r="H330" t="s">
        <v>179</v>
      </c>
      <c r="I330" t="s">
        <v>180</v>
      </c>
      <c r="J330" t="s">
        <v>45</v>
      </c>
      <c r="K330">
        <v>2959</v>
      </c>
      <c r="L330">
        <v>7</v>
      </c>
      <c r="M330">
        <v>103</v>
      </c>
      <c r="N330">
        <v>263864000</v>
      </c>
      <c r="O330">
        <v>66000</v>
      </c>
      <c r="P330">
        <v>1100000</v>
      </c>
      <c r="Q330">
        <v>791600</v>
      </c>
      <c r="R330">
        <v>12700000</v>
      </c>
      <c r="S330">
        <v>1600000</v>
      </c>
      <c r="T330">
        <v>2009</v>
      </c>
      <c r="U330" t="s">
        <v>98</v>
      </c>
      <c r="V330" t="s">
        <v>47</v>
      </c>
      <c r="W330">
        <v>55.3</v>
      </c>
      <c r="X330">
        <v>50339443</v>
      </c>
      <c r="Y330">
        <v>9.7100000000000009</v>
      </c>
      <c r="Z330">
        <v>40827302</v>
      </c>
      <c r="AA330">
        <v>4.5708679999999999</v>
      </c>
      <c r="AB330">
        <v>-74.297332999999995</v>
      </c>
      <c r="AC330">
        <v>2.5555555555555554</v>
      </c>
      <c r="AD330">
        <v>6417204.7826086953</v>
      </c>
      <c r="AE330">
        <v>43913.043478260872</v>
      </c>
      <c r="AF330">
        <v>6.8430173207608812E-3</v>
      </c>
      <c r="AG330">
        <v>372.63955707113706</v>
      </c>
      <c r="AH330">
        <v>146.13436633663366</v>
      </c>
      <c r="AI330">
        <v>17</v>
      </c>
      <c r="AJ330">
        <v>1034000</v>
      </c>
      <c r="AK330">
        <v>11908400</v>
      </c>
      <c r="AL330">
        <v>94117.647058823524</v>
      </c>
      <c r="AM330">
        <f>youtube_stats_raw[[#This Row],[subscribers_for_last_30_days]] /  youtube_stats_raw[[#This Row],[subscribers]]</f>
        <v>7.9207920792079209E-2</v>
      </c>
      <c r="AN330" t="str">
        <f>IF(AND(youtube_stats_raw[[#This Row],[upload_frequency]]&gt;23.1077381,youtube_stats_raw[[#This Row],[ engagement_rate]]&lt;=0),"High",IF(OR(youtube_stats_raw[[#This Row],[upload_frequency]]&gt;23.1077381,youtube_stats_raw[[#This Row],[ engagement_rate]]&lt;=0),"Medium","Low"))</f>
        <v>Low</v>
      </c>
      <c r="AO330" s="4">
        <f>DATE(T330, MATCH(U330,{"Jan","Feb","Mar","Apr","May","Jun","Jul","Aug","Sep","Oct","Nov","Dec"},0), V330)</f>
        <v>40014</v>
      </c>
      <c r="AP330" t="str">
        <f>IF(youtube_stats_raw[[#This Row],[subscribers]]&lt;70000000,"Micro",IF(youtube_stats_raw[[#This Row],[subscribers]]&lt;128000000,"Mid",IF(youtube_stats_raw[[#This Row],[subscribers]]&lt;186000000,"Macro","Mega")))</f>
        <v>Micro</v>
      </c>
      <c r="AQ330">
        <f>SUM((youtube_stats_raw[[#This Row],[lowest_yearly_earnings]] + youtube_stats_raw[[#This Row],[highest_yearly_earnings]])/2)</f>
        <v>6745800</v>
      </c>
      <c r="AR33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31" spans="1:44" x14ac:dyDescent="0.3">
      <c r="A331">
        <v>386</v>
      </c>
      <c r="B331" t="s">
        <v>523</v>
      </c>
      <c r="C331" s="1">
        <v>20200000</v>
      </c>
      <c r="D331" s="2">
        <v>2764127969</v>
      </c>
      <c r="E331" t="s">
        <v>170</v>
      </c>
      <c r="F331" t="s">
        <v>523</v>
      </c>
      <c r="G331">
        <v>693</v>
      </c>
      <c r="H331" t="s">
        <v>201</v>
      </c>
      <c r="I331" t="s">
        <v>202</v>
      </c>
      <c r="J331" t="s">
        <v>45</v>
      </c>
      <c r="K331">
        <v>3238</v>
      </c>
      <c r="L331">
        <v>5</v>
      </c>
      <c r="M331">
        <v>102</v>
      </c>
      <c r="N331">
        <v>15556000</v>
      </c>
      <c r="O331">
        <v>3900</v>
      </c>
      <c r="P331">
        <v>62200</v>
      </c>
      <c r="Q331">
        <v>46700</v>
      </c>
      <c r="R331">
        <v>746700</v>
      </c>
      <c r="S331">
        <v>100000</v>
      </c>
      <c r="T331">
        <v>2014</v>
      </c>
      <c r="U331" t="s">
        <v>65</v>
      </c>
      <c r="V331" t="s">
        <v>56</v>
      </c>
      <c r="W331">
        <v>36.799999999999997</v>
      </c>
      <c r="X331">
        <v>9770529</v>
      </c>
      <c r="Y331">
        <v>2.35</v>
      </c>
      <c r="Z331">
        <v>8479744</v>
      </c>
      <c r="AA331">
        <v>23.424075999999999</v>
      </c>
      <c r="AB331">
        <v>53.847817999999997</v>
      </c>
      <c r="AC331">
        <v>5.7750000000000004</v>
      </c>
      <c r="AD331">
        <v>3988640.6479076478</v>
      </c>
      <c r="AE331">
        <v>29148.629148629148</v>
      </c>
      <c r="AF331">
        <v>7.3079105694617719E-3</v>
      </c>
      <c r="AG331">
        <v>22.502576109926839</v>
      </c>
      <c r="AH331">
        <v>136.83801826732673</v>
      </c>
      <c r="AI331">
        <v>12</v>
      </c>
      <c r="AJ331">
        <v>58300</v>
      </c>
      <c r="AK331">
        <v>700000</v>
      </c>
      <c r="AL331">
        <v>8333.3333333333339</v>
      </c>
      <c r="AM331">
        <f>youtube_stats_raw[[#This Row],[subscribers_for_last_30_days]] /  youtube_stats_raw[[#This Row],[subscribers]]</f>
        <v>4.9504950495049506E-3</v>
      </c>
      <c r="AN331" t="str">
        <f>IF(AND(youtube_stats_raw[[#This Row],[upload_frequency]]&gt;23.1077381,youtube_stats_raw[[#This Row],[ engagement_rate]]&lt;=0),"High",IF(OR(youtube_stats_raw[[#This Row],[upload_frequency]]&gt;23.1077381,youtube_stats_raw[[#This Row],[ engagement_rate]]&lt;=0),"Medium","Low"))</f>
        <v>Low</v>
      </c>
      <c r="AO331" s="4">
        <f>DATE(T331, MATCH(U331,{"Jan","Feb","Mar","Apr","May","Jun","Jul","Aug","Sep","Oct","Nov","Dec"},0), V331)</f>
        <v>41753</v>
      </c>
      <c r="AP331" t="str">
        <f>IF(youtube_stats_raw[[#This Row],[subscribers]]&lt;70000000,"Micro",IF(youtube_stats_raw[[#This Row],[subscribers]]&lt;128000000,"Mid",IF(youtube_stats_raw[[#This Row],[subscribers]]&lt;186000000,"Macro","Mega")))</f>
        <v>Micro</v>
      </c>
      <c r="AQ331">
        <f>SUM((youtube_stats_raw[[#This Row],[lowest_yearly_earnings]] + youtube_stats_raw[[#This Row],[highest_yearly_earnings]])/2)</f>
        <v>396700</v>
      </c>
      <c r="AR33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32" spans="1:44" x14ac:dyDescent="0.3">
      <c r="A332">
        <v>388</v>
      </c>
      <c r="B332" t="s">
        <v>524</v>
      </c>
      <c r="C332" s="1">
        <v>20200000</v>
      </c>
      <c r="D332" s="2">
        <v>7274150246</v>
      </c>
      <c r="E332" t="s">
        <v>49</v>
      </c>
      <c r="F332" t="s">
        <v>524</v>
      </c>
      <c r="G332">
        <v>226</v>
      </c>
      <c r="H332" t="s">
        <v>31</v>
      </c>
      <c r="I332" t="s">
        <v>32</v>
      </c>
      <c r="J332" t="s">
        <v>49</v>
      </c>
      <c r="K332">
        <v>780</v>
      </c>
      <c r="L332">
        <v>71</v>
      </c>
      <c r="M332">
        <v>23</v>
      </c>
      <c r="N332">
        <v>113420000</v>
      </c>
      <c r="O332">
        <v>28400</v>
      </c>
      <c r="P332">
        <v>453700</v>
      </c>
      <c r="Q332">
        <v>340300</v>
      </c>
      <c r="R332">
        <v>5400000</v>
      </c>
      <c r="S332">
        <v>300000</v>
      </c>
      <c r="T332">
        <v>2017</v>
      </c>
      <c r="U332" t="s">
        <v>59</v>
      </c>
      <c r="V332" t="s">
        <v>72</v>
      </c>
      <c r="W332">
        <v>28.1</v>
      </c>
      <c r="X332">
        <v>1366417754</v>
      </c>
      <c r="Y332">
        <v>5.36</v>
      </c>
      <c r="Z332">
        <v>471031528</v>
      </c>
      <c r="AA332">
        <v>20.593684</v>
      </c>
      <c r="AB332">
        <v>78.962879999999998</v>
      </c>
      <c r="AC332">
        <v>2.6904761904761907</v>
      </c>
      <c r="AD332">
        <v>32186505.513274338</v>
      </c>
      <c r="AE332">
        <v>89380.530973451328</v>
      </c>
      <c r="AF332">
        <v>2.7769566639220611E-3</v>
      </c>
      <c r="AG332">
        <v>62.371546456506884</v>
      </c>
      <c r="AH332">
        <v>360.10644782178218</v>
      </c>
      <c r="AI332">
        <v>9</v>
      </c>
      <c r="AJ332">
        <v>425300</v>
      </c>
      <c r="AK332">
        <v>5059700</v>
      </c>
      <c r="AL332">
        <v>33333.333333333336</v>
      </c>
      <c r="AM332">
        <f>youtube_stats_raw[[#This Row],[subscribers_for_last_30_days]] /  youtube_stats_raw[[#This Row],[subscribers]]</f>
        <v>1.4851485148514851E-2</v>
      </c>
      <c r="AN332" t="str">
        <f>IF(AND(youtube_stats_raw[[#This Row],[upload_frequency]]&gt;23.1077381,youtube_stats_raw[[#This Row],[ engagement_rate]]&lt;=0),"High",IF(OR(youtube_stats_raw[[#This Row],[upload_frequency]]&gt;23.1077381,youtube_stats_raw[[#This Row],[ engagement_rate]]&lt;=0),"Medium","Low"))</f>
        <v>Low</v>
      </c>
      <c r="AO332" s="4">
        <f>DATE(T332, MATCH(U332,{"Jan","Feb","Mar","Apr","May","Jun","Jul","Aug","Sep","Oct","Nov","Dec"},0), V332)</f>
        <v>42880</v>
      </c>
      <c r="AP332" t="str">
        <f>IF(youtube_stats_raw[[#This Row],[subscribers]]&lt;70000000,"Micro",IF(youtube_stats_raw[[#This Row],[subscribers]]&lt;128000000,"Mid",IF(youtube_stats_raw[[#This Row],[subscribers]]&lt;186000000,"Macro","Mega")))</f>
        <v>Micro</v>
      </c>
      <c r="AQ332">
        <f>SUM((youtube_stats_raw[[#This Row],[lowest_yearly_earnings]] + youtube_stats_raw[[#This Row],[highest_yearly_earnings]])/2)</f>
        <v>2870150</v>
      </c>
      <c r="AR33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33" spans="1:44" x14ac:dyDescent="0.3">
      <c r="A333">
        <v>389</v>
      </c>
      <c r="B333" t="s">
        <v>525</v>
      </c>
      <c r="C333" s="1">
        <v>20200000</v>
      </c>
      <c r="D333" s="2">
        <v>20919403720</v>
      </c>
      <c r="E333" t="s">
        <v>170</v>
      </c>
      <c r="F333" t="s">
        <v>525</v>
      </c>
      <c r="G333">
        <v>1935</v>
      </c>
      <c r="H333" t="s">
        <v>526</v>
      </c>
      <c r="I333" t="s">
        <v>527</v>
      </c>
      <c r="J333" t="s">
        <v>170</v>
      </c>
      <c r="K333">
        <v>108</v>
      </c>
      <c r="L333">
        <v>1</v>
      </c>
      <c r="M333">
        <v>19</v>
      </c>
      <c r="N333">
        <v>1245000000</v>
      </c>
      <c r="O333">
        <v>311200</v>
      </c>
      <c r="P333">
        <v>5000000</v>
      </c>
      <c r="Q333">
        <v>3700000</v>
      </c>
      <c r="R333">
        <v>59800000</v>
      </c>
      <c r="S333">
        <v>1200000</v>
      </c>
      <c r="T333">
        <v>2020</v>
      </c>
      <c r="U333" t="s">
        <v>34</v>
      </c>
      <c r="V333" t="s">
        <v>47</v>
      </c>
      <c r="W333">
        <v>88.1</v>
      </c>
      <c r="X333">
        <v>1912789</v>
      </c>
      <c r="Y333">
        <v>6.52</v>
      </c>
      <c r="Z333">
        <v>1304943</v>
      </c>
      <c r="AA333">
        <v>56.879635</v>
      </c>
      <c r="AB333">
        <v>24.603189</v>
      </c>
      <c r="AC333">
        <v>40.3125</v>
      </c>
      <c r="AD333">
        <v>10811061.354005167</v>
      </c>
      <c r="AE333">
        <v>10439.276485788114</v>
      </c>
      <c r="AF333">
        <v>9.6561069667046892E-4</v>
      </c>
      <c r="AG333">
        <v>239.01254868080918</v>
      </c>
      <c r="AH333">
        <v>1035.6140455445545</v>
      </c>
      <c r="AI333">
        <v>6</v>
      </c>
      <c r="AJ333">
        <v>4688800</v>
      </c>
      <c r="AK333">
        <v>56100000</v>
      </c>
      <c r="AL333">
        <v>200000</v>
      </c>
      <c r="AM333">
        <f>youtube_stats_raw[[#This Row],[subscribers_for_last_30_days]] /  youtube_stats_raw[[#This Row],[subscribers]]</f>
        <v>5.9405940594059403E-2</v>
      </c>
      <c r="AN333" t="str">
        <f>IF(AND(youtube_stats_raw[[#This Row],[upload_frequency]]&gt;23.1077381,youtube_stats_raw[[#This Row],[ engagement_rate]]&lt;=0),"High",IF(OR(youtube_stats_raw[[#This Row],[upload_frequency]]&gt;23.1077381,youtube_stats_raw[[#This Row],[ engagement_rate]]&lt;=0),"Medium","Low"))</f>
        <v>Medium</v>
      </c>
      <c r="AO333" s="4">
        <f>DATE(T333, MATCH(U333,{"Jan","Feb","Mar","Apr","May","Jun","Jul","Aug","Sep","Oct","Nov","Dec"},0), V333)</f>
        <v>43910</v>
      </c>
      <c r="AP333" t="str">
        <f>IF(youtube_stats_raw[[#This Row],[subscribers]]&lt;70000000,"Micro",IF(youtube_stats_raw[[#This Row],[subscribers]]&lt;128000000,"Mid",IF(youtube_stats_raw[[#This Row],[subscribers]]&lt;186000000,"Macro","Mega")))</f>
        <v>Micro</v>
      </c>
      <c r="AQ333">
        <f>SUM((youtube_stats_raw[[#This Row],[lowest_yearly_earnings]] + youtube_stats_raw[[#This Row],[highest_yearly_earnings]])/2)</f>
        <v>31750000</v>
      </c>
      <c r="AR33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34" spans="1:44" x14ac:dyDescent="0.3">
      <c r="A334">
        <v>390</v>
      </c>
      <c r="B334" t="s">
        <v>528</v>
      </c>
      <c r="C334" s="1">
        <v>20200000</v>
      </c>
      <c r="D334" s="2">
        <v>19694265358</v>
      </c>
      <c r="E334" t="s">
        <v>170</v>
      </c>
      <c r="F334" t="s">
        <v>528</v>
      </c>
      <c r="G334">
        <v>761</v>
      </c>
      <c r="H334" t="s">
        <v>39</v>
      </c>
      <c r="I334" t="s">
        <v>40</v>
      </c>
      <c r="J334" t="s">
        <v>170</v>
      </c>
      <c r="K334">
        <v>126</v>
      </c>
      <c r="L334">
        <v>106</v>
      </c>
      <c r="M334">
        <v>20</v>
      </c>
      <c r="N334">
        <v>452250000</v>
      </c>
      <c r="O334">
        <v>113100</v>
      </c>
      <c r="P334">
        <v>1800000</v>
      </c>
      <c r="Q334">
        <v>1400000</v>
      </c>
      <c r="R334">
        <v>21700000</v>
      </c>
      <c r="S334">
        <v>600000</v>
      </c>
      <c r="T334">
        <v>2021</v>
      </c>
      <c r="U334" t="s">
        <v>89</v>
      </c>
      <c r="V334" t="s">
        <v>115</v>
      </c>
      <c r="W334">
        <v>88.2</v>
      </c>
      <c r="X334">
        <v>328239523</v>
      </c>
      <c r="Y334">
        <v>14.7</v>
      </c>
      <c r="Z334">
        <v>270663028</v>
      </c>
      <c r="AA334">
        <v>37.090240000000001</v>
      </c>
      <c r="AB334">
        <v>-95.712890999999999</v>
      </c>
      <c r="AC334">
        <v>21.138888888888889</v>
      </c>
      <c r="AD334">
        <v>25879455.135348227</v>
      </c>
      <c r="AE334">
        <v>26544.021024967147</v>
      </c>
      <c r="AF334">
        <v>1.0256792844417812E-3</v>
      </c>
      <c r="AG334">
        <v>91.397163960158721</v>
      </c>
      <c r="AH334">
        <v>974.96363158415841</v>
      </c>
      <c r="AI334">
        <v>5</v>
      </c>
      <c r="AJ334">
        <v>1686900</v>
      </c>
      <c r="AK334">
        <v>20300000</v>
      </c>
      <c r="AL334">
        <v>120000</v>
      </c>
      <c r="AM334">
        <f>youtube_stats_raw[[#This Row],[subscribers_for_last_30_days]] /  youtube_stats_raw[[#This Row],[subscribers]]</f>
        <v>2.9702970297029702E-2</v>
      </c>
      <c r="AN334" t="str">
        <f>IF(AND(youtube_stats_raw[[#This Row],[upload_frequency]]&gt;23.1077381,youtube_stats_raw[[#This Row],[ engagement_rate]]&lt;=0),"High",IF(OR(youtube_stats_raw[[#This Row],[upload_frequency]]&gt;23.1077381,youtube_stats_raw[[#This Row],[ engagement_rate]]&lt;=0),"Medium","Low"))</f>
        <v>Low</v>
      </c>
      <c r="AO334" s="4">
        <f>DATE(T334, MATCH(U334,{"Jan","Feb","Mar","Apr","May","Jun","Jul","Aug","Sep","Oct","Nov","Dec"},0), V334)</f>
        <v>44368</v>
      </c>
      <c r="AP334" t="str">
        <f>IF(youtube_stats_raw[[#This Row],[subscribers]]&lt;70000000,"Micro",IF(youtube_stats_raw[[#This Row],[subscribers]]&lt;128000000,"Mid",IF(youtube_stats_raw[[#This Row],[subscribers]]&lt;186000000,"Macro","Mega")))</f>
        <v>Micro</v>
      </c>
      <c r="AQ334">
        <f>SUM((youtube_stats_raw[[#This Row],[lowest_yearly_earnings]] + youtube_stats_raw[[#This Row],[highest_yearly_earnings]])/2)</f>
        <v>11550000</v>
      </c>
      <c r="AR33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35" spans="1:44" x14ac:dyDescent="0.3">
      <c r="A335">
        <v>391</v>
      </c>
      <c r="B335" t="s">
        <v>529</v>
      </c>
      <c r="C335" s="1">
        <v>20200000</v>
      </c>
      <c r="D335" s="2">
        <v>6098644584</v>
      </c>
      <c r="E335" t="s">
        <v>61</v>
      </c>
      <c r="F335" t="s">
        <v>529</v>
      </c>
      <c r="G335">
        <v>3713</v>
      </c>
      <c r="H335" t="s">
        <v>246</v>
      </c>
      <c r="I335" t="s">
        <v>247</v>
      </c>
      <c r="J335" t="s">
        <v>41</v>
      </c>
      <c r="K335">
        <v>1023</v>
      </c>
      <c r="L335">
        <v>11</v>
      </c>
      <c r="M335">
        <v>27</v>
      </c>
      <c r="N335">
        <v>64489000</v>
      </c>
      <c r="O335">
        <v>16100</v>
      </c>
      <c r="P335">
        <v>258000</v>
      </c>
      <c r="Q335">
        <v>193500</v>
      </c>
      <c r="R335">
        <v>3100000</v>
      </c>
      <c r="S335">
        <v>200000</v>
      </c>
      <c r="T335">
        <v>2014</v>
      </c>
      <c r="U335" t="s">
        <v>34</v>
      </c>
      <c r="V335" t="s">
        <v>85</v>
      </c>
      <c r="W335">
        <v>36.299999999999997</v>
      </c>
      <c r="X335">
        <v>270203917</v>
      </c>
      <c r="Y335">
        <v>4.6900000000000004</v>
      </c>
      <c r="Z335">
        <v>151509724</v>
      </c>
      <c r="AA335">
        <v>-0.78927499999999995</v>
      </c>
      <c r="AB335">
        <v>113.92132700000001</v>
      </c>
      <c r="AC335">
        <v>30.941666666666666</v>
      </c>
      <c r="AD335">
        <v>1642511.33423108</v>
      </c>
      <c r="AE335">
        <v>5440.3447347158635</v>
      </c>
      <c r="AF335">
        <v>3.3122113810329892E-3</v>
      </c>
      <c r="AG335">
        <v>42.304481995371845</v>
      </c>
      <c r="AH335">
        <v>301.91309821782176</v>
      </c>
      <c r="AI335">
        <v>12</v>
      </c>
      <c r="AJ335">
        <v>241900</v>
      </c>
      <c r="AK335">
        <v>2906500</v>
      </c>
      <c r="AL335">
        <v>16666.666666666668</v>
      </c>
      <c r="AM335">
        <f>youtube_stats_raw[[#This Row],[subscribers_for_last_30_days]] /  youtube_stats_raw[[#This Row],[subscribers]]</f>
        <v>9.9009900990099011E-3</v>
      </c>
      <c r="AN335" t="str">
        <f>IF(AND(youtube_stats_raw[[#This Row],[upload_frequency]]&gt;23.1077381,youtube_stats_raw[[#This Row],[ engagement_rate]]&lt;=0),"High",IF(OR(youtube_stats_raw[[#This Row],[upload_frequency]]&gt;23.1077381,youtube_stats_raw[[#This Row],[ engagement_rate]]&lt;=0),"Medium","Low"))</f>
        <v>Medium</v>
      </c>
      <c r="AO335" s="4">
        <f>DATE(T335, MATCH(U335,{"Jan","Feb","Mar","Apr","May","Jun","Jul","Aug","Sep","Oct","Nov","Dec"},0), V335)</f>
        <v>41713</v>
      </c>
      <c r="AP335" t="str">
        <f>IF(youtube_stats_raw[[#This Row],[subscribers]]&lt;70000000,"Micro",IF(youtube_stats_raw[[#This Row],[subscribers]]&lt;128000000,"Mid",IF(youtube_stats_raw[[#This Row],[subscribers]]&lt;186000000,"Macro","Mega")))</f>
        <v>Micro</v>
      </c>
      <c r="AQ335">
        <f>SUM((youtube_stats_raw[[#This Row],[lowest_yearly_earnings]] + youtube_stats_raw[[#This Row],[highest_yearly_earnings]])/2)</f>
        <v>1646750</v>
      </c>
      <c r="AR33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36" spans="1:44" x14ac:dyDescent="0.3">
      <c r="A336">
        <v>392</v>
      </c>
      <c r="B336" t="s">
        <v>530</v>
      </c>
      <c r="C336" s="1">
        <v>20100000</v>
      </c>
      <c r="D336" s="2">
        <v>23353115850</v>
      </c>
      <c r="E336" t="s">
        <v>45</v>
      </c>
      <c r="F336" t="s">
        <v>530</v>
      </c>
      <c r="G336">
        <v>3774</v>
      </c>
      <c r="H336" t="s">
        <v>39</v>
      </c>
      <c r="I336" t="s">
        <v>40</v>
      </c>
      <c r="J336" t="s">
        <v>41</v>
      </c>
      <c r="K336">
        <v>86</v>
      </c>
      <c r="L336">
        <v>108</v>
      </c>
      <c r="M336">
        <v>28</v>
      </c>
      <c r="N336">
        <v>221702000</v>
      </c>
      <c r="O336">
        <v>55400</v>
      </c>
      <c r="P336">
        <v>886800</v>
      </c>
      <c r="Q336">
        <v>665100</v>
      </c>
      <c r="R336">
        <v>10600000</v>
      </c>
      <c r="S336">
        <v>200000</v>
      </c>
      <c r="T336">
        <v>2013</v>
      </c>
      <c r="U336" t="s">
        <v>140</v>
      </c>
      <c r="V336" t="s">
        <v>54</v>
      </c>
      <c r="W336">
        <v>88.2</v>
      </c>
      <c r="X336">
        <v>328239523</v>
      </c>
      <c r="Y336">
        <v>14.7</v>
      </c>
      <c r="Z336">
        <v>270663028</v>
      </c>
      <c r="AA336">
        <v>37.090240000000001</v>
      </c>
      <c r="AB336">
        <v>-95.712890999999999</v>
      </c>
      <c r="AC336">
        <v>28.59090909090909</v>
      </c>
      <c r="AD336">
        <v>6187895.0317965019</v>
      </c>
      <c r="AE336">
        <v>5325.9141494435617</v>
      </c>
      <c r="AF336">
        <v>8.6069885188361282E-4</v>
      </c>
      <c r="AG336">
        <v>37.973519495044172</v>
      </c>
      <c r="AH336">
        <v>1161.8465597014924</v>
      </c>
      <c r="AI336">
        <v>13</v>
      </c>
      <c r="AJ336">
        <v>831400</v>
      </c>
      <c r="AK336">
        <v>9934900</v>
      </c>
      <c r="AL336">
        <v>15384.615384615385</v>
      </c>
      <c r="AM336">
        <f>youtube_stats_raw[[#This Row],[subscribers_for_last_30_days]] /  youtube_stats_raw[[#This Row],[subscribers]]</f>
        <v>9.9502487562189053E-3</v>
      </c>
      <c r="AN336" t="str">
        <f>IF(AND(youtube_stats_raw[[#This Row],[upload_frequency]]&gt;23.1077381,youtube_stats_raw[[#This Row],[ engagement_rate]]&lt;=0),"High",IF(OR(youtube_stats_raw[[#This Row],[upload_frequency]]&gt;23.1077381,youtube_stats_raw[[#This Row],[ engagement_rate]]&lt;=0),"Medium","Low"))</f>
        <v>Medium</v>
      </c>
      <c r="AO336" s="4">
        <f>DATE(T336, MATCH(U336,{"Jan","Feb","Mar","Apr","May","Jun","Jul","Aug","Sep","Oct","Nov","Dec"},0), V336)</f>
        <v>41581</v>
      </c>
      <c r="AP336" t="str">
        <f>IF(youtube_stats_raw[[#This Row],[subscribers]]&lt;70000000,"Micro",IF(youtube_stats_raw[[#This Row],[subscribers]]&lt;128000000,"Mid",IF(youtube_stats_raw[[#This Row],[subscribers]]&lt;186000000,"Macro","Mega")))</f>
        <v>Micro</v>
      </c>
      <c r="AQ336">
        <f>SUM((youtube_stats_raw[[#This Row],[lowest_yearly_earnings]] + youtube_stats_raw[[#This Row],[highest_yearly_earnings]])/2)</f>
        <v>5632550</v>
      </c>
      <c r="AR33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37" spans="1:44" x14ac:dyDescent="0.3">
      <c r="A337">
        <v>393</v>
      </c>
      <c r="B337" t="s">
        <v>531</v>
      </c>
      <c r="C337" s="1">
        <v>20100000</v>
      </c>
      <c r="D337" s="2">
        <v>6618524158</v>
      </c>
      <c r="E337" t="s">
        <v>30</v>
      </c>
      <c r="F337" t="s">
        <v>531</v>
      </c>
      <c r="G337">
        <v>241</v>
      </c>
      <c r="H337" t="s">
        <v>39</v>
      </c>
      <c r="I337" t="s">
        <v>40</v>
      </c>
      <c r="J337" t="s">
        <v>30</v>
      </c>
      <c r="K337">
        <v>905</v>
      </c>
      <c r="L337">
        <v>108</v>
      </c>
      <c r="M337">
        <v>95</v>
      </c>
      <c r="N337">
        <v>25263000</v>
      </c>
      <c r="O337">
        <v>6300</v>
      </c>
      <c r="P337">
        <v>101100</v>
      </c>
      <c r="Q337">
        <v>75800</v>
      </c>
      <c r="R337">
        <v>1200000</v>
      </c>
      <c r="S337">
        <v>0</v>
      </c>
      <c r="T337">
        <v>2010</v>
      </c>
      <c r="U337" t="s">
        <v>65</v>
      </c>
      <c r="V337" t="s">
        <v>77</v>
      </c>
      <c r="W337">
        <v>88.2</v>
      </c>
      <c r="X337">
        <v>328239523</v>
      </c>
      <c r="Y337">
        <v>14.7</v>
      </c>
      <c r="Z337">
        <v>270663028</v>
      </c>
      <c r="AA337">
        <v>37.090240000000001</v>
      </c>
      <c r="AB337">
        <v>-95.712890999999999</v>
      </c>
      <c r="AC337">
        <v>1.4345238095238095</v>
      </c>
      <c r="AD337">
        <v>27462755.84232365</v>
      </c>
      <c r="AE337">
        <v>83402.489626556024</v>
      </c>
      <c r="AF337">
        <v>3.0369308202500937E-3</v>
      </c>
      <c r="AG337">
        <v>15.275308752601216</v>
      </c>
      <c r="AH337">
        <v>329.2798088557214</v>
      </c>
      <c r="AI337">
        <v>16</v>
      </c>
      <c r="AJ337">
        <v>94800</v>
      </c>
      <c r="AK337">
        <v>1124200</v>
      </c>
      <c r="AL337">
        <v>0</v>
      </c>
      <c r="AM337">
        <f>youtube_stats_raw[[#This Row],[subscribers_for_last_30_days]] /  youtube_stats_raw[[#This Row],[subscribers]]</f>
        <v>0</v>
      </c>
      <c r="AN337" t="str">
        <f>IF(AND(youtube_stats_raw[[#This Row],[upload_frequency]]&gt;23.1077381,youtube_stats_raw[[#This Row],[ engagement_rate]]&lt;=0),"High",IF(OR(youtube_stats_raw[[#This Row],[upload_frequency]]&gt;23.1077381,youtube_stats_raw[[#This Row],[ engagement_rate]]&lt;=0),"Medium","Low"))</f>
        <v>Medium</v>
      </c>
      <c r="AO337" s="4">
        <f>DATE(T337, MATCH(U337,{"Jan","Feb","Mar","Apr","May","Jun","Jul","Aug","Sep","Oct","Nov","Dec"},0), V337)</f>
        <v>40274</v>
      </c>
      <c r="AP337" t="str">
        <f>IF(youtube_stats_raw[[#This Row],[subscribers]]&lt;70000000,"Micro",IF(youtube_stats_raw[[#This Row],[subscribers]]&lt;128000000,"Mid",IF(youtube_stats_raw[[#This Row],[subscribers]]&lt;186000000,"Macro","Mega")))</f>
        <v>Micro</v>
      </c>
      <c r="AQ337">
        <f>SUM((youtube_stats_raw[[#This Row],[lowest_yearly_earnings]] + youtube_stats_raw[[#This Row],[highest_yearly_earnings]])/2)</f>
        <v>637900</v>
      </c>
      <c r="AR33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38" spans="1:44" x14ac:dyDescent="0.3">
      <c r="A338">
        <v>394</v>
      </c>
      <c r="B338" t="s">
        <v>532</v>
      </c>
      <c r="C338" s="1">
        <v>20100000</v>
      </c>
      <c r="D338" s="2">
        <v>8920141342</v>
      </c>
      <c r="E338" t="s">
        <v>61</v>
      </c>
      <c r="F338" t="s">
        <v>532</v>
      </c>
      <c r="G338">
        <v>4974</v>
      </c>
      <c r="H338" t="s">
        <v>113</v>
      </c>
      <c r="I338" t="s">
        <v>114</v>
      </c>
      <c r="J338" t="s">
        <v>41</v>
      </c>
      <c r="K338">
        <v>549</v>
      </c>
      <c r="L338">
        <v>20</v>
      </c>
      <c r="M338">
        <v>28</v>
      </c>
      <c r="N338">
        <v>5420000</v>
      </c>
      <c r="O338">
        <v>1400</v>
      </c>
      <c r="P338">
        <v>21700</v>
      </c>
      <c r="Q338">
        <v>16300</v>
      </c>
      <c r="R338">
        <v>260200</v>
      </c>
      <c r="S338">
        <v>0</v>
      </c>
      <c r="T338">
        <v>2011</v>
      </c>
      <c r="U338" t="s">
        <v>132</v>
      </c>
      <c r="V338" t="s">
        <v>82</v>
      </c>
      <c r="W338">
        <v>51.3</v>
      </c>
      <c r="X338">
        <v>212559417</v>
      </c>
      <c r="Y338">
        <v>12.08</v>
      </c>
      <c r="Z338">
        <v>183241641</v>
      </c>
      <c r="AA338">
        <v>-14.235004</v>
      </c>
      <c r="AB338">
        <v>-51.925280000000001</v>
      </c>
      <c r="AC338">
        <v>31.884615384615383</v>
      </c>
      <c r="AD338">
        <v>1793353.7076799357</v>
      </c>
      <c r="AE338">
        <v>4041.0132689987936</v>
      </c>
      <c r="AF338">
        <v>2.2533275235629108E-3</v>
      </c>
      <c r="AG338">
        <v>2.4326968786723961</v>
      </c>
      <c r="AH338">
        <v>443.7881264676617</v>
      </c>
      <c r="AI338">
        <v>15</v>
      </c>
      <c r="AJ338">
        <v>20300</v>
      </c>
      <c r="AK338">
        <v>243900</v>
      </c>
      <c r="AL338">
        <v>0</v>
      </c>
      <c r="AM338">
        <f>youtube_stats_raw[[#This Row],[subscribers_for_last_30_days]] /  youtube_stats_raw[[#This Row],[subscribers]]</f>
        <v>0</v>
      </c>
      <c r="AN338" t="str">
        <f>IF(AND(youtube_stats_raw[[#This Row],[upload_frequency]]&gt;23.1077381,youtube_stats_raw[[#This Row],[ engagement_rate]]&lt;=0),"High",IF(OR(youtube_stats_raw[[#This Row],[upload_frequency]]&gt;23.1077381,youtube_stats_raw[[#This Row],[ engagement_rate]]&lt;=0),"Medium","Low"))</f>
        <v>High</v>
      </c>
      <c r="AO338" s="4">
        <f>DATE(T338, MATCH(U338,{"Jan","Feb","Mar","Apr","May","Jun","Jul","Aug","Sep","Oct","Nov","Dec"},0), V338)</f>
        <v>40823</v>
      </c>
      <c r="AP338" t="str">
        <f>IF(youtube_stats_raw[[#This Row],[subscribers]]&lt;70000000,"Micro",IF(youtube_stats_raw[[#This Row],[subscribers]]&lt;128000000,"Mid",IF(youtube_stats_raw[[#This Row],[subscribers]]&lt;186000000,"Macro","Mega")))</f>
        <v>Micro</v>
      </c>
      <c r="AQ338">
        <f>SUM((youtube_stats_raw[[#This Row],[lowest_yearly_earnings]] + youtube_stats_raw[[#This Row],[highest_yearly_earnings]])/2)</f>
        <v>138250</v>
      </c>
      <c r="AR33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39" spans="1:44" x14ac:dyDescent="0.3">
      <c r="A339">
        <v>396</v>
      </c>
      <c r="B339" t="s">
        <v>533</v>
      </c>
      <c r="C339" s="1">
        <v>20100000</v>
      </c>
      <c r="D339" s="2">
        <v>11317309935</v>
      </c>
      <c r="E339" t="s">
        <v>37</v>
      </c>
      <c r="F339" t="s">
        <v>533</v>
      </c>
      <c r="G339">
        <v>1481</v>
      </c>
      <c r="H339" t="s">
        <v>39</v>
      </c>
      <c r="I339" t="s">
        <v>40</v>
      </c>
      <c r="J339" t="s">
        <v>45</v>
      </c>
      <c r="K339">
        <v>366</v>
      </c>
      <c r="L339">
        <v>109</v>
      </c>
      <c r="M339">
        <v>104</v>
      </c>
      <c r="N339">
        <v>14862000</v>
      </c>
      <c r="O339">
        <v>3700</v>
      </c>
      <c r="P339">
        <v>59400</v>
      </c>
      <c r="Q339">
        <v>44600</v>
      </c>
      <c r="R339">
        <v>713400</v>
      </c>
      <c r="S339">
        <v>100000</v>
      </c>
      <c r="T339">
        <v>2007</v>
      </c>
      <c r="U339" t="s">
        <v>46</v>
      </c>
      <c r="V339" t="s">
        <v>33</v>
      </c>
      <c r="W339">
        <v>88.2</v>
      </c>
      <c r="X339">
        <v>328239523</v>
      </c>
      <c r="Y339">
        <v>14.7</v>
      </c>
      <c r="Z339">
        <v>270663028</v>
      </c>
      <c r="AA339">
        <v>37.090240000000001</v>
      </c>
      <c r="AB339">
        <v>-95.712890999999999</v>
      </c>
      <c r="AC339">
        <v>7.2598039215686274</v>
      </c>
      <c r="AD339">
        <v>7641667.7481431467</v>
      </c>
      <c r="AE339">
        <v>13571.910871033086</v>
      </c>
      <c r="AF339">
        <v>1.7760404296995158E-3</v>
      </c>
      <c r="AG339">
        <v>5.2485970907537931</v>
      </c>
      <c r="AH339">
        <v>563.05024552238808</v>
      </c>
      <c r="AI339">
        <v>19</v>
      </c>
      <c r="AJ339">
        <v>55700</v>
      </c>
      <c r="AK339">
        <v>668800</v>
      </c>
      <c r="AL339">
        <v>5263.1578947368425</v>
      </c>
      <c r="AM339">
        <f>youtube_stats_raw[[#This Row],[subscribers_for_last_30_days]] /  youtube_stats_raw[[#This Row],[subscribers]]</f>
        <v>4.9751243781094526E-3</v>
      </c>
      <c r="AN339" t="str">
        <f>IF(AND(youtube_stats_raw[[#This Row],[upload_frequency]]&gt;23.1077381,youtube_stats_raw[[#This Row],[ engagement_rate]]&lt;=0),"High",IF(OR(youtube_stats_raw[[#This Row],[upload_frequency]]&gt;23.1077381,youtube_stats_raw[[#This Row],[ engagement_rate]]&lt;=0),"Medium","Low"))</f>
        <v>Low</v>
      </c>
      <c r="AO339" s="4">
        <f>DATE(T339, MATCH(U339,{"Jan","Feb","Mar","Apr","May","Jun","Jul","Aug","Sep","Oct","Nov","Dec"},0), V339)</f>
        <v>39114</v>
      </c>
      <c r="AP339" t="str">
        <f>IF(youtube_stats_raw[[#This Row],[subscribers]]&lt;70000000,"Micro",IF(youtube_stats_raw[[#This Row],[subscribers]]&lt;128000000,"Mid",IF(youtube_stats_raw[[#This Row],[subscribers]]&lt;186000000,"Macro","Mega")))</f>
        <v>Micro</v>
      </c>
      <c r="AQ339">
        <f>SUM((youtube_stats_raw[[#This Row],[lowest_yearly_earnings]] + youtube_stats_raw[[#This Row],[highest_yearly_earnings]])/2)</f>
        <v>379000</v>
      </c>
      <c r="AR33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40" spans="1:44" x14ac:dyDescent="0.3">
      <c r="A340">
        <v>397</v>
      </c>
      <c r="B340" t="s">
        <v>534</v>
      </c>
      <c r="C340" s="1">
        <v>20100000</v>
      </c>
      <c r="D340" s="2">
        <v>14816075927</v>
      </c>
      <c r="E340" t="s">
        <v>30</v>
      </c>
      <c r="F340" t="s">
        <v>534</v>
      </c>
      <c r="G340">
        <v>2384</v>
      </c>
      <c r="H340" t="s">
        <v>39</v>
      </c>
      <c r="I340" t="s">
        <v>40</v>
      </c>
      <c r="J340" t="s">
        <v>30</v>
      </c>
      <c r="K340">
        <v>227</v>
      </c>
      <c r="L340">
        <v>108</v>
      </c>
      <c r="M340">
        <v>95</v>
      </c>
      <c r="N340">
        <v>276751000</v>
      </c>
      <c r="O340">
        <v>69200</v>
      </c>
      <c r="P340">
        <v>1100000</v>
      </c>
      <c r="Q340">
        <v>830300</v>
      </c>
      <c r="R340">
        <v>13300000</v>
      </c>
      <c r="S340">
        <v>300000</v>
      </c>
      <c r="T340">
        <v>2013</v>
      </c>
      <c r="U340" t="s">
        <v>59</v>
      </c>
      <c r="V340" t="s">
        <v>72</v>
      </c>
      <c r="W340">
        <v>88.2</v>
      </c>
      <c r="X340">
        <v>328239523</v>
      </c>
      <c r="Y340">
        <v>14.7</v>
      </c>
      <c r="Z340">
        <v>270663028</v>
      </c>
      <c r="AA340">
        <v>37.090240000000001</v>
      </c>
      <c r="AB340">
        <v>-95.712890999999999</v>
      </c>
      <c r="AC340">
        <v>18.060606060606062</v>
      </c>
      <c r="AD340">
        <v>6214796.9492449667</v>
      </c>
      <c r="AE340">
        <v>8431.2080536912745</v>
      </c>
      <c r="AF340">
        <v>1.3566345163884364E-3</v>
      </c>
      <c r="AG340">
        <v>74.24368000135722</v>
      </c>
      <c r="AH340">
        <v>737.11820532338311</v>
      </c>
      <c r="AI340">
        <v>13</v>
      </c>
      <c r="AJ340">
        <v>1030800</v>
      </c>
      <c r="AK340">
        <v>12469700</v>
      </c>
      <c r="AL340">
        <v>23076.923076923078</v>
      </c>
      <c r="AM340">
        <f>youtube_stats_raw[[#This Row],[subscribers_for_last_30_days]] /  youtube_stats_raw[[#This Row],[subscribers]]</f>
        <v>1.4925373134328358E-2</v>
      </c>
      <c r="AN340" t="str">
        <f>IF(AND(youtube_stats_raw[[#This Row],[upload_frequency]]&gt;23.1077381,youtube_stats_raw[[#This Row],[ engagement_rate]]&lt;=0),"High",IF(OR(youtube_stats_raw[[#This Row],[upload_frequency]]&gt;23.1077381,youtube_stats_raw[[#This Row],[ engagement_rate]]&lt;=0),"Medium","Low"))</f>
        <v>Low</v>
      </c>
      <c r="AO340" s="4">
        <f>DATE(T340, MATCH(U340,{"Jan","Feb","Mar","Apr","May","Jun","Jul","Aug","Sep","Oct","Nov","Dec"},0), V340)</f>
        <v>41419</v>
      </c>
      <c r="AP340" t="str">
        <f>IF(youtube_stats_raw[[#This Row],[subscribers]]&lt;70000000,"Micro",IF(youtube_stats_raw[[#This Row],[subscribers]]&lt;128000000,"Mid",IF(youtube_stats_raw[[#This Row],[subscribers]]&lt;186000000,"Macro","Mega")))</f>
        <v>Micro</v>
      </c>
      <c r="AQ340">
        <f>SUM((youtube_stats_raw[[#This Row],[lowest_yearly_earnings]] + youtube_stats_raw[[#This Row],[highest_yearly_earnings]])/2)</f>
        <v>7065150</v>
      </c>
      <c r="AR34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41" spans="1:44" x14ac:dyDescent="0.3">
      <c r="A341">
        <v>398</v>
      </c>
      <c r="B341" t="s">
        <v>535</v>
      </c>
      <c r="C341" s="1">
        <v>20100000</v>
      </c>
      <c r="D341" s="2">
        <v>6119294270</v>
      </c>
      <c r="E341" t="s">
        <v>94</v>
      </c>
      <c r="F341" t="s">
        <v>535</v>
      </c>
      <c r="G341">
        <v>5491</v>
      </c>
      <c r="H341" t="s">
        <v>39</v>
      </c>
      <c r="I341" t="s">
        <v>40</v>
      </c>
      <c r="J341" t="s">
        <v>181</v>
      </c>
      <c r="K341">
        <v>1014</v>
      </c>
      <c r="L341">
        <v>108</v>
      </c>
      <c r="M341">
        <v>12</v>
      </c>
      <c r="N341">
        <v>105784000</v>
      </c>
      <c r="O341">
        <v>26400</v>
      </c>
      <c r="P341">
        <v>423100</v>
      </c>
      <c r="Q341">
        <v>317400</v>
      </c>
      <c r="R341">
        <v>5100000</v>
      </c>
      <c r="S341">
        <v>100000</v>
      </c>
      <c r="T341">
        <v>2017</v>
      </c>
      <c r="U341" t="s">
        <v>132</v>
      </c>
      <c r="V341" t="s">
        <v>104</v>
      </c>
      <c r="W341">
        <v>88.2</v>
      </c>
      <c r="X341">
        <v>328239523</v>
      </c>
      <c r="Y341">
        <v>14.7</v>
      </c>
      <c r="Z341">
        <v>270663028</v>
      </c>
      <c r="AA341">
        <v>37.090240000000001</v>
      </c>
      <c r="AB341">
        <v>-95.712890999999999</v>
      </c>
      <c r="AC341">
        <v>65.36904761904762</v>
      </c>
      <c r="AD341">
        <v>1114422.5587324714</v>
      </c>
      <c r="AE341">
        <v>3660.5354215989801</v>
      </c>
      <c r="AF341">
        <v>3.2846925009867192E-3</v>
      </c>
      <c r="AG341">
        <v>69.141960058083626</v>
      </c>
      <c r="AH341">
        <v>304.44250099502489</v>
      </c>
      <c r="AI341">
        <v>9</v>
      </c>
      <c r="AJ341">
        <v>396700</v>
      </c>
      <c r="AK341">
        <v>4782600</v>
      </c>
      <c r="AL341">
        <v>11111.111111111111</v>
      </c>
      <c r="AM341">
        <f>youtube_stats_raw[[#This Row],[subscribers_for_last_30_days]] /  youtube_stats_raw[[#This Row],[subscribers]]</f>
        <v>4.9751243781094526E-3</v>
      </c>
      <c r="AN341" t="str">
        <f>IF(AND(youtube_stats_raw[[#This Row],[upload_frequency]]&gt;23.1077381,youtube_stats_raw[[#This Row],[ engagement_rate]]&lt;=0),"High",IF(OR(youtube_stats_raw[[#This Row],[upload_frequency]]&gt;23.1077381,youtube_stats_raw[[#This Row],[ engagement_rate]]&lt;=0),"Medium","Low"))</f>
        <v>Medium</v>
      </c>
      <c r="AO341" s="4">
        <f>DATE(T341, MATCH(U341,{"Jan","Feb","Mar","Apr","May","Jun","Jul","Aug","Sep","Oct","Nov","Dec"},0), V341)</f>
        <v>43038</v>
      </c>
      <c r="AP341" t="str">
        <f>IF(youtube_stats_raw[[#This Row],[subscribers]]&lt;70000000,"Micro",IF(youtube_stats_raw[[#This Row],[subscribers]]&lt;128000000,"Mid",IF(youtube_stats_raw[[#This Row],[subscribers]]&lt;186000000,"Macro","Mega")))</f>
        <v>Micro</v>
      </c>
      <c r="AQ341">
        <f>SUM((youtube_stats_raw[[#This Row],[lowest_yearly_earnings]] + youtube_stats_raw[[#This Row],[highest_yearly_earnings]])/2)</f>
        <v>2708700</v>
      </c>
      <c r="AR34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42" spans="1:44" x14ac:dyDescent="0.3">
      <c r="A342">
        <v>399</v>
      </c>
      <c r="B342" t="s">
        <v>536</v>
      </c>
      <c r="C342" s="1">
        <v>20100000</v>
      </c>
      <c r="D342" s="2">
        <v>5634695322</v>
      </c>
      <c r="E342" t="s">
        <v>45</v>
      </c>
      <c r="F342" t="s">
        <v>537</v>
      </c>
      <c r="G342">
        <v>1</v>
      </c>
      <c r="H342" t="s">
        <v>39</v>
      </c>
      <c r="I342" t="s">
        <v>40</v>
      </c>
      <c r="J342" t="s">
        <v>124</v>
      </c>
      <c r="K342">
        <v>4054962</v>
      </c>
      <c r="L342">
        <v>6143</v>
      </c>
      <c r="M342">
        <v>4024</v>
      </c>
      <c r="N342">
        <v>63</v>
      </c>
      <c r="O342">
        <v>0</v>
      </c>
      <c r="P342">
        <v>0</v>
      </c>
      <c r="Q342">
        <v>0</v>
      </c>
      <c r="R342">
        <v>3</v>
      </c>
      <c r="S342">
        <v>30</v>
      </c>
      <c r="T342">
        <v>2011</v>
      </c>
      <c r="U342" t="s">
        <v>59</v>
      </c>
      <c r="V342" t="s">
        <v>119</v>
      </c>
      <c r="W342">
        <v>88.2</v>
      </c>
      <c r="X342">
        <v>328239523</v>
      </c>
      <c r="Y342">
        <v>14.7</v>
      </c>
      <c r="Z342">
        <v>270663028</v>
      </c>
      <c r="AA342">
        <v>37.090240000000001</v>
      </c>
      <c r="AB342">
        <v>-95.712890999999999</v>
      </c>
      <c r="AC342">
        <v>6.41025641025641E-3</v>
      </c>
      <c r="AD342">
        <v>5634695322</v>
      </c>
      <c r="AE342">
        <v>20100000</v>
      </c>
      <c r="AF342">
        <v>3.5671848878007532E-3</v>
      </c>
      <c r="AG342">
        <v>0</v>
      </c>
      <c r="AH342">
        <v>280.33310059701495</v>
      </c>
      <c r="AI342">
        <v>15</v>
      </c>
      <c r="AJ342">
        <v>0</v>
      </c>
      <c r="AK342">
        <v>3</v>
      </c>
      <c r="AL342">
        <v>2</v>
      </c>
      <c r="AM342">
        <f>youtube_stats_raw[[#This Row],[subscribers_for_last_30_days]] /  youtube_stats_raw[[#This Row],[subscribers]]</f>
        <v>1.4925373134328358E-6</v>
      </c>
      <c r="AN342" t="str">
        <f>IF(AND(youtube_stats_raw[[#This Row],[upload_frequency]]&gt;23.1077381,youtube_stats_raw[[#This Row],[ engagement_rate]]&lt;=0),"High",IF(OR(youtube_stats_raw[[#This Row],[upload_frequency]]&gt;23.1077381,youtube_stats_raw[[#This Row],[ engagement_rate]]&lt;=0),"Medium","Low"))</f>
        <v>Low</v>
      </c>
      <c r="AO342" s="4">
        <f>DATE(T342, MATCH(U342,{"Jan","Feb","Mar","Apr","May","Jun","Jul","Aug","Sep","Oct","Nov","Dec"},0), V342)</f>
        <v>40673</v>
      </c>
      <c r="AP342" t="str">
        <f>IF(youtube_stats_raw[[#This Row],[subscribers]]&lt;70000000,"Micro",IF(youtube_stats_raw[[#This Row],[subscribers]]&lt;128000000,"Mid",IF(youtube_stats_raw[[#This Row],[subscribers]]&lt;186000000,"Macro","Mega")))</f>
        <v>Micro</v>
      </c>
      <c r="AQ342">
        <f>SUM((youtube_stats_raw[[#This Row],[lowest_yearly_earnings]] + youtube_stats_raw[[#This Row],[highest_yearly_earnings]])/2)</f>
        <v>1.5</v>
      </c>
      <c r="AR34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43" spans="1:44" x14ac:dyDescent="0.3">
      <c r="A343">
        <v>400</v>
      </c>
      <c r="B343" t="s">
        <v>538</v>
      </c>
      <c r="C343" s="1">
        <v>20100000</v>
      </c>
      <c r="D343" s="2">
        <v>17913237851</v>
      </c>
      <c r="E343" t="s">
        <v>58</v>
      </c>
      <c r="F343" t="s">
        <v>538</v>
      </c>
      <c r="G343">
        <v>7737</v>
      </c>
      <c r="H343" t="s">
        <v>39</v>
      </c>
      <c r="I343" t="s">
        <v>40</v>
      </c>
      <c r="J343" t="s">
        <v>71</v>
      </c>
      <c r="K343">
        <v>150</v>
      </c>
      <c r="L343">
        <v>108</v>
      </c>
      <c r="M343">
        <v>20</v>
      </c>
      <c r="N343">
        <v>9112000</v>
      </c>
      <c r="O343">
        <v>2300</v>
      </c>
      <c r="P343">
        <v>36400</v>
      </c>
      <c r="Q343">
        <v>27300</v>
      </c>
      <c r="R343">
        <v>437400</v>
      </c>
      <c r="S343">
        <v>0</v>
      </c>
      <c r="T343">
        <v>2011</v>
      </c>
      <c r="U343" t="s">
        <v>91</v>
      </c>
      <c r="V343" t="s">
        <v>119</v>
      </c>
      <c r="W343">
        <v>88.2</v>
      </c>
      <c r="X343">
        <v>328239523</v>
      </c>
      <c r="Y343">
        <v>14.7</v>
      </c>
      <c r="Z343">
        <v>270663028</v>
      </c>
      <c r="AA343">
        <v>37.090240000000001</v>
      </c>
      <c r="AB343">
        <v>-95.712890999999999</v>
      </c>
      <c r="AC343">
        <v>49.596153846153847</v>
      </c>
      <c r="AD343">
        <v>2315269.2065400025</v>
      </c>
      <c r="AE343">
        <v>2597.9061651803027</v>
      </c>
      <c r="AF343">
        <v>1.1220752031089636E-3</v>
      </c>
      <c r="AG343">
        <v>2.0320167857296654</v>
      </c>
      <c r="AH343">
        <v>891.20586323383088</v>
      </c>
      <c r="AI343">
        <v>15</v>
      </c>
      <c r="AJ343">
        <v>34100</v>
      </c>
      <c r="AK343">
        <v>410100</v>
      </c>
      <c r="AL343">
        <v>0</v>
      </c>
      <c r="AM343">
        <f>youtube_stats_raw[[#This Row],[subscribers_for_last_30_days]] /  youtube_stats_raw[[#This Row],[subscribers]]</f>
        <v>0</v>
      </c>
      <c r="AN343" t="str">
        <f>IF(AND(youtube_stats_raw[[#This Row],[upload_frequency]]&gt;23.1077381,youtube_stats_raw[[#This Row],[ engagement_rate]]&lt;=0),"High",IF(OR(youtube_stats_raw[[#This Row],[upload_frequency]]&gt;23.1077381,youtube_stats_raw[[#This Row],[ engagement_rate]]&lt;=0),"Medium","Low"))</f>
        <v>High</v>
      </c>
      <c r="AO343" s="4">
        <f>DATE(T343, MATCH(U343,{"Jan","Feb","Mar","Apr","May","Jun","Jul","Aug","Sep","Oct","Nov","Dec"},0), V343)</f>
        <v>40765</v>
      </c>
      <c r="AP343" t="str">
        <f>IF(youtube_stats_raw[[#This Row],[subscribers]]&lt;70000000,"Micro",IF(youtube_stats_raw[[#This Row],[subscribers]]&lt;128000000,"Mid",IF(youtube_stats_raw[[#This Row],[subscribers]]&lt;186000000,"Macro","Mega")))</f>
        <v>Micro</v>
      </c>
      <c r="AQ343">
        <f>SUM((youtube_stats_raw[[#This Row],[lowest_yearly_earnings]] + youtube_stats_raw[[#This Row],[highest_yearly_earnings]])/2)</f>
        <v>232350</v>
      </c>
      <c r="AR34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44" spans="1:44" x14ac:dyDescent="0.3">
      <c r="A344">
        <v>401</v>
      </c>
      <c r="B344" t="s">
        <v>539</v>
      </c>
      <c r="C344" s="1">
        <v>20000000</v>
      </c>
      <c r="D344" s="2">
        <v>13154314376</v>
      </c>
      <c r="E344" t="s">
        <v>45</v>
      </c>
      <c r="F344" t="s">
        <v>539</v>
      </c>
      <c r="G344">
        <v>4339</v>
      </c>
      <c r="H344" t="s">
        <v>39</v>
      </c>
      <c r="I344" t="s">
        <v>40</v>
      </c>
      <c r="J344" t="s">
        <v>45</v>
      </c>
      <c r="K344">
        <v>281</v>
      </c>
      <c r="L344">
        <v>109</v>
      </c>
      <c r="M344">
        <v>104</v>
      </c>
      <c r="N344">
        <v>23206000</v>
      </c>
      <c r="O344">
        <v>5800</v>
      </c>
      <c r="P344">
        <v>92800</v>
      </c>
      <c r="Q344">
        <v>69600</v>
      </c>
      <c r="R344">
        <v>1100000</v>
      </c>
      <c r="S344">
        <v>0</v>
      </c>
      <c r="T344">
        <v>2007</v>
      </c>
      <c r="U344" t="s">
        <v>89</v>
      </c>
      <c r="V344" t="s">
        <v>64</v>
      </c>
      <c r="W344">
        <v>88.2</v>
      </c>
      <c r="X344">
        <v>328239523</v>
      </c>
      <c r="Y344">
        <v>14.7</v>
      </c>
      <c r="Z344">
        <v>270663028</v>
      </c>
      <c r="AA344">
        <v>37.090240000000001</v>
      </c>
      <c r="AB344">
        <v>-95.712890999999999</v>
      </c>
      <c r="AC344">
        <v>21.269607843137255</v>
      </c>
      <c r="AD344">
        <v>3031646.5489744181</v>
      </c>
      <c r="AE344">
        <v>4609.3569946992393</v>
      </c>
      <c r="AF344">
        <v>1.5204137158596367E-3</v>
      </c>
      <c r="AG344">
        <v>7.054719641588715</v>
      </c>
      <c r="AH344">
        <v>657.71571879999999</v>
      </c>
      <c r="AI344">
        <v>19</v>
      </c>
      <c r="AJ344">
        <v>87000</v>
      </c>
      <c r="AK344">
        <v>1030400</v>
      </c>
      <c r="AL344">
        <v>0</v>
      </c>
      <c r="AM344">
        <f>youtube_stats_raw[[#This Row],[subscribers_for_last_30_days]] /  youtube_stats_raw[[#This Row],[subscribers]]</f>
        <v>0</v>
      </c>
      <c r="AN344" t="str">
        <f>IF(AND(youtube_stats_raw[[#This Row],[upload_frequency]]&gt;23.1077381,youtube_stats_raw[[#This Row],[ engagement_rate]]&lt;=0),"High",IF(OR(youtube_stats_raw[[#This Row],[upload_frequency]]&gt;23.1077381,youtube_stats_raw[[#This Row],[ engagement_rate]]&lt;=0),"Medium","Low"))</f>
        <v>Medium</v>
      </c>
      <c r="AO344" s="4">
        <f>DATE(T344, MATCH(U344,{"Jan","Feb","Mar","Apr","May","Jun","Jul","Aug","Sep","Oct","Nov","Dec"},0), V344)</f>
        <v>39237</v>
      </c>
      <c r="AP344" t="str">
        <f>IF(youtube_stats_raw[[#This Row],[subscribers]]&lt;70000000,"Micro",IF(youtube_stats_raw[[#This Row],[subscribers]]&lt;128000000,"Mid",IF(youtube_stats_raw[[#This Row],[subscribers]]&lt;186000000,"Macro","Mega")))</f>
        <v>Micro</v>
      </c>
      <c r="AQ344">
        <f>SUM((youtube_stats_raw[[#This Row],[lowest_yearly_earnings]] + youtube_stats_raw[[#This Row],[highest_yearly_earnings]])/2)</f>
        <v>584800</v>
      </c>
      <c r="AR34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45" spans="1:44" x14ac:dyDescent="0.3">
      <c r="A345">
        <v>402</v>
      </c>
      <c r="B345" t="s">
        <v>540</v>
      </c>
      <c r="C345" s="1">
        <v>20000000</v>
      </c>
      <c r="D345" s="2">
        <v>559765455</v>
      </c>
      <c r="E345" t="s">
        <v>30</v>
      </c>
      <c r="F345" t="s">
        <v>540</v>
      </c>
      <c r="G345">
        <v>1527</v>
      </c>
      <c r="H345" t="s">
        <v>39</v>
      </c>
      <c r="I345" t="s">
        <v>40</v>
      </c>
      <c r="J345" t="s">
        <v>30</v>
      </c>
      <c r="K345">
        <v>22747</v>
      </c>
      <c r="L345">
        <v>109</v>
      </c>
      <c r="M345">
        <v>96</v>
      </c>
      <c r="N345">
        <v>1331000</v>
      </c>
      <c r="O345">
        <v>333</v>
      </c>
      <c r="P345">
        <v>5300</v>
      </c>
      <c r="Q345">
        <v>4000</v>
      </c>
      <c r="R345">
        <v>63900</v>
      </c>
      <c r="S345">
        <v>0</v>
      </c>
      <c r="T345">
        <v>2006</v>
      </c>
      <c r="U345" t="s">
        <v>65</v>
      </c>
      <c r="V345" t="s">
        <v>74</v>
      </c>
      <c r="W345">
        <v>88.2</v>
      </c>
      <c r="X345">
        <v>328239523</v>
      </c>
      <c r="Y345">
        <v>14.7</v>
      </c>
      <c r="Z345">
        <v>270663028</v>
      </c>
      <c r="AA345">
        <v>37.090240000000001</v>
      </c>
      <c r="AB345">
        <v>-95.712890999999999</v>
      </c>
      <c r="AC345">
        <v>7.0694444444444446</v>
      </c>
      <c r="AD345">
        <v>366578.55599214148</v>
      </c>
      <c r="AE345">
        <v>13097.576948264572</v>
      </c>
      <c r="AF345">
        <v>3.5729250208911156E-2</v>
      </c>
      <c r="AG345">
        <v>9.4682513053614574</v>
      </c>
      <c r="AH345">
        <v>27.98827275</v>
      </c>
      <c r="AI345">
        <v>20</v>
      </c>
      <c r="AJ345">
        <v>4967</v>
      </c>
      <c r="AK345">
        <v>59900</v>
      </c>
      <c r="AL345">
        <v>0</v>
      </c>
      <c r="AM345">
        <f>youtube_stats_raw[[#This Row],[subscribers_for_last_30_days]] /  youtube_stats_raw[[#This Row],[subscribers]]</f>
        <v>0</v>
      </c>
      <c r="AN345" t="str">
        <f>IF(AND(youtube_stats_raw[[#This Row],[upload_frequency]]&gt;23.1077381,youtube_stats_raw[[#This Row],[ engagement_rate]]&lt;=0),"High",IF(OR(youtube_stats_raw[[#This Row],[upload_frequency]]&gt;23.1077381,youtube_stats_raw[[#This Row],[ engagement_rate]]&lt;=0),"Medium","Low"))</f>
        <v>Medium</v>
      </c>
      <c r="AO345" s="4">
        <f>DATE(T345, MATCH(U345,{"Jan","Feb","Mar","Apr","May","Jun","Jul","Aug","Sep","Oct","Nov","Dec"},0), V345)</f>
        <v>38821</v>
      </c>
      <c r="AP345" t="str">
        <f>IF(youtube_stats_raw[[#This Row],[subscribers]]&lt;70000000,"Micro",IF(youtube_stats_raw[[#This Row],[subscribers]]&lt;128000000,"Mid",IF(youtube_stats_raw[[#This Row],[subscribers]]&lt;186000000,"Macro","Mega")))</f>
        <v>Micro</v>
      </c>
      <c r="AQ345">
        <f>SUM((youtube_stats_raw[[#This Row],[lowest_yearly_earnings]] + youtube_stats_raw[[#This Row],[highest_yearly_earnings]])/2)</f>
        <v>33950</v>
      </c>
      <c r="AR34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46" spans="1:44" x14ac:dyDescent="0.3">
      <c r="A346">
        <v>403</v>
      </c>
      <c r="B346" t="s">
        <v>541</v>
      </c>
      <c r="C346" s="1">
        <v>20000000</v>
      </c>
      <c r="D346" s="2">
        <v>3875172235</v>
      </c>
      <c r="E346" t="s">
        <v>45</v>
      </c>
      <c r="F346" t="s">
        <v>541</v>
      </c>
      <c r="G346">
        <v>1527</v>
      </c>
      <c r="H346" t="s">
        <v>96</v>
      </c>
      <c r="I346" t="s">
        <v>97</v>
      </c>
      <c r="J346" t="s">
        <v>45</v>
      </c>
      <c r="K346">
        <v>2001</v>
      </c>
      <c r="L346">
        <v>16</v>
      </c>
      <c r="M346">
        <v>104</v>
      </c>
      <c r="N346">
        <v>39228000</v>
      </c>
      <c r="O346">
        <v>9800</v>
      </c>
      <c r="P346">
        <v>156900</v>
      </c>
      <c r="Q346">
        <v>117700</v>
      </c>
      <c r="R346">
        <v>1900000</v>
      </c>
      <c r="S346">
        <v>200000</v>
      </c>
      <c r="T346">
        <v>2006</v>
      </c>
      <c r="U346" t="s">
        <v>65</v>
      </c>
      <c r="V346" t="s">
        <v>66</v>
      </c>
      <c r="W346">
        <v>60</v>
      </c>
      <c r="X346">
        <v>66834405</v>
      </c>
      <c r="Y346">
        <v>3.85</v>
      </c>
      <c r="Z346">
        <v>55908316</v>
      </c>
      <c r="AA346">
        <v>55.378050999999999</v>
      </c>
      <c r="AB346">
        <v>-3.4359730000000002</v>
      </c>
      <c r="AC346">
        <v>7.0694444444444446</v>
      </c>
      <c r="AD346">
        <v>2537768.3267845451</v>
      </c>
      <c r="AE346">
        <v>13097.576948264572</v>
      </c>
      <c r="AF346">
        <v>5.1610609250765339E-3</v>
      </c>
      <c r="AG346">
        <v>40.488522957225406</v>
      </c>
      <c r="AH346">
        <v>193.75861175</v>
      </c>
      <c r="AI346">
        <v>20</v>
      </c>
      <c r="AJ346">
        <v>147100</v>
      </c>
      <c r="AK346">
        <v>1782300</v>
      </c>
      <c r="AL346">
        <v>10000</v>
      </c>
      <c r="AM346">
        <f>youtube_stats_raw[[#This Row],[subscribers_for_last_30_days]] /  youtube_stats_raw[[#This Row],[subscribers]]</f>
        <v>0.01</v>
      </c>
      <c r="AN346" t="str">
        <f>IF(AND(youtube_stats_raw[[#This Row],[upload_frequency]]&gt;23.1077381,youtube_stats_raw[[#This Row],[ engagement_rate]]&lt;=0),"High",IF(OR(youtube_stats_raw[[#This Row],[upload_frequency]]&gt;23.1077381,youtube_stats_raw[[#This Row],[ engagement_rate]]&lt;=0),"Medium","Low"))</f>
        <v>Low</v>
      </c>
      <c r="AO346" s="4">
        <f>DATE(T346, MATCH(U346,{"Jan","Feb","Mar","Apr","May","Jun","Jul","Aug","Sep","Oct","Nov","Dec"},0), V346)</f>
        <v>38836</v>
      </c>
      <c r="AP346" t="str">
        <f>IF(youtube_stats_raw[[#This Row],[subscribers]]&lt;70000000,"Micro",IF(youtube_stats_raw[[#This Row],[subscribers]]&lt;128000000,"Mid",IF(youtube_stats_raw[[#This Row],[subscribers]]&lt;186000000,"Macro","Mega")))</f>
        <v>Micro</v>
      </c>
      <c r="AQ346">
        <f>SUM((youtube_stats_raw[[#This Row],[lowest_yearly_earnings]] + youtube_stats_raw[[#This Row],[highest_yearly_earnings]])/2)</f>
        <v>1008850</v>
      </c>
      <c r="AR34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47" spans="1:44" x14ac:dyDescent="0.3">
      <c r="A347">
        <v>404</v>
      </c>
      <c r="B347" t="s">
        <v>542</v>
      </c>
      <c r="C347" s="1">
        <v>20000000</v>
      </c>
      <c r="D347" s="2">
        <v>6033295543</v>
      </c>
      <c r="E347" t="s">
        <v>30</v>
      </c>
      <c r="F347" t="s">
        <v>543</v>
      </c>
      <c r="G347">
        <v>1</v>
      </c>
      <c r="H347" t="s">
        <v>106</v>
      </c>
      <c r="I347" t="s">
        <v>107</v>
      </c>
      <c r="J347" t="s">
        <v>45</v>
      </c>
      <c r="K347">
        <v>4051673</v>
      </c>
      <c r="L347">
        <v>4072</v>
      </c>
      <c r="M347">
        <v>6742</v>
      </c>
      <c r="O347">
        <v>0</v>
      </c>
      <c r="P347">
        <v>0</v>
      </c>
      <c r="Q347">
        <v>0</v>
      </c>
      <c r="R347">
        <v>0</v>
      </c>
      <c r="S347">
        <v>0</v>
      </c>
      <c r="T347">
        <v>2006</v>
      </c>
      <c r="U347" t="s">
        <v>34</v>
      </c>
      <c r="V347" t="s">
        <v>110</v>
      </c>
      <c r="W347">
        <v>68.900000000000006</v>
      </c>
      <c r="X347">
        <v>36991981</v>
      </c>
      <c r="Y347">
        <v>5.56</v>
      </c>
      <c r="Z347">
        <v>30628482</v>
      </c>
      <c r="AA347">
        <v>56.130366000000002</v>
      </c>
      <c r="AB347">
        <v>-106.346771</v>
      </c>
      <c r="AC347">
        <v>4.6296296296296294E-3</v>
      </c>
      <c r="AD347">
        <v>6033295543</v>
      </c>
      <c r="AE347">
        <v>20000000</v>
      </c>
      <c r="AF347">
        <v>3.3149378904874906E-3</v>
      </c>
      <c r="AG347">
        <v>0</v>
      </c>
      <c r="AH347">
        <v>301.66477715000002</v>
      </c>
      <c r="AI347">
        <v>20</v>
      </c>
      <c r="AJ347">
        <v>0</v>
      </c>
      <c r="AK347">
        <v>0</v>
      </c>
      <c r="AL347">
        <v>0</v>
      </c>
      <c r="AM347">
        <f>youtube_stats_raw[[#This Row],[subscribers_for_last_30_days]] /  youtube_stats_raw[[#This Row],[subscribers]]</f>
        <v>0</v>
      </c>
      <c r="AN347" t="str">
        <f>IF(AND(youtube_stats_raw[[#This Row],[upload_frequency]]&gt;23.1077381,youtube_stats_raw[[#This Row],[ engagement_rate]]&lt;=0),"High",IF(OR(youtube_stats_raw[[#This Row],[upload_frequency]]&gt;23.1077381,youtube_stats_raw[[#This Row],[ engagement_rate]]&lt;=0),"Medium","Low"))</f>
        <v>Medium</v>
      </c>
      <c r="AO347" s="4">
        <f>DATE(T347, MATCH(U347,{"Jan","Feb","Mar","Apr","May","Jun","Jul","Aug","Sep","Oct","Nov","Dec"},0), V347)</f>
        <v>38785</v>
      </c>
      <c r="AP347" t="str">
        <f>IF(youtube_stats_raw[[#This Row],[subscribers]]&lt;70000000,"Micro",IF(youtube_stats_raw[[#This Row],[subscribers]]&lt;128000000,"Mid",IF(youtube_stats_raw[[#This Row],[subscribers]]&lt;186000000,"Macro","Mega")))</f>
        <v>Micro</v>
      </c>
      <c r="AQ347">
        <f>SUM((youtube_stats_raw[[#This Row],[lowest_yearly_earnings]] + youtube_stats_raw[[#This Row],[highest_yearly_earnings]])/2)</f>
        <v>0</v>
      </c>
      <c r="AR34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48" spans="1:44" x14ac:dyDescent="0.3">
      <c r="A348">
        <v>405</v>
      </c>
      <c r="B348" t="s">
        <v>544</v>
      </c>
      <c r="C348" s="1">
        <v>20000000</v>
      </c>
      <c r="D348" s="2">
        <v>9715291883</v>
      </c>
      <c r="E348" t="s">
        <v>37</v>
      </c>
      <c r="F348" t="s">
        <v>544</v>
      </c>
      <c r="G348">
        <v>1476</v>
      </c>
      <c r="H348" t="s">
        <v>31</v>
      </c>
      <c r="I348" t="s">
        <v>32</v>
      </c>
      <c r="J348" t="s">
        <v>45</v>
      </c>
      <c r="K348">
        <v>473</v>
      </c>
      <c r="L348">
        <v>72</v>
      </c>
      <c r="M348">
        <v>104</v>
      </c>
      <c r="N348">
        <v>70278000</v>
      </c>
      <c r="O348">
        <v>0</v>
      </c>
      <c r="P348">
        <v>0</v>
      </c>
      <c r="Q348">
        <v>0</v>
      </c>
      <c r="R348">
        <v>0</v>
      </c>
      <c r="S348">
        <v>100000</v>
      </c>
      <c r="T348">
        <v>2011</v>
      </c>
      <c r="U348" t="s">
        <v>98</v>
      </c>
      <c r="V348" t="s">
        <v>33</v>
      </c>
      <c r="W348">
        <v>28.1</v>
      </c>
      <c r="X348">
        <v>1366417754</v>
      </c>
      <c r="Y348">
        <v>5.36</v>
      </c>
      <c r="Z348">
        <v>471031528</v>
      </c>
      <c r="AA348">
        <v>20.593684</v>
      </c>
      <c r="AB348">
        <v>78.962879999999998</v>
      </c>
      <c r="AC348">
        <v>9.4615384615384617</v>
      </c>
      <c r="AD348">
        <v>6582176.0724932253</v>
      </c>
      <c r="AE348">
        <v>13550.135501355013</v>
      </c>
      <c r="AF348">
        <v>2.0586103063971115E-3</v>
      </c>
      <c r="AG348">
        <v>0</v>
      </c>
      <c r="AH348">
        <v>485.76459414999999</v>
      </c>
      <c r="AI348">
        <v>15</v>
      </c>
      <c r="AJ348">
        <v>0</v>
      </c>
      <c r="AK348">
        <v>0</v>
      </c>
      <c r="AL348">
        <v>6666.666666666667</v>
      </c>
      <c r="AM348">
        <f>youtube_stats_raw[[#This Row],[subscribers_for_last_30_days]] /  youtube_stats_raw[[#This Row],[subscribers]]</f>
        <v>5.0000000000000001E-3</v>
      </c>
      <c r="AN348" t="str">
        <f>IF(AND(youtube_stats_raw[[#This Row],[upload_frequency]]&gt;23.1077381,youtube_stats_raw[[#This Row],[ engagement_rate]]&lt;=0),"High",IF(OR(youtube_stats_raw[[#This Row],[upload_frequency]]&gt;23.1077381,youtube_stats_raw[[#This Row],[ engagement_rate]]&lt;=0),"Medium","Low"))</f>
        <v>Low</v>
      </c>
      <c r="AO348" s="4">
        <f>DATE(T348, MATCH(U348,{"Jan","Feb","Mar","Apr","May","Jun","Jul","Aug","Sep","Oct","Nov","Dec"},0), V348)</f>
        <v>40725</v>
      </c>
      <c r="AP348" t="str">
        <f>IF(youtube_stats_raw[[#This Row],[subscribers]]&lt;70000000,"Micro",IF(youtube_stats_raw[[#This Row],[subscribers]]&lt;128000000,"Mid",IF(youtube_stats_raw[[#This Row],[subscribers]]&lt;186000000,"Macro","Mega")))</f>
        <v>Micro</v>
      </c>
      <c r="AQ348">
        <f>SUM((youtube_stats_raw[[#This Row],[lowest_yearly_earnings]] + youtube_stats_raw[[#This Row],[highest_yearly_earnings]])/2)</f>
        <v>0</v>
      </c>
      <c r="AR34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49" spans="1:44" x14ac:dyDescent="0.3">
      <c r="A349">
        <v>406</v>
      </c>
      <c r="B349" t="s">
        <v>545</v>
      </c>
      <c r="C349" s="1">
        <v>19900000</v>
      </c>
      <c r="D349" s="2">
        <v>13917423958</v>
      </c>
      <c r="E349" t="s">
        <v>30</v>
      </c>
      <c r="F349" t="s">
        <v>545</v>
      </c>
      <c r="G349">
        <v>416</v>
      </c>
      <c r="H349" t="s">
        <v>113</v>
      </c>
      <c r="I349" t="s">
        <v>114</v>
      </c>
      <c r="J349" t="s">
        <v>30</v>
      </c>
      <c r="K349">
        <v>258</v>
      </c>
      <c r="L349">
        <v>21</v>
      </c>
      <c r="M349">
        <v>97</v>
      </c>
      <c r="N349">
        <v>214803000</v>
      </c>
      <c r="O349">
        <v>53700</v>
      </c>
      <c r="P349">
        <v>859200</v>
      </c>
      <c r="Q349">
        <v>644400</v>
      </c>
      <c r="R349">
        <v>10300000</v>
      </c>
      <c r="S349">
        <v>100000</v>
      </c>
      <c r="T349">
        <v>2010</v>
      </c>
      <c r="U349" t="s">
        <v>140</v>
      </c>
      <c r="V349" t="s">
        <v>110</v>
      </c>
      <c r="W349">
        <v>51.3</v>
      </c>
      <c r="X349">
        <v>212559417</v>
      </c>
      <c r="Y349">
        <v>12.08</v>
      </c>
      <c r="Z349">
        <v>183241641</v>
      </c>
      <c r="AA349">
        <v>-14.235004</v>
      </c>
      <c r="AB349">
        <v>-51.925280000000001</v>
      </c>
      <c r="AC349">
        <v>2.4761904761904763</v>
      </c>
      <c r="AD349">
        <v>33455346.052884616</v>
      </c>
      <c r="AE349">
        <v>47836.538461538461</v>
      </c>
      <c r="AF349">
        <v>1.4298623121674109E-3</v>
      </c>
      <c r="AG349">
        <v>61.735562744434148</v>
      </c>
      <c r="AH349">
        <v>699.36803809045227</v>
      </c>
      <c r="AI349">
        <v>16</v>
      </c>
      <c r="AJ349">
        <v>805500</v>
      </c>
      <c r="AK349">
        <v>9655600</v>
      </c>
      <c r="AL349">
        <v>6250</v>
      </c>
      <c r="AM349">
        <f>youtube_stats_raw[[#This Row],[subscribers_for_last_30_days]] /  youtube_stats_raw[[#This Row],[subscribers]]</f>
        <v>5.0251256281407036E-3</v>
      </c>
      <c r="AN349" t="str">
        <f>IF(AND(youtube_stats_raw[[#This Row],[upload_frequency]]&gt;23.1077381,youtube_stats_raw[[#This Row],[ engagement_rate]]&lt;=0),"High",IF(OR(youtube_stats_raw[[#This Row],[upload_frequency]]&gt;23.1077381,youtube_stats_raw[[#This Row],[ engagement_rate]]&lt;=0),"Medium","Low"))</f>
        <v>Low</v>
      </c>
      <c r="AO349" s="4">
        <f>DATE(T349, MATCH(U349,{"Jan","Feb","Mar","Apr","May","Jun","Jul","Aug","Sep","Oct","Nov","Dec"},0), V349)</f>
        <v>40491</v>
      </c>
      <c r="AP349" t="str">
        <f>IF(youtube_stats_raw[[#This Row],[subscribers]]&lt;70000000,"Micro",IF(youtube_stats_raw[[#This Row],[subscribers]]&lt;128000000,"Mid",IF(youtube_stats_raw[[#This Row],[subscribers]]&lt;186000000,"Macro","Mega")))</f>
        <v>Micro</v>
      </c>
      <c r="AQ349">
        <f>SUM((youtube_stats_raw[[#This Row],[lowest_yearly_earnings]] + youtube_stats_raw[[#This Row],[highest_yearly_earnings]])/2)</f>
        <v>5472200</v>
      </c>
      <c r="AR34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50" spans="1:44" x14ac:dyDescent="0.3">
      <c r="A350">
        <v>407</v>
      </c>
      <c r="B350" t="s">
        <v>546</v>
      </c>
      <c r="C350" s="1">
        <v>19800000</v>
      </c>
      <c r="D350" s="2">
        <v>3234880084</v>
      </c>
      <c r="E350" t="s">
        <v>274</v>
      </c>
      <c r="F350" t="s">
        <v>546</v>
      </c>
      <c r="G350">
        <v>1411</v>
      </c>
      <c r="H350" t="s">
        <v>424</v>
      </c>
      <c r="I350" t="s">
        <v>425</v>
      </c>
      <c r="J350" t="s">
        <v>275</v>
      </c>
      <c r="K350">
        <v>2583</v>
      </c>
      <c r="L350">
        <v>3</v>
      </c>
      <c r="M350">
        <v>6</v>
      </c>
      <c r="N350">
        <v>5650000</v>
      </c>
      <c r="O350">
        <v>1400</v>
      </c>
      <c r="P350">
        <v>22600</v>
      </c>
      <c r="Q350">
        <v>17000</v>
      </c>
      <c r="R350">
        <v>271200</v>
      </c>
      <c r="S350">
        <v>0</v>
      </c>
      <c r="T350">
        <v>2011</v>
      </c>
      <c r="U350" t="s">
        <v>51</v>
      </c>
      <c r="V350" t="s">
        <v>77</v>
      </c>
      <c r="W350">
        <v>70.2</v>
      </c>
      <c r="X350">
        <v>83132799</v>
      </c>
      <c r="Y350">
        <v>3.04</v>
      </c>
      <c r="Z350">
        <v>64324835</v>
      </c>
      <c r="AA350">
        <v>51.165691000000002</v>
      </c>
      <c r="AB350">
        <v>10.451525999999999</v>
      </c>
      <c r="AC350">
        <v>9.0448717948717956</v>
      </c>
      <c r="AD350">
        <v>2292615.2260807939</v>
      </c>
      <c r="AE350">
        <v>14032.60099220411</v>
      </c>
      <c r="AF350">
        <v>6.1207833013447802E-3</v>
      </c>
      <c r="AG350">
        <v>6.9863486166864668</v>
      </c>
      <c r="AH350">
        <v>163.37778202020203</v>
      </c>
      <c r="AI350">
        <v>15</v>
      </c>
      <c r="AJ350">
        <v>21200</v>
      </c>
      <c r="AK350">
        <v>254200</v>
      </c>
      <c r="AL350">
        <v>0</v>
      </c>
      <c r="AM350">
        <f>youtube_stats_raw[[#This Row],[subscribers_for_last_30_days]] /  youtube_stats_raw[[#This Row],[subscribers]]</f>
        <v>0</v>
      </c>
      <c r="AN350" t="str">
        <f>IF(AND(youtube_stats_raw[[#This Row],[upload_frequency]]&gt;23.1077381,youtube_stats_raw[[#This Row],[ engagement_rate]]&lt;=0),"High",IF(OR(youtube_stats_raw[[#This Row],[upload_frequency]]&gt;23.1077381,youtube_stats_raw[[#This Row],[ engagement_rate]]&lt;=0),"Medium","Low"))</f>
        <v>Medium</v>
      </c>
      <c r="AO350" s="4">
        <f>DATE(T350, MATCH(U350,{"Jan","Feb","Mar","Apr","May","Jun","Jul","Aug","Sep","Oct","Nov","Dec"},0), V350)</f>
        <v>40792</v>
      </c>
      <c r="AP350" t="str">
        <f>IF(youtube_stats_raw[[#This Row],[subscribers]]&lt;70000000,"Micro",IF(youtube_stats_raw[[#This Row],[subscribers]]&lt;128000000,"Mid",IF(youtube_stats_raw[[#This Row],[subscribers]]&lt;186000000,"Macro","Mega")))</f>
        <v>Micro</v>
      </c>
      <c r="AQ350">
        <f>SUM((youtube_stats_raw[[#This Row],[lowest_yearly_earnings]] + youtube_stats_raw[[#This Row],[highest_yearly_earnings]])/2)</f>
        <v>144100</v>
      </c>
      <c r="AR35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51" spans="1:44" x14ac:dyDescent="0.3">
      <c r="A351">
        <v>408</v>
      </c>
      <c r="B351" t="s">
        <v>547</v>
      </c>
      <c r="C351" s="1">
        <v>19800000</v>
      </c>
      <c r="D351" s="2">
        <v>5759442450</v>
      </c>
      <c r="E351" t="s">
        <v>58</v>
      </c>
      <c r="F351" t="s">
        <v>547</v>
      </c>
      <c r="G351">
        <v>760</v>
      </c>
      <c r="H351" t="s">
        <v>39</v>
      </c>
      <c r="I351" t="s">
        <v>40</v>
      </c>
      <c r="J351" t="s">
        <v>45</v>
      </c>
      <c r="K351">
        <v>1120</v>
      </c>
      <c r="L351">
        <v>111</v>
      </c>
      <c r="M351">
        <v>105</v>
      </c>
      <c r="N351">
        <v>6137000</v>
      </c>
      <c r="O351">
        <v>1500</v>
      </c>
      <c r="P351">
        <v>24500</v>
      </c>
      <c r="Q351">
        <v>18400</v>
      </c>
      <c r="R351">
        <v>294600</v>
      </c>
      <c r="S351">
        <v>100000</v>
      </c>
      <c r="T351">
        <v>2017</v>
      </c>
      <c r="U351" t="s">
        <v>84</v>
      </c>
      <c r="V351" t="s">
        <v>54</v>
      </c>
      <c r="W351">
        <v>88.2</v>
      </c>
      <c r="X351">
        <v>328239523</v>
      </c>
      <c r="Y351">
        <v>14.7</v>
      </c>
      <c r="Z351">
        <v>270663028</v>
      </c>
      <c r="AA351">
        <v>37.090240000000001</v>
      </c>
      <c r="AB351">
        <v>-95.712890999999999</v>
      </c>
      <c r="AC351">
        <v>9.0476190476190474</v>
      </c>
      <c r="AD351">
        <v>7578213.75</v>
      </c>
      <c r="AE351">
        <v>26052.63157894737</v>
      </c>
      <c r="AF351">
        <v>3.437832771469051E-3</v>
      </c>
      <c r="AG351">
        <v>4.2538839848985734</v>
      </c>
      <c r="AH351">
        <v>290.88093181818181</v>
      </c>
      <c r="AI351">
        <v>9</v>
      </c>
      <c r="AJ351">
        <v>23000</v>
      </c>
      <c r="AK351">
        <v>276200</v>
      </c>
      <c r="AL351">
        <v>11111.111111111111</v>
      </c>
      <c r="AM351">
        <f>youtube_stats_raw[[#This Row],[subscribers_for_last_30_days]] /  youtube_stats_raw[[#This Row],[subscribers]]</f>
        <v>5.0505050505050509E-3</v>
      </c>
      <c r="AN351" t="str">
        <f>IF(AND(youtube_stats_raw[[#This Row],[upload_frequency]]&gt;23.1077381,youtube_stats_raw[[#This Row],[ engagement_rate]]&lt;=0),"High",IF(OR(youtube_stats_raw[[#This Row],[upload_frequency]]&gt;23.1077381,youtube_stats_raw[[#This Row],[ engagement_rate]]&lt;=0),"Medium","Low"))</f>
        <v>Low</v>
      </c>
      <c r="AO351" s="4">
        <f>DATE(T351, MATCH(U351,{"Jan","Feb","Mar","Apr","May","Jun","Jul","Aug","Sep","Oct","Nov","Dec"},0), V351)</f>
        <v>43072</v>
      </c>
      <c r="AP351" t="str">
        <f>IF(youtube_stats_raw[[#This Row],[subscribers]]&lt;70000000,"Micro",IF(youtube_stats_raw[[#This Row],[subscribers]]&lt;128000000,"Mid",IF(youtube_stats_raw[[#This Row],[subscribers]]&lt;186000000,"Macro","Mega")))</f>
        <v>Micro</v>
      </c>
      <c r="AQ351">
        <f>SUM((youtube_stats_raw[[#This Row],[lowest_yearly_earnings]] + youtube_stats_raw[[#This Row],[highest_yearly_earnings]])/2)</f>
        <v>156500</v>
      </c>
      <c r="AR35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52" spans="1:44" x14ac:dyDescent="0.3">
      <c r="A352">
        <v>409</v>
      </c>
      <c r="B352" t="s">
        <v>548</v>
      </c>
      <c r="C352" s="1">
        <v>19800000</v>
      </c>
      <c r="D352" s="2">
        <v>12293479945</v>
      </c>
      <c r="E352" t="s">
        <v>134</v>
      </c>
      <c r="F352" t="s">
        <v>549</v>
      </c>
      <c r="G352">
        <v>9930</v>
      </c>
      <c r="H352" t="s">
        <v>39</v>
      </c>
      <c r="I352" t="s">
        <v>40</v>
      </c>
      <c r="J352" t="s">
        <v>135</v>
      </c>
      <c r="K352">
        <v>1291541</v>
      </c>
      <c r="L352">
        <v>2251</v>
      </c>
      <c r="M352">
        <v>1555</v>
      </c>
      <c r="N352">
        <v>16229</v>
      </c>
      <c r="O352">
        <v>4</v>
      </c>
      <c r="P352">
        <v>65</v>
      </c>
      <c r="Q352">
        <v>49</v>
      </c>
      <c r="R352">
        <v>779</v>
      </c>
      <c r="S352">
        <v>0</v>
      </c>
      <c r="T352">
        <v>2013</v>
      </c>
      <c r="U352" t="s">
        <v>140</v>
      </c>
      <c r="V352" t="s">
        <v>103</v>
      </c>
      <c r="W352">
        <v>88.2</v>
      </c>
      <c r="X352">
        <v>328239523</v>
      </c>
      <c r="Y352">
        <v>14.7</v>
      </c>
      <c r="Z352">
        <v>270663028</v>
      </c>
      <c r="AA352">
        <v>37.090240000000001</v>
      </c>
      <c r="AB352">
        <v>-95.712890999999999</v>
      </c>
      <c r="AC352">
        <v>75.227272727272734</v>
      </c>
      <c r="AD352">
        <v>1238014.0931520644</v>
      </c>
      <c r="AE352">
        <v>1993.9577039274925</v>
      </c>
      <c r="AF352">
        <v>1.6106098589320145E-3</v>
      </c>
      <c r="AG352">
        <v>5.2873555975040884E-3</v>
      </c>
      <c r="AH352">
        <v>620.8828255050505</v>
      </c>
      <c r="AI352">
        <v>13</v>
      </c>
      <c r="AJ352">
        <v>61</v>
      </c>
      <c r="AK352">
        <v>730</v>
      </c>
      <c r="AL352">
        <v>0</v>
      </c>
      <c r="AM352">
        <f>youtube_stats_raw[[#This Row],[subscribers_for_last_30_days]] /  youtube_stats_raw[[#This Row],[subscribers]]</f>
        <v>0</v>
      </c>
      <c r="AN352" t="str">
        <f>IF(AND(youtube_stats_raw[[#This Row],[upload_frequency]]&gt;23.1077381,youtube_stats_raw[[#This Row],[ engagement_rate]]&lt;=0),"High",IF(OR(youtube_stats_raw[[#This Row],[upload_frequency]]&gt;23.1077381,youtube_stats_raw[[#This Row],[ engagement_rate]]&lt;=0),"Medium","Low"))</f>
        <v>High</v>
      </c>
      <c r="AO352" s="4">
        <f>DATE(T352, MATCH(U352,{"Jan","Feb","Mar","Apr","May","Jun","Jul","Aug","Sep","Oct","Nov","Dec"},0), V352)</f>
        <v>41594</v>
      </c>
      <c r="AP352" t="str">
        <f>IF(youtube_stats_raw[[#This Row],[subscribers]]&lt;70000000,"Micro",IF(youtube_stats_raw[[#This Row],[subscribers]]&lt;128000000,"Mid",IF(youtube_stats_raw[[#This Row],[subscribers]]&lt;186000000,"Macro","Mega")))</f>
        <v>Micro</v>
      </c>
      <c r="AQ352">
        <f>SUM((youtube_stats_raw[[#This Row],[lowest_yearly_earnings]] + youtube_stats_raw[[#This Row],[highest_yearly_earnings]])/2)</f>
        <v>414</v>
      </c>
      <c r="AR35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53" spans="1:44" x14ac:dyDescent="0.3">
      <c r="A353">
        <v>410</v>
      </c>
      <c r="B353" t="s">
        <v>550</v>
      </c>
      <c r="C353" s="1">
        <v>19700000</v>
      </c>
      <c r="D353" s="2">
        <v>1803249241</v>
      </c>
      <c r="E353" t="s">
        <v>170</v>
      </c>
      <c r="F353" t="s">
        <v>550</v>
      </c>
      <c r="G353">
        <v>250</v>
      </c>
      <c r="H353" t="s">
        <v>39</v>
      </c>
      <c r="I353" t="s">
        <v>40</v>
      </c>
      <c r="J353" t="s">
        <v>170</v>
      </c>
      <c r="K353">
        <v>5665</v>
      </c>
      <c r="L353">
        <v>112</v>
      </c>
      <c r="M353">
        <v>21</v>
      </c>
      <c r="N353">
        <v>3769000</v>
      </c>
      <c r="O353">
        <v>942</v>
      </c>
      <c r="P353">
        <v>15100</v>
      </c>
      <c r="Q353">
        <v>11300</v>
      </c>
      <c r="R353">
        <v>180900</v>
      </c>
      <c r="S353">
        <v>0</v>
      </c>
      <c r="T353">
        <v>2010</v>
      </c>
      <c r="U353" t="s">
        <v>46</v>
      </c>
      <c r="V353" t="s">
        <v>103</v>
      </c>
      <c r="W353">
        <v>88.2</v>
      </c>
      <c r="X353">
        <v>328239523</v>
      </c>
      <c r="Y353">
        <v>14.7</v>
      </c>
      <c r="Z353">
        <v>270663028</v>
      </c>
      <c r="AA353">
        <v>37.090240000000001</v>
      </c>
      <c r="AB353">
        <v>-95.712890999999999</v>
      </c>
      <c r="AC353">
        <v>1.4880952380952381</v>
      </c>
      <c r="AD353">
        <v>7212996.9639999997</v>
      </c>
      <c r="AE353">
        <v>78800</v>
      </c>
      <c r="AF353">
        <v>1.0924723855186695E-2</v>
      </c>
      <c r="AG353">
        <v>8.3737731072750812</v>
      </c>
      <c r="AH353">
        <v>91.53549446700508</v>
      </c>
      <c r="AI353">
        <v>16</v>
      </c>
      <c r="AJ353">
        <v>14158</v>
      </c>
      <c r="AK353">
        <v>169600</v>
      </c>
      <c r="AL353">
        <v>0</v>
      </c>
      <c r="AM353">
        <f>youtube_stats_raw[[#This Row],[subscribers_for_last_30_days]] /  youtube_stats_raw[[#This Row],[subscribers]]</f>
        <v>0</v>
      </c>
      <c r="AN353" t="str">
        <f>IF(AND(youtube_stats_raw[[#This Row],[upload_frequency]]&gt;23.1077381,youtube_stats_raw[[#This Row],[ engagement_rate]]&lt;=0),"High",IF(OR(youtube_stats_raw[[#This Row],[upload_frequency]]&gt;23.1077381,youtube_stats_raw[[#This Row],[ engagement_rate]]&lt;=0),"Medium","Low"))</f>
        <v>Medium</v>
      </c>
      <c r="AO353" s="4">
        <f>DATE(T353, MATCH(U353,{"Jan","Feb","Mar","Apr","May","Jun","Jul","Aug","Sep","Oct","Nov","Dec"},0), V353)</f>
        <v>40225</v>
      </c>
      <c r="AP353" t="str">
        <f>IF(youtube_stats_raw[[#This Row],[subscribers]]&lt;70000000,"Micro",IF(youtube_stats_raw[[#This Row],[subscribers]]&lt;128000000,"Mid",IF(youtube_stats_raw[[#This Row],[subscribers]]&lt;186000000,"Macro","Mega")))</f>
        <v>Micro</v>
      </c>
      <c r="AQ353">
        <f>SUM((youtube_stats_raw[[#This Row],[lowest_yearly_earnings]] + youtube_stats_raw[[#This Row],[highest_yearly_earnings]])/2)</f>
        <v>96100</v>
      </c>
      <c r="AR35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54" spans="1:44" x14ac:dyDescent="0.3">
      <c r="A354">
        <v>412</v>
      </c>
      <c r="B354" t="s">
        <v>551</v>
      </c>
      <c r="C354" s="1">
        <v>19700000</v>
      </c>
      <c r="D354" s="2">
        <v>10955619815</v>
      </c>
      <c r="E354" t="s">
        <v>37</v>
      </c>
      <c r="F354" t="s">
        <v>552</v>
      </c>
      <c r="G354">
        <v>1</v>
      </c>
      <c r="H354" t="s">
        <v>39</v>
      </c>
      <c r="I354" t="s">
        <v>40</v>
      </c>
      <c r="J354" t="s">
        <v>41</v>
      </c>
      <c r="K354">
        <v>4052414</v>
      </c>
      <c r="L354">
        <v>7741</v>
      </c>
      <c r="M354">
        <v>7494</v>
      </c>
      <c r="O354">
        <v>0</v>
      </c>
      <c r="P354">
        <v>0</v>
      </c>
      <c r="Q354">
        <v>0</v>
      </c>
      <c r="R354">
        <v>0</v>
      </c>
      <c r="S354">
        <v>0</v>
      </c>
      <c r="T354">
        <v>2011</v>
      </c>
      <c r="U354" t="s">
        <v>132</v>
      </c>
      <c r="V354" t="s">
        <v>77</v>
      </c>
      <c r="W354">
        <v>88.2</v>
      </c>
      <c r="X354">
        <v>328239523</v>
      </c>
      <c r="Y354">
        <v>14.7</v>
      </c>
      <c r="Z354">
        <v>270663028</v>
      </c>
      <c r="AA354">
        <v>37.090240000000001</v>
      </c>
      <c r="AB354">
        <v>-95.712890999999999</v>
      </c>
      <c r="AC354">
        <v>6.41025641025641E-3</v>
      </c>
      <c r="AD354">
        <v>10955619815</v>
      </c>
      <c r="AE354">
        <v>19700000</v>
      </c>
      <c r="AF354">
        <v>1.7981638951205246E-3</v>
      </c>
      <c r="AG354">
        <v>0</v>
      </c>
      <c r="AH354">
        <v>556.12283324873101</v>
      </c>
      <c r="AI354">
        <v>15</v>
      </c>
      <c r="AJ354">
        <v>0</v>
      </c>
      <c r="AK354">
        <v>0</v>
      </c>
      <c r="AL354">
        <v>0</v>
      </c>
      <c r="AM354">
        <f>youtube_stats_raw[[#This Row],[subscribers_for_last_30_days]] /  youtube_stats_raw[[#This Row],[subscribers]]</f>
        <v>0</v>
      </c>
      <c r="AN354" t="str">
        <f>IF(AND(youtube_stats_raw[[#This Row],[upload_frequency]]&gt;23.1077381,youtube_stats_raw[[#This Row],[ engagement_rate]]&lt;=0),"High",IF(OR(youtube_stats_raw[[#This Row],[upload_frequency]]&gt;23.1077381,youtube_stats_raw[[#This Row],[ engagement_rate]]&lt;=0),"Medium","Low"))</f>
        <v>Medium</v>
      </c>
      <c r="AO354" s="4">
        <f>DATE(T354, MATCH(U354,{"Jan","Feb","Mar","Apr","May","Jun","Jul","Aug","Sep","Oct","Nov","Dec"},0), V354)</f>
        <v>40822</v>
      </c>
      <c r="AP354" t="str">
        <f>IF(youtube_stats_raw[[#This Row],[subscribers]]&lt;70000000,"Micro",IF(youtube_stats_raw[[#This Row],[subscribers]]&lt;128000000,"Mid",IF(youtube_stats_raw[[#This Row],[subscribers]]&lt;186000000,"Macro","Mega")))</f>
        <v>Micro</v>
      </c>
      <c r="AQ354">
        <f>SUM((youtube_stats_raw[[#This Row],[lowest_yearly_earnings]] + youtube_stats_raw[[#This Row],[highest_yearly_earnings]])/2)</f>
        <v>0</v>
      </c>
      <c r="AR35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55" spans="1:44" x14ac:dyDescent="0.3">
      <c r="A355">
        <v>413</v>
      </c>
      <c r="B355" t="s">
        <v>553</v>
      </c>
      <c r="C355" s="1">
        <v>19700000</v>
      </c>
      <c r="D355" s="2">
        <v>11323617496</v>
      </c>
      <c r="E355" t="s">
        <v>45</v>
      </c>
      <c r="F355" t="s">
        <v>553</v>
      </c>
      <c r="G355">
        <v>4225</v>
      </c>
      <c r="H355" t="s">
        <v>96</v>
      </c>
      <c r="I355" t="s">
        <v>97</v>
      </c>
      <c r="J355" t="s">
        <v>45</v>
      </c>
      <c r="K355">
        <v>364</v>
      </c>
      <c r="L355">
        <v>17</v>
      </c>
      <c r="M355">
        <v>106</v>
      </c>
      <c r="N355">
        <v>54192000</v>
      </c>
      <c r="O355">
        <v>13500</v>
      </c>
      <c r="P355">
        <v>216800</v>
      </c>
      <c r="Q355">
        <v>162600</v>
      </c>
      <c r="R355">
        <v>2600000</v>
      </c>
      <c r="S355">
        <v>100000</v>
      </c>
      <c r="T355">
        <v>2008</v>
      </c>
      <c r="U355" t="s">
        <v>65</v>
      </c>
      <c r="V355" t="s">
        <v>42</v>
      </c>
      <c r="W355">
        <v>60</v>
      </c>
      <c r="X355">
        <v>66834405</v>
      </c>
      <c r="Y355">
        <v>3.85</v>
      </c>
      <c r="Z355">
        <v>55908316</v>
      </c>
      <c r="AA355">
        <v>55.378050999999999</v>
      </c>
      <c r="AB355">
        <v>-3.4359730000000002</v>
      </c>
      <c r="AC355">
        <v>22.005208333333332</v>
      </c>
      <c r="AD355">
        <v>2680146.1528994082</v>
      </c>
      <c r="AE355">
        <v>4662.7218934911243</v>
      </c>
      <c r="AF355">
        <v>1.7397267266365105E-3</v>
      </c>
      <c r="AG355">
        <v>19.145825093136825</v>
      </c>
      <c r="AH355">
        <v>574.80291857868019</v>
      </c>
      <c r="AI355">
        <v>18</v>
      </c>
      <c r="AJ355">
        <v>203300</v>
      </c>
      <c r="AK355">
        <v>2437400</v>
      </c>
      <c r="AL355">
        <v>5555.5555555555557</v>
      </c>
      <c r="AM355">
        <f>youtube_stats_raw[[#This Row],[subscribers_for_last_30_days]] /  youtube_stats_raw[[#This Row],[subscribers]]</f>
        <v>5.076142131979695E-3</v>
      </c>
      <c r="AN355" t="str">
        <f>IF(AND(youtube_stats_raw[[#This Row],[upload_frequency]]&gt;23.1077381,youtube_stats_raw[[#This Row],[ engagement_rate]]&lt;=0),"High",IF(OR(youtube_stats_raw[[#This Row],[upload_frequency]]&gt;23.1077381,youtube_stats_raw[[#This Row],[ engagement_rate]]&lt;=0),"Medium","Low"))</f>
        <v>Low</v>
      </c>
      <c r="AO355" s="4">
        <f>DATE(T355, MATCH(U355,{"Jan","Feb","Mar","Apr","May","Jun","Jul","Aug","Sep","Oct","Nov","Dec"},0), V355)</f>
        <v>39550</v>
      </c>
      <c r="AP355" t="str">
        <f>IF(youtube_stats_raw[[#This Row],[subscribers]]&lt;70000000,"Micro",IF(youtube_stats_raw[[#This Row],[subscribers]]&lt;128000000,"Mid",IF(youtube_stats_raw[[#This Row],[subscribers]]&lt;186000000,"Macro","Mega")))</f>
        <v>Micro</v>
      </c>
      <c r="AQ355">
        <f>SUM((youtube_stats_raw[[#This Row],[lowest_yearly_earnings]] + youtube_stats_raw[[#This Row],[highest_yearly_earnings]])/2)</f>
        <v>1381300</v>
      </c>
      <c r="AR35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56" spans="1:44" x14ac:dyDescent="0.3">
      <c r="A356">
        <v>414</v>
      </c>
      <c r="B356" t="s">
        <v>554</v>
      </c>
      <c r="C356" s="1">
        <v>19700000</v>
      </c>
      <c r="D356" s="2">
        <v>9808676159</v>
      </c>
      <c r="E356" t="s">
        <v>45</v>
      </c>
      <c r="F356" t="s">
        <v>554</v>
      </c>
      <c r="G356">
        <v>267</v>
      </c>
      <c r="H356" t="s">
        <v>96</v>
      </c>
      <c r="I356" t="s">
        <v>97</v>
      </c>
      <c r="J356" t="s">
        <v>30</v>
      </c>
      <c r="K356">
        <v>2831648</v>
      </c>
      <c r="L356">
        <v>3695</v>
      </c>
      <c r="M356">
        <v>4668</v>
      </c>
      <c r="N356">
        <v>336</v>
      </c>
      <c r="O356">
        <v>0</v>
      </c>
      <c r="P356">
        <v>1</v>
      </c>
      <c r="Q356">
        <v>1</v>
      </c>
      <c r="R356">
        <v>16</v>
      </c>
      <c r="S356">
        <v>0</v>
      </c>
      <c r="T356">
        <v>2006</v>
      </c>
      <c r="U356" t="s">
        <v>34</v>
      </c>
      <c r="V356" t="s">
        <v>72</v>
      </c>
      <c r="W356">
        <v>60</v>
      </c>
      <c r="X356">
        <v>66834405</v>
      </c>
      <c r="Y356">
        <v>3.85</v>
      </c>
      <c r="Z356">
        <v>55908316</v>
      </c>
      <c r="AA356">
        <v>55.378050999999999</v>
      </c>
      <c r="AB356">
        <v>-3.4359730000000002</v>
      </c>
      <c r="AC356">
        <v>1.2361111111111112</v>
      </c>
      <c r="AD356">
        <v>36736614.827715352</v>
      </c>
      <c r="AE356">
        <v>73782.771535580527</v>
      </c>
      <c r="AF356">
        <v>2.0084259772328366E-3</v>
      </c>
      <c r="AG356">
        <v>1.0195055721994094E-4</v>
      </c>
      <c r="AH356">
        <v>497.90234309644671</v>
      </c>
      <c r="AI356">
        <v>20</v>
      </c>
      <c r="AJ356">
        <v>1</v>
      </c>
      <c r="AK356">
        <v>15</v>
      </c>
      <c r="AL356">
        <v>0</v>
      </c>
      <c r="AM356">
        <f>youtube_stats_raw[[#This Row],[subscribers_for_last_30_days]] /  youtube_stats_raw[[#This Row],[subscribers]]</f>
        <v>0</v>
      </c>
      <c r="AN356" t="str">
        <f>IF(AND(youtube_stats_raw[[#This Row],[upload_frequency]]&gt;23.1077381,youtube_stats_raw[[#This Row],[ engagement_rate]]&lt;=0),"High",IF(OR(youtube_stats_raw[[#This Row],[upload_frequency]]&gt;23.1077381,youtube_stats_raw[[#This Row],[ engagement_rate]]&lt;=0),"Medium","Low"))</f>
        <v>Medium</v>
      </c>
      <c r="AO356" s="4">
        <f>DATE(T356, MATCH(U356,{"Jan","Feb","Mar","Apr","May","Jun","Jul","Aug","Sep","Oct","Nov","Dec"},0), V356)</f>
        <v>38801</v>
      </c>
      <c r="AP356" t="str">
        <f>IF(youtube_stats_raw[[#This Row],[subscribers]]&lt;70000000,"Micro",IF(youtube_stats_raw[[#This Row],[subscribers]]&lt;128000000,"Mid",IF(youtube_stats_raw[[#This Row],[subscribers]]&lt;186000000,"Macro","Mega")))</f>
        <v>Micro</v>
      </c>
      <c r="AQ356">
        <f>SUM((youtube_stats_raw[[#This Row],[lowest_yearly_earnings]] + youtube_stats_raw[[#This Row],[highest_yearly_earnings]])/2)</f>
        <v>8.5</v>
      </c>
      <c r="AR35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57" spans="1:44" x14ac:dyDescent="0.3">
      <c r="A357">
        <v>415</v>
      </c>
      <c r="B357" t="s">
        <v>555</v>
      </c>
      <c r="C357" s="1">
        <v>19600000</v>
      </c>
      <c r="D357" s="2">
        <v>2851024430</v>
      </c>
      <c r="E357" t="s">
        <v>61</v>
      </c>
      <c r="F357" t="s">
        <v>556</v>
      </c>
      <c r="G357">
        <v>17</v>
      </c>
      <c r="H357" t="s">
        <v>39</v>
      </c>
      <c r="I357" t="s">
        <v>40</v>
      </c>
      <c r="J357" t="s">
        <v>41</v>
      </c>
      <c r="K357">
        <v>3857915</v>
      </c>
      <c r="L357">
        <v>7711</v>
      </c>
      <c r="M357">
        <v>7464</v>
      </c>
      <c r="N357">
        <v>23</v>
      </c>
      <c r="O357">
        <v>0</v>
      </c>
      <c r="P357">
        <v>0</v>
      </c>
      <c r="Q357">
        <v>0</v>
      </c>
      <c r="R357">
        <v>1</v>
      </c>
      <c r="S357">
        <v>0</v>
      </c>
      <c r="T357">
        <v>2009</v>
      </c>
      <c r="U357" t="s">
        <v>34</v>
      </c>
      <c r="V357" t="s">
        <v>43</v>
      </c>
      <c r="W357">
        <v>88.2</v>
      </c>
      <c r="X357">
        <v>328239523</v>
      </c>
      <c r="Y357">
        <v>14.7</v>
      </c>
      <c r="Z357">
        <v>270663028</v>
      </c>
      <c r="AA357">
        <v>37.090240000000001</v>
      </c>
      <c r="AB357">
        <v>-95.712890999999999</v>
      </c>
      <c r="AC357">
        <v>9.4444444444444442E-2</v>
      </c>
      <c r="AD357">
        <v>167707319.41176471</v>
      </c>
      <c r="AE357">
        <v>1152941.1764705882</v>
      </c>
      <c r="AF357">
        <v>6.8747218697105305E-3</v>
      </c>
      <c r="AG357">
        <v>0</v>
      </c>
      <c r="AH357">
        <v>145.46043010204082</v>
      </c>
      <c r="AI357">
        <v>17</v>
      </c>
      <c r="AJ357">
        <v>0</v>
      </c>
      <c r="AK357">
        <v>1</v>
      </c>
      <c r="AL357">
        <v>0</v>
      </c>
      <c r="AM357">
        <f>youtube_stats_raw[[#This Row],[subscribers_for_last_30_days]] /  youtube_stats_raw[[#This Row],[subscribers]]</f>
        <v>0</v>
      </c>
      <c r="AN357" t="str">
        <f>IF(AND(youtube_stats_raw[[#This Row],[upload_frequency]]&gt;23.1077381,youtube_stats_raw[[#This Row],[ engagement_rate]]&lt;=0),"High",IF(OR(youtube_stats_raw[[#This Row],[upload_frequency]]&gt;23.1077381,youtube_stats_raw[[#This Row],[ engagement_rate]]&lt;=0),"Medium","Low"))</f>
        <v>Medium</v>
      </c>
      <c r="AO357" s="4">
        <f>DATE(T357, MATCH(U357,{"Jan","Feb","Mar","Apr","May","Jun","Jul","Aug","Sep","Oct","Nov","Dec"},0), V357)</f>
        <v>39877</v>
      </c>
      <c r="AP357" t="str">
        <f>IF(youtube_stats_raw[[#This Row],[subscribers]]&lt;70000000,"Micro",IF(youtube_stats_raw[[#This Row],[subscribers]]&lt;128000000,"Mid",IF(youtube_stats_raw[[#This Row],[subscribers]]&lt;186000000,"Macro","Mega")))</f>
        <v>Micro</v>
      </c>
      <c r="AQ357">
        <f>SUM((youtube_stats_raw[[#This Row],[lowest_yearly_earnings]] + youtube_stats_raw[[#This Row],[highest_yearly_earnings]])/2)</f>
        <v>0.5</v>
      </c>
      <c r="AR35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58" spans="1:44" x14ac:dyDescent="0.3">
      <c r="A358">
        <v>416</v>
      </c>
      <c r="B358" t="s">
        <v>557</v>
      </c>
      <c r="C358" s="1">
        <v>19600000</v>
      </c>
      <c r="D358" s="2">
        <v>13930021471</v>
      </c>
      <c r="E358" t="s">
        <v>53</v>
      </c>
      <c r="F358" t="s">
        <v>557</v>
      </c>
      <c r="G358">
        <v>18661</v>
      </c>
      <c r="H358" t="s">
        <v>39</v>
      </c>
      <c r="I358" t="s">
        <v>40</v>
      </c>
      <c r="J358" t="s">
        <v>45</v>
      </c>
      <c r="K358">
        <v>257</v>
      </c>
      <c r="L358">
        <v>112</v>
      </c>
      <c r="M358">
        <v>106</v>
      </c>
      <c r="N358">
        <v>274212000</v>
      </c>
      <c r="O358">
        <v>68600</v>
      </c>
      <c r="P358">
        <v>1100000</v>
      </c>
      <c r="Q358">
        <v>822600</v>
      </c>
      <c r="R358">
        <v>13200000</v>
      </c>
      <c r="S358">
        <v>300000</v>
      </c>
      <c r="T358">
        <v>2013</v>
      </c>
      <c r="U358" t="s">
        <v>140</v>
      </c>
      <c r="V358" t="s">
        <v>35</v>
      </c>
      <c r="W358">
        <v>88.2</v>
      </c>
      <c r="X358">
        <v>328239523</v>
      </c>
      <c r="Y358">
        <v>14.7</v>
      </c>
      <c r="Z358">
        <v>270663028</v>
      </c>
      <c r="AA358">
        <v>37.090240000000001</v>
      </c>
      <c r="AB358">
        <v>-95.712890999999999</v>
      </c>
      <c r="AC358">
        <v>141.37121212121212</v>
      </c>
      <c r="AD358">
        <v>746477.75955200684</v>
      </c>
      <c r="AE358">
        <v>1050.3188467927764</v>
      </c>
      <c r="AF358">
        <v>1.4070330071496271E-3</v>
      </c>
      <c r="AG358">
        <v>78.966138156356621</v>
      </c>
      <c r="AH358">
        <v>710.71538117346938</v>
      </c>
      <c r="AI358">
        <v>13</v>
      </c>
      <c r="AJ358">
        <v>1031400</v>
      </c>
      <c r="AK358">
        <v>12377400</v>
      </c>
      <c r="AL358">
        <v>23076.923076923078</v>
      </c>
      <c r="AM358">
        <f>youtube_stats_raw[[#This Row],[subscribers_for_last_30_days]] /  youtube_stats_raw[[#This Row],[subscribers]]</f>
        <v>1.5306122448979591E-2</v>
      </c>
      <c r="AN358" t="str">
        <f>IF(AND(youtube_stats_raw[[#This Row],[upload_frequency]]&gt;23.1077381,youtube_stats_raw[[#This Row],[ engagement_rate]]&lt;=0),"High",IF(OR(youtube_stats_raw[[#This Row],[upload_frequency]]&gt;23.1077381,youtube_stats_raw[[#This Row],[ engagement_rate]]&lt;=0),"Medium","Low"))</f>
        <v>Medium</v>
      </c>
      <c r="AO358" s="4">
        <f>DATE(T358, MATCH(U358,{"Jan","Feb","Mar","Apr","May","Jun","Jul","Aug","Sep","Oct","Nov","Dec"},0), V358)</f>
        <v>41591</v>
      </c>
      <c r="AP358" t="str">
        <f>IF(youtube_stats_raw[[#This Row],[subscribers]]&lt;70000000,"Micro",IF(youtube_stats_raw[[#This Row],[subscribers]]&lt;128000000,"Mid",IF(youtube_stats_raw[[#This Row],[subscribers]]&lt;186000000,"Macro","Mega")))</f>
        <v>Micro</v>
      </c>
      <c r="AQ358">
        <f>SUM((youtube_stats_raw[[#This Row],[lowest_yearly_earnings]] + youtube_stats_raw[[#This Row],[highest_yearly_earnings]])/2)</f>
        <v>7011300</v>
      </c>
      <c r="AR35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59" spans="1:44" x14ac:dyDescent="0.3">
      <c r="A359">
        <v>417</v>
      </c>
      <c r="B359" t="s">
        <v>558</v>
      </c>
      <c r="C359" s="1">
        <v>19600000</v>
      </c>
      <c r="D359" s="2">
        <v>8779729549</v>
      </c>
      <c r="E359" t="s">
        <v>45</v>
      </c>
      <c r="F359" t="s">
        <v>558</v>
      </c>
      <c r="G359">
        <v>1306</v>
      </c>
      <c r="H359" t="s">
        <v>263</v>
      </c>
      <c r="I359" t="s">
        <v>264</v>
      </c>
      <c r="J359" t="s">
        <v>45</v>
      </c>
      <c r="K359">
        <v>562</v>
      </c>
      <c r="L359">
        <v>3</v>
      </c>
      <c r="M359">
        <v>107</v>
      </c>
      <c r="N359">
        <v>110806000</v>
      </c>
      <c r="O359">
        <v>27700</v>
      </c>
      <c r="P359">
        <v>443200</v>
      </c>
      <c r="Q359">
        <v>332400</v>
      </c>
      <c r="R359">
        <v>5300000</v>
      </c>
      <c r="S359">
        <v>100000</v>
      </c>
      <c r="T359">
        <v>2020</v>
      </c>
      <c r="U359" t="s">
        <v>65</v>
      </c>
      <c r="V359" t="s">
        <v>101</v>
      </c>
      <c r="W359">
        <v>23.9</v>
      </c>
      <c r="X359">
        <v>83429615</v>
      </c>
      <c r="Y359">
        <v>13.49</v>
      </c>
      <c r="Z359">
        <v>63097818</v>
      </c>
      <c r="AA359">
        <v>38.963745000000003</v>
      </c>
      <c r="AB359">
        <v>35.243321999999999</v>
      </c>
      <c r="AC359">
        <v>27.208333333333332</v>
      </c>
      <c r="AD359">
        <v>6722610.6807044409</v>
      </c>
      <c r="AE359">
        <v>15007.656967840736</v>
      </c>
      <c r="AF359">
        <v>2.2324150067051227E-3</v>
      </c>
      <c r="AG359">
        <v>50.479914845495429</v>
      </c>
      <c r="AH359">
        <v>447.94538515306124</v>
      </c>
      <c r="AI359">
        <v>6</v>
      </c>
      <c r="AJ359">
        <v>415500</v>
      </c>
      <c r="AK359">
        <v>4967600</v>
      </c>
      <c r="AL359">
        <v>16666.666666666668</v>
      </c>
      <c r="AM359">
        <f>youtube_stats_raw[[#This Row],[subscribers_for_last_30_days]] /  youtube_stats_raw[[#This Row],[subscribers]]</f>
        <v>5.1020408163265302E-3</v>
      </c>
      <c r="AN359" t="str">
        <f>IF(AND(youtube_stats_raw[[#This Row],[upload_frequency]]&gt;23.1077381,youtube_stats_raw[[#This Row],[ engagement_rate]]&lt;=0),"High",IF(OR(youtube_stats_raw[[#This Row],[upload_frequency]]&gt;23.1077381,youtube_stats_raw[[#This Row],[ engagement_rate]]&lt;=0),"Medium","Low"))</f>
        <v>Medium</v>
      </c>
      <c r="AO359" s="4">
        <f>DATE(T359, MATCH(U359,{"Jan","Feb","Mar","Apr","May","Jun","Jul","Aug","Sep","Oct","Nov","Dec"},0), V359)</f>
        <v>43938</v>
      </c>
      <c r="AP359" t="str">
        <f>IF(youtube_stats_raw[[#This Row],[subscribers]]&lt;70000000,"Micro",IF(youtube_stats_raw[[#This Row],[subscribers]]&lt;128000000,"Mid",IF(youtube_stats_raw[[#This Row],[subscribers]]&lt;186000000,"Macro","Mega")))</f>
        <v>Micro</v>
      </c>
      <c r="AQ359">
        <f>SUM((youtube_stats_raw[[#This Row],[lowest_yearly_earnings]] + youtube_stats_raw[[#This Row],[highest_yearly_earnings]])/2)</f>
        <v>2816200</v>
      </c>
      <c r="AR35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60" spans="1:44" x14ac:dyDescent="0.3">
      <c r="A360">
        <v>418</v>
      </c>
      <c r="B360" t="s">
        <v>559</v>
      </c>
      <c r="C360" s="1">
        <v>19600000</v>
      </c>
      <c r="D360" s="2">
        <v>7906181776</v>
      </c>
      <c r="E360" t="s">
        <v>37</v>
      </c>
      <c r="F360" t="s">
        <v>559</v>
      </c>
      <c r="G360">
        <v>214</v>
      </c>
      <c r="H360" t="s">
        <v>39</v>
      </c>
      <c r="I360" t="s">
        <v>40</v>
      </c>
      <c r="J360" t="s">
        <v>45</v>
      </c>
      <c r="K360">
        <v>656</v>
      </c>
      <c r="L360">
        <v>112</v>
      </c>
      <c r="M360">
        <v>106</v>
      </c>
      <c r="N360">
        <v>2304000000</v>
      </c>
      <c r="O360">
        <v>576000</v>
      </c>
      <c r="P360">
        <v>9200000</v>
      </c>
      <c r="Q360">
        <v>6900000</v>
      </c>
      <c r="R360">
        <v>110600000</v>
      </c>
      <c r="S360">
        <v>6700000</v>
      </c>
      <c r="T360">
        <v>2016</v>
      </c>
      <c r="U360" t="s">
        <v>89</v>
      </c>
      <c r="V360" t="s">
        <v>77</v>
      </c>
      <c r="W360">
        <v>88.2</v>
      </c>
      <c r="X360">
        <v>328239523</v>
      </c>
      <c r="Y360">
        <v>14.7</v>
      </c>
      <c r="Z360">
        <v>270663028</v>
      </c>
      <c r="AA360">
        <v>37.090240000000001</v>
      </c>
      <c r="AB360">
        <v>-95.712890999999999</v>
      </c>
      <c r="AC360">
        <v>2.2291666666666665</v>
      </c>
      <c r="AD360">
        <v>36944774.654205605</v>
      </c>
      <c r="AE360">
        <v>91588.785046728968</v>
      </c>
      <c r="AF360">
        <v>2.47907277562195E-3</v>
      </c>
      <c r="AG360">
        <v>1163.6464048837724</v>
      </c>
      <c r="AH360">
        <v>403.37662122448978</v>
      </c>
      <c r="AI360">
        <v>10</v>
      </c>
      <c r="AJ360">
        <v>8624000</v>
      </c>
      <c r="AK360">
        <v>103700000</v>
      </c>
      <c r="AL360">
        <v>670000</v>
      </c>
      <c r="AM360">
        <f>youtube_stats_raw[[#This Row],[subscribers_for_last_30_days]] /  youtube_stats_raw[[#This Row],[subscribers]]</f>
        <v>0.34183673469387754</v>
      </c>
      <c r="AN360" t="str">
        <f>IF(AND(youtube_stats_raw[[#This Row],[upload_frequency]]&gt;23.1077381,youtube_stats_raw[[#This Row],[ engagement_rate]]&lt;=0),"High",IF(OR(youtube_stats_raw[[#This Row],[upload_frequency]]&gt;23.1077381,youtube_stats_raw[[#This Row],[ engagement_rate]]&lt;=0),"Medium","Low"))</f>
        <v>Low</v>
      </c>
      <c r="AO360" s="4">
        <f>DATE(T360, MATCH(U360,{"Jan","Feb","Mar","Apr","May","Jun","Jul","Aug","Sep","Oct","Nov","Dec"},0), V360)</f>
        <v>42527</v>
      </c>
      <c r="AP360" t="str">
        <f>IF(youtube_stats_raw[[#This Row],[subscribers]]&lt;70000000,"Micro",IF(youtube_stats_raw[[#This Row],[subscribers]]&lt;128000000,"Mid",IF(youtube_stats_raw[[#This Row],[subscribers]]&lt;186000000,"Macro","Mega")))</f>
        <v>Micro</v>
      </c>
      <c r="AQ360">
        <f>SUM((youtube_stats_raw[[#This Row],[lowest_yearly_earnings]] + youtube_stats_raw[[#This Row],[highest_yearly_earnings]])/2)</f>
        <v>58750000</v>
      </c>
      <c r="AR36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61" spans="1:44" x14ac:dyDescent="0.3">
      <c r="A361">
        <v>419</v>
      </c>
      <c r="B361" t="s">
        <v>560</v>
      </c>
      <c r="C361" s="1">
        <v>19600000</v>
      </c>
      <c r="D361" s="2">
        <v>3961318438</v>
      </c>
      <c r="E361" t="s">
        <v>61</v>
      </c>
      <c r="F361" t="s">
        <v>560</v>
      </c>
      <c r="G361">
        <v>674</v>
      </c>
      <c r="H361" t="s">
        <v>39</v>
      </c>
      <c r="I361" t="s">
        <v>40</v>
      </c>
      <c r="J361" t="s">
        <v>41</v>
      </c>
      <c r="K361">
        <v>1934</v>
      </c>
      <c r="L361">
        <v>113</v>
      </c>
      <c r="M361">
        <v>30</v>
      </c>
      <c r="N361">
        <v>22292000</v>
      </c>
      <c r="O361">
        <v>5600</v>
      </c>
      <c r="P361">
        <v>89200</v>
      </c>
      <c r="Q361">
        <v>66900</v>
      </c>
      <c r="R361">
        <v>1100000</v>
      </c>
      <c r="S361">
        <v>0</v>
      </c>
      <c r="T361">
        <v>2013</v>
      </c>
      <c r="U361" t="s">
        <v>73</v>
      </c>
      <c r="V361" t="s">
        <v>184</v>
      </c>
      <c r="W361">
        <v>88.2</v>
      </c>
      <c r="X361">
        <v>328239523</v>
      </c>
      <c r="Y361">
        <v>14.7</v>
      </c>
      <c r="Z361">
        <v>270663028</v>
      </c>
      <c r="AA361">
        <v>37.090240000000001</v>
      </c>
      <c r="AB361">
        <v>-95.712890999999999</v>
      </c>
      <c r="AC361">
        <v>5.1060606060606064</v>
      </c>
      <c r="AD361">
        <v>5877327.0593471806</v>
      </c>
      <c r="AE361">
        <v>29080.11869436202</v>
      </c>
      <c r="AF361">
        <v>4.9478476186064196E-3</v>
      </c>
      <c r="AG361">
        <v>22.517755488759828</v>
      </c>
      <c r="AH361">
        <v>202.10808357142858</v>
      </c>
      <c r="AI361">
        <v>13</v>
      </c>
      <c r="AJ361">
        <v>83600</v>
      </c>
      <c r="AK361">
        <v>1033100</v>
      </c>
      <c r="AL361">
        <v>0</v>
      </c>
      <c r="AM361">
        <f>youtube_stats_raw[[#This Row],[subscribers_for_last_30_days]] /  youtube_stats_raw[[#This Row],[subscribers]]</f>
        <v>0</v>
      </c>
      <c r="AN361" t="str">
        <f>IF(AND(youtube_stats_raw[[#This Row],[upload_frequency]]&gt;23.1077381,youtube_stats_raw[[#This Row],[ engagement_rate]]&lt;=0),"High",IF(OR(youtube_stats_raw[[#This Row],[upload_frequency]]&gt;23.1077381,youtube_stats_raw[[#This Row],[ engagement_rate]]&lt;=0),"Medium","Low"))</f>
        <v>Medium</v>
      </c>
      <c r="AO361" s="4">
        <f>DATE(T361, MATCH(U361,{"Jan","Feb","Mar","Apr","May","Jun","Jul","Aug","Sep","Oct","Nov","Dec"},0), V361)</f>
        <v>41305</v>
      </c>
      <c r="AP361" t="str">
        <f>IF(youtube_stats_raw[[#This Row],[subscribers]]&lt;70000000,"Micro",IF(youtube_stats_raw[[#This Row],[subscribers]]&lt;128000000,"Mid",IF(youtube_stats_raw[[#This Row],[subscribers]]&lt;186000000,"Macro","Mega")))</f>
        <v>Micro</v>
      </c>
      <c r="AQ361">
        <f>SUM((youtube_stats_raw[[#This Row],[lowest_yearly_earnings]] + youtube_stats_raw[[#This Row],[highest_yearly_earnings]])/2)</f>
        <v>583450</v>
      </c>
      <c r="AR36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62" spans="1:44" x14ac:dyDescent="0.3">
      <c r="A362">
        <v>420</v>
      </c>
      <c r="B362" t="s">
        <v>561</v>
      </c>
      <c r="C362" s="1">
        <v>19500000</v>
      </c>
      <c r="D362" s="2">
        <v>5234251168</v>
      </c>
      <c r="E362" t="s">
        <v>45</v>
      </c>
      <c r="F362" t="s">
        <v>561</v>
      </c>
      <c r="G362">
        <v>847</v>
      </c>
      <c r="H362" t="s">
        <v>31</v>
      </c>
      <c r="I362" t="s">
        <v>32</v>
      </c>
      <c r="J362" t="s">
        <v>45</v>
      </c>
      <c r="K362">
        <v>1265</v>
      </c>
      <c r="L362">
        <v>74</v>
      </c>
      <c r="M362">
        <v>108</v>
      </c>
      <c r="N362">
        <v>59841000</v>
      </c>
      <c r="O362">
        <v>0</v>
      </c>
      <c r="P362">
        <v>0</v>
      </c>
      <c r="Q362">
        <v>0</v>
      </c>
      <c r="R362">
        <v>0</v>
      </c>
      <c r="S362">
        <v>300000</v>
      </c>
      <c r="T362">
        <v>2014</v>
      </c>
      <c r="U362" t="s">
        <v>34</v>
      </c>
      <c r="V362" t="s">
        <v>74</v>
      </c>
      <c r="W362">
        <v>28.1</v>
      </c>
      <c r="X362">
        <v>1366417754</v>
      </c>
      <c r="Y362">
        <v>5.36</v>
      </c>
      <c r="Z362">
        <v>471031528</v>
      </c>
      <c r="AA362">
        <v>20.593684</v>
      </c>
      <c r="AB362">
        <v>78.962879999999998</v>
      </c>
      <c r="AC362">
        <v>7.0583333333333336</v>
      </c>
      <c r="AD362">
        <v>6179753.445100354</v>
      </c>
      <c r="AE362">
        <v>23022.432113341205</v>
      </c>
      <c r="AF362">
        <v>3.7254612692670845E-3</v>
      </c>
      <c r="AG362">
        <v>0</v>
      </c>
      <c r="AH362">
        <v>268.42313682051281</v>
      </c>
      <c r="AI362">
        <v>12</v>
      </c>
      <c r="AJ362">
        <v>0</v>
      </c>
      <c r="AK362">
        <v>0</v>
      </c>
      <c r="AL362">
        <v>25000</v>
      </c>
      <c r="AM362">
        <f>youtube_stats_raw[[#This Row],[subscribers_for_last_30_days]] /  youtube_stats_raw[[#This Row],[subscribers]]</f>
        <v>1.5384615384615385E-2</v>
      </c>
      <c r="AN362" t="str">
        <f>IF(AND(youtube_stats_raw[[#This Row],[upload_frequency]]&gt;23.1077381,youtube_stats_raw[[#This Row],[ engagement_rate]]&lt;=0),"High",IF(OR(youtube_stats_raw[[#This Row],[upload_frequency]]&gt;23.1077381,youtube_stats_raw[[#This Row],[ engagement_rate]]&lt;=0),"Medium","Low"))</f>
        <v>Low</v>
      </c>
      <c r="AO362" s="4">
        <f>DATE(T362, MATCH(U362,{"Jan","Feb","Mar","Apr","May","Jun","Jul","Aug","Sep","Oct","Nov","Dec"},0), V362)</f>
        <v>41712</v>
      </c>
      <c r="AP362" t="str">
        <f>IF(youtube_stats_raw[[#This Row],[subscribers]]&lt;70000000,"Micro",IF(youtube_stats_raw[[#This Row],[subscribers]]&lt;128000000,"Mid",IF(youtube_stats_raw[[#This Row],[subscribers]]&lt;186000000,"Macro","Mega")))</f>
        <v>Micro</v>
      </c>
      <c r="AQ362">
        <f>SUM((youtube_stats_raw[[#This Row],[lowest_yearly_earnings]] + youtube_stats_raw[[#This Row],[highest_yearly_earnings]])/2)</f>
        <v>0</v>
      </c>
      <c r="AR36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63" spans="1:44" x14ac:dyDescent="0.3">
      <c r="A363">
        <v>421</v>
      </c>
      <c r="B363" t="s">
        <v>562</v>
      </c>
      <c r="C363" s="1">
        <v>19400000</v>
      </c>
      <c r="D363" s="2">
        <v>2255542592</v>
      </c>
      <c r="E363" t="s">
        <v>134</v>
      </c>
      <c r="F363" t="s">
        <v>562</v>
      </c>
      <c r="G363">
        <v>4750</v>
      </c>
      <c r="H363" t="s">
        <v>31</v>
      </c>
      <c r="I363" t="s">
        <v>32</v>
      </c>
      <c r="J363" t="s">
        <v>135</v>
      </c>
      <c r="K363">
        <v>4178</v>
      </c>
      <c r="L363">
        <v>74</v>
      </c>
      <c r="M363">
        <v>8</v>
      </c>
      <c r="N363">
        <v>32111000</v>
      </c>
      <c r="O363">
        <v>8000</v>
      </c>
      <c r="P363">
        <v>128400</v>
      </c>
      <c r="Q363">
        <v>96300</v>
      </c>
      <c r="R363">
        <v>1500000</v>
      </c>
      <c r="S363">
        <v>100000</v>
      </c>
      <c r="T363">
        <v>2017</v>
      </c>
      <c r="U363" t="s">
        <v>98</v>
      </c>
      <c r="V363" t="s">
        <v>43</v>
      </c>
      <c r="W363">
        <v>28.1</v>
      </c>
      <c r="X363">
        <v>1366417754</v>
      </c>
      <c r="Y363">
        <v>5.36</v>
      </c>
      <c r="Z363">
        <v>471031528</v>
      </c>
      <c r="AA363">
        <v>20.593684</v>
      </c>
      <c r="AB363">
        <v>78.962879999999998</v>
      </c>
      <c r="AC363">
        <v>56.547619047619051</v>
      </c>
      <c r="AD363">
        <v>474851.07199999999</v>
      </c>
      <c r="AE363">
        <v>4084.2105263157896</v>
      </c>
      <c r="AF363">
        <v>8.6010346551682413E-3</v>
      </c>
      <c r="AG363">
        <v>56.926435552763003</v>
      </c>
      <c r="AH363">
        <v>116.26508206185567</v>
      </c>
      <c r="AI363">
        <v>9</v>
      </c>
      <c r="AJ363">
        <v>120400</v>
      </c>
      <c r="AK363">
        <v>1403700</v>
      </c>
      <c r="AL363">
        <v>11111.111111111111</v>
      </c>
      <c r="AM363">
        <f>youtube_stats_raw[[#This Row],[subscribers_for_last_30_days]] /  youtube_stats_raw[[#This Row],[subscribers]]</f>
        <v>5.1546391752577319E-3</v>
      </c>
      <c r="AN363" t="str">
        <f>IF(AND(youtube_stats_raw[[#This Row],[upload_frequency]]&gt;23.1077381,youtube_stats_raw[[#This Row],[ engagement_rate]]&lt;=0),"High",IF(OR(youtube_stats_raw[[#This Row],[upload_frequency]]&gt;23.1077381,youtube_stats_raw[[#This Row],[ engagement_rate]]&lt;=0),"Medium","Low"))</f>
        <v>Medium</v>
      </c>
      <c r="AO363" s="4">
        <f>DATE(T363, MATCH(U363,{"Jan","Feb","Mar","Apr","May","Jun","Jul","Aug","Sep","Oct","Nov","Dec"},0), V363)</f>
        <v>42921</v>
      </c>
      <c r="AP363" t="str">
        <f>IF(youtube_stats_raw[[#This Row],[subscribers]]&lt;70000000,"Micro",IF(youtube_stats_raw[[#This Row],[subscribers]]&lt;128000000,"Mid",IF(youtube_stats_raw[[#This Row],[subscribers]]&lt;186000000,"Macro","Mega")))</f>
        <v>Micro</v>
      </c>
      <c r="AQ363">
        <f>SUM((youtube_stats_raw[[#This Row],[lowest_yearly_earnings]] + youtube_stats_raw[[#This Row],[highest_yearly_earnings]])/2)</f>
        <v>798150</v>
      </c>
      <c r="AR36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64" spans="1:44" x14ac:dyDescent="0.3">
      <c r="A364">
        <v>422</v>
      </c>
      <c r="B364" t="s">
        <v>563</v>
      </c>
      <c r="C364" s="1">
        <v>19400000</v>
      </c>
      <c r="D364" s="2">
        <v>1577859332</v>
      </c>
      <c r="E364" t="s">
        <v>58</v>
      </c>
      <c r="F364" t="s">
        <v>563</v>
      </c>
      <c r="G364">
        <v>85</v>
      </c>
      <c r="H364" t="s">
        <v>195</v>
      </c>
      <c r="I364" t="s">
        <v>196</v>
      </c>
      <c r="J364" t="s">
        <v>71</v>
      </c>
      <c r="K364">
        <v>6674</v>
      </c>
      <c r="L364">
        <v>14</v>
      </c>
      <c r="M364">
        <v>22</v>
      </c>
      <c r="N364">
        <v>2382000</v>
      </c>
      <c r="O364">
        <v>595</v>
      </c>
      <c r="P364">
        <v>9500</v>
      </c>
      <c r="Q364">
        <v>7100</v>
      </c>
      <c r="R364">
        <v>114300</v>
      </c>
      <c r="S364">
        <v>100000</v>
      </c>
      <c r="T364">
        <v>2017</v>
      </c>
      <c r="U364" t="s">
        <v>51</v>
      </c>
      <c r="V364" t="s">
        <v>85</v>
      </c>
      <c r="W364">
        <v>40.200000000000003</v>
      </c>
      <c r="X364">
        <v>126014024</v>
      </c>
      <c r="Y364">
        <v>3.42</v>
      </c>
      <c r="Z364">
        <v>102626859</v>
      </c>
      <c r="AA364">
        <v>23.634501</v>
      </c>
      <c r="AB364">
        <v>-102.552784</v>
      </c>
      <c r="AC364">
        <v>1.0119047619047619</v>
      </c>
      <c r="AD364">
        <v>18563050.964705881</v>
      </c>
      <c r="AE364">
        <v>228235.29411764705</v>
      </c>
      <c r="AF364">
        <v>1.2295139120804719E-2</v>
      </c>
      <c r="AG364">
        <v>6.0208155488476711</v>
      </c>
      <c r="AH364">
        <v>81.332955257731953</v>
      </c>
      <c r="AI364">
        <v>9</v>
      </c>
      <c r="AJ364">
        <v>8905</v>
      </c>
      <c r="AK364">
        <v>107200</v>
      </c>
      <c r="AL364">
        <v>11111.111111111111</v>
      </c>
      <c r="AM364">
        <f>youtube_stats_raw[[#This Row],[subscribers_for_last_30_days]] /  youtube_stats_raw[[#This Row],[subscribers]]</f>
        <v>5.1546391752577319E-3</v>
      </c>
      <c r="AN364" t="str">
        <f>IF(AND(youtube_stats_raw[[#This Row],[upload_frequency]]&gt;23.1077381,youtube_stats_raw[[#This Row],[ engagement_rate]]&lt;=0),"High",IF(OR(youtube_stats_raw[[#This Row],[upload_frequency]]&gt;23.1077381,youtube_stats_raw[[#This Row],[ engagement_rate]]&lt;=0),"Medium","Low"))</f>
        <v>Low</v>
      </c>
      <c r="AO364" s="4">
        <f>DATE(T364, MATCH(U364,{"Jan","Feb","Mar","Apr","May","Jun","Jul","Aug","Sep","Oct","Nov","Dec"},0), V364)</f>
        <v>42993</v>
      </c>
      <c r="AP364" t="str">
        <f>IF(youtube_stats_raw[[#This Row],[subscribers]]&lt;70000000,"Micro",IF(youtube_stats_raw[[#This Row],[subscribers]]&lt;128000000,"Mid",IF(youtube_stats_raw[[#This Row],[subscribers]]&lt;186000000,"Macro","Mega")))</f>
        <v>Micro</v>
      </c>
      <c r="AQ364">
        <f>SUM((youtube_stats_raw[[#This Row],[lowest_yearly_earnings]] + youtube_stats_raw[[#This Row],[highest_yearly_earnings]])/2)</f>
        <v>60700</v>
      </c>
      <c r="AR36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65" spans="1:44" x14ac:dyDescent="0.3">
      <c r="A365">
        <v>423</v>
      </c>
      <c r="B365" t="s">
        <v>564</v>
      </c>
      <c r="C365" s="1">
        <v>19400000</v>
      </c>
      <c r="D365" s="2">
        <v>23038014291</v>
      </c>
      <c r="E365" t="s">
        <v>45</v>
      </c>
      <c r="F365" t="s">
        <v>564</v>
      </c>
      <c r="G365">
        <v>125974</v>
      </c>
      <c r="H365" t="s">
        <v>31</v>
      </c>
      <c r="I365" t="s">
        <v>32</v>
      </c>
      <c r="J365" t="s">
        <v>45</v>
      </c>
      <c r="K365">
        <v>88</v>
      </c>
      <c r="L365">
        <v>75</v>
      </c>
      <c r="M365">
        <v>109</v>
      </c>
      <c r="N365">
        <v>272917000</v>
      </c>
      <c r="O365">
        <v>68200</v>
      </c>
      <c r="P365">
        <v>1100000</v>
      </c>
      <c r="Q365">
        <v>818800</v>
      </c>
      <c r="R365">
        <v>13100000</v>
      </c>
      <c r="S365">
        <v>200000</v>
      </c>
      <c r="T365">
        <v>2010</v>
      </c>
      <c r="U365" t="s">
        <v>34</v>
      </c>
      <c r="V365" t="s">
        <v>85</v>
      </c>
      <c r="W365">
        <v>28.1</v>
      </c>
      <c r="X365">
        <v>1366417754</v>
      </c>
      <c r="Y365">
        <v>5.36</v>
      </c>
      <c r="Z365">
        <v>471031528</v>
      </c>
      <c r="AA365">
        <v>20.593684</v>
      </c>
      <c r="AB365">
        <v>78.962879999999998</v>
      </c>
      <c r="AC365">
        <v>749.84523809523807</v>
      </c>
      <c r="AD365">
        <v>182879.12022322067</v>
      </c>
      <c r="AE365">
        <v>154.00003175258388</v>
      </c>
      <c r="AF365">
        <v>8.4208646435204176E-4</v>
      </c>
      <c r="AG365">
        <v>47.747170659136387</v>
      </c>
      <c r="AH365">
        <v>1187.5265098453608</v>
      </c>
      <c r="AI365">
        <v>16</v>
      </c>
      <c r="AJ365">
        <v>1031800</v>
      </c>
      <c r="AK365">
        <v>12281200</v>
      </c>
      <c r="AL365">
        <v>12500</v>
      </c>
      <c r="AM365">
        <f>youtube_stats_raw[[#This Row],[subscribers_for_last_30_days]] /  youtube_stats_raw[[#This Row],[subscribers]]</f>
        <v>1.0309278350515464E-2</v>
      </c>
      <c r="AN365" t="str">
        <f>IF(AND(youtube_stats_raw[[#This Row],[upload_frequency]]&gt;23.1077381,youtube_stats_raw[[#This Row],[ engagement_rate]]&lt;=0),"High",IF(OR(youtube_stats_raw[[#This Row],[upload_frequency]]&gt;23.1077381,youtube_stats_raw[[#This Row],[ engagement_rate]]&lt;=0),"Medium","Low"))</f>
        <v>Medium</v>
      </c>
      <c r="AO365" s="4">
        <f>DATE(T365, MATCH(U365,{"Jan","Feb","Mar","Apr","May","Jun","Jul","Aug","Sep","Oct","Nov","Dec"},0), V365)</f>
        <v>40252</v>
      </c>
      <c r="AP365" t="str">
        <f>IF(youtube_stats_raw[[#This Row],[subscribers]]&lt;70000000,"Micro",IF(youtube_stats_raw[[#This Row],[subscribers]]&lt;128000000,"Mid",IF(youtube_stats_raw[[#This Row],[subscribers]]&lt;186000000,"Macro","Mega")))</f>
        <v>Micro</v>
      </c>
      <c r="AQ365">
        <f>SUM((youtube_stats_raw[[#This Row],[lowest_yearly_earnings]] + youtube_stats_raw[[#This Row],[highest_yearly_earnings]])/2)</f>
        <v>6959400</v>
      </c>
      <c r="AR36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66" spans="1:44" x14ac:dyDescent="0.3">
      <c r="A366">
        <v>424</v>
      </c>
      <c r="B366" t="s">
        <v>565</v>
      </c>
      <c r="C366" s="1">
        <v>19400000</v>
      </c>
      <c r="D366" s="2">
        <v>5529131886</v>
      </c>
      <c r="E366" t="s">
        <v>81</v>
      </c>
      <c r="F366" t="s">
        <v>565</v>
      </c>
      <c r="G366">
        <v>10728</v>
      </c>
      <c r="H366" t="s">
        <v>566</v>
      </c>
      <c r="I366" t="s">
        <v>567</v>
      </c>
      <c r="J366" t="s">
        <v>81</v>
      </c>
      <c r="K366">
        <v>1186</v>
      </c>
      <c r="L366">
        <v>1</v>
      </c>
      <c r="M366">
        <v>5</v>
      </c>
      <c r="N366">
        <v>58863000</v>
      </c>
      <c r="O366">
        <v>14700</v>
      </c>
      <c r="P366">
        <v>235500</v>
      </c>
      <c r="Q366">
        <v>176600</v>
      </c>
      <c r="R366">
        <v>2800000</v>
      </c>
      <c r="S366">
        <v>100000</v>
      </c>
      <c r="T366">
        <v>2006</v>
      </c>
      <c r="U366" t="s">
        <v>51</v>
      </c>
      <c r="V366" t="s">
        <v>77</v>
      </c>
      <c r="W366">
        <v>59.6</v>
      </c>
      <c r="X366">
        <v>8574832</v>
      </c>
      <c r="Y366">
        <v>4.58</v>
      </c>
      <c r="Z366">
        <v>6332428</v>
      </c>
      <c r="AA366">
        <v>46.818187999999999</v>
      </c>
      <c r="AB366">
        <v>8.2275120000000008</v>
      </c>
      <c r="AC366">
        <v>49.666666666666664</v>
      </c>
      <c r="AD366">
        <v>515392.60682326619</v>
      </c>
      <c r="AE366">
        <v>1808.3519761372111</v>
      </c>
      <c r="AF366">
        <v>3.5086882353306918E-3</v>
      </c>
      <c r="AG366">
        <v>42.592581413421541</v>
      </c>
      <c r="AH366">
        <v>285.00679824742269</v>
      </c>
      <c r="AI366">
        <v>20</v>
      </c>
      <c r="AJ366">
        <v>220800</v>
      </c>
      <c r="AK366">
        <v>2623400</v>
      </c>
      <c r="AL366">
        <v>5000</v>
      </c>
      <c r="AM366">
        <f>youtube_stats_raw[[#This Row],[subscribers_for_last_30_days]] /  youtube_stats_raw[[#This Row],[subscribers]]</f>
        <v>5.1546391752577319E-3</v>
      </c>
      <c r="AN366" t="str">
        <f>IF(AND(youtube_stats_raw[[#This Row],[upload_frequency]]&gt;23.1077381,youtube_stats_raw[[#This Row],[ engagement_rate]]&lt;=0),"High",IF(OR(youtube_stats_raw[[#This Row],[upload_frequency]]&gt;23.1077381,youtube_stats_raw[[#This Row],[ engagement_rate]]&lt;=0),"Medium","Low"))</f>
        <v>Medium</v>
      </c>
      <c r="AO366" s="4">
        <f>DATE(T366, MATCH(U366,{"Jan","Feb","Mar","Apr","May","Jun","Jul","Aug","Sep","Oct","Nov","Dec"},0), V366)</f>
        <v>38966</v>
      </c>
      <c r="AP366" t="str">
        <f>IF(youtube_stats_raw[[#This Row],[subscribers]]&lt;70000000,"Micro",IF(youtube_stats_raw[[#This Row],[subscribers]]&lt;128000000,"Mid",IF(youtube_stats_raw[[#This Row],[subscribers]]&lt;186000000,"Macro","Mega")))</f>
        <v>Micro</v>
      </c>
      <c r="AQ366">
        <f>SUM((youtube_stats_raw[[#This Row],[lowest_yearly_earnings]] + youtube_stats_raw[[#This Row],[highest_yearly_earnings]])/2)</f>
        <v>1488300</v>
      </c>
      <c r="AR36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67" spans="1:44" x14ac:dyDescent="0.3">
      <c r="A367">
        <v>425</v>
      </c>
      <c r="B367" t="s">
        <v>568</v>
      </c>
      <c r="C367" s="1">
        <v>19300000</v>
      </c>
      <c r="D367" s="2">
        <v>264228052</v>
      </c>
      <c r="E367" t="s">
        <v>181</v>
      </c>
      <c r="F367" t="s">
        <v>568</v>
      </c>
      <c r="G367">
        <v>335</v>
      </c>
      <c r="H367" t="s">
        <v>31</v>
      </c>
      <c r="I367" t="s">
        <v>32</v>
      </c>
      <c r="J367" t="s">
        <v>181</v>
      </c>
      <c r="K367">
        <v>48846</v>
      </c>
      <c r="L367">
        <v>75</v>
      </c>
      <c r="M367">
        <v>14</v>
      </c>
      <c r="N367">
        <v>37167000</v>
      </c>
      <c r="O367">
        <v>9300</v>
      </c>
      <c r="P367">
        <v>148700</v>
      </c>
      <c r="Q367">
        <v>111500</v>
      </c>
      <c r="R367">
        <v>1800000</v>
      </c>
      <c r="S367">
        <v>300000</v>
      </c>
      <c r="T367">
        <v>2021</v>
      </c>
      <c r="U367" t="s">
        <v>34</v>
      </c>
      <c r="V367" t="s">
        <v>50</v>
      </c>
      <c r="W367">
        <v>28.1</v>
      </c>
      <c r="X367">
        <v>1366417754</v>
      </c>
      <c r="Y367">
        <v>5.36</v>
      </c>
      <c r="Z367">
        <v>471031528</v>
      </c>
      <c r="AA367">
        <v>20.593684</v>
      </c>
      <c r="AB367">
        <v>78.962879999999998</v>
      </c>
      <c r="AC367">
        <v>9.3055555555555554</v>
      </c>
      <c r="AD367">
        <v>788740.45373134327</v>
      </c>
      <c r="AE367">
        <v>57611.940298507463</v>
      </c>
      <c r="AF367">
        <v>7.3042963659286253E-2</v>
      </c>
      <c r="AG367">
        <v>562.77143503294644</v>
      </c>
      <c r="AH367">
        <v>13.690572642487046</v>
      </c>
      <c r="AI367">
        <v>5</v>
      </c>
      <c r="AJ367">
        <v>139400</v>
      </c>
      <c r="AK367">
        <v>1688500</v>
      </c>
      <c r="AL367">
        <v>60000</v>
      </c>
      <c r="AM367">
        <f>youtube_stats_raw[[#This Row],[subscribers_for_last_30_days]] /  youtube_stats_raw[[#This Row],[subscribers]]</f>
        <v>1.5544041450777202E-2</v>
      </c>
      <c r="AN367" t="str">
        <f>IF(AND(youtube_stats_raw[[#This Row],[upload_frequency]]&gt;23.1077381,youtube_stats_raw[[#This Row],[ engagement_rate]]&lt;=0),"High",IF(OR(youtube_stats_raw[[#This Row],[upload_frequency]]&gt;23.1077381,youtube_stats_raw[[#This Row],[ engagement_rate]]&lt;=0),"Medium","Low"))</f>
        <v>Low</v>
      </c>
      <c r="AO367" s="4">
        <f>DATE(T367, MATCH(U367,{"Jan","Feb","Mar","Apr","May","Jun","Jul","Aug","Sep","Oct","Nov","Dec"},0), V367)</f>
        <v>44257</v>
      </c>
      <c r="AP367" t="str">
        <f>IF(youtube_stats_raw[[#This Row],[subscribers]]&lt;70000000,"Micro",IF(youtube_stats_raw[[#This Row],[subscribers]]&lt;128000000,"Mid",IF(youtube_stats_raw[[#This Row],[subscribers]]&lt;186000000,"Macro","Mega")))</f>
        <v>Micro</v>
      </c>
      <c r="AQ367">
        <f>SUM((youtube_stats_raw[[#This Row],[lowest_yearly_earnings]] + youtube_stats_raw[[#This Row],[highest_yearly_earnings]])/2)</f>
        <v>955750</v>
      </c>
      <c r="AR36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68" spans="1:44" x14ac:dyDescent="0.3">
      <c r="A368">
        <v>428</v>
      </c>
      <c r="B368" t="s">
        <v>569</v>
      </c>
      <c r="C368" s="1">
        <v>19200000</v>
      </c>
      <c r="D368" s="2">
        <v>4329121104</v>
      </c>
      <c r="E368" t="s">
        <v>58</v>
      </c>
      <c r="F368" t="s">
        <v>569</v>
      </c>
      <c r="G368">
        <v>570</v>
      </c>
      <c r="H368" t="s">
        <v>39</v>
      </c>
      <c r="I368" t="s">
        <v>40</v>
      </c>
      <c r="J368" t="s">
        <v>170</v>
      </c>
      <c r="K368">
        <v>1705</v>
      </c>
      <c r="L368">
        <v>114</v>
      </c>
      <c r="M368">
        <v>22</v>
      </c>
      <c r="N368">
        <v>2730000</v>
      </c>
      <c r="O368">
        <v>683</v>
      </c>
      <c r="P368">
        <v>10900</v>
      </c>
      <c r="Q368">
        <v>8200</v>
      </c>
      <c r="R368">
        <v>131100</v>
      </c>
      <c r="S368">
        <v>0</v>
      </c>
      <c r="T368">
        <v>2005</v>
      </c>
      <c r="U368" t="s">
        <v>51</v>
      </c>
      <c r="V368" t="s">
        <v>127</v>
      </c>
      <c r="W368">
        <v>88.2</v>
      </c>
      <c r="X368">
        <v>328239523</v>
      </c>
      <c r="Y368">
        <v>14.7</v>
      </c>
      <c r="Z368">
        <v>270663028</v>
      </c>
      <c r="AA368">
        <v>37.090240000000001</v>
      </c>
      <c r="AB368">
        <v>-95.712890999999999</v>
      </c>
      <c r="AC368">
        <v>2.5</v>
      </c>
      <c r="AD368">
        <v>7594949.3052631579</v>
      </c>
      <c r="AE368">
        <v>33684.210526315786</v>
      </c>
      <c r="AF368">
        <v>4.4350803636007503E-3</v>
      </c>
      <c r="AG368">
        <v>2.5178320814191757</v>
      </c>
      <c r="AH368">
        <v>225.47505749999999</v>
      </c>
      <c r="AI368">
        <v>21</v>
      </c>
      <c r="AJ368">
        <v>10217</v>
      </c>
      <c r="AK368">
        <v>122900</v>
      </c>
      <c r="AL368">
        <v>0</v>
      </c>
      <c r="AM368">
        <f>youtube_stats_raw[[#This Row],[subscribers_for_last_30_days]] /  youtube_stats_raw[[#This Row],[subscribers]]</f>
        <v>0</v>
      </c>
      <c r="AN368" t="str">
        <f>IF(AND(youtube_stats_raw[[#This Row],[upload_frequency]]&gt;23.1077381,youtube_stats_raw[[#This Row],[ engagement_rate]]&lt;=0),"High",IF(OR(youtube_stats_raw[[#This Row],[upload_frequency]]&gt;23.1077381,youtube_stats_raw[[#This Row],[ engagement_rate]]&lt;=0),"Medium","Low"))</f>
        <v>Medium</v>
      </c>
      <c r="AO368" s="4">
        <f>DATE(T368, MATCH(U368,{"Jan","Feb","Mar","Apr","May","Jun","Jul","Aug","Sep","Oct","Nov","Dec"},0), V368)</f>
        <v>38617</v>
      </c>
      <c r="AP368" t="str">
        <f>IF(youtube_stats_raw[[#This Row],[subscribers]]&lt;70000000,"Micro",IF(youtube_stats_raw[[#This Row],[subscribers]]&lt;128000000,"Mid",IF(youtube_stats_raw[[#This Row],[subscribers]]&lt;186000000,"Macro","Mega")))</f>
        <v>Micro</v>
      </c>
      <c r="AQ368">
        <f>SUM((youtube_stats_raw[[#This Row],[lowest_yearly_earnings]] + youtube_stats_raw[[#This Row],[highest_yearly_earnings]])/2)</f>
        <v>69650</v>
      </c>
      <c r="AR36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69" spans="1:44" x14ac:dyDescent="0.3">
      <c r="A369">
        <v>429</v>
      </c>
      <c r="B369" t="s">
        <v>570</v>
      </c>
      <c r="C369" s="1">
        <v>19200000</v>
      </c>
      <c r="D369" s="2">
        <v>7590582024</v>
      </c>
      <c r="E369" t="s">
        <v>45</v>
      </c>
      <c r="F369" t="s">
        <v>570</v>
      </c>
      <c r="G369">
        <v>8285</v>
      </c>
      <c r="H369" t="s">
        <v>31</v>
      </c>
      <c r="I369" t="s">
        <v>32</v>
      </c>
      <c r="J369" t="s">
        <v>30</v>
      </c>
      <c r="K369">
        <v>724</v>
      </c>
      <c r="L369">
        <v>77</v>
      </c>
      <c r="M369">
        <v>98</v>
      </c>
      <c r="N369">
        <v>28678000</v>
      </c>
      <c r="O369">
        <v>7200</v>
      </c>
      <c r="P369">
        <v>114700</v>
      </c>
      <c r="Q369">
        <v>86000</v>
      </c>
      <c r="R369">
        <v>1400000</v>
      </c>
      <c r="S369">
        <v>100000</v>
      </c>
      <c r="T369">
        <v>2011</v>
      </c>
      <c r="U369" t="s">
        <v>73</v>
      </c>
      <c r="V369" t="s">
        <v>83</v>
      </c>
      <c r="W369">
        <v>28.1</v>
      </c>
      <c r="X369">
        <v>1366417754</v>
      </c>
      <c r="Y369">
        <v>5.36</v>
      </c>
      <c r="Z369">
        <v>471031528</v>
      </c>
      <c r="AA369">
        <v>20.593684</v>
      </c>
      <c r="AB369">
        <v>78.962879999999998</v>
      </c>
      <c r="AC369">
        <v>53.108974358974358</v>
      </c>
      <c r="AD369">
        <v>916183.70838865417</v>
      </c>
      <c r="AE369">
        <v>2317.4411587205796</v>
      </c>
      <c r="AF369">
        <v>2.5294503029271265E-3</v>
      </c>
      <c r="AG369">
        <v>15.110830715924031</v>
      </c>
      <c r="AH369">
        <v>395.34281375</v>
      </c>
      <c r="AI369">
        <v>15</v>
      </c>
      <c r="AJ369">
        <v>107500</v>
      </c>
      <c r="AK369">
        <v>1314000</v>
      </c>
      <c r="AL369">
        <v>6666.666666666667</v>
      </c>
      <c r="AM369">
        <f>youtube_stats_raw[[#This Row],[subscribers_for_last_30_days]] /  youtube_stats_raw[[#This Row],[subscribers]]</f>
        <v>5.208333333333333E-3</v>
      </c>
      <c r="AN369" t="str">
        <f>IF(AND(youtube_stats_raw[[#This Row],[upload_frequency]]&gt;23.1077381,youtube_stats_raw[[#This Row],[ engagement_rate]]&lt;=0),"High",IF(OR(youtube_stats_raw[[#This Row],[upload_frequency]]&gt;23.1077381,youtube_stats_raw[[#This Row],[ engagement_rate]]&lt;=0),"Medium","Low"))</f>
        <v>Medium</v>
      </c>
      <c r="AO369" s="4">
        <f>DATE(T369, MATCH(U369,{"Jan","Feb","Mar","Apr","May","Jun","Jul","Aug","Sep","Oct","Nov","Dec"},0), V369)</f>
        <v>40554</v>
      </c>
      <c r="AP369" t="str">
        <f>IF(youtube_stats_raw[[#This Row],[subscribers]]&lt;70000000,"Micro",IF(youtube_stats_raw[[#This Row],[subscribers]]&lt;128000000,"Mid",IF(youtube_stats_raw[[#This Row],[subscribers]]&lt;186000000,"Macro","Mega")))</f>
        <v>Micro</v>
      </c>
      <c r="AQ369">
        <f>SUM((youtube_stats_raw[[#This Row],[lowest_yearly_earnings]] + youtube_stats_raw[[#This Row],[highest_yearly_earnings]])/2)</f>
        <v>743000</v>
      </c>
      <c r="AR36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70" spans="1:44" x14ac:dyDescent="0.3">
      <c r="A370">
        <v>430</v>
      </c>
      <c r="B370" t="s">
        <v>571</v>
      </c>
      <c r="C370" s="1">
        <v>19100000</v>
      </c>
      <c r="D370" s="2">
        <v>13124645973</v>
      </c>
      <c r="E370" t="s">
        <v>45</v>
      </c>
      <c r="F370" t="s">
        <v>571</v>
      </c>
      <c r="G370">
        <v>6526</v>
      </c>
      <c r="H370" t="s">
        <v>39</v>
      </c>
      <c r="I370" t="s">
        <v>40</v>
      </c>
      <c r="J370" t="s">
        <v>170</v>
      </c>
      <c r="K370">
        <v>283</v>
      </c>
      <c r="L370">
        <v>115</v>
      </c>
      <c r="M370">
        <v>23</v>
      </c>
      <c r="N370">
        <v>17243000</v>
      </c>
      <c r="O370">
        <v>4300</v>
      </c>
      <c r="P370">
        <v>69000</v>
      </c>
      <c r="Q370">
        <v>51700</v>
      </c>
      <c r="R370">
        <v>827600</v>
      </c>
      <c r="S370">
        <v>0</v>
      </c>
      <c r="T370">
        <v>2006</v>
      </c>
      <c r="U370" t="s">
        <v>51</v>
      </c>
      <c r="V370" t="s">
        <v>47</v>
      </c>
      <c r="W370">
        <v>88.2</v>
      </c>
      <c r="X370">
        <v>328239523</v>
      </c>
      <c r="Y370">
        <v>14.7</v>
      </c>
      <c r="Z370">
        <v>270663028</v>
      </c>
      <c r="AA370">
        <v>37.090240000000001</v>
      </c>
      <c r="AB370">
        <v>-95.712890999999999</v>
      </c>
      <c r="AC370">
        <v>30.212962962962962</v>
      </c>
      <c r="AD370">
        <v>2011131.7764327307</v>
      </c>
      <c r="AE370">
        <v>2926.7545203800182</v>
      </c>
      <c r="AF370">
        <v>1.4552773491408827E-3</v>
      </c>
      <c r="AG370">
        <v>5.257284664435649</v>
      </c>
      <c r="AH370">
        <v>687.15423942408381</v>
      </c>
      <c r="AI370">
        <v>20</v>
      </c>
      <c r="AJ370">
        <v>64700</v>
      </c>
      <c r="AK370">
        <v>775900</v>
      </c>
      <c r="AL370">
        <v>0</v>
      </c>
      <c r="AM370">
        <f>youtube_stats_raw[[#This Row],[subscribers_for_last_30_days]] /  youtube_stats_raw[[#This Row],[subscribers]]</f>
        <v>0</v>
      </c>
      <c r="AN370" t="str">
        <f>IF(AND(youtube_stats_raw[[#This Row],[upload_frequency]]&gt;23.1077381,youtube_stats_raw[[#This Row],[ engagement_rate]]&lt;=0),"High",IF(OR(youtube_stats_raw[[#This Row],[upload_frequency]]&gt;23.1077381,youtube_stats_raw[[#This Row],[ engagement_rate]]&lt;=0),"Medium","Low"))</f>
        <v>High</v>
      </c>
      <c r="AO370" s="4">
        <f>DATE(T370, MATCH(U370,{"Jan","Feb","Mar","Apr","May","Jun","Jul","Aug","Sep","Oct","Nov","Dec"},0), V370)</f>
        <v>38980</v>
      </c>
      <c r="AP370" t="str">
        <f>IF(youtube_stats_raw[[#This Row],[subscribers]]&lt;70000000,"Micro",IF(youtube_stats_raw[[#This Row],[subscribers]]&lt;128000000,"Mid",IF(youtube_stats_raw[[#This Row],[subscribers]]&lt;186000000,"Macro","Mega")))</f>
        <v>Micro</v>
      </c>
      <c r="AQ370">
        <f>SUM((youtube_stats_raw[[#This Row],[lowest_yearly_earnings]] + youtube_stats_raw[[#This Row],[highest_yearly_earnings]])/2)</f>
        <v>439650</v>
      </c>
      <c r="AR37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71" spans="1:44" x14ac:dyDescent="0.3">
      <c r="A371">
        <v>431</v>
      </c>
      <c r="B371" t="s">
        <v>572</v>
      </c>
      <c r="C371" s="1">
        <v>19100000</v>
      </c>
      <c r="D371" s="2">
        <v>4566120190</v>
      </c>
      <c r="E371" t="s">
        <v>170</v>
      </c>
      <c r="F371" t="s">
        <v>572</v>
      </c>
      <c r="G371">
        <v>139</v>
      </c>
      <c r="H371" t="s">
        <v>39</v>
      </c>
      <c r="I371" t="s">
        <v>40</v>
      </c>
      <c r="J371" t="s">
        <v>170</v>
      </c>
      <c r="K371">
        <v>1568</v>
      </c>
      <c r="L371">
        <v>115</v>
      </c>
      <c r="M371">
        <v>23</v>
      </c>
      <c r="N371">
        <v>30986000</v>
      </c>
      <c r="O371">
        <v>7700</v>
      </c>
      <c r="P371">
        <v>123900</v>
      </c>
      <c r="Q371">
        <v>93000</v>
      </c>
      <c r="R371">
        <v>1500000</v>
      </c>
      <c r="S371">
        <v>0</v>
      </c>
      <c r="T371">
        <v>2014</v>
      </c>
      <c r="U371" t="s">
        <v>91</v>
      </c>
      <c r="V371" t="s">
        <v>104</v>
      </c>
      <c r="W371">
        <v>88.2</v>
      </c>
      <c r="X371">
        <v>328239523</v>
      </c>
      <c r="Y371">
        <v>14.7</v>
      </c>
      <c r="Z371">
        <v>270663028</v>
      </c>
      <c r="AA371">
        <v>37.090240000000001</v>
      </c>
      <c r="AB371">
        <v>-95.712890999999999</v>
      </c>
      <c r="AC371">
        <v>1.1583333333333334</v>
      </c>
      <c r="AD371">
        <v>32849785.539568346</v>
      </c>
      <c r="AE371">
        <v>137410.07194244605</v>
      </c>
      <c r="AF371">
        <v>4.1829823143573449E-3</v>
      </c>
      <c r="AG371">
        <v>27.134633965909689</v>
      </c>
      <c r="AH371">
        <v>239.06388429319372</v>
      </c>
      <c r="AI371">
        <v>12</v>
      </c>
      <c r="AJ371">
        <v>116200</v>
      </c>
      <c r="AK371">
        <v>1407000</v>
      </c>
      <c r="AL371">
        <v>0</v>
      </c>
      <c r="AM371">
        <f>youtube_stats_raw[[#This Row],[subscribers_for_last_30_days]] /  youtube_stats_raw[[#This Row],[subscribers]]</f>
        <v>0</v>
      </c>
      <c r="AN371" t="str">
        <f>IF(AND(youtube_stats_raw[[#This Row],[upload_frequency]]&gt;23.1077381,youtube_stats_raw[[#This Row],[ engagement_rate]]&lt;=0),"High",IF(OR(youtube_stats_raw[[#This Row],[upload_frequency]]&gt;23.1077381,youtube_stats_raw[[#This Row],[ engagement_rate]]&lt;=0),"Medium","Low"))</f>
        <v>Medium</v>
      </c>
      <c r="AO371" s="4">
        <f>DATE(T371, MATCH(U371,{"Jan","Feb","Mar","Apr","May","Jun","Jul","Aug","Sep","Oct","Nov","Dec"},0), V371)</f>
        <v>41881</v>
      </c>
      <c r="AP371" t="str">
        <f>IF(youtube_stats_raw[[#This Row],[subscribers]]&lt;70000000,"Micro",IF(youtube_stats_raw[[#This Row],[subscribers]]&lt;128000000,"Mid",IF(youtube_stats_raw[[#This Row],[subscribers]]&lt;186000000,"Macro","Mega")))</f>
        <v>Micro</v>
      </c>
      <c r="AQ371">
        <f>SUM((youtube_stats_raw[[#This Row],[lowest_yearly_earnings]] + youtube_stats_raw[[#This Row],[highest_yearly_earnings]])/2)</f>
        <v>796500</v>
      </c>
      <c r="AR37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72" spans="1:44" x14ac:dyDescent="0.3">
      <c r="A372">
        <v>434</v>
      </c>
      <c r="B372" t="s">
        <v>573</v>
      </c>
      <c r="C372" s="1">
        <v>19000000</v>
      </c>
      <c r="D372" s="2">
        <v>4924054368</v>
      </c>
      <c r="E372" t="s">
        <v>49</v>
      </c>
      <c r="F372" t="s">
        <v>573</v>
      </c>
      <c r="G372">
        <v>60</v>
      </c>
      <c r="H372" t="s">
        <v>39</v>
      </c>
      <c r="I372" t="s">
        <v>40</v>
      </c>
      <c r="J372" t="s">
        <v>45</v>
      </c>
      <c r="K372">
        <v>1399</v>
      </c>
      <c r="L372">
        <v>116</v>
      </c>
      <c r="M372">
        <v>111</v>
      </c>
      <c r="N372">
        <v>21587000</v>
      </c>
      <c r="O372">
        <v>5400</v>
      </c>
      <c r="P372">
        <v>86300</v>
      </c>
      <c r="Q372">
        <v>64800</v>
      </c>
      <c r="R372">
        <v>1000000</v>
      </c>
      <c r="S372">
        <v>100000</v>
      </c>
      <c r="T372">
        <v>2018</v>
      </c>
      <c r="U372" t="s">
        <v>46</v>
      </c>
      <c r="V372" t="s">
        <v>47</v>
      </c>
      <c r="W372">
        <v>88.2</v>
      </c>
      <c r="X372">
        <v>328239523</v>
      </c>
      <c r="Y372">
        <v>14.7</v>
      </c>
      <c r="Z372">
        <v>270663028</v>
      </c>
      <c r="AA372">
        <v>37.090240000000001</v>
      </c>
      <c r="AB372">
        <v>-95.712890999999999</v>
      </c>
      <c r="AC372">
        <v>0.83333333333333337</v>
      </c>
      <c r="AD372">
        <v>82067572.799999997</v>
      </c>
      <c r="AE372">
        <v>316666.66666666669</v>
      </c>
      <c r="AF372">
        <v>3.8586088982842034E-3</v>
      </c>
      <c r="AG372">
        <v>17.526207785364566</v>
      </c>
      <c r="AH372">
        <v>259.1607562105263</v>
      </c>
      <c r="AI372">
        <v>8</v>
      </c>
      <c r="AJ372">
        <v>80900</v>
      </c>
      <c r="AK372">
        <v>935200</v>
      </c>
      <c r="AL372">
        <v>12500</v>
      </c>
      <c r="AM372">
        <f>youtube_stats_raw[[#This Row],[subscribers_for_last_30_days]] /  youtube_stats_raw[[#This Row],[subscribers]]</f>
        <v>5.263157894736842E-3</v>
      </c>
      <c r="AN372" t="str">
        <f>IF(AND(youtube_stats_raw[[#This Row],[upload_frequency]]&gt;23.1077381,youtube_stats_raw[[#This Row],[ engagement_rate]]&lt;=0),"High",IF(OR(youtube_stats_raw[[#This Row],[upload_frequency]]&gt;23.1077381,youtube_stats_raw[[#This Row],[ engagement_rate]]&lt;=0),"Medium","Low"))</f>
        <v>Low</v>
      </c>
      <c r="AO372" s="4">
        <f>DATE(T372, MATCH(U372,{"Jan","Feb","Mar","Apr","May","Jun","Jul","Aug","Sep","Oct","Nov","Dec"},0), V372)</f>
        <v>43151</v>
      </c>
      <c r="AP372" t="str">
        <f>IF(youtube_stats_raw[[#This Row],[subscribers]]&lt;70000000,"Micro",IF(youtube_stats_raw[[#This Row],[subscribers]]&lt;128000000,"Mid",IF(youtube_stats_raw[[#This Row],[subscribers]]&lt;186000000,"Macro","Mega")))</f>
        <v>Micro</v>
      </c>
      <c r="AQ372">
        <f>SUM((youtube_stats_raw[[#This Row],[lowest_yearly_earnings]] + youtube_stats_raw[[#This Row],[highest_yearly_earnings]])/2)</f>
        <v>532400</v>
      </c>
      <c r="AR37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73" spans="1:44" x14ac:dyDescent="0.3">
      <c r="A373">
        <v>435</v>
      </c>
      <c r="B373" t="s">
        <v>574</v>
      </c>
      <c r="C373" s="1">
        <v>19000000</v>
      </c>
      <c r="D373" s="2">
        <v>7229175322</v>
      </c>
      <c r="E373" t="s">
        <v>94</v>
      </c>
      <c r="F373" t="s">
        <v>574</v>
      </c>
      <c r="G373">
        <v>903</v>
      </c>
      <c r="H373" t="s">
        <v>195</v>
      </c>
      <c r="I373" t="s">
        <v>196</v>
      </c>
      <c r="J373" t="s">
        <v>181</v>
      </c>
      <c r="K373">
        <v>786</v>
      </c>
      <c r="L373">
        <v>15</v>
      </c>
      <c r="M373">
        <v>111</v>
      </c>
      <c r="N373">
        <v>123338000</v>
      </c>
      <c r="O373">
        <v>30800</v>
      </c>
      <c r="P373">
        <v>493400</v>
      </c>
      <c r="Q373">
        <v>370000</v>
      </c>
      <c r="R373">
        <v>5900000</v>
      </c>
      <c r="S373">
        <v>200000</v>
      </c>
      <c r="T373">
        <v>2018</v>
      </c>
      <c r="U373" t="s">
        <v>73</v>
      </c>
      <c r="V373" t="s">
        <v>78</v>
      </c>
      <c r="W373">
        <v>40.200000000000003</v>
      </c>
      <c r="X373">
        <v>126014024</v>
      </c>
      <c r="Y373">
        <v>3.42</v>
      </c>
      <c r="Z373">
        <v>102626859</v>
      </c>
      <c r="AA373">
        <v>23.634501</v>
      </c>
      <c r="AB373">
        <v>-102.552784</v>
      </c>
      <c r="AC373">
        <v>12.541666666666666</v>
      </c>
      <c r="AD373">
        <v>8005731.2535991138</v>
      </c>
      <c r="AE373">
        <v>21040.974529346622</v>
      </c>
      <c r="AF373">
        <v>2.6282389281912619E-3</v>
      </c>
      <c r="AG373">
        <v>68.251215114187815</v>
      </c>
      <c r="AH373">
        <v>380.48291168421053</v>
      </c>
      <c r="AI373">
        <v>8</v>
      </c>
      <c r="AJ373">
        <v>462600</v>
      </c>
      <c r="AK373">
        <v>5530000</v>
      </c>
      <c r="AL373">
        <v>25000</v>
      </c>
      <c r="AM373">
        <f>youtube_stats_raw[[#This Row],[subscribers_for_last_30_days]] /  youtube_stats_raw[[#This Row],[subscribers]]</f>
        <v>1.0526315789473684E-2</v>
      </c>
      <c r="AN373" t="str">
        <f>IF(AND(youtube_stats_raw[[#This Row],[upload_frequency]]&gt;23.1077381,youtube_stats_raw[[#This Row],[ engagement_rate]]&lt;=0),"High",IF(OR(youtube_stats_raw[[#This Row],[upload_frequency]]&gt;23.1077381,youtube_stats_raw[[#This Row],[ engagement_rate]]&lt;=0),"Medium","Low"))</f>
        <v>Low</v>
      </c>
      <c r="AO373" s="4">
        <f>DATE(T373, MATCH(U373,{"Jan","Feb","Mar","Apr","May","Jun","Jul","Aug","Sep","Oct","Nov","Dec"},0), V373)</f>
        <v>43123</v>
      </c>
      <c r="AP373" t="str">
        <f>IF(youtube_stats_raw[[#This Row],[subscribers]]&lt;70000000,"Micro",IF(youtube_stats_raw[[#This Row],[subscribers]]&lt;128000000,"Mid",IF(youtube_stats_raw[[#This Row],[subscribers]]&lt;186000000,"Macro","Mega")))</f>
        <v>Micro</v>
      </c>
      <c r="AQ373">
        <f>SUM((youtube_stats_raw[[#This Row],[lowest_yearly_earnings]] + youtube_stats_raw[[#This Row],[highest_yearly_earnings]])/2)</f>
        <v>3135000</v>
      </c>
      <c r="AR37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74" spans="1:44" x14ac:dyDescent="0.3">
      <c r="A374">
        <v>436</v>
      </c>
      <c r="B374" t="s">
        <v>575</v>
      </c>
      <c r="C374" s="1">
        <v>19000000</v>
      </c>
      <c r="D374" s="2">
        <v>8281724393</v>
      </c>
      <c r="E374" t="s">
        <v>37</v>
      </c>
      <c r="F374" t="s">
        <v>575</v>
      </c>
      <c r="G374">
        <v>1525</v>
      </c>
      <c r="H374" t="s">
        <v>31</v>
      </c>
      <c r="I374" t="s">
        <v>32</v>
      </c>
      <c r="J374" t="s">
        <v>45</v>
      </c>
      <c r="K374">
        <v>618</v>
      </c>
      <c r="L374">
        <v>78</v>
      </c>
      <c r="M374">
        <v>111</v>
      </c>
      <c r="N374">
        <v>105706000</v>
      </c>
      <c r="O374">
        <v>26400</v>
      </c>
      <c r="P374">
        <v>422800</v>
      </c>
      <c r="Q374">
        <v>317100</v>
      </c>
      <c r="R374">
        <v>5100000</v>
      </c>
      <c r="S374">
        <v>200000</v>
      </c>
      <c r="T374">
        <v>2017</v>
      </c>
      <c r="U374" t="s">
        <v>140</v>
      </c>
      <c r="V374" t="s">
        <v>76</v>
      </c>
      <c r="W374">
        <v>28.1</v>
      </c>
      <c r="X374">
        <v>1366417754</v>
      </c>
      <c r="Y374">
        <v>5.36</v>
      </c>
      <c r="Z374">
        <v>471031528</v>
      </c>
      <c r="AA374">
        <v>20.593684</v>
      </c>
      <c r="AB374">
        <v>78.962879999999998</v>
      </c>
      <c r="AC374">
        <v>18.154761904761905</v>
      </c>
      <c r="AD374">
        <v>5430638.9462295081</v>
      </c>
      <c r="AE374">
        <v>12459.016393442624</v>
      </c>
      <c r="AF374">
        <v>2.2942081984833325E-3</v>
      </c>
      <c r="AG374">
        <v>51.052169806250156</v>
      </c>
      <c r="AH374">
        <v>435.88023121052629</v>
      </c>
      <c r="AI374">
        <v>9</v>
      </c>
      <c r="AJ374">
        <v>396400</v>
      </c>
      <c r="AK374">
        <v>4782900</v>
      </c>
      <c r="AL374">
        <v>22222.222222222223</v>
      </c>
      <c r="AM374">
        <f>youtube_stats_raw[[#This Row],[subscribers_for_last_30_days]] /  youtube_stats_raw[[#This Row],[subscribers]]</f>
        <v>1.0526315789473684E-2</v>
      </c>
      <c r="AN374" t="str">
        <f>IF(AND(youtube_stats_raw[[#This Row],[upload_frequency]]&gt;23.1077381,youtube_stats_raw[[#This Row],[ engagement_rate]]&lt;=0),"High",IF(OR(youtube_stats_raw[[#This Row],[upload_frequency]]&gt;23.1077381,youtube_stats_raw[[#This Row],[ engagement_rate]]&lt;=0),"Medium","Low"))</f>
        <v>Low</v>
      </c>
      <c r="AO374" s="4">
        <f>DATE(T374, MATCH(U374,{"Jan","Feb","Mar","Apr","May","Jun","Jul","Aug","Sep","Oct","Nov","Dec"},0), V374)</f>
        <v>43047</v>
      </c>
      <c r="AP374" t="str">
        <f>IF(youtube_stats_raw[[#This Row],[subscribers]]&lt;70000000,"Micro",IF(youtube_stats_raw[[#This Row],[subscribers]]&lt;128000000,"Mid",IF(youtube_stats_raw[[#This Row],[subscribers]]&lt;186000000,"Macro","Mega")))</f>
        <v>Micro</v>
      </c>
      <c r="AQ374">
        <f>SUM((youtube_stats_raw[[#This Row],[lowest_yearly_earnings]] + youtube_stats_raw[[#This Row],[highest_yearly_earnings]])/2)</f>
        <v>2708550</v>
      </c>
      <c r="AR37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75" spans="1:44" x14ac:dyDescent="0.3">
      <c r="A375">
        <v>437</v>
      </c>
      <c r="B375" t="s">
        <v>576</v>
      </c>
      <c r="C375" s="1">
        <v>19000000</v>
      </c>
      <c r="D375" s="2">
        <v>13824277846</v>
      </c>
      <c r="E375" t="s">
        <v>37</v>
      </c>
      <c r="F375" t="s">
        <v>576</v>
      </c>
      <c r="G375">
        <v>1154</v>
      </c>
      <c r="H375" t="s">
        <v>113</v>
      </c>
      <c r="I375" t="s">
        <v>114</v>
      </c>
      <c r="J375" t="s">
        <v>124</v>
      </c>
      <c r="K375">
        <v>260</v>
      </c>
      <c r="L375">
        <v>22</v>
      </c>
      <c r="M375">
        <v>27</v>
      </c>
      <c r="N375">
        <v>76903000</v>
      </c>
      <c r="O375">
        <v>19200</v>
      </c>
      <c r="P375">
        <v>307600</v>
      </c>
      <c r="Q375">
        <v>230700</v>
      </c>
      <c r="R375">
        <v>3700000</v>
      </c>
      <c r="S375">
        <v>100000</v>
      </c>
      <c r="T375">
        <v>2012</v>
      </c>
      <c r="U375" t="s">
        <v>98</v>
      </c>
      <c r="V375" t="s">
        <v>104</v>
      </c>
      <c r="W375">
        <v>51.3</v>
      </c>
      <c r="X375">
        <v>212559417</v>
      </c>
      <c r="Y375">
        <v>12.08</v>
      </c>
      <c r="Z375">
        <v>183241641</v>
      </c>
      <c r="AA375">
        <v>-14.235004</v>
      </c>
      <c r="AB375">
        <v>-51.925280000000001</v>
      </c>
      <c r="AC375">
        <v>8.0138888888888893</v>
      </c>
      <c r="AD375">
        <v>11979443.540727902</v>
      </c>
      <c r="AE375">
        <v>16464.471403812826</v>
      </c>
      <c r="AF375">
        <v>1.3743936726139784E-3</v>
      </c>
      <c r="AG375">
        <v>22.250710194529461</v>
      </c>
      <c r="AH375">
        <v>727.59357084210524</v>
      </c>
      <c r="AI375">
        <v>14</v>
      </c>
      <c r="AJ375">
        <v>288400</v>
      </c>
      <c r="AK375">
        <v>3469300</v>
      </c>
      <c r="AL375">
        <v>7142.8571428571431</v>
      </c>
      <c r="AM375">
        <f>youtube_stats_raw[[#This Row],[subscribers_for_last_30_days]] /  youtube_stats_raw[[#This Row],[subscribers]]</f>
        <v>5.263157894736842E-3</v>
      </c>
      <c r="AN375" t="str">
        <f>IF(AND(youtube_stats_raw[[#This Row],[upload_frequency]]&gt;23.1077381,youtube_stats_raw[[#This Row],[ engagement_rate]]&lt;=0),"High",IF(OR(youtube_stats_raw[[#This Row],[upload_frequency]]&gt;23.1077381,youtube_stats_raw[[#This Row],[ engagement_rate]]&lt;=0),"Medium","Low"))</f>
        <v>Low</v>
      </c>
      <c r="AO375" s="4">
        <f>DATE(T375, MATCH(U375,{"Jan","Feb","Mar","Apr","May","Jun","Jul","Aug","Sep","Oct","Nov","Dec"},0), V375)</f>
        <v>41120</v>
      </c>
      <c r="AP375" t="str">
        <f>IF(youtube_stats_raw[[#This Row],[subscribers]]&lt;70000000,"Micro",IF(youtube_stats_raw[[#This Row],[subscribers]]&lt;128000000,"Mid",IF(youtube_stats_raw[[#This Row],[subscribers]]&lt;186000000,"Macro","Mega")))</f>
        <v>Micro</v>
      </c>
      <c r="AQ375">
        <f>SUM((youtube_stats_raw[[#This Row],[lowest_yearly_earnings]] + youtube_stats_raw[[#This Row],[highest_yearly_earnings]])/2)</f>
        <v>1965350</v>
      </c>
      <c r="AR37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76" spans="1:44" x14ac:dyDescent="0.3">
      <c r="A376">
        <v>438</v>
      </c>
      <c r="B376" t="s">
        <v>577</v>
      </c>
      <c r="C376" s="1">
        <v>19000000</v>
      </c>
      <c r="D376" s="2">
        <v>16014044618</v>
      </c>
      <c r="E376" t="s">
        <v>30</v>
      </c>
      <c r="F376" t="s">
        <v>577</v>
      </c>
      <c r="G376">
        <v>79</v>
      </c>
      <c r="H376" t="s">
        <v>96</v>
      </c>
      <c r="I376" t="s">
        <v>97</v>
      </c>
      <c r="J376" t="s">
        <v>30</v>
      </c>
      <c r="K376">
        <v>191</v>
      </c>
      <c r="L376">
        <v>18</v>
      </c>
      <c r="M376">
        <v>99</v>
      </c>
      <c r="N376">
        <v>102410000</v>
      </c>
      <c r="O376">
        <v>25600</v>
      </c>
      <c r="P376">
        <v>409600</v>
      </c>
      <c r="Q376">
        <v>307200</v>
      </c>
      <c r="R376">
        <v>4900000</v>
      </c>
      <c r="S376">
        <v>100000</v>
      </c>
      <c r="T376">
        <v>2007</v>
      </c>
      <c r="U376" t="s">
        <v>46</v>
      </c>
      <c r="V376" t="s">
        <v>83</v>
      </c>
      <c r="W376">
        <v>60</v>
      </c>
      <c r="X376">
        <v>66834405</v>
      </c>
      <c r="Y376">
        <v>3.85</v>
      </c>
      <c r="Z376">
        <v>55908316</v>
      </c>
      <c r="AA376">
        <v>55.378050999999999</v>
      </c>
      <c r="AB376">
        <v>-3.4359730000000002</v>
      </c>
      <c r="AC376">
        <v>0.38725490196078433</v>
      </c>
      <c r="AD376">
        <v>202709425.5443038</v>
      </c>
      <c r="AE376">
        <v>240506.32911392406</v>
      </c>
      <c r="AF376">
        <v>1.1864585401893876E-3</v>
      </c>
      <c r="AG376">
        <v>25.577548319030168</v>
      </c>
      <c r="AH376">
        <v>842.84445357894742</v>
      </c>
      <c r="AI376">
        <v>19</v>
      </c>
      <c r="AJ376">
        <v>384000</v>
      </c>
      <c r="AK376">
        <v>4592800</v>
      </c>
      <c r="AL376">
        <v>5263.1578947368425</v>
      </c>
      <c r="AM376">
        <f>youtube_stats_raw[[#This Row],[subscribers_for_last_30_days]] /  youtube_stats_raw[[#This Row],[subscribers]]</f>
        <v>5.263157894736842E-3</v>
      </c>
      <c r="AN376" t="str">
        <f>IF(AND(youtube_stats_raw[[#This Row],[upload_frequency]]&gt;23.1077381,youtube_stats_raw[[#This Row],[ engagement_rate]]&lt;=0),"High",IF(OR(youtube_stats_raw[[#This Row],[upload_frequency]]&gt;23.1077381,youtube_stats_raw[[#This Row],[ engagement_rate]]&lt;=0),"Medium","Low"))</f>
        <v>Low</v>
      </c>
      <c r="AO376" s="4">
        <f>DATE(T376, MATCH(U376,{"Jan","Feb","Mar","Apr","May","Jun","Jul","Aug","Sep","Oct","Nov","Dec"},0), V376)</f>
        <v>39124</v>
      </c>
      <c r="AP376" t="str">
        <f>IF(youtube_stats_raw[[#This Row],[subscribers]]&lt;70000000,"Micro",IF(youtube_stats_raw[[#This Row],[subscribers]]&lt;128000000,"Mid",IF(youtube_stats_raw[[#This Row],[subscribers]]&lt;186000000,"Macro","Mega")))</f>
        <v>Micro</v>
      </c>
      <c r="AQ376">
        <f>SUM((youtube_stats_raw[[#This Row],[lowest_yearly_earnings]] + youtube_stats_raw[[#This Row],[highest_yearly_earnings]])/2)</f>
        <v>2603600</v>
      </c>
      <c r="AR37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77" spans="1:44" x14ac:dyDescent="0.3">
      <c r="A377">
        <v>439</v>
      </c>
      <c r="B377" t="s">
        <v>578</v>
      </c>
      <c r="C377" s="1">
        <v>19000000</v>
      </c>
      <c r="D377" s="2">
        <v>15126092508</v>
      </c>
      <c r="E377" t="s">
        <v>45</v>
      </c>
      <c r="F377" t="s">
        <v>578</v>
      </c>
      <c r="G377">
        <v>64496</v>
      </c>
      <c r="H377" t="s">
        <v>87</v>
      </c>
      <c r="I377" t="s">
        <v>88</v>
      </c>
      <c r="J377" t="s">
        <v>45</v>
      </c>
      <c r="K377">
        <v>217</v>
      </c>
      <c r="L377">
        <v>8</v>
      </c>
      <c r="M377">
        <v>111</v>
      </c>
      <c r="N377">
        <v>107989000</v>
      </c>
      <c r="O377">
        <v>27000</v>
      </c>
      <c r="P377">
        <v>432000</v>
      </c>
      <c r="Q377">
        <v>324000</v>
      </c>
      <c r="R377">
        <v>5200000</v>
      </c>
      <c r="S377">
        <v>0</v>
      </c>
      <c r="T377">
        <v>2007</v>
      </c>
      <c r="U377" t="s">
        <v>73</v>
      </c>
      <c r="V377" t="s">
        <v>77</v>
      </c>
      <c r="W377">
        <v>94.3</v>
      </c>
      <c r="X377">
        <v>51709098</v>
      </c>
      <c r="Y377">
        <v>4.1500000000000004</v>
      </c>
      <c r="Z377">
        <v>42106719</v>
      </c>
      <c r="AA377">
        <v>35.907756999999997</v>
      </c>
      <c r="AB377">
        <v>127.76692199999999</v>
      </c>
      <c r="AC377">
        <v>316.15686274509807</v>
      </c>
      <c r="AD377">
        <v>234527.60648722402</v>
      </c>
      <c r="AE377">
        <v>294.59191267675516</v>
      </c>
      <c r="AF377">
        <v>1.2561076160251658E-3</v>
      </c>
      <c r="AG377">
        <v>28.559920532782716</v>
      </c>
      <c r="AH377">
        <v>796.11013200000002</v>
      </c>
      <c r="AI377">
        <v>19</v>
      </c>
      <c r="AJ377">
        <v>405000</v>
      </c>
      <c r="AK377">
        <v>4876000</v>
      </c>
      <c r="AL377">
        <v>0</v>
      </c>
      <c r="AM377">
        <f>youtube_stats_raw[[#This Row],[subscribers_for_last_30_days]] /  youtube_stats_raw[[#This Row],[subscribers]]</f>
        <v>0</v>
      </c>
      <c r="AN377" t="str">
        <f>IF(AND(youtube_stats_raw[[#This Row],[upload_frequency]]&gt;23.1077381,youtube_stats_raw[[#This Row],[ engagement_rate]]&lt;=0),"High",IF(OR(youtube_stats_raw[[#This Row],[upload_frequency]]&gt;23.1077381,youtube_stats_raw[[#This Row],[ engagement_rate]]&lt;=0),"Medium","Low"))</f>
        <v>High</v>
      </c>
      <c r="AO377" s="4">
        <f>DATE(T377, MATCH(U377,{"Jan","Feb","Mar","Apr","May","Jun","Jul","Aug","Sep","Oct","Nov","Dec"},0), V377)</f>
        <v>39088</v>
      </c>
      <c r="AP377" t="str">
        <f>IF(youtube_stats_raw[[#This Row],[subscribers]]&lt;70000000,"Micro",IF(youtube_stats_raw[[#This Row],[subscribers]]&lt;128000000,"Mid",IF(youtube_stats_raw[[#This Row],[subscribers]]&lt;186000000,"Macro","Mega")))</f>
        <v>Micro</v>
      </c>
      <c r="AQ377">
        <f>SUM((youtube_stats_raw[[#This Row],[lowest_yearly_earnings]] + youtube_stats_raw[[#This Row],[highest_yearly_earnings]])/2)</f>
        <v>2762000</v>
      </c>
      <c r="AR37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78" spans="1:44" x14ac:dyDescent="0.3">
      <c r="A378">
        <v>440</v>
      </c>
      <c r="B378" t="s">
        <v>579</v>
      </c>
      <c r="C378" s="1">
        <v>18900000</v>
      </c>
      <c r="D378" s="2">
        <v>2855519150</v>
      </c>
      <c r="E378" t="s">
        <v>58</v>
      </c>
      <c r="F378" t="s">
        <v>579</v>
      </c>
      <c r="G378">
        <v>375</v>
      </c>
      <c r="H378" t="s">
        <v>69</v>
      </c>
      <c r="I378" t="s">
        <v>70</v>
      </c>
      <c r="J378" t="s">
        <v>45</v>
      </c>
      <c r="K378">
        <v>3094</v>
      </c>
      <c r="L378">
        <v>4</v>
      </c>
      <c r="M378">
        <v>112</v>
      </c>
      <c r="N378">
        <v>24563000</v>
      </c>
      <c r="O378">
        <v>6100</v>
      </c>
      <c r="P378">
        <v>98300</v>
      </c>
      <c r="Q378">
        <v>73700</v>
      </c>
      <c r="R378">
        <v>1200000</v>
      </c>
      <c r="S378">
        <v>0</v>
      </c>
      <c r="T378">
        <v>2014</v>
      </c>
      <c r="U378" t="s">
        <v>132</v>
      </c>
      <c r="V378" t="s">
        <v>103</v>
      </c>
      <c r="W378">
        <v>81.900000000000006</v>
      </c>
      <c r="X378">
        <v>144373535</v>
      </c>
      <c r="Y378">
        <v>4.59</v>
      </c>
      <c r="Z378">
        <v>107683889</v>
      </c>
      <c r="AA378">
        <v>61.524009999999997</v>
      </c>
      <c r="AB378">
        <v>105.31875599999999</v>
      </c>
      <c r="AC378">
        <v>3.125</v>
      </c>
      <c r="AD378">
        <v>7614717.7333333334</v>
      </c>
      <c r="AE378">
        <v>50400</v>
      </c>
      <c r="AF378">
        <v>6.6187614255712483E-3</v>
      </c>
      <c r="AG378">
        <v>34.424563393315012</v>
      </c>
      <c r="AH378">
        <v>151.0856693121693</v>
      </c>
      <c r="AI378">
        <v>12</v>
      </c>
      <c r="AJ378">
        <v>92200</v>
      </c>
      <c r="AK378">
        <v>1126300</v>
      </c>
      <c r="AL378">
        <v>0</v>
      </c>
      <c r="AM378">
        <f>youtube_stats_raw[[#This Row],[subscribers_for_last_30_days]] /  youtube_stats_raw[[#This Row],[subscribers]]</f>
        <v>0</v>
      </c>
      <c r="AN378" t="str">
        <f>IF(AND(youtube_stats_raw[[#This Row],[upload_frequency]]&gt;23.1077381,youtube_stats_raw[[#This Row],[ engagement_rate]]&lt;=0),"High",IF(OR(youtube_stats_raw[[#This Row],[upload_frequency]]&gt;23.1077381,youtube_stats_raw[[#This Row],[ engagement_rate]]&lt;=0),"Medium","Low"))</f>
        <v>Medium</v>
      </c>
      <c r="AO378" s="4">
        <f>DATE(T378, MATCH(U378,{"Jan","Feb","Mar","Apr","May","Jun","Jul","Aug","Sep","Oct","Nov","Dec"},0), V378)</f>
        <v>41928</v>
      </c>
      <c r="AP378" t="str">
        <f>IF(youtube_stats_raw[[#This Row],[subscribers]]&lt;70000000,"Micro",IF(youtube_stats_raw[[#This Row],[subscribers]]&lt;128000000,"Mid",IF(youtube_stats_raw[[#This Row],[subscribers]]&lt;186000000,"Macro","Mega")))</f>
        <v>Micro</v>
      </c>
      <c r="AQ378">
        <f>SUM((youtube_stats_raw[[#This Row],[lowest_yearly_earnings]] + youtube_stats_raw[[#This Row],[highest_yearly_earnings]])/2)</f>
        <v>636850</v>
      </c>
      <c r="AR37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79" spans="1:44" x14ac:dyDescent="0.3">
      <c r="A379">
        <v>442</v>
      </c>
      <c r="B379" t="s">
        <v>580</v>
      </c>
      <c r="C379" s="1">
        <v>18900000</v>
      </c>
      <c r="D379" s="2">
        <v>9813245108</v>
      </c>
      <c r="E379" t="s">
        <v>49</v>
      </c>
      <c r="F379" t="s">
        <v>580</v>
      </c>
      <c r="G379">
        <v>719</v>
      </c>
      <c r="H379" t="s">
        <v>195</v>
      </c>
      <c r="I379" t="s">
        <v>196</v>
      </c>
      <c r="J379" t="s">
        <v>49</v>
      </c>
      <c r="K379">
        <v>459</v>
      </c>
      <c r="L379">
        <v>16</v>
      </c>
      <c r="M379">
        <v>24</v>
      </c>
      <c r="N379">
        <v>140398000</v>
      </c>
      <c r="O379">
        <v>35100</v>
      </c>
      <c r="P379">
        <v>561600</v>
      </c>
      <c r="Q379">
        <v>421200</v>
      </c>
      <c r="R379">
        <v>6700000</v>
      </c>
      <c r="S379">
        <v>0</v>
      </c>
      <c r="T379">
        <v>2018</v>
      </c>
      <c r="U379" t="s">
        <v>73</v>
      </c>
      <c r="V379" t="s">
        <v>183</v>
      </c>
      <c r="W379">
        <v>40.200000000000003</v>
      </c>
      <c r="X379">
        <v>126014024</v>
      </c>
      <c r="Y379">
        <v>3.42</v>
      </c>
      <c r="Z379">
        <v>102626859</v>
      </c>
      <c r="AA379">
        <v>23.634501</v>
      </c>
      <c r="AB379">
        <v>-102.552784</v>
      </c>
      <c r="AC379">
        <v>9.9861111111111107</v>
      </c>
      <c r="AD379">
        <v>13648463.293463143</v>
      </c>
      <c r="AE379">
        <v>26286.509040333796</v>
      </c>
      <c r="AF379">
        <v>1.9259684020928257E-3</v>
      </c>
      <c r="AG379">
        <v>57.228775376472541</v>
      </c>
      <c r="AH379">
        <v>519.21931788359791</v>
      </c>
      <c r="AI379">
        <v>8</v>
      </c>
      <c r="AJ379">
        <v>526500</v>
      </c>
      <c r="AK379">
        <v>6278800</v>
      </c>
      <c r="AL379">
        <v>0</v>
      </c>
      <c r="AM379">
        <f>youtube_stats_raw[[#This Row],[subscribers_for_last_30_days]] /  youtube_stats_raw[[#This Row],[subscribers]]</f>
        <v>0</v>
      </c>
      <c r="AN379" t="str">
        <f>IF(AND(youtube_stats_raw[[#This Row],[upload_frequency]]&gt;23.1077381,youtube_stats_raw[[#This Row],[ engagement_rate]]&lt;=0),"High",IF(OR(youtube_stats_raw[[#This Row],[upload_frequency]]&gt;23.1077381,youtube_stats_raw[[#This Row],[ engagement_rate]]&lt;=0),"Medium","Low"))</f>
        <v>Medium</v>
      </c>
      <c r="AO379" s="4">
        <f>DATE(T379, MATCH(U379,{"Jan","Feb","Mar","Apr","May","Jun","Jul","Aug","Sep","Oct","Nov","Dec"},0), V379)</f>
        <v>43126</v>
      </c>
      <c r="AP379" t="str">
        <f>IF(youtube_stats_raw[[#This Row],[subscribers]]&lt;70000000,"Micro",IF(youtube_stats_raw[[#This Row],[subscribers]]&lt;128000000,"Mid",IF(youtube_stats_raw[[#This Row],[subscribers]]&lt;186000000,"Macro","Mega")))</f>
        <v>Micro</v>
      </c>
      <c r="AQ379">
        <f>SUM((youtube_stats_raw[[#This Row],[lowest_yearly_earnings]] + youtube_stats_raw[[#This Row],[highest_yearly_earnings]])/2)</f>
        <v>3560600</v>
      </c>
      <c r="AR37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80" spans="1:44" x14ac:dyDescent="0.3">
      <c r="A380">
        <v>443</v>
      </c>
      <c r="B380" t="s">
        <v>581</v>
      </c>
      <c r="C380" s="1">
        <v>18800000</v>
      </c>
      <c r="D380" s="2">
        <v>3654621568</v>
      </c>
      <c r="E380" t="s">
        <v>49</v>
      </c>
      <c r="F380" t="s">
        <v>581</v>
      </c>
      <c r="G380">
        <v>2072</v>
      </c>
      <c r="H380" t="s">
        <v>39</v>
      </c>
      <c r="I380" t="s">
        <v>40</v>
      </c>
      <c r="J380" t="s">
        <v>49</v>
      </c>
      <c r="K380">
        <v>2163</v>
      </c>
      <c r="L380">
        <v>117</v>
      </c>
      <c r="M380">
        <v>25</v>
      </c>
      <c r="N380">
        <v>29874000</v>
      </c>
      <c r="O380">
        <v>7500</v>
      </c>
      <c r="P380">
        <v>119500</v>
      </c>
      <c r="Q380">
        <v>89600</v>
      </c>
      <c r="R380">
        <v>1400000</v>
      </c>
      <c r="S380">
        <v>100000</v>
      </c>
      <c r="T380">
        <v>2011</v>
      </c>
      <c r="U380" t="s">
        <v>34</v>
      </c>
      <c r="V380" t="s">
        <v>33</v>
      </c>
      <c r="W380">
        <v>88.2</v>
      </c>
      <c r="X380">
        <v>328239523</v>
      </c>
      <c r="Y380">
        <v>14.7</v>
      </c>
      <c r="Z380">
        <v>270663028</v>
      </c>
      <c r="AA380">
        <v>37.090240000000001</v>
      </c>
      <c r="AB380">
        <v>-95.712890999999999</v>
      </c>
      <c r="AC380">
        <v>13.282051282051283</v>
      </c>
      <c r="AD380">
        <v>1763813.498069498</v>
      </c>
      <c r="AE380">
        <v>9073.3590733590736</v>
      </c>
      <c r="AF380">
        <v>5.1441714689732824E-3</v>
      </c>
      <c r="AG380">
        <v>32.698323965016343</v>
      </c>
      <c r="AH380">
        <v>194.39476425531916</v>
      </c>
      <c r="AI380">
        <v>15</v>
      </c>
      <c r="AJ380">
        <v>112000</v>
      </c>
      <c r="AK380">
        <v>1310400</v>
      </c>
      <c r="AL380">
        <v>6666.666666666667</v>
      </c>
      <c r="AM380">
        <f>youtube_stats_raw[[#This Row],[subscribers_for_last_30_days]] /  youtube_stats_raw[[#This Row],[subscribers]]</f>
        <v>5.3191489361702126E-3</v>
      </c>
      <c r="AN380" t="str">
        <f>IF(AND(youtube_stats_raw[[#This Row],[upload_frequency]]&gt;23.1077381,youtube_stats_raw[[#This Row],[ engagement_rate]]&lt;=0),"High",IF(OR(youtube_stats_raw[[#This Row],[upload_frequency]]&gt;23.1077381,youtube_stats_raw[[#This Row],[ engagement_rate]]&lt;=0),"Medium","Low"))</f>
        <v>Low</v>
      </c>
      <c r="AO380" s="4">
        <f>DATE(T380, MATCH(U380,{"Jan","Feb","Mar","Apr","May","Jun","Jul","Aug","Sep","Oct","Nov","Dec"},0), V380)</f>
        <v>40603</v>
      </c>
      <c r="AP380" t="str">
        <f>IF(youtube_stats_raw[[#This Row],[subscribers]]&lt;70000000,"Micro",IF(youtube_stats_raw[[#This Row],[subscribers]]&lt;128000000,"Mid",IF(youtube_stats_raw[[#This Row],[subscribers]]&lt;186000000,"Macro","Mega")))</f>
        <v>Micro</v>
      </c>
      <c r="AQ380">
        <f>SUM((youtube_stats_raw[[#This Row],[lowest_yearly_earnings]] + youtube_stats_raw[[#This Row],[highest_yearly_earnings]])/2)</f>
        <v>744800</v>
      </c>
      <c r="AR38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81" spans="1:44" x14ac:dyDescent="0.3">
      <c r="A381">
        <v>444</v>
      </c>
      <c r="B381" t="s">
        <v>582</v>
      </c>
      <c r="C381" s="1">
        <v>18800000</v>
      </c>
      <c r="D381" s="2">
        <v>5257834105</v>
      </c>
      <c r="E381" t="s">
        <v>45</v>
      </c>
      <c r="F381" t="s">
        <v>582</v>
      </c>
      <c r="G381">
        <v>312</v>
      </c>
      <c r="H381" t="s">
        <v>96</v>
      </c>
      <c r="I381" t="s">
        <v>97</v>
      </c>
      <c r="J381" t="s">
        <v>45</v>
      </c>
      <c r="K381">
        <v>1263</v>
      </c>
      <c r="L381">
        <v>19</v>
      </c>
      <c r="M381">
        <v>113</v>
      </c>
      <c r="N381">
        <v>78158000</v>
      </c>
      <c r="O381">
        <v>19500</v>
      </c>
      <c r="P381">
        <v>312600</v>
      </c>
      <c r="Q381">
        <v>234500</v>
      </c>
      <c r="R381">
        <v>3800000</v>
      </c>
      <c r="S381">
        <v>100000</v>
      </c>
      <c r="T381">
        <v>2015</v>
      </c>
      <c r="U381" t="s">
        <v>89</v>
      </c>
      <c r="V381" t="s">
        <v>74</v>
      </c>
      <c r="W381">
        <v>60</v>
      </c>
      <c r="X381">
        <v>66834405</v>
      </c>
      <c r="Y381">
        <v>3.85</v>
      </c>
      <c r="Z381">
        <v>55908316</v>
      </c>
      <c r="AA381">
        <v>55.378050999999999</v>
      </c>
      <c r="AB381">
        <v>-3.4359730000000002</v>
      </c>
      <c r="AC381">
        <v>2.8888888888888888</v>
      </c>
      <c r="AD381">
        <v>16852032.387820512</v>
      </c>
      <c r="AE381">
        <v>60256.410256410258</v>
      </c>
      <c r="AF381">
        <v>3.5756168080925024E-3</v>
      </c>
      <c r="AG381">
        <v>59.454139053708317</v>
      </c>
      <c r="AH381">
        <v>279.67202686170214</v>
      </c>
      <c r="AI381">
        <v>11</v>
      </c>
      <c r="AJ381">
        <v>293100</v>
      </c>
      <c r="AK381">
        <v>3565500</v>
      </c>
      <c r="AL381">
        <v>9090.9090909090901</v>
      </c>
      <c r="AM381">
        <f>youtube_stats_raw[[#This Row],[subscribers_for_last_30_days]] /  youtube_stats_raw[[#This Row],[subscribers]]</f>
        <v>5.3191489361702126E-3</v>
      </c>
      <c r="AN381" t="str">
        <f>IF(AND(youtube_stats_raw[[#This Row],[upload_frequency]]&gt;23.1077381,youtube_stats_raw[[#This Row],[ engagement_rate]]&lt;=0),"High",IF(OR(youtube_stats_raw[[#This Row],[upload_frequency]]&gt;23.1077381,youtube_stats_raw[[#This Row],[ engagement_rate]]&lt;=0),"Medium","Low"))</f>
        <v>Low</v>
      </c>
      <c r="AO381" s="4">
        <f>DATE(T381, MATCH(U381,{"Jan","Feb","Mar","Apr","May","Jun","Jul","Aug","Sep","Oct","Nov","Dec"},0), V381)</f>
        <v>42169</v>
      </c>
      <c r="AP381" t="str">
        <f>IF(youtube_stats_raw[[#This Row],[subscribers]]&lt;70000000,"Micro",IF(youtube_stats_raw[[#This Row],[subscribers]]&lt;128000000,"Mid",IF(youtube_stats_raw[[#This Row],[subscribers]]&lt;186000000,"Macro","Mega")))</f>
        <v>Micro</v>
      </c>
      <c r="AQ381">
        <f>SUM((youtube_stats_raw[[#This Row],[lowest_yearly_earnings]] + youtube_stats_raw[[#This Row],[highest_yearly_earnings]])/2)</f>
        <v>2017250</v>
      </c>
      <c r="AR38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82" spans="1:44" x14ac:dyDescent="0.3">
      <c r="A382">
        <v>447</v>
      </c>
      <c r="B382" t="s">
        <v>583</v>
      </c>
      <c r="C382" s="1">
        <v>18800000</v>
      </c>
      <c r="D382" s="2">
        <v>9573641299</v>
      </c>
      <c r="E382" t="s">
        <v>30</v>
      </c>
      <c r="F382" t="s">
        <v>583</v>
      </c>
      <c r="G382">
        <v>217</v>
      </c>
      <c r="H382" t="s">
        <v>39</v>
      </c>
      <c r="I382" t="s">
        <v>40</v>
      </c>
      <c r="J382" t="s">
        <v>30</v>
      </c>
      <c r="K382">
        <v>485</v>
      </c>
      <c r="L382">
        <v>117</v>
      </c>
      <c r="M382">
        <v>100</v>
      </c>
      <c r="N382">
        <v>97758000</v>
      </c>
      <c r="O382">
        <v>24400</v>
      </c>
      <c r="P382">
        <v>391000</v>
      </c>
      <c r="Q382">
        <v>293300</v>
      </c>
      <c r="R382">
        <v>4700000</v>
      </c>
      <c r="S382">
        <v>100000</v>
      </c>
      <c r="T382">
        <v>2009</v>
      </c>
      <c r="U382" t="s">
        <v>132</v>
      </c>
      <c r="V382" t="s">
        <v>104</v>
      </c>
      <c r="W382">
        <v>88.2</v>
      </c>
      <c r="X382">
        <v>328239523</v>
      </c>
      <c r="Y382">
        <v>14.7</v>
      </c>
      <c r="Z382">
        <v>270663028</v>
      </c>
      <c r="AA382">
        <v>37.090240000000001</v>
      </c>
      <c r="AB382">
        <v>-95.712890999999999</v>
      </c>
      <c r="AC382">
        <v>1.2055555555555555</v>
      </c>
      <c r="AD382">
        <v>44118162.668202765</v>
      </c>
      <c r="AE382">
        <v>86635.944700460823</v>
      </c>
      <c r="AF382">
        <v>1.9637251295349582E-3</v>
      </c>
      <c r="AG382">
        <v>40.841304555753645</v>
      </c>
      <c r="AH382">
        <v>509.23623930851062</v>
      </c>
      <c r="AI382">
        <v>17</v>
      </c>
      <c r="AJ382">
        <v>366600</v>
      </c>
      <c r="AK382">
        <v>4406700</v>
      </c>
      <c r="AL382">
        <v>5882.3529411764703</v>
      </c>
      <c r="AM382">
        <f>youtube_stats_raw[[#This Row],[subscribers_for_last_30_days]] /  youtube_stats_raw[[#This Row],[subscribers]]</f>
        <v>5.3191489361702126E-3</v>
      </c>
      <c r="AN382" t="str">
        <f>IF(AND(youtube_stats_raw[[#This Row],[upload_frequency]]&gt;23.1077381,youtube_stats_raw[[#This Row],[ engagement_rate]]&lt;=0),"High",IF(OR(youtube_stats_raw[[#This Row],[upload_frequency]]&gt;23.1077381,youtube_stats_raw[[#This Row],[ engagement_rate]]&lt;=0),"Medium","Low"))</f>
        <v>Low</v>
      </c>
      <c r="AO382" s="4">
        <f>DATE(T382, MATCH(U382,{"Jan","Feb","Mar","Apr","May","Jun","Jul","Aug","Sep","Oct","Nov","Dec"},0), V382)</f>
        <v>40116</v>
      </c>
      <c r="AP382" t="str">
        <f>IF(youtube_stats_raw[[#This Row],[subscribers]]&lt;70000000,"Micro",IF(youtube_stats_raw[[#This Row],[subscribers]]&lt;128000000,"Mid",IF(youtube_stats_raw[[#This Row],[subscribers]]&lt;186000000,"Macro","Mega")))</f>
        <v>Micro</v>
      </c>
      <c r="AQ382">
        <f>SUM((youtube_stats_raw[[#This Row],[lowest_yearly_earnings]] + youtube_stats_raw[[#This Row],[highest_yearly_earnings]])/2)</f>
        <v>2496650</v>
      </c>
      <c r="AR38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83" spans="1:44" x14ac:dyDescent="0.3">
      <c r="A383">
        <v>448</v>
      </c>
      <c r="B383" t="s">
        <v>584</v>
      </c>
      <c r="C383" s="1">
        <v>18800000</v>
      </c>
      <c r="D383" s="2">
        <v>9594188708</v>
      </c>
      <c r="E383" t="s">
        <v>45</v>
      </c>
      <c r="F383" t="s">
        <v>584</v>
      </c>
      <c r="G383">
        <v>530</v>
      </c>
      <c r="H383" t="s">
        <v>517</v>
      </c>
      <c r="I383" t="s">
        <v>518</v>
      </c>
      <c r="J383" t="s">
        <v>45</v>
      </c>
      <c r="K383">
        <v>483</v>
      </c>
      <c r="L383">
        <v>2</v>
      </c>
      <c r="M383">
        <v>113</v>
      </c>
      <c r="N383">
        <v>68006000</v>
      </c>
      <c r="O383">
        <v>17000</v>
      </c>
      <c r="P383">
        <v>272000</v>
      </c>
      <c r="Q383">
        <v>204000</v>
      </c>
      <c r="R383">
        <v>3300000</v>
      </c>
      <c r="S383">
        <v>100000</v>
      </c>
      <c r="T383">
        <v>2014</v>
      </c>
      <c r="U383" t="s">
        <v>132</v>
      </c>
      <c r="V383" t="s">
        <v>47</v>
      </c>
      <c r="W383">
        <v>82.7</v>
      </c>
      <c r="X383">
        <v>44385155</v>
      </c>
      <c r="Y383">
        <v>8.8800000000000008</v>
      </c>
      <c r="Z383">
        <v>30835699</v>
      </c>
      <c r="AA383">
        <v>48.379432999999999</v>
      </c>
      <c r="AB383">
        <v>31.165579999999999</v>
      </c>
      <c r="AC383">
        <v>4.416666666666667</v>
      </c>
      <c r="AD383">
        <v>18102242.84528302</v>
      </c>
      <c r="AE383">
        <v>35471.698113207545</v>
      </c>
      <c r="AF383">
        <v>1.9595195145915615E-3</v>
      </c>
      <c r="AG383">
        <v>28.350495104728974</v>
      </c>
      <c r="AH383">
        <v>510.32918659574466</v>
      </c>
      <c r="AI383">
        <v>12</v>
      </c>
      <c r="AJ383">
        <v>255000</v>
      </c>
      <c r="AK383">
        <v>3096000</v>
      </c>
      <c r="AL383">
        <v>8333.3333333333339</v>
      </c>
      <c r="AM383">
        <f>youtube_stats_raw[[#This Row],[subscribers_for_last_30_days]] /  youtube_stats_raw[[#This Row],[subscribers]]</f>
        <v>5.3191489361702126E-3</v>
      </c>
      <c r="AN383" t="str">
        <f>IF(AND(youtube_stats_raw[[#This Row],[upload_frequency]]&gt;23.1077381,youtube_stats_raw[[#This Row],[ engagement_rate]]&lt;=0),"High",IF(OR(youtube_stats_raw[[#This Row],[upload_frequency]]&gt;23.1077381,youtube_stats_raw[[#This Row],[ engagement_rate]]&lt;=0),"Medium","Low"))</f>
        <v>Low</v>
      </c>
      <c r="AO383" s="4">
        <f>DATE(T383, MATCH(U383,{"Jan","Feb","Mar","Apr","May","Jun","Jul","Aug","Sep","Oct","Nov","Dec"},0), V383)</f>
        <v>41932</v>
      </c>
      <c r="AP383" t="str">
        <f>IF(youtube_stats_raw[[#This Row],[subscribers]]&lt;70000000,"Micro",IF(youtube_stats_raw[[#This Row],[subscribers]]&lt;128000000,"Mid",IF(youtube_stats_raw[[#This Row],[subscribers]]&lt;186000000,"Macro","Mega")))</f>
        <v>Micro</v>
      </c>
      <c r="AQ383">
        <f>SUM((youtube_stats_raw[[#This Row],[lowest_yearly_earnings]] + youtube_stats_raw[[#This Row],[highest_yearly_earnings]])/2)</f>
        <v>1752000</v>
      </c>
      <c r="AR38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84" spans="1:44" x14ac:dyDescent="0.3">
      <c r="A384">
        <v>449</v>
      </c>
      <c r="B384" t="s">
        <v>585</v>
      </c>
      <c r="C384" s="1">
        <v>18800000</v>
      </c>
      <c r="D384" s="2">
        <v>3276891538</v>
      </c>
      <c r="E384" t="s">
        <v>170</v>
      </c>
      <c r="F384" t="s">
        <v>585</v>
      </c>
      <c r="G384">
        <v>304</v>
      </c>
      <c r="H384" t="s">
        <v>31</v>
      </c>
      <c r="I384" t="s">
        <v>32</v>
      </c>
      <c r="J384" t="s">
        <v>71</v>
      </c>
      <c r="K384">
        <v>2508</v>
      </c>
      <c r="L384">
        <v>79</v>
      </c>
      <c r="M384">
        <v>24</v>
      </c>
      <c r="N384">
        <v>109026000</v>
      </c>
      <c r="O384">
        <v>27300</v>
      </c>
      <c r="P384">
        <v>436100</v>
      </c>
      <c r="Q384">
        <v>327100</v>
      </c>
      <c r="R384">
        <v>5200000</v>
      </c>
      <c r="S384">
        <v>700000</v>
      </c>
      <c r="T384">
        <v>2014</v>
      </c>
      <c r="U384" t="s">
        <v>98</v>
      </c>
      <c r="V384" t="s">
        <v>101</v>
      </c>
      <c r="W384">
        <v>28.1</v>
      </c>
      <c r="X384">
        <v>1366417754</v>
      </c>
      <c r="Y384">
        <v>5.36</v>
      </c>
      <c r="Z384">
        <v>471031528</v>
      </c>
      <c r="AA384">
        <v>20.593684</v>
      </c>
      <c r="AB384">
        <v>78.962879999999998</v>
      </c>
      <c r="AC384">
        <v>2.5333333333333332</v>
      </c>
      <c r="AD384">
        <v>10779248.480263159</v>
      </c>
      <c r="AE384">
        <v>61842.105263157893</v>
      </c>
      <c r="AF384">
        <v>5.7371444193341503E-3</v>
      </c>
      <c r="AG384">
        <v>133.08344049317142</v>
      </c>
      <c r="AH384">
        <v>174.30274138297872</v>
      </c>
      <c r="AI384">
        <v>12</v>
      </c>
      <c r="AJ384">
        <v>408800</v>
      </c>
      <c r="AK384">
        <v>4872900</v>
      </c>
      <c r="AL384">
        <v>58333.333333333336</v>
      </c>
      <c r="AM384">
        <f>youtube_stats_raw[[#This Row],[subscribers_for_last_30_days]] /  youtube_stats_raw[[#This Row],[subscribers]]</f>
        <v>3.7234042553191488E-2</v>
      </c>
      <c r="AN384" t="str">
        <f>IF(AND(youtube_stats_raw[[#This Row],[upload_frequency]]&gt;23.1077381,youtube_stats_raw[[#This Row],[ engagement_rate]]&lt;=0),"High",IF(OR(youtube_stats_raw[[#This Row],[upload_frequency]]&gt;23.1077381,youtube_stats_raw[[#This Row],[ engagement_rate]]&lt;=0),"Medium","Low"))</f>
        <v>Low</v>
      </c>
      <c r="AO384" s="4">
        <f>DATE(T384, MATCH(U384,{"Jan","Feb","Mar","Apr","May","Jun","Jul","Aug","Sep","Oct","Nov","Dec"},0), V384)</f>
        <v>41837</v>
      </c>
      <c r="AP384" t="str">
        <f>IF(youtube_stats_raw[[#This Row],[subscribers]]&lt;70000000,"Micro",IF(youtube_stats_raw[[#This Row],[subscribers]]&lt;128000000,"Mid",IF(youtube_stats_raw[[#This Row],[subscribers]]&lt;186000000,"Macro","Mega")))</f>
        <v>Micro</v>
      </c>
      <c r="AQ384">
        <f>SUM((youtube_stats_raw[[#This Row],[lowest_yearly_earnings]] + youtube_stats_raw[[#This Row],[highest_yearly_earnings]])/2)</f>
        <v>2763550</v>
      </c>
      <c r="AR38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85" spans="1:44" x14ac:dyDescent="0.3">
      <c r="A385">
        <v>450</v>
      </c>
      <c r="B385" t="s">
        <v>586</v>
      </c>
      <c r="C385" s="1">
        <v>18700000</v>
      </c>
      <c r="D385" s="2">
        <v>12295637162</v>
      </c>
      <c r="E385" t="s">
        <v>45</v>
      </c>
      <c r="F385" t="s">
        <v>587</v>
      </c>
      <c r="G385">
        <v>16</v>
      </c>
      <c r="H385" t="s">
        <v>207</v>
      </c>
      <c r="I385" t="s">
        <v>208</v>
      </c>
      <c r="J385" t="s">
        <v>30</v>
      </c>
      <c r="K385">
        <v>3188353</v>
      </c>
      <c r="L385">
        <v>4093</v>
      </c>
      <c r="M385">
        <v>5631</v>
      </c>
      <c r="N385">
        <v>102</v>
      </c>
      <c r="O385">
        <v>0</v>
      </c>
      <c r="P385">
        <v>0</v>
      </c>
      <c r="Q385">
        <v>0</v>
      </c>
      <c r="R385">
        <v>5</v>
      </c>
      <c r="S385">
        <v>1</v>
      </c>
      <c r="T385">
        <v>2005</v>
      </c>
      <c r="U385" t="s">
        <v>51</v>
      </c>
      <c r="V385" t="s">
        <v>183</v>
      </c>
      <c r="W385">
        <v>88.9</v>
      </c>
      <c r="X385">
        <v>47076781</v>
      </c>
      <c r="Y385">
        <v>13.96</v>
      </c>
      <c r="Z385">
        <v>37927409</v>
      </c>
      <c r="AA385">
        <v>40.463667000000001</v>
      </c>
      <c r="AB385">
        <v>-3.7492200000000002</v>
      </c>
      <c r="AC385">
        <v>7.0175438596491224E-2</v>
      </c>
      <c r="AD385">
        <v>768477322.625</v>
      </c>
      <c r="AE385">
        <v>1168750</v>
      </c>
      <c r="AF385">
        <v>1.5208646574081462E-3</v>
      </c>
      <c r="AG385">
        <v>0</v>
      </c>
      <c r="AH385">
        <v>657.52070385026741</v>
      </c>
      <c r="AI385">
        <v>21</v>
      </c>
      <c r="AJ385">
        <v>0</v>
      </c>
      <c r="AK385">
        <v>5</v>
      </c>
      <c r="AL385">
        <v>4.7619047619047616E-2</v>
      </c>
      <c r="AM385">
        <f>youtube_stats_raw[[#This Row],[subscribers_for_last_30_days]] /  youtube_stats_raw[[#This Row],[subscribers]]</f>
        <v>5.3475935828877005E-8</v>
      </c>
      <c r="AN385" t="str">
        <f>IF(AND(youtube_stats_raw[[#This Row],[upload_frequency]]&gt;23.1077381,youtube_stats_raw[[#This Row],[ engagement_rate]]&lt;=0),"High",IF(OR(youtube_stats_raw[[#This Row],[upload_frequency]]&gt;23.1077381,youtube_stats_raw[[#This Row],[ engagement_rate]]&lt;=0),"Medium","Low"))</f>
        <v>Low</v>
      </c>
      <c r="AO385" s="4">
        <f>DATE(T385, MATCH(U385,{"Jan","Feb","Mar","Apr","May","Jun","Jul","Aug","Sep","Oct","Nov","Dec"},0), V385)</f>
        <v>38621</v>
      </c>
      <c r="AP385" t="str">
        <f>IF(youtube_stats_raw[[#This Row],[subscribers]]&lt;70000000,"Micro",IF(youtube_stats_raw[[#This Row],[subscribers]]&lt;128000000,"Mid",IF(youtube_stats_raw[[#This Row],[subscribers]]&lt;186000000,"Macro","Mega")))</f>
        <v>Micro</v>
      </c>
      <c r="AQ385">
        <f>SUM((youtube_stats_raw[[#This Row],[lowest_yearly_earnings]] + youtube_stats_raw[[#This Row],[highest_yearly_earnings]])/2)</f>
        <v>2.5</v>
      </c>
      <c r="AR38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86" spans="1:44" x14ac:dyDescent="0.3">
      <c r="A386">
        <v>452</v>
      </c>
      <c r="B386" t="s">
        <v>588</v>
      </c>
      <c r="C386" s="1">
        <v>18600000</v>
      </c>
      <c r="D386" s="2">
        <v>6047584292</v>
      </c>
      <c r="E386" t="s">
        <v>45</v>
      </c>
      <c r="F386" t="s">
        <v>588</v>
      </c>
      <c r="G386">
        <v>4487</v>
      </c>
      <c r="H386" t="s">
        <v>31</v>
      </c>
      <c r="I386" t="s">
        <v>32</v>
      </c>
      <c r="J386" t="s">
        <v>170</v>
      </c>
      <c r="K386">
        <v>1033</v>
      </c>
      <c r="L386">
        <v>81</v>
      </c>
      <c r="M386">
        <v>24</v>
      </c>
      <c r="N386">
        <v>102431000</v>
      </c>
      <c r="O386">
        <v>25600</v>
      </c>
      <c r="P386">
        <v>409700</v>
      </c>
      <c r="Q386">
        <v>307300</v>
      </c>
      <c r="R386">
        <v>4900000</v>
      </c>
      <c r="S386">
        <v>200000</v>
      </c>
      <c r="T386">
        <v>2007</v>
      </c>
      <c r="U386" t="s">
        <v>73</v>
      </c>
      <c r="V386" t="s">
        <v>184</v>
      </c>
      <c r="W386">
        <v>28.1</v>
      </c>
      <c r="X386">
        <v>1366417754</v>
      </c>
      <c r="Y386">
        <v>5.36</v>
      </c>
      <c r="Z386">
        <v>471031528</v>
      </c>
      <c r="AA386">
        <v>20.593684</v>
      </c>
      <c r="AB386">
        <v>78.962879999999998</v>
      </c>
      <c r="AC386">
        <v>21.995098039215687</v>
      </c>
      <c r="AD386">
        <v>1347801.2685535992</v>
      </c>
      <c r="AE386">
        <v>4145.3086694896365</v>
      </c>
      <c r="AF386">
        <v>3.0756082266773636E-3</v>
      </c>
      <c r="AG386">
        <v>67.746058627404082</v>
      </c>
      <c r="AH386">
        <v>325.13894043010754</v>
      </c>
      <c r="AI386">
        <v>19</v>
      </c>
      <c r="AJ386">
        <v>384100</v>
      </c>
      <c r="AK386">
        <v>4592700</v>
      </c>
      <c r="AL386">
        <v>10526.315789473685</v>
      </c>
      <c r="AM386">
        <f>youtube_stats_raw[[#This Row],[subscribers_for_last_30_days]] /  youtube_stats_raw[[#This Row],[subscribers]]</f>
        <v>1.0752688172043012E-2</v>
      </c>
      <c r="AN386" t="str">
        <f>IF(AND(youtube_stats_raw[[#This Row],[upload_frequency]]&gt;23.1077381,youtube_stats_raw[[#This Row],[ engagement_rate]]&lt;=0),"High",IF(OR(youtube_stats_raw[[#This Row],[upload_frequency]]&gt;23.1077381,youtube_stats_raw[[#This Row],[ engagement_rate]]&lt;=0),"Medium","Low"))</f>
        <v>Low</v>
      </c>
      <c r="AO386" s="4">
        <f>DATE(T386, MATCH(U386,{"Jan","Feb","Mar","Apr","May","Jun","Jul","Aug","Sep","Oct","Nov","Dec"},0), V386)</f>
        <v>39113</v>
      </c>
      <c r="AP386" t="str">
        <f>IF(youtube_stats_raw[[#This Row],[subscribers]]&lt;70000000,"Micro",IF(youtube_stats_raw[[#This Row],[subscribers]]&lt;128000000,"Mid",IF(youtube_stats_raw[[#This Row],[subscribers]]&lt;186000000,"Macro","Mega")))</f>
        <v>Micro</v>
      </c>
      <c r="AQ386">
        <f>SUM((youtube_stats_raw[[#This Row],[lowest_yearly_earnings]] + youtube_stats_raw[[#This Row],[highest_yearly_earnings]])/2)</f>
        <v>2603650</v>
      </c>
      <c r="AR38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87" spans="1:44" x14ac:dyDescent="0.3">
      <c r="A387">
        <v>453</v>
      </c>
      <c r="B387" t="s">
        <v>589</v>
      </c>
      <c r="C387" s="1">
        <v>18600000</v>
      </c>
      <c r="D387" s="2">
        <v>7008250496</v>
      </c>
      <c r="E387" t="s">
        <v>45</v>
      </c>
      <c r="F387" t="s">
        <v>589</v>
      </c>
      <c r="G387">
        <v>457</v>
      </c>
      <c r="H387" t="s">
        <v>39</v>
      </c>
      <c r="I387" t="s">
        <v>40</v>
      </c>
      <c r="J387" t="s">
        <v>45</v>
      </c>
      <c r="K387">
        <v>830</v>
      </c>
      <c r="L387">
        <v>118</v>
      </c>
      <c r="M387">
        <v>115</v>
      </c>
      <c r="N387">
        <v>43396000</v>
      </c>
      <c r="O387">
        <v>10800</v>
      </c>
      <c r="P387">
        <v>173600</v>
      </c>
      <c r="Q387">
        <v>130200</v>
      </c>
      <c r="R387">
        <v>2100000</v>
      </c>
      <c r="S387">
        <v>200000</v>
      </c>
      <c r="T387">
        <v>2019</v>
      </c>
      <c r="U387" t="s">
        <v>89</v>
      </c>
      <c r="V387" t="s">
        <v>144</v>
      </c>
      <c r="W387">
        <v>88.2</v>
      </c>
      <c r="X387">
        <v>328239523</v>
      </c>
      <c r="Y387">
        <v>14.7</v>
      </c>
      <c r="Z387">
        <v>270663028</v>
      </c>
      <c r="AA387">
        <v>37.090240000000001</v>
      </c>
      <c r="AB387">
        <v>-95.712890999999999</v>
      </c>
      <c r="AC387">
        <v>7.6166666666666663</v>
      </c>
      <c r="AD387">
        <v>15335340.253829321</v>
      </c>
      <c r="AE387">
        <v>40700.218818380745</v>
      </c>
      <c r="AF387">
        <v>2.6540147231632286E-3</v>
      </c>
      <c r="AG387">
        <v>24.770804082856802</v>
      </c>
      <c r="AH387">
        <v>376.78766107526883</v>
      </c>
      <c r="AI387">
        <v>7</v>
      </c>
      <c r="AJ387">
        <v>162800</v>
      </c>
      <c r="AK387">
        <v>1969800</v>
      </c>
      <c r="AL387">
        <v>28571.428571428572</v>
      </c>
      <c r="AM387">
        <f>youtube_stats_raw[[#This Row],[subscribers_for_last_30_days]] /  youtube_stats_raw[[#This Row],[subscribers]]</f>
        <v>1.0752688172043012E-2</v>
      </c>
      <c r="AN387" t="str">
        <f>IF(AND(youtube_stats_raw[[#This Row],[upload_frequency]]&gt;23.1077381,youtube_stats_raw[[#This Row],[ engagement_rate]]&lt;=0),"High",IF(OR(youtube_stats_raw[[#This Row],[upload_frequency]]&gt;23.1077381,youtube_stats_raw[[#This Row],[ engagement_rate]]&lt;=0),"Medium","Low"))</f>
        <v>Low</v>
      </c>
      <c r="AO387" s="4">
        <f>DATE(T387, MATCH(U387,{"Jan","Feb","Mar","Apr","May","Jun","Jul","Aug","Sep","Oct","Nov","Dec"},0), V387)</f>
        <v>43635</v>
      </c>
      <c r="AP387" t="str">
        <f>IF(youtube_stats_raw[[#This Row],[subscribers]]&lt;70000000,"Micro",IF(youtube_stats_raw[[#This Row],[subscribers]]&lt;128000000,"Mid",IF(youtube_stats_raw[[#This Row],[subscribers]]&lt;186000000,"Macro","Mega")))</f>
        <v>Micro</v>
      </c>
      <c r="AQ387">
        <f>SUM((youtube_stats_raw[[#This Row],[lowest_yearly_earnings]] + youtube_stats_raw[[#This Row],[highest_yearly_earnings]])/2)</f>
        <v>1115100</v>
      </c>
      <c r="AR38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88" spans="1:44" x14ac:dyDescent="0.3">
      <c r="A388">
        <v>454</v>
      </c>
      <c r="B388" t="s">
        <v>590</v>
      </c>
      <c r="C388" s="1">
        <v>18600000</v>
      </c>
      <c r="D388" s="2">
        <v>20196704276</v>
      </c>
      <c r="E388" t="s">
        <v>30</v>
      </c>
      <c r="F388" t="s">
        <v>590</v>
      </c>
      <c r="G388">
        <v>6287</v>
      </c>
      <c r="H388" t="s">
        <v>176</v>
      </c>
      <c r="I388" t="s">
        <v>177</v>
      </c>
      <c r="J388" t="s">
        <v>30</v>
      </c>
      <c r="K388">
        <v>121</v>
      </c>
      <c r="L388">
        <v>5</v>
      </c>
      <c r="M388">
        <v>101</v>
      </c>
      <c r="N388">
        <v>168597000</v>
      </c>
      <c r="O388">
        <v>42100</v>
      </c>
      <c r="P388">
        <v>674400</v>
      </c>
      <c r="Q388">
        <v>505800</v>
      </c>
      <c r="R388">
        <v>8100000</v>
      </c>
      <c r="S388">
        <v>100000</v>
      </c>
      <c r="T388">
        <v>2014</v>
      </c>
      <c r="U388" t="s">
        <v>73</v>
      </c>
      <c r="V388" t="s">
        <v>85</v>
      </c>
      <c r="W388">
        <v>49.3</v>
      </c>
      <c r="X388">
        <v>69625582</v>
      </c>
      <c r="Y388">
        <v>0.75</v>
      </c>
      <c r="Z388">
        <v>35294600</v>
      </c>
      <c r="AA388">
        <v>15.870032</v>
      </c>
      <c r="AB388">
        <v>100.992541</v>
      </c>
      <c r="AC388">
        <v>52.391666666666666</v>
      </c>
      <c r="AD388">
        <v>3212454.9508509622</v>
      </c>
      <c r="AE388">
        <v>2958.4857642754891</v>
      </c>
      <c r="AF388">
        <v>9.209423352354877E-4</v>
      </c>
      <c r="AG388">
        <v>33.391586606602843</v>
      </c>
      <c r="AH388">
        <v>1085.8443159139786</v>
      </c>
      <c r="AI388">
        <v>12</v>
      </c>
      <c r="AJ388">
        <v>632300</v>
      </c>
      <c r="AK388">
        <v>7594200</v>
      </c>
      <c r="AL388">
        <v>8333.3333333333339</v>
      </c>
      <c r="AM388">
        <f>youtube_stats_raw[[#This Row],[subscribers_for_last_30_days]] /  youtube_stats_raw[[#This Row],[subscribers]]</f>
        <v>5.3763440860215058E-3</v>
      </c>
      <c r="AN388" t="str">
        <f>IF(AND(youtube_stats_raw[[#This Row],[upload_frequency]]&gt;23.1077381,youtube_stats_raw[[#This Row],[ engagement_rate]]&lt;=0),"High",IF(OR(youtube_stats_raw[[#This Row],[upload_frequency]]&gt;23.1077381,youtube_stats_raw[[#This Row],[ engagement_rate]]&lt;=0),"Medium","Low"))</f>
        <v>Medium</v>
      </c>
      <c r="AO388" s="4">
        <f>DATE(T388, MATCH(U388,{"Jan","Feb","Mar","Apr","May","Jun","Jul","Aug","Sep","Oct","Nov","Dec"},0), V388)</f>
        <v>41654</v>
      </c>
      <c r="AP388" t="str">
        <f>IF(youtube_stats_raw[[#This Row],[subscribers]]&lt;70000000,"Micro",IF(youtube_stats_raw[[#This Row],[subscribers]]&lt;128000000,"Mid",IF(youtube_stats_raw[[#This Row],[subscribers]]&lt;186000000,"Macro","Mega")))</f>
        <v>Micro</v>
      </c>
      <c r="AQ388">
        <f>SUM((youtube_stats_raw[[#This Row],[lowest_yearly_earnings]] + youtube_stats_raw[[#This Row],[highest_yearly_earnings]])/2)</f>
        <v>4302900</v>
      </c>
      <c r="AR38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89" spans="1:44" x14ac:dyDescent="0.3">
      <c r="A389">
        <v>455</v>
      </c>
      <c r="B389" t="s">
        <v>591</v>
      </c>
      <c r="C389" s="1">
        <v>18600000</v>
      </c>
      <c r="D389" s="2">
        <v>8761255550</v>
      </c>
      <c r="E389" t="s">
        <v>61</v>
      </c>
      <c r="F389" t="s">
        <v>592</v>
      </c>
      <c r="G389">
        <v>6289</v>
      </c>
      <c r="H389" t="s">
        <v>216</v>
      </c>
      <c r="I389" t="s">
        <v>217</v>
      </c>
      <c r="J389" t="s">
        <v>41</v>
      </c>
      <c r="K389">
        <v>566</v>
      </c>
      <c r="L389">
        <v>3</v>
      </c>
      <c r="M389">
        <v>31</v>
      </c>
      <c r="N389">
        <v>43007000</v>
      </c>
      <c r="O389">
        <v>10800</v>
      </c>
      <c r="P389">
        <v>172000</v>
      </c>
      <c r="Q389">
        <v>129000</v>
      </c>
      <c r="R389">
        <v>2100000</v>
      </c>
      <c r="S389">
        <v>500000</v>
      </c>
      <c r="T389">
        <v>2013</v>
      </c>
      <c r="U389" t="s">
        <v>140</v>
      </c>
      <c r="V389" t="s">
        <v>66</v>
      </c>
      <c r="W389">
        <v>68</v>
      </c>
      <c r="X389">
        <v>34268528</v>
      </c>
      <c r="Y389">
        <v>5.93</v>
      </c>
      <c r="Z389">
        <v>28807838</v>
      </c>
      <c r="AA389">
        <v>23.885942</v>
      </c>
      <c r="AB389">
        <v>45.079161999999997</v>
      </c>
      <c r="AC389">
        <v>47.643939393939391</v>
      </c>
      <c r="AD389">
        <v>1393107.894736842</v>
      </c>
      <c r="AE389">
        <v>2957.5449197010653</v>
      </c>
      <c r="AF389">
        <v>2.1229833890645958E-3</v>
      </c>
      <c r="AG389">
        <v>19.631889404253254</v>
      </c>
      <c r="AH389">
        <v>471.0352446236559</v>
      </c>
      <c r="AI389">
        <v>13</v>
      </c>
      <c r="AJ389">
        <v>161200</v>
      </c>
      <c r="AK389">
        <v>1971000</v>
      </c>
      <c r="AL389">
        <v>38461.538461538461</v>
      </c>
      <c r="AM389">
        <f>youtube_stats_raw[[#This Row],[subscribers_for_last_30_days]] /  youtube_stats_raw[[#This Row],[subscribers]]</f>
        <v>2.6881720430107527E-2</v>
      </c>
      <c r="AN389" t="str">
        <f>IF(AND(youtube_stats_raw[[#This Row],[upload_frequency]]&gt;23.1077381,youtube_stats_raw[[#This Row],[ engagement_rate]]&lt;=0),"High",IF(OR(youtube_stats_raw[[#This Row],[upload_frequency]]&gt;23.1077381,youtube_stats_raw[[#This Row],[ engagement_rate]]&lt;=0),"Medium","Low"))</f>
        <v>Medium</v>
      </c>
      <c r="AO389" s="4">
        <f>DATE(T389, MATCH(U389,{"Jan","Feb","Mar","Apr","May","Jun","Jul","Aug","Sep","Oct","Nov","Dec"},0), V389)</f>
        <v>41607</v>
      </c>
      <c r="AP389" t="str">
        <f>IF(youtube_stats_raw[[#This Row],[subscribers]]&lt;70000000,"Micro",IF(youtube_stats_raw[[#This Row],[subscribers]]&lt;128000000,"Mid",IF(youtube_stats_raw[[#This Row],[subscribers]]&lt;186000000,"Macro","Mega")))</f>
        <v>Micro</v>
      </c>
      <c r="AQ389">
        <f>SUM((youtube_stats_raw[[#This Row],[lowest_yearly_earnings]] + youtube_stats_raw[[#This Row],[highest_yearly_earnings]])/2)</f>
        <v>1114500</v>
      </c>
      <c r="AR38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90" spans="1:44" x14ac:dyDescent="0.3">
      <c r="A390">
        <v>456</v>
      </c>
      <c r="B390" t="s">
        <v>593</v>
      </c>
      <c r="C390" s="1">
        <v>18500000</v>
      </c>
      <c r="D390" s="2">
        <v>2908120896</v>
      </c>
      <c r="E390" t="s">
        <v>30</v>
      </c>
      <c r="F390" t="s">
        <v>593</v>
      </c>
      <c r="G390">
        <v>1329</v>
      </c>
      <c r="H390" t="s">
        <v>113</v>
      </c>
      <c r="I390" t="s">
        <v>114</v>
      </c>
      <c r="J390" t="s">
        <v>30</v>
      </c>
      <c r="K390">
        <v>45213</v>
      </c>
      <c r="L390">
        <v>24</v>
      </c>
      <c r="M390">
        <v>102</v>
      </c>
      <c r="N390">
        <v>6148000000</v>
      </c>
      <c r="O390">
        <v>0</v>
      </c>
      <c r="P390">
        <v>0</v>
      </c>
      <c r="Q390">
        <v>0</v>
      </c>
      <c r="R390">
        <v>0</v>
      </c>
      <c r="S390">
        <v>100000</v>
      </c>
      <c r="T390">
        <v>2007</v>
      </c>
      <c r="U390" t="s">
        <v>51</v>
      </c>
      <c r="V390" t="s">
        <v>127</v>
      </c>
      <c r="W390">
        <v>51.3</v>
      </c>
      <c r="X390">
        <v>212559417</v>
      </c>
      <c r="Y390">
        <v>12.08</v>
      </c>
      <c r="Z390">
        <v>183241641</v>
      </c>
      <c r="AA390">
        <v>-14.235004</v>
      </c>
      <c r="AB390">
        <v>-51.925280000000001</v>
      </c>
      <c r="AC390">
        <v>6.5147058823529411</v>
      </c>
      <c r="AD390">
        <v>2188202.329571106</v>
      </c>
      <c r="AE390">
        <v>13920.240782543266</v>
      </c>
      <c r="AF390">
        <v>6.3614961900125902E-3</v>
      </c>
      <c r="AG390">
        <v>0</v>
      </c>
      <c r="AH390">
        <v>157.1957241081081</v>
      </c>
      <c r="AI390">
        <v>19</v>
      </c>
      <c r="AJ390">
        <v>0</v>
      </c>
      <c r="AK390">
        <v>0</v>
      </c>
      <c r="AL390">
        <v>5263.1578947368425</v>
      </c>
      <c r="AM390">
        <f>youtube_stats_raw[[#This Row],[subscribers_for_last_30_days]] /  youtube_stats_raw[[#This Row],[subscribers]]</f>
        <v>5.4054054054054057E-3</v>
      </c>
      <c r="AN390" t="str">
        <f>IF(AND(youtube_stats_raw[[#This Row],[upload_frequency]]&gt;23.1077381,youtube_stats_raw[[#This Row],[ engagement_rate]]&lt;=0),"High",IF(OR(youtube_stats_raw[[#This Row],[upload_frequency]]&gt;23.1077381,youtube_stats_raw[[#This Row],[ engagement_rate]]&lt;=0),"Medium","Low"))</f>
        <v>Low</v>
      </c>
      <c r="AO390" s="4">
        <f>DATE(T390, MATCH(U390,{"Jan","Feb","Mar","Apr","May","Jun","Jul","Aug","Sep","Oct","Nov","Dec"},0), V390)</f>
        <v>39347</v>
      </c>
      <c r="AP390" t="str">
        <f>IF(youtube_stats_raw[[#This Row],[subscribers]]&lt;70000000,"Micro",IF(youtube_stats_raw[[#This Row],[subscribers]]&lt;128000000,"Mid",IF(youtube_stats_raw[[#This Row],[subscribers]]&lt;186000000,"Macro","Mega")))</f>
        <v>Micro</v>
      </c>
      <c r="AQ390">
        <f>SUM((youtube_stats_raw[[#This Row],[lowest_yearly_earnings]] + youtube_stats_raw[[#This Row],[highest_yearly_earnings]])/2)</f>
        <v>0</v>
      </c>
      <c r="AR39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91" spans="1:44" x14ac:dyDescent="0.3">
      <c r="A391">
        <v>457</v>
      </c>
      <c r="B391" t="s">
        <v>594</v>
      </c>
      <c r="C391" s="1">
        <v>18500000</v>
      </c>
      <c r="D391" s="2">
        <v>3457618361</v>
      </c>
      <c r="E391" t="s">
        <v>61</v>
      </c>
      <c r="F391" t="s">
        <v>594</v>
      </c>
      <c r="G391">
        <v>374</v>
      </c>
      <c r="H391" t="s">
        <v>69</v>
      </c>
      <c r="I391" t="s">
        <v>70</v>
      </c>
      <c r="J391" t="s">
        <v>41</v>
      </c>
      <c r="K391">
        <v>2356</v>
      </c>
      <c r="L391">
        <v>5</v>
      </c>
      <c r="M391">
        <v>32</v>
      </c>
      <c r="N391">
        <v>38282000</v>
      </c>
      <c r="O391">
        <v>9600</v>
      </c>
      <c r="P391">
        <v>153100</v>
      </c>
      <c r="Q391">
        <v>114800</v>
      </c>
      <c r="R391">
        <v>1800000</v>
      </c>
      <c r="S391">
        <v>100000</v>
      </c>
      <c r="T391">
        <v>2008</v>
      </c>
      <c r="U391" t="s">
        <v>65</v>
      </c>
      <c r="V391" t="s">
        <v>99</v>
      </c>
      <c r="W391">
        <v>81.900000000000006</v>
      </c>
      <c r="X391">
        <v>144373535</v>
      </c>
      <c r="Y391">
        <v>4.59</v>
      </c>
      <c r="Z391">
        <v>107683889</v>
      </c>
      <c r="AA391">
        <v>61.524009999999997</v>
      </c>
      <c r="AB391">
        <v>105.31875599999999</v>
      </c>
      <c r="AC391">
        <v>1.9479166666666667</v>
      </c>
      <c r="AD391">
        <v>9244968.8796791453</v>
      </c>
      <c r="AE391">
        <v>49465.240641711229</v>
      </c>
      <c r="AF391">
        <v>5.3505037480913583E-3</v>
      </c>
      <c r="AG391">
        <v>44.279033720691189</v>
      </c>
      <c r="AH391">
        <v>186.89828978378378</v>
      </c>
      <c r="AI391">
        <v>18</v>
      </c>
      <c r="AJ391">
        <v>143500</v>
      </c>
      <c r="AK391">
        <v>1685200</v>
      </c>
      <c r="AL391">
        <v>5555.5555555555557</v>
      </c>
      <c r="AM391">
        <f>youtube_stats_raw[[#This Row],[subscribers_for_last_30_days]] /  youtube_stats_raw[[#This Row],[subscribers]]</f>
        <v>5.4054054054054057E-3</v>
      </c>
      <c r="AN391" t="str">
        <f>IF(AND(youtube_stats_raw[[#This Row],[upload_frequency]]&gt;23.1077381,youtube_stats_raw[[#This Row],[ engagement_rate]]&lt;=0),"High",IF(OR(youtube_stats_raw[[#This Row],[upload_frequency]]&gt;23.1077381,youtube_stats_raw[[#This Row],[ engagement_rate]]&lt;=0),"Medium","Low"))</f>
        <v>Low</v>
      </c>
      <c r="AO391" s="4">
        <f>DATE(T391, MATCH(U391,{"Jan","Feb","Mar","Apr","May","Jun","Jul","Aug","Sep","Oct","Nov","Dec"},0), V391)</f>
        <v>39565</v>
      </c>
      <c r="AP391" t="str">
        <f>IF(youtube_stats_raw[[#This Row],[subscribers]]&lt;70000000,"Micro",IF(youtube_stats_raw[[#This Row],[subscribers]]&lt;128000000,"Mid",IF(youtube_stats_raw[[#This Row],[subscribers]]&lt;186000000,"Macro","Mega")))</f>
        <v>Micro</v>
      </c>
      <c r="AQ391">
        <f>SUM((youtube_stats_raw[[#This Row],[lowest_yearly_earnings]] + youtube_stats_raw[[#This Row],[highest_yearly_earnings]])/2)</f>
        <v>957400</v>
      </c>
      <c r="AR39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92" spans="1:44" x14ac:dyDescent="0.3">
      <c r="A392">
        <v>459</v>
      </c>
      <c r="B392" t="s">
        <v>68</v>
      </c>
      <c r="C392" s="1">
        <v>18500000</v>
      </c>
      <c r="D392" s="2">
        <v>8147575884</v>
      </c>
      <c r="E392" t="s">
        <v>58</v>
      </c>
      <c r="F392" t="s">
        <v>68</v>
      </c>
      <c r="G392">
        <v>493</v>
      </c>
      <c r="H392" t="s">
        <v>69</v>
      </c>
      <c r="I392" t="s">
        <v>70</v>
      </c>
      <c r="J392" t="s">
        <v>71</v>
      </c>
      <c r="K392">
        <v>630</v>
      </c>
      <c r="L392">
        <v>5</v>
      </c>
      <c r="M392">
        <v>25</v>
      </c>
      <c r="N392">
        <v>48947000</v>
      </c>
      <c r="O392">
        <v>12200</v>
      </c>
      <c r="P392">
        <v>195800</v>
      </c>
      <c r="Q392">
        <v>146800</v>
      </c>
      <c r="R392">
        <v>2300000</v>
      </c>
      <c r="S392">
        <v>100000</v>
      </c>
      <c r="T392">
        <v>2016</v>
      </c>
      <c r="U392" t="s">
        <v>73</v>
      </c>
      <c r="V392" t="s">
        <v>74</v>
      </c>
      <c r="W392">
        <v>81.900000000000006</v>
      </c>
      <c r="X392">
        <v>144373535</v>
      </c>
      <c r="Y392">
        <v>4.59</v>
      </c>
      <c r="Z392">
        <v>107683889</v>
      </c>
      <c r="AA392">
        <v>61.524009999999997</v>
      </c>
      <c r="AB392">
        <v>105.31875599999999</v>
      </c>
      <c r="AC392">
        <v>5.135416666666667</v>
      </c>
      <c r="AD392">
        <v>16526523.09127789</v>
      </c>
      <c r="AE392">
        <v>37525.354969574037</v>
      </c>
      <c r="AF392">
        <v>2.2706140161676586E-3</v>
      </c>
      <c r="AG392">
        <v>24.031687803547435</v>
      </c>
      <c r="AH392">
        <v>440.40950724324324</v>
      </c>
      <c r="AI392">
        <v>10</v>
      </c>
      <c r="AJ392">
        <v>183600</v>
      </c>
      <c r="AK392">
        <v>2153200</v>
      </c>
      <c r="AL392">
        <v>10000</v>
      </c>
      <c r="AM392">
        <f>youtube_stats_raw[[#This Row],[subscribers_for_last_30_days]] /  youtube_stats_raw[[#This Row],[subscribers]]</f>
        <v>5.4054054054054057E-3</v>
      </c>
      <c r="AN392" t="str">
        <f>IF(AND(youtube_stats_raw[[#This Row],[upload_frequency]]&gt;23.1077381,youtube_stats_raw[[#This Row],[ engagement_rate]]&lt;=0),"High",IF(OR(youtube_stats_raw[[#This Row],[upload_frequency]]&gt;23.1077381,youtube_stats_raw[[#This Row],[ engagement_rate]]&lt;=0),"Medium","Low"))</f>
        <v>Low</v>
      </c>
      <c r="AO392" s="4">
        <f>DATE(T392, MATCH(U392,{"Jan","Feb","Mar","Apr","May","Jun","Jul","Aug","Sep","Oct","Nov","Dec"},0), V392)</f>
        <v>42383</v>
      </c>
      <c r="AP392" t="str">
        <f>IF(youtube_stats_raw[[#This Row],[subscribers]]&lt;70000000,"Micro",IF(youtube_stats_raw[[#This Row],[subscribers]]&lt;128000000,"Mid",IF(youtube_stats_raw[[#This Row],[subscribers]]&lt;186000000,"Macro","Mega")))</f>
        <v>Micro</v>
      </c>
      <c r="AQ392">
        <f>SUM((youtube_stats_raw[[#This Row],[lowest_yearly_earnings]] + youtube_stats_raw[[#This Row],[highest_yearly_earnings]])/2)</f>
        <v>1223400</v>
      </c>
      <c r="AR39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393" spans="1:44" x14ac:dyDescent="0.3">
      <c r="A393">
        <v>460</v>
      </c>
      <c r="B393" t="s">
        <v>595</v>
      </c>
      <c r="C393" s="1">
        <v>18500000</v>
      </c>
      <c r="D393" s="2">
        <v>4051072188</v>
      </c>
      <c r="E393" t="s">
        <v>58</v>
      </c>
      <c r="F393" t="s">
        <v>595</v>
      </c>
      <c r="G393">
        <v>679</v>
      </c>
      <c r="H393" t="s">
        <v>246</v>
      </c>
      <c r="I393" t="s">
        <v>247</v>
      </c>
      <c r="J393" t="s">
        <v>71</v>
      </c>
      <c r="K393">
        <v>1868</v>
      </c>
      <c r="L393">
        <v>13</v>
      </c>
      <c r="M393">
        <v>25</v>
      </c>
      <c r="N393">
        <v>197369000</v>
      </c>
      <c r="O393">
        <v>49300</v>
      </c>
      <c r="P393">
        <v>789500</v>
      </c>
      <c r="Q393">
        <v>592100</v>
      </c>
      <c r="R393">
        <v>9500000</v>
      </c>
      <c r="S393">
        <v>1600000</v>
      </c>
      <c r="T393">
        <v>2014</v>
      </c>
      <c r="U393" t="s">
        <v>73</v>
      </c>
      <c r="V393" t="s">
        <v>77</v>
      </c>
      <c r="W393">
        <v>36.299999999999997</v>
      </c>
      <c r="X393">
        <v>270203917</v>
      </c>
      <c r="Y393">
        <v>4.6900000000000004</v>
      </c>
      <c r="Z393">
        <v>151509724</v>
      </c>
      <c r="AA393">
        <v>-0.78927499999999995</v>
      </c>
      <c r="AB393">
        <v>113.92132700000001</v>
      </c>
      <c r="AC393">
        <v>5.6583333333333332</v>
      </c>
      <c r="AD393">
        <v>5966232.9720176728</v>
      </c>
      <c r="AE393">
        <v>27245.949926362297</v>
      </c>
      <c r="AF393">
        <v>4.5666922586075622E-3</v>
      </c>
      <c r="AG393">
        <v>194.88667773895517</v>
      </c>
      <c r="AH393">
        <v>218.97687502702703</v>
      </c>
      <c r="AI393">
        <v>12</v>
      </c>
      <c r="AJ393">
        <v>740200</v>
      </c>
      <c r="AK393">
        <v>8907900</v>
      </c>
      <c r="AL393">
        <v>133333.33333333334</v>
      </c>
      <c r="AM393">
        <f>youtube_stats_raw[[#This Row],[subscribers_for_last_30_days]] /  youtube_stats_raw[[#This Row],[subscribers]]</f>
        <v>8.6486486486486491E-2</v>
      </c>
      <c r="AN393" t="str">
        <f>IF(AND(youtube_stats_raw[[#This Row],[upload_frequency]]&gt;23.1077381,youtube_stats_raw[[#This Row],[ engagement_rate]]&lt;=0),"High",IF(OR(youtube_stats_raw[[#This Row],[upload_frequency]]&gt;23.1077381,youtube_stats_raw[[#This Row],[ engagement_rate]]&lt;=0),"Medium","Low"))</f>
        <v>Low</v>
      </c>
      <c r="AO393" s="4">
        <f>DATE(T393, MATCH(U393,{"Jan","Feb","Mar","Apr","May","Jun","Jul","Aug","Sep","Oct","Nov","Dec"},0), V393)</f>
        <v>41645</v>
      </c>
      <c r="AP393" t="str">
        <f>IF(youtube_stats_raw[[#This Row],[subscribers]]&lt;70000000,"Micro",IF(youtube_stats_raw[[#This Row],[subscribers]]&lt;128000000,"Mid",IF(youtube_stats_raw[[#This Row],[subscribers]]&lt;186000000,"Macro","Mega")))</f>
        <v>Micro</v>
      </c>
      <c r="AQ393">
        <f>SUM((youtube_stats_raw[[#This Row],[lowest_yearly_earnings]] + youtube_stats_raw[[#This Row],[highest_yearly_earnings]])/2)</f>
        <v>5046050</v>
      </c>
      <c r="AR39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94" spans="1:44" x14ac:dyDescent="0.3">
      <c r="A394">
        <v>461</v>
      </c>
      <c r="B394" t="s">
        <v>596</v>
      </c>
      <c r="C394" s="1">
        <v>18400000</v>
      </c>
      <c r="D394" s="2">
        <v>4120324310</v>
      </c>
      <c r="E394" t="s">
        <v>45</v>
      </c>
      <c r="F394" t="s">
        <v>596</v>
      </c>
      <c r="G394">
        <v>111</v>
      </c>
      <c r="H394" t="s">
        <v>39</v>
      </c>
      <c r="I394" t="s">
        <v>40</v>
      </c>
      <c r="J394" t="s">
        <v>45</v>
      </c>
      <c r="K394">
        <v>1825</v>
      </c>
      <c r="L394">
        <v>120</v>
      </c>
      <c r="M394">
        <v>116</v>
      </c>
      <c r="N394">
        <v>14430000</v>
      </c>
      <c r="O394">
        <v>3600</v>
      </c>
      <c r="P394">
        <v>57700</v>
      </c>
      <c r="Q394">
        <v>43300</v>
      </c>
      <c r="R394">
        <v>692600</v>
      </c>
      <c r="S394">
        <v>0</v>
      </c>
      <c r="T394">
        <v>2009</v>
      </c>
      <c r="U394" t="s">
        <v>98</v>
      </c>
      <c r="V394" t="s">
        <v>115</v>
      </c>
      <c r="W394">
        <v>88.2</v>
      </c>
      <c r="X394">
        <v>328239523</v>
      </c>
      <c r="Y394">
        <v>14.7</v>
      </c>
      <c r="Z394">
        <v>270663028</v>
      </c>
      <c r="AA394">
        <v>37.090240000000001</v>
      </c>
      <c r="AB394">
        <v>-95.712890999999999</v>
      </c>
      <c r="AC394">
        <v>0.6166666666666667</v>
      </c>
      <c r="AD394">
        <v>37120038.828828827</v>
      </c>
      <c r="AE394">
        <v>165765.76576576577</v>
      </c>
      <c r="AF394">
        <v>4.4656678978747671E-3</v>
      </c>
      <c r="AG394">
        <v>14.003752049313807</v>
      </c>
      <c r="AH394">
        <v>223.93066902173913</v>
      </c>
      <c r="AI394">
        <v>17</v>
      </c>
      <c r="AJ394">
        <v>54100</v>
      </c>
      <c r="AK394">
        <v>649300</v>
      </c>
      <c r="AL394">
        <v>0</v>
      </c>
      <c r="AM394">
        <f>youtube_stats_raw[[#This Row],[subscribers_for_last_30_days]] /  youtube_stats_raw[[#This Row],[subscribers]]</f>
        <v>0</v>
      </c>
      <c r="AN394" t="str">
        <f>IF(AND(youtube_stats_raw[[#This Row],[upload_frequency]]&gt;23.1077381,youtube_stats_raw[[#This Row],[ engagement_rate]]&lt;=0),"High",IF(OR(youtube_stats_raw[[#This Row],[upload_frequency]]&gt;23.1077381,youtube_stats_raw[[#This Row],[ engagement_rate]]&lt;=0),"Medium","Low"))</f>
        <v>Medium</v>
      </c>
      <c r="AO394" s="4">
        <f>DATE(T394, MATCH(U394,{"Jan","Feb","Mar","Apr","May","Jun","Jul","Aug","Sep","Oct","Nov","Dec"},0), V394)</f>
        <v>40015</v>
      </c>
      <c r="AP394" t="str">
        <f>IF(youtube_stats_raw[[#This Row],[subscribers]]&lt;70000000,"Micro",IF(youtube_stats_raw[[#This Row],[subscribers]]&lt;128000000,"Mid",IF(youtube_stats_raw[[#This Row],[subscribers]]&lt;186000000,"Macro","Mega")))</f>
        <v>Micro</v>
      </c>
      <c r="AQ394">
        <f>SUM((youtube_stats_raw[[#This Row],[lowest_yearly_earnings]] + youtube_stats_raw[[#This Row],[highest_yearly_earnings]])/2)</f>
        <v>367950</v>
      </c>
      <c r="AR39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95" spans="1:44" x14ac:dyDescent="0.3">
      <c r="A395">
        <v>462</v>
      </c>
      <c r="B395" t="s">
        <v>597</v>
      </c>
      <c r="C395" s="1">
        <v>18400000</v>
      </c>
      <c r="D395" s="2">
        <v>7038827526</v>
      </c>
      <c r="E395" t="s">
        <v>170</v>
      </c>
      <c r="F395" t="s">
        <v>597</v>
      </c>
      <c r="G395">
        <v>6943</v>
      </c>
      <c r="H395" t="s">
        <v>207</v>
      </c>
      <c r="I395" t="s">
        <v>208</v>
      </c>
      <c r="J395" t="s">
        <v>41</v>
      </c>
      <c r="K395">
        <v>825</v>
      </c>
      <c r="L395">
        <v>7</v>
      </c>
      <c r="M395">
        <v>33</v>
      </c>
      <c r="N395">
        <v>11004000</v>
      </c>
      <c r="O395">
        <v>2800</v>
      </c>
      <c r="P395">
        <v>44000</v>
      </c>
      <c r="Q395">
        <v>33000</v>
      </c>
      <c r="R395">
        <v>528200</v>
      </c>
      <c r="S395">
        <v>0</v>
      </c>
      <c r="T395">
        <v>2011</v>
      </c>
      <c r="U395" t="s">
        <v>73</v>
      </c>
      <c r="V395" t="s">
        <v>183</v>
      </c>
      <c r="W395">
        <v>88.9</v>
      </c>
      <c r="X395">
        <v>47076781</v>
      </c>
      <c r="Y395">
        <v>13.96</v>
      </c>
      <c r="Z395">
        <v>37927409</v>
      </c>
      <c r="AA395">
        <v>40.463667000000001</v>
      </c>
      <c r="AB395">
        <v>-3.7492200000000002</v>
      </c>
      <c r="AC395">
        <v>44.506410256410255</v>
      </c>
      <c r="AD395">
        <v>1013802.03456719</v>
      </c>
      <c r="AE395">
        <v>2650.1512314561428</v>
      </c>
      <c r="AF395">
        <v>2.6140717231718119E-3</v>
      </c>
      <c r="AG395">
        <v>6.251041077149984</v>
      </c>
      <c r="AH395">
        <v>382.54497423913045</v>
      </c>
      <c r="AI395">
        <v>15</v>
      </c>
      <c r="AJ395">
        <v>41200</v>
      </c>
      <c r="AK395">
        <v>495200</v>
      </c>
      <c r="AL395">
        <v>0</v>
      </c>
      <c r="AM395">
        <f>youtube_stats_raw[[#This Row],[subscribers_for_last_30_days]] /  youtube_stats_raw[[#This Row],[subscribers]]</f>
        <v>0</v>
      </c>
      <c r="AN395" t="str">
        <f>IF(AND(youtube_stats_raw[[#This Row],[upload_frequency]]&gt;23.1077381,youtube_stats_raw[[#This Row],[ engagement_rate]]&lt;=0),"High",IF(OR(youtube_stats_raw[[#This Row],[upload_frequency]]&gt;23.1077381,youtube_stats_raw[[#This Row],[ engagement_rate]]&lt;=0),"Medium","Low"))</f>
        <v>High</v>
      </c>
      <c r="AO395" s="4">
        <f>DATE(T395, MATCH(U395,{"Jan","Feb","Mar","Apr","May","Jun","Jul","Aug","Sep","Oct","Nov","Dec"},0), V395)</f>
        <v>40569</v>
      </c>
      <c r="AP395" t="str">
        <f>IF(youtube_stats_raw[[#This Row],[subscribers]]&lt;70000000,"Micro",IF(youtube_stats_raw[[#This Row],[subscribers]]&lt;128000000,"Mid",IF(youtube_stats_raw[[#This Row],[subscribers]]&lt;186000000,"Macro","Mega")))</f>
        <v>Micro</v>
      </c>
      <c r="AQ395">
        <f>SUM((youtube_stats_raw[[#This Row],[lowest_yearly_earnings]] + youtube_stats_raw[[#This Row],[highest_yearly_earnings]])/2)</f>
        <v>280600</v>
      </c>
      <c r="AR39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396" spans="1:44" x14ac:dyDescent="0.3">
      <c r="A396">
        <v>463</v>
      </c>
      <c r="B396" t="s">
        <v>598</v>
      </c>
      <c r="C396" s="1">
        <v>18400000</v>
      </c>
      <c r="D396" s="2">
        <v>11544297793</v>
      </c>
      <c r="E396" t="s">
        <v>30</v>
      </c>
      <c r="F396" t="s">
        <v>598</v>
      </c>
      <c r="G396">
        <v>3159</v>
      </c>
      <c r="H396" t="s">
        <v>176</v>
      </c>
      <c r="I396" t="s">
        <v>177</v>
      </c>
      <c r="J396" t="s">
        <v>30</v>
      </c>
      <c r="K396">
        <v>346</v>
      </c>
      <c r="L396">
        <v>6</v>
      </c>
      <c r="M396">
        <v>103</v>
      </c>
      <c r="N396">
        <v>54133000</v>
      </c>
      <c r="O396">
        <v>13500</v>
      </c>
      <c r="P396">
        <v>216500</v>
      </c>
      <c r="Q396">
        <v>162400</v>
      </c>
      <c r="R396">
        <v>2600000</v>
      </c>
      <c r="S396">
        <v>100000</v>
      </c>
      <c r="T396">
        <v>2011</v>
      </c>
      <c r="U396" t="s">
        <v>34</v>
      </c>
      <c r="V396" t="s">
        <v>76</v>
      </c>
      <c r="W396">
        <v>49.3</v>
      </c>
      <c r="X396">
        <v>69625582</v>
      </c>
      <c r="Y396">
        <v>0.75</v>
      </c>
      <c r="Z396">
        <v>35294600</v>
      </c>
      <c r="AA396">
        <v>15.870032</v>
      </c>
      <c r="AB396">
        <v>100.992541</v>
      </c>
      <c r="AC396">
        <v>20.25</v>
      </c>
      <c r="AD396">
        <v>3654415.2557771448</v>
      </c>
      <c r="AE396">
        <v>5824.6280468502691</v>
      </c>
      <c r="AF396">
        <v>1.5938604781277406E-3</v>
      </c>
      <c r="AG396">
        <v>18.753847473622599</v>
      </c>
      <c r="AH396">
        <v>627.40748874999997</v>
      </c>
      <c r="AI396">
        <v>15</v>
      </c>
      <c r="AJ396">
        <v>203000</v>
      </c>
      <c r="AK396">
        <v>2437600</v>
      </c>
      <c r="AL396">
        <v>6666.666666666667</v>
      </c>
      <c r="AM396">
        <f>youtube_stats_raw[[#This Row],[subscribers_for_last_30_days]] /  youtube_stats_raw[[#This Row],[subscribers]]</f>
        <v>5.434782608695652E-3</v>
      </c>
      <c r="AN396" t="str">
        <f>IF(AND(youtube_stats_raw[[#This Row],[upload_frequency]]&gt;23.1077381,youtube_stats_raw[[#This Row],[ engagement_rate]]&lt;=0),"High",IF(OR(youtube_stats_raw[[#This Row],[upload_frequency]]&gt;23.1077381,youtube_stats_raw[[#This Row],[ engagement_rate]]&lt;=0),"Medium","Low"))</f>
        <v>Low</v>
      </c>
      <c r="AO396" s="4">
        <f>DATE(T396, MATCH(U396,{"Jan","Feb","Mar","Apr","May","Jun","Jul","Aug","Sep","Oct","Nov","Dec"},0), V396)</f>
        <v>40610</v>
      </c>
      <c r="AP396" t="str">
        <f>IF(youtube_stats_raw[[#This Row],[subscribers]]&lt;70000000,"Micro",IF(youtube_stats_raw[[#This Row],[subscribers]]&lt;128000000,"Mid",IF(youtube_stats_raw[[#This Row],[subscribers]]&lt;186000000,"Macro","Mega")))</f>
        <v>Micro</v>
      </c>
      <c r="AQ396">
        <f>SUM((youtube_stats_raw[[#This Row],[lowest_yearly_earnings]] + youtube_stats_raw[[#This Row],[highest_yearly_earnings]])/2)</f>
        <v>1381200</v>
      </c>
      <c r="AR39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397" spans="1:44" x14ac:dyDescent="0.3">
      <c r="A397">
        <v>465</v>
      </c>
      <c r="B397" t="s">
        <v>599</v>
      </c>
      <c r="C397" s="1">
        <v>18400000</v>
      </c>
      <c r="D397" s="2">
        <v>25367126292</v>
      </c>
      <c r="E397" t="s">
        <v>30</v>
      </c>
      <c r="F397" t="s">
        <v>599</v>
      </c>
      <c r="G397">
        <v>197</v>
      </c>
      <c r="H397" t="s">
        <v>39</v>
      </c>
      <c r="I397" t="s">
        <v>40</v>
      </c>
      <c r="J397" t="s">
        <v>30</v>
      </c>
      <c r="K397">
        <v>72</v>
      </c>
      <c r="L397">
        <v>120</v>
      </c>
      <c r="M397">
        <v>103</v>
      </c>
      <c r="N397">
        <v>267126000</v>
      </c>
      <c r="O397">
        <v>66800</v>
      </c>
      <c r="P397">
        <v>1100000</v>
      </c>
      <c r="Q397">
        <v>801400</v>
      </c>
      <c r="R397">
        <v>12800000</v>
      </c>
      <c r="S397">
        <v>0</v>
      </c>
      <c r="T397">
        <v>2009</v>
      </c>
      <c r="U397" t="s">
        <v>51</v>
      </c>
      <c r="V397" t="s">
        <v>50</v>
      </c>
      <c r="W397">
        <v>88.2</v>
      </c>
      <c r="X397">
        <v>328239523</v>
      </c>
      <c r="Y397">
        <v>14.7</v>
      </c>
      <c r="Z397">
        <v>270663028</v>
      </c>
      <c r="AA397">
        <v>37.090240000000001</v>
      </c>
      <c r="AB397">
        <v>-95.712890999999999</v>
      </c>
      <c r="AC397">
        <v>1.0944444444444446</v>
      </c>
      <c r="AD397">
        <v>128767138.53807107</v>
      </c>
      <c r="AE397">
        <v>93401.01522842639</v>
      </c>
      <c r="AF397">
        <v>7.2534822384681338E-4</v>
      </c>
      <c r="AG397">
        <v>43.363209034320363</v>
      </c>
      <c r="AH397">
        <v>1378.6481680434783</v>
      </c>
      <c r="AI397">
        <v>17</v>
      </c>
      <c r="AJ397">
        <v>1033200</v>
      </c>
      <c r="AK397">
        <v>11998600</v>
      </c>
      <c r="AL397">
        <v>0</v>
      </c>
      <c r="AM397">
        <f>youtube_stats_raw[[#This Row],[subscribers_for_last_30_days]] /  youtube_stats_raw[[#This Row],[subscribers]]</f>
        <v>0</v>
      </c>
      <c r="AN397" t="str">
        <f>IF(AND(youtube_stats_raw[[#This Row],[upload_frequency]]&gt;23.1077381,youtube_stats_raw[[#This Row],[ engagement_rate]]&lt;=0),"High",IF(OR(youtube_stats_raw[[#This Row],[upload_frequency]]&gt;23.1077381,youtube_stats_raw[[#This Row],[ engagement_rate]]&lt;=0),"Medium","Low"))</f>
        <v>Medium</v>
      </c>
      <c r="AO397" s="4">
        <f>DATE(T397, MATCH(U397,{"Jan","Feb","Mar","Apr","May","Jun","Jul","Aug","Sep","Oct","Nov","Dec"},0), V397)</f>
        <v>40058</v>
      </c>
      <c r="AP397" t="str">
        <f>IF(youtube_stats_raw[[#This Row],[subscribers]]&lt;70000000,"Micro",IF(youtube_stats_raw[[#This Row],[subscribers]]&lt;128000000,"Mid",IF(youtube_stats_raw[[#This Row],[subscribers]]&lt;186000000,"Macro","Mega")))</f>
        <v>Micro</v>
      </c>
      <c r="AQ397">
        <f>SUM((youtube_stats_raw[[#This Row],[lowest_yearly_earnings]] + youtube_stats_raw[[#This Row],[highest_yearly_earnings]])/2)</f>
        <v>6800700</v>
      </c>
      <c r="AR39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398" spans="1:44" x14ac:dyDescent="0.3">
      <c r="A398">
        <v>466</v>
      </c>
      <c r="B398" t="s">
        <v>600</v>
      </c>
      <c r="C398" s="1">
        <v>18300000</v>
      </c>
      <c r="D398" s="2">
        <v>1606834186</v>
      </c>
      <c r="E398" t="s">
        <v>58</v>
      </c>
      <c r="F398" t="s">
        <v>600</v>
      </c>
      <c r="G398">
        <v>786</v>
      </c>
      <c r="H398" t="s">
        <v>246</v>
      </c>
      <c r="I398" t="s">
        <v>247</v>
      </c>
      <c r="J398" t="s">
        <v>45</v>
      </c>
      <c r="K398">
        <v>6502</v>
      </c>
      <c r="L398">
        <v>14</v>
      </c>
      <c r="M398">
        <v>117</v>
      </c>
      <c r="N398">
        <v>17063000</v>
      </c>
      <c r="O398">
        <v>4300</v>
      </c>
      <c r="P398">
        <v>68300</v>
      </c>
      <c r="Q398">
        <v>51200</v>
      </c>
      <c r="R398">
        <v>819000</v>
      </c>
      <c r="S398">
        <v>0</v>
      </c>
      <c r="T398">
        <v>2017</v>
      </c>
      <c r="U398" t="s">
        <v>98</v>
      </c>
      <c r="V398" t="s">
        <v>76</v>
      </c>
      <c r="W398">
        <v>36.299999999999997</v>
      </c>
      <c r="X398">
        <v>270203917</v>
      </c>
      <c r="Y398">
        <v>4.6900000000000004</v>
      </c>
      <c r="Z398">
        <v>151509724</v>
      </c>
      <c r="AA398">
        <v>-0.78927499999999995</v>
      </c>
      <c r="AB398">
        <v>113.92132700000001</v>
      </c>
      <c r="AC398">
        <v>9.3571428571428577</v>
      </c>
      <c r="AD398">
        <v>2044318.3027989822</v>
      </c>
      <c r="AE398">
        <v>23282.442748091602</v>
      </c>
      <c r="AF398">
        <v>1.1388854033256172E-2</v>
      </c>
      <c r="AG398">
        <v>42.505941555814019</v>
      </c>
      <c r="AH398">
        <v>87.805146775956288</v>
      </c>
      <c r="AI398">
        <v>9</v>
      </c>
      <c r="AJ398">
        <v>64000</v>
      </c>
      <c r="AK398">
        <v>767800</v>
      </c>
      <c r="AL398">
        <v>0</v>
      </c>
      <c r="AM398">
        <f>youtube_stats_raw[[#This Row],[subscribers_for_last_30_days]] /  youtube_stats_raw[[#This Row],[subscribers]]</f>
        <v>0</v>
      </c>
      <c r="AN398" t="str">
        <f>IF(AND(youtube_stats_raw[[#This Row],[upload_frequency]]&gt;23.1077381,youtube_stats_raw[[#This Row],[ engagement_rate]]&lt;=0),"High",IF(OR(youtube_stats_raw[[#This Row],[upload_frequency]]&gt;23.1077381,youtube_stats_raw[[#This Row],[ engagement_rate]]&lt;=0),"Medium","Low"))</f>
        <v>Medium</v>
      </c>
      <c r="AO398" s="4">
        <f>DATE(T398, MATCH(U398,{"Jan","Feb","Mar","Apr","May","Jun","Jul","Aug","Sep","Oct","Nov","Dec"},0), V398)</f>
        <v>42924</v>
      </c>
      <c r="AP398" t="str">
        <f>IF(youtube_stats_raw[[#This Row],[subscribers]]&lt;70000000,"Micro",IF(youtube_stats_raw[[#This Row],[subscribers]]&lt;128000000,"Mid",IF(youtube_stats_raw[[#This Row],[subscribers]]&lt;186000000,"Macro","Mega")))</f>
        <v>Micro</v>
      </c>
      <c r="AQ398">
        <f>SUM((youtube_stats_raw[[#This Row],[lowest_yearly_earnings]] + youtube_stats_raw[[#This Row],[highest_yearly_earnings]])/2)</f>
        <v>435100</v>
      </c>
      <c r="AR39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399" spans="1:44" x14ac:dyDescent="0.3">
      <c r="A399">
        <v>467</v>
      </c>
      <c r="B399" t="s">
        <v>601</v>
      </c>
      <c r="C399" s="1">
        <v>18300000</v>
      </c>
      <c r="D399" s="2">
        <v>7760819588</v>
      </c>
      <c r="E399" t="s">
        <v>45</v>
      </c>
      <c r="F399" t="s">
        <v>601</v>
      </c>
      <c r="G399">
        <v>142</v>
      </c>
      <c r="H399" t="s">
        <v>39</v>
      </c>
      <c r="I399" t="s">
        <v>40</v>
      </c>
      <c r="J399" t="s">
        <v>45</v>
      </c>
      <c r="K399">
        <v>696</v>
      </c>
      <c r="L399">
        <v>121</v>
      </c>
      <c r="M399">
        <v>117</v>
      </c>
      <c r="N399">
        <v>127982000</v>
      </c>
      <c r="O399">
        <v>32000</v>
      </c>
      <c r="P399">
        <v>511900</v>
      </c>
      <c r="Q399">
        <v>383900</v>
      </c>
      <c r="R399">
        <v>6100000</v>
      </c>
      <c r="S399">
        <v>100000</v>
      </c>
      <c r="T399">
        <v>2009</v>
      </c>
      <c r="U399" t="s">
        <v>51</v>
      </c>
      <c r="V399" t="s">
        <v>85</v>
      </c>
      <c r="W399">
        <v>88.2</v>
      </c>
      <c r="X399">
        <v>328239523</v>
      </c>
      <c r="Y399">
        <v>14.7</v>
      </c>
      <c r="Z399">
        <v>270663028</v>
      </c>
      <c r="AA399">
        <v>37.090240000000001</v>
      </c>
      <c r="AB399">
        <v>-95.712890999999999</v>
      </c>
      <c r="AC399">
        <v>0.78888888888888886</v>
      </c>
      <c r="AD399">
        <v>54653659.070422538</v>
      </c>
      <c r="AE399">
        <v>128873.23943661971</v>
      </c>
      <c r="AF399">
        <v>2.35799837794142E-3</v>
      </c>
      <c r="AG399">
        <v>65.959528397170104</v>
      </c>
      <c r="AH399">
        <v>424.08850207650272</v>
      </c>
      <c r="AI399">
        <v>17</v>
      </c>
      <c r="AJ399">
        <v>479900</v>
      </c>
      <c r="AK399">
        <v>5716100</v>
      </c>
      <c r="AL399">
        <v>5882.3529411764703</v>
      </c>
      <c r="AM399">
        <f>youtube_stats_raw[[#This Row],[subscribers_for_last_30_days]] /  youtube_stats_raw[[#This Row],[subscribers]]</f>
        <v>5.4644808743169399E-3</v>
      </c>
      <c r="AN399" t="str">
        <f>IF(AND(youtube_stats_raw[[#This Row],[upload_frequency]]&gt;23.1077381,youtube_stats_raw[[#This Row],[ engagement_rate]]&lt;=0),"High",IF(OR(youtube_stats_raw[[#This Row],[upload_frequency]]&gt;23.1077381,youtube_stats_raw[[#This Row],[ engagement_rate]]&lt;=0),"Medium","Low"))</f>
        <v>Low</v>
      </c>
      <c r="AO399" s="4">
        <f>DATE(T399, MATCH(U399,{"Jan","Feb","Mar","Apr","May","Jun","Jul","Aug","Sep","Oct","Nov","Dec"},0), V399)</f>
        <v>40071</v>
      </c>
      <c r="AP399" t="str">
        <f>IF(youtube_stats_raw[[#This Row],[subscribers]]&lt;70000000,"Micro",IF(youtube_stats_raw[[#This Row],[subscribers]]&lt;128000000,"Mid",IF(youtube_stats_raw[[#This Row],[subscribers]]&lt;186000000,"Macro","Mega")))</f>
        <v>Micro</v>
      </c>
      <c r="AQ399">
        <f>SUM((youtube_stats_raw[[#This Row],[lowest_yearly_earnings]] + youtube_stats_raw[[#This Row],[highest_yearly_earnings]])/2)</f>
        <v>3241950</v>
      </c>
      <c r="AR39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00" spans="1:44" x14ac:dyDescent="0.3">
      <c r="A400">
        <v>468</v>
      </c>
      <c r="B400" t="s">
        <v>602</v>
      </c>
      <c r="C400" s="1">
        <v>18300000</v>
      </c>
      <c r="D400" s="2">
        <v>1556003039</v>
      </c>
      <c r="E400" t="s">
        <v>61</v>
      </c>
      <c r="F400" t="s">
        <v>602</v>
      </c>
      <c r="G400">
        <v>1324</v>
      </c>
      <c r="H400" t="s">
        <v>39</v>
      </c>
      <c r="I400" t="s">
        <v>40</v>
      </c>
      <c r="J400" t="s">
        <v>41</v>
      </c>
      <c r="K400">
        <v>6734</v>
      </c>
      <c r="L400">
        <v>120</v>
      </c>
      <c r="M400">
        <v>33</v>
      </c>
      <c r="N400">
        <v>140261000</v>
      </c>
      <c r="O400">
        <v>35100</v>
      </c>
      <c r="P400">
        <v>561000</v>
      </c>
      <c r="Q400">
        <v>420800</v>
      </c>
      <c r="R400">
        <v>6700000</v>
      </c>
      <c r="S400">
        <v>800000</v>
      </c>
      <c r="T400">
        <v>2016</v>
      </c>
      <c r="U400" t="s">
        <v>34</v>
      </c>
      <c r="V400" t="s">
        <v>115</v>
      </c>
      <c r="W400">
        <v>88.2</v>
      </c>
      <c r="X400">
        <v>328239523</v>
      </c>
      <c r="Y400">
        <v>14.7</v>
      </c>
      <c r="Z400">
        <v>270663028</v>
      </c>
      <c r="AA400">
        <v>37.090240000000001</v>
      </c>
      <c r="AB400">
        <v>-95.712890999999999</v>
      </c>
      <c r="AC400">
        <v>13.791666666666666</v>
      </c>
      <c r="AD400">
        <v>1175228.8814199397</v>
      </c>
      <c r="AE400">
        <v>13821.752265861027</v>
      </c>
      <c r="AF400">
        <v>1.1760902479831211E-2</v>
      </c>
      <c r="AG400">
        <v>360.53914159482565</v>
      </c>
      <c r="AH400">
        <v>85.027488469945354</v>
      </c>
      <c r="AI400">
        <v>10</v>
      </c>
      <c r="AJ400">
        <v>525900</v>
      </c>
      <c r="AK400">
        <v>6279200</v>
      </c>
      <c r="AL400">
        <v>80000</v>
      </c>
      <c r="AM400">
        <f>youtube_stats_raw[[#This Row],[subscribers_for_last_30_days]] /  youtube_stats_raw[[#This Row],[subscribers]]</f>
        <v>4.3715846994535519E-2</v>
      </c>
      <c r="AN400" t="str">
        <f>IF(AND(youtube_stats_raw[[#This Row],[upload_frequency]]&gt;23.1077381,youtube_stats_raw[[#This Row],[ engagement_rate]]&lt;=0),"High",IF(OR(youtube_stats_raw[[#This Row],[upload_frequency]]&gt;23.1077381,youtube_stats_raw[[#This Row],[ engagement_rate]]&lt;=0),"Medium","Low"))</f>
        <v>Low</v>
      </c>
      <c r="AO400" s="4">
        <f>DATE(T400, MATCH(U400,{"Jan","Feb","Mar","Apr","May","Jun","Jul","Aug","Sep","Oct","Nov","Dec"},0), V400)</f>
        <v>42450</v>
      </c>
      <c r="AP400" t="str">
        <f>IF(youtube_stats_raw[[#This Row],[subscribers]]&lt;70000000,"Micro",IF(youtube_stats_raw[[#This Row],[subscribers]]&lt;128000000,"Mid",IF(youtube_stats_raw[[#This Row],[subscribers]]&lt;186000000,"Macro","Mega")))</f>
        <v>Micro</v>
      </c>
      <c r="AQ400">
        <f>SUM((youtube_stats_raw[[#This Row],[lowest_yearly_earnings]] + youtube_stats_raw[[#This Row],[highest_yearly_earnings]])/2)</f>
        <v>3560400</v>
      </c>
      <c r="AR40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01" spans="1:44" x14ac:dyDescent="0.3">
      <c r="A401">
        <v>471</v>
      </c>
      <c r="B401" t="s">
        <v>603</v>
      </c>
      <c r="C401" s="1">
        <v>18200000</v>
      </c>
      <c r="D401" s="2">
        <v>3213324455</v>
      </c>
      <c r="E401" t="s">
        <v>58</v>
      </c>
      <c r="F401" t="s">
        <v>603</v>
      </c>
      <c r="G401">
        <v>6903</v>
      </c>
      <c r="H401" t="s">
        <v>113</v>
      </c>
      <c r="I401" t="s">
        <v>114</v>
      </c>
      <c r="J401" t="s">
        <v>181</v>
      </c>
      <c r="K401">
        <v>2610</v>
      </c>
      <c r="L401">
        <v>25</v>
      </c>
      <c r="M401">
        <v>15</v>
      </c>
      <c r="N401">
        <v>18045000</v>
      </c>
      <c r="O401">
        <v>4500</v>
      </c>
      <c r="P401">
        <v>72200</v>
      </c>
      <c r="Q401">
        <v>54100</v>
      </c>
      <c r="R401">
        <v>866200</v>
      </c>
      <c r="S401">
        <v>0</v>
      </c>
      <c r="T401">
        <v>2017</v>
      </c>
      <c r="U401" t="s">
        <v>89</v>
      </c>
      <c r="V401" t="s">
        <v>47</v>
      </c>
      <c r="W401">
        <v>51.3</v>
      </c>
      <c r="X401">
        <v>212559417</v>
      </c>
      <c r="Y401">
        <v>12.08</v>
      </c>
      <c r="Z401">
        <v>183241641</v>
      </c>
      <c r="AA401">
        <v>-14.235004</v>
      </c>
      <c r="AB401">
        <v>-51.925280000000001</v>
      </c>
      <c r="AC401">
        <v>82.178571428571431</v>
      </c>
      <c r="AD401">
        <v>465496.80646095902</v>
      </c>
      <c r="AE401">
        <v>2636.5348399246705</v>
      </c>
      <c r="AF401">
        <v>5.663916064149831E-3</v>
      </c>
      <c r="AG401">
        <v>22.468941748989987</v>
      </c>
      <c r="AH401">
        <v>176.55628873626372</v>
      </c>
      <c r="AI401">
        <v>9</v>
      </c>
      <c r="AJ401">
        <v>67700</v>
      </c>
      <c r="AK401">
        <v>812100</v>
      </c>
      <c r="AL401">
        <v>0</v>
      </c>
      <c r="AM401">
        <f>youtube_stats_raw[[#This Row],[subscribers_for_last_30_days]] /  youtube_stats_raw[[#This Row],[subscribers]]</f>
        <v>0</v>
      </c>
      <c r="AN401" t="str">
        <f>IF(AND(youtube_stats_raw[[#This Row],[upload_frequency]]&gt;23.1077381,youtube_stats_raw[[#This Row],[ engagement_rate]]&lt;=0),"High",IF(OR(youtube_stats_raw[[#This Row],[upload_frequency]]&gt;23.1077381,youtube_stats_raw[[#This Row],[ engagement_rate]]&lt;=0),"Medium","Low"))</f>
        <v>High</v>
      </c>
      <c r="AO401" s="4">
        <f>DATE(T401, MATCH(U401,{"Jan","Feb","Mar","Apr","May","Jun","Jul","Aug","Sep","Oct","Nov","Dec"},0), V401)</f>
        <v>42906</v>
      </c>
      <c r="AP401" t="str">
        <f>IF(youtube_stats_raw[[#This Row],[subscribers]]&lt;70000000,"Micro",IF(youtube_stats_raw[[#This Row],[subscribers]]&lt;128000000,"Mid",IF(youtube_stats_raw[[#This Row],[subscribers]]&lt;186000000,"Macro","Mega")))</f>
        <v>Micro</v>
      </c>
      <c r="AQ401">
        <f>SUM((youtube_stats_raw[[#This Row],[lowest_yearly_earnings]] + youtube_stats_raw[[#This Row],[highest_yearly_earnings]])/2)</f>
        <v>460150</v>
      </c>
      <c r="AR40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02" spans="1:44" x14ac:dyDescent="0.3">
      <c r="A402">
        <v>472</v>
      </c>
      <c r="B402" t="s">
        <v>604</v>
      </c>
      <c r="C402" s="1">
        <v>18100000</v>
      </c>
      <c r="D402" s="2">
        <v>13378360425</v>
      </c>
      <c r="E402" t="s">
        <v>45</v>
      </c>
      <c r="F402" t="s">
        <v>604</v>
      </c>
      <c r="G402">
        <v>420</v>
      </c>
      <c r="H402" t="s">
        <v>39</v>
      </c>
      <c r="I402" t="s">
        <v>40</v>
      </c>
      <c r="J402" t="s">
        <v>45</v>
      </c>
      <c r="K402">
        <v>274</v>
      </c>
      <c r="L402">
        <v>122</v>
      </c>
      <c r="M402">
        <v>118</v>
      </c>
      <c r="N402">
        <v>497044000</v>
      </c>
      <c r="O402">
        <v>124300</v>
      </c>
      <c r="P402">
        <v>2000000</v>
      </c>
      <c r="Q402">
        <v>1500000</v>
      </c>
      <c r="R402">
        <v>23900000</v>
      </c>
      <c r="S402">
        <v>700000</v>
      </c>
      <c r="T402">
        <v>2012</v>
      </c>
      <c r="U402" t="s">
        <v>132</v>
      </c>
      <c r="V402" t="s">
        <v>35</v>
      </c>
      <c r="W402">
        <v>88.2</v>
      </c>
      <c r="X402">
        <v>328239523</v>
      </c>
      <c r="Y402">
        <v>14.7</v>
      </c>
      <c r="Z402">
        <v>270663028</v>
      </c>
      <c r="AA402">
        <v>37.090240000000001</v>
      </c>
      <c r="AB402">
        <v>-95.712890999999999</v>
      </c>
      <c r="AC402">
        <v>2.9166666666666665</v>
      </c>
      <c r="AD402">
        <v>31853239.107142858</v>
      </c>
      <c r="AE402">
        <v>43095.238095238092</v>
      </c>
      <c r="AF402">
        <v>1.3529311085218427E-3</v>
      </c>
      <c r="AG402">
        <v>149.49515011291078</v>
      </c>
      <c r="AH402">
        <v>739.13593508287295</v>
      </c>
      <c r="AI402">
        <v>14</v>
      </c>
      <c r="AJ402">
        <v>1875700</v>
      </c>
      <c r="AK402">
        <v>22400000</v>
      </c>
      <c r="AL402">
        <v>50000</v>
      </c>
      <c r="AM402">
        <f>youtube_stats_raw[[#This Row],[subscribers_for_last_30_days]] /  youtube_stats_raw[[#This Row],[subscribers]]</f>
        <v>3.8674033149171269E-2</v>
      </c>
      <c r="AN402" t="str">
        <f>IF(AND(youtube_stats_raw[[#This Row],[upload_frequency]]&gt;23.1077381,youtube_stats_raw[[#This Row],[ engagement_rate]]&lt;=0),"High",IF(OR(youtube_stats_raw[[#This Row],[upload_frequency]]&gt;23.1077381,youtube_stats_raw[[#This Row],[ engagement_rate]]&lt;=0),"Medium","Low"))</f>
        <v>Low</v>
      </c>
      <c r="AO402" s="4">
        <f>DATE(T402, MATCH(U402,{"Jan","Feb","Mar","Apr","May","Jun","Jul","Aug","Sep","Oct","Nov","Dec"},0), V402)</f>
        <v>41195</v>
      </c>
      <c r="AP402" t="str">
        <f>IF(youtube_stats_raw[[#This Row],[subscribers]]&lt;70000000,"Micro",IF(youtube_stats_raw[[#This Row],[subscribers]]&lt;128000000,"Mid",IF(youtube_stats_raw[[#This Row],[subscribers]]&lt;186000000,"Macro","Mega")))</f>
        <v>Micro</v>
      </c>
      <c r="AQ402">
        <f>SUM((youtube_stats_raw[[#This Row],[lowest_yearly_earnings]] + youtube_stats_raw[[#This Row],[highest_yearly_earnings]])/2)</f>
        <v>12700000</v>
      </c>
      <c r="AR40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03" spans="1:44" x14ac:dyDescent="0.3">
      <c r="A403">
        <v>473</v>
      </c>
      <c r="B403" t="s">
        <v>605</v>
      </c>
      <c r="C403" s="1">
        <v>18100000</v>
      </c>
      <c r="D403" s="2">
        <v>3306242674</v>
      </c>
      <c r="E403" t="s">
        <v>45</v>
      </c>
      <c r="F403" t="s">
        <v>605</v>
      </c>
      <c r="G403">
        <v>1037</v>
      </c>
      <c r="H403" t="s">
        <v>246</v>
      </c>
      <c r="I403" t="s">
        <v>247</v>
      </c>
      <c r="J403" t="s">
        <v>45</v>
      </c>
      <c r="K403">
        <v>2498</v>
      </c>
      <c r="L403">
        <v>15</v>
      </c>
      <c r="M403">
        <v>119</v>
      </c>
      <c r="N403">
        <v>27312000</v>
      </c>
      <c r="O403">
        <v>6800</v>
      </c>
      <c r="P403">
        <v>109200</v>
      </c>
      <c r="Q403">
        <v>81900</v>
      </c>
      <c r="R403">
        <v>1300000</v>
      </c>
      <c r="S403">
        <v>0</v>
      </c>
      <c r="T403">
        <v>2015</v>
      </c>
      <c r="U403" t="s">
        <v>34</v>
      </c>
      <c r="V403" t="s">
        <v>64</v>
      </c>
      <c r="W403">
        <v>36.299999999999997</v>
      </c>
      <c r="X403">
        <v>270203917</v>
      </c>
      <c r="Y403">
        <v>4.6900000000000004</v>
      </c>
      <c r="Z403">
        <v>151509724</v>
      </c>
      <c r="AA403">
        <v>-0.78927499999999995</v>
      </c>
      <c r="AB403">
        <v>113.92132700000001</v>
      </c>
      <c r="AC403">
        <v>9.6018518518518512</v>
      </c>
      <c r="AD403">
        <v>3188276.4455159111</v>
      </c>
      <c r="AE403">
        <v>17454.194792671165</v>
      </c>
      <c r="AF403">
        <v>5.4744922816273587E-3</v>
      </c>
      <c r="AG403">
        <v>33.028428572028041</v>
      </c>
      <c r="AH403">
        <v>182.66534110497238</v>
      </c>
      <c r="AI403">
        <v>11</v>
      </c>
      <c r="AJ403">
        <v>102400</v>
      </c>
      <c r="AK403">
        <v>1218100</v>
      </c>
      <c r="AL403">
        <v>0</v>
      </c>
      <c r="AM403">
        <f>youtube_stats_raw[[#This Row],[subscribers_for_last_30_days]] /  youtube_stats_raw[[#This Row],[subscribers]]</f>
        <v>0</v>
      </c>
      <c r="AN403" t="str">
        <f>IF(AND(youtube_stats_raw[[#This Row],[upload_frequency]]&gt;23.1077381,youtube_stats_raw[[#This Row],[ engagement_rate]]&lt;=0),"High",IF(OR(youtube_stats_raw[[#This Row],[upload_frequency]]&gt;23.1077381,youtube_stats_raw[[#This Row],[ engagement_rate]]&lt;=0),"Medium","Low"))</f>
        <v>Medium</v>
      </c>
      <c r="AO403" s="4">
        <f>DATE(T403, MATCH(U403,{"Jan","Feb","Mar","Apr","May","Jun","Jul","Aug","Sep","Oct","Nov","Dec"},0), V403)</f>
        <v>42067</v>
      </c>
      <c r="AP403" t="str">
        <f>IF(youtube_stats_raw[[#This Row],[subscribers]]&lt;70000000,"Micro",IF(youtube_stats_raw[[#This Row],[subscribers]]&lt;128000000,"Mid",IF(youtube_stats_raw[[#This Row],[subscribers]]&lt;186000000,"Macro","Mega")))</f>
        <v>Micro</v>
      </c>
      <c r="AQ403">
        <f>SUM((youtube_stats_raw[[#This Row],[lowest_yearly_earnings]] + youtube_stats_raw[[#This Row],[highest_yearly_earnings]])/2)</f>
        <v>690950</v>
      </c>
      <c r="AR40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04" spans="1:44" x14ac:dyDescent="0.3">
      <c r="A404">
        <v>474</v>
      </c>
      <c r="B404" t="s">
        <v>606</v>
      </c>
      <c r="C404" s="1">
        <v>18100000</v>
      </c>
      <c r="D404" s="2">
        <v>9983065083</v>
      </c>
      <c r="E404" t="s">
        <v>61</v>
      </c>
      <c r="F404" t="s">
        <v>606</v>
      </c>
      <c r="G404">
        <v>1521</v>
      </c>
      <c r="H404" t="s">
        <v>447</v>
      </c>
      <c r="I404" t="s">
        <v>448</v>
      </c>
      <c r="J404" t="s">
        <v>45</v>
      </c>
      <c r="K404">
        <v>443</v>
      </c>
      <c r="L404">
        <v>1</v>
      </c>
      <c r="M404">
        <v>119</v>
      </c>
      <c r="N404">
        <v>48099000</v>
      </c>
      <c r="O404">
        <v>12000</v>
      </c>
      <c r="P404">
        <v>192400</v>
      </c>
      <c r="Q404">
        <v>144300</v>
      </c>
      <c r="R404">
        <v>2300000</v>
      </c>
      <c r="S404">
        <v>100000</v>
      </c>
      <c r="T404">
        <v>2011</v>
      </c>
      <c r="U404" t="s">
        <v>73</v>
      </c>
      <c r="V404" t="s">
        <v>110</v>
      </c>
      <c r="W404">
        <v>65.599999999999994</v>
      </c>
      <c r="X404">
        <v>67059887</v>
      </c>
      <c r="Y404">
        <v>8.43</v>
      </c>
      <c r="Z404">
        <v>54123364</v>
      </c>
      <c r="AA404">
        <v>46.227637999999999</v>
      </c>
      <c r="AB404">
        <v>2.213749</v>
      </c>
      <c r="AC404">
        <v>9.75</v>
      </c>
      <c r="AD404">
        <v>6563487.8915187381</v>
      </c>
      <c r="AE404">
        <v>11900.065746219592</v>
      </c>
      <c r="AF404">
        <v>1.8130704197072897E-3</v>
      </c>
      <c r="AG404">
        <v>19.272638052579147</v>
      </c>
      <c r="AH404">
        <v>551.55055707182316</v>
      </c>
      <c r="AI404">
        <v>15</v>
      </c>
      <c r="AJ404">
        <v>180400</v>
      </c>
      <c r="AK404">
        <v>2155700</v>
      </c>
      <c r="AL404">
        <v>6666.666666666667</v>
      </c>
      <c r="AM404">
        <f>youtube_stats_raw[[#This Row],[subscribers_for_last_30_days]] /  youtube_stats_raw[[#This Row],[subscribers]]</f>
        <v>5.5248618784530384E-3</v>
      </c>
      <c r="AN404" t="str">
        <f>IF(AND(youtube_stats_raw[[#This Row],[upload_frequency]]&gt;23.1077381,youtube_stats_raw[[#This Row],[ engagement_rate]]&lt;=0),"High",IF(OR(youtube_stats_raw[[#This Row],[upload_frequency]]&gt;23.1077381,youtube_stats_raw[[#This Row],[ engagement_rate]]&lt;=0),"Medium","Low"))</f>
        <v>Low</v>
      </c>
      <c r="AO404" s="4">
        <f>DATE(T404, MATCH(U404,{"Jan","Feb","Mar","Apr","May","Jun","Jul","Aug","Sep","Oct","Nov","Dec"},0), V404)</f>
        <v>40552</v>
      </c>
      <c r="AP404" t="str">
        <f>IF(youtube_stats_raw[[#This Row],[subscribers]]&lt;70000000,"Micro",IF(youtube_stats_raw[[#This Row],[subscribers]]&lt;128000000,"Mid",IF(youtube_stats_raw[[#This Row],[subscribers]]&lt;186000000,"Macro","Mega")))</f>
        <v>Micro</v>
      </c>
      <c r="AQ404">
        <f>SUM((youtube_stats_raw[[#This Row],[lowest_yearly_earnings]] + youtube_stats_raw[[#This Row],[highest_yearly_earnings]])/2)</f>
        <v>1222150</v>
      </c>
      <c r="AR40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05" spans="1:44" x14ac:dyDescent="0.3">
      <c r="A405">
        <v>475</v>
      </c>
      <c r="B405" t="s">
        <v>607</v>
      </c>
      <c r="C405" s="1">
        <v>18100000</v>
      </c>
      <c r="D405" s="2">
        <v>14857290259</v>
      </c>
      <c r="E405" t="s">
        <v>49</v>
      </c>
      <c r="F405" t="s">
        <v>607</v>
      </c>
      <c r="G405">
        <v>707</v>
      </c>
      <c r="H405" t="s">
        <v>39</v>
      </c>
      <c r="I405" t="s">
        <v>40</v>
      </c>
      <c r="J405" t="s">
        <v>49</v>
      </c>
      <c r="K405">
        <v>224</v>
      </c>
      <c r="L405">
        <v>123</v>
      </c>
      <c r="M405">
        <v>26</v>
      </c>
      <c r="N405">
        <v>180412000</v>
      </c>
      <c r="O405">
        <v>45100</v>
      </c>
      <c r="P405">
        <v>721600</v>
      </c>
      <c r="Q405">
        <v>541200</v>
      </c>
      <c r="R405">
        <v>8700000</v>
      </c>
      <c r="S405">
        <v>300000</v>
      </c>
      <c r="T405">
        <v>2014</v>
      </c>
      <c r="U405" t="s">
        <v>73</v>
      </c>
      <c r="V405" t="s">
        <v>99</v>
      </c>
      <c r="W405">
        <v>88.2</v>
      </c>
      <c r="X405">
        <v>328239523</v>
      </c>
      <c r="Y405">
        <v>14.7</v>
      </c>
      <c r="Z405">
        <v>270663028</v>
      </c>
      <c r="AA405">
        <v>37.090240000000001</v>
      </c>
      <c r="AB405">
        <v>-95.712890999999999</v>
      </c>
      <c r="AC405">
        <v>5.8916666666666666</v>
      </c>
      <c r="AD405">
        <v>21014554.821782179</v>
      </c>
      <c r="AE405">
        <v>25601.131541725601</v>
      </c>
      <c r="AF405">
        <v>1.2182571441003978E-3</v>
      </c>
      <c r="AG405">
        <v>48.568748905129674</v>
      </c>
      <c r="AH405">
        <v>820.84476569060769</v>
      </c>
      <c r="AI405">
        <v>12</v>
      </c>
      <c r="AJ405">
        <v>676500</v>
      </c>
      <c r="AK405">
        <v>8158800</v>
      </c>
      <c r="AL405">
        <v>25000</v>
      </c>
      <c r="AM405">
        <f>youtube_stats_raw[[#This Row],[subscribers_for_last_30_days]] /  youtube_stats_raw[[#This Row],[subscribers]]</f>
        <v>1.6574585635359115E-2</v>
      </c>
      <c r="AN405" t="str">
        <f>IF(AND(youtube_stats_raw[[#This Row],[upload_frequency]]&gt;23.1077381,youtube_stats_raw[[#This Row],[ engagement_rate]]&lt;=0),"High",IF(OR(youtube_stats_raw[[#This Row],[upload_frequency]]&gt;23.1077381,youtube_stats_raw[[#This Row],[ engagement_rate]]&lt;=0),"Medium","Low"))</f>
        <v>Low</v>
      </c>
      <c r="AO405" s="4">
        <f>DATE(T405, MATCH(U405,{"Jan","Feb","Mar","Apr","May","Jun","Jul","Aug","Sep","Oct","Nov","Dec"},0), V405)</f>
        <v>41666</v>
      </c>
      <c r="AP405" t="str">
        <f>IF(youtube_stats_raw[[#This Row],[subscribers]]&lt;70000000,"Micro",IF(youtube_stats_raw[[#This Row],[subscribers]]&lt;128000000,"Mid",IF(youtube_stats_raw[[#This Row],[subscribers]]&lt;186000000,"Macro","Mega")))</f>
        <v>Micro</v>
      </c>
      <c r="AQ405">
        <f>SUM((youtube_stats_raw[[#This Row],[lowest_yearly_earnings]] + youtube_stats_raw[[#This Row],[highest_yearly_earnings]])/2)</f>
        <v>4620600</v>
      </c>
      <c r="AR40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06" spans="1:44" x14ac:dyDescent="0.3">
      <c r="A406">
        <v>476</v>
      </c>
      <c r="B406" t="s">
        <v>608</v>
      </c>
      <c r="C406" s="1">
        <v>18100000</v>
      </c>
      <c r="D406" s="2">
        <v>10703830496</v>
      </c>
      <c r="E406" t="s">
        <v>30</v>
      </c>
      <c r="F406" t="s">
        <v>608</v>
      </c>
      <c r="G406">
        <v>131</v>
      </c>
      <c r="H406" t="s">
        <v>87</v>
      </c>
      <c r="I406" t="s">
        <v>88</v>
      </c>
      <c r="J406" t="s">
        <v>30</v>
      </c>
      <c r="K406">
        <v>393</v>
      </c>
      <c r="L406">
        <v>10</v>
      </c>
      <c r="M406">
        <v>104</v>
      </c>
      <c r="N406">
        <v>64989000</v>
      </c>
      <c r="O406">
        <v>16200</v>
      </c>
      <c r="P406">
        <v>260000</v>
      </c>
      <c r="Q406">
        <v>195000</v>
      </c>
      <c r="R406">
        <v>3100000</v>
      </c>
      <c r="S406">
        <v>0</v>
      </c>
      <c r="T406">
        <v>2010</v>
      </c>
      <c r="U406" t="s">
        <v>132</v>
      </c>
      <c r="V406" t="s">
        <v>64</v>
      </c>
      <c r="W406">
        <v>94.3</v>
      </c>
      <c r="X406">
        <v>51709098</v>
      </c>
      <c r="Y406">
        <v>4.1500000000000004</v>
      </c>
      <c r="Z406">
        <v>42106719</v>
      </c>
      <c r="AA406">
        <v>35.907756999999997</v>
      </c>
      <c r="AB406">
        <v>127.76692199999999</v>
      </c>
      <c r="AC406">
        <v>0.77976190476190477</v>
      </c>
      <c r="AD406">
        <v>81708629.740458012</v>
      </c>
      <c r="AE406">
        <v>138167.93893129771</v>
      </c>
      <c r="AF406">
        <v>1.6909834294147252E-3</v>
      </c>
      <c r="AG406">
        <v>24.29036970429992</v>
      </c>
      <c r="AH406">
        <v>591.37185060773481</v>
      </c>
      <c r="AI406">
        <v>16</v>
      </c>
      <c r="AJ406">
        <v>243800</v>
      </c>
      <c r="AK406">
        <v>2905000</v>
      </c>
      <c r="AL406">
        <v>0</v>
      </c>
      <c r="AM406">
        <f>youtube_stats_raw[[#This Row],[subscribers_for_last_30_days]] /  youtube_stats_raw[[#This Row],[subscribers]]</f>
        <v>0</v>
      </c>
      <c r="AN406" t="str">
        <f>IF(AND(youtube_stats_raw[[#This Row],[upload_frequency]]&gt;23.1077381,youtube_stats_raw[[#This Row],[ engagement_rate]]&lt;=0),"High",IF(OR(youtube_stats_raw[[#This Row],[upload_frequency]]&gt;23.1077381,youtube_stats_raw[[#This Row],[ engagement_rate]]&lt;=0),"Medium","Low"))</f>
        <v>Medium</v>
      </c>
      <c r="AO406" s="4">
        <f>DATE(T406, MATCH(U406,{"Jan","Feb","Mar","Apr","May","Jun","Jul","Aug","Sep","Oct","Nov","Dec"},0), V406)</f>
        <v>40455</v>
      </c>
      <c r="AP406" t="str">
        <f>IF(youtube_stats_raw[[#This Row],[subscribers]]&lt;70000000,"Micro",IF(youtube_stats_raw[[#This Row],[subscribers]]&lt;128000000,"Mid",IF(youtube_stats_raw[[#This Row],[subscribers]]&lt;186000000,"Macro","Mega")))</f>
        <v>Micro</v>
      </c>
      <c r="AQ406">
        <f>SUM((youtube_stats_raw[[#This Row],[lowest_yearly_earnings]] + youtube_stats_raw[[#This Row],[highest_yearly_earnings]])/2)</f>
        <v>1647500</v>
      </c>
      <c r="AR40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07" spans="1:44" x14ac:dyDescent="0.3">
      <c r="A407">
        <v>478</v>
      </c>
      <c r="B407" t="s">
        <v>609</v>
      </c>
      <c r="C407" s="1">
        <v>18000000</v>
      </c>
      <c r="D407" s="2">
        <v>3980991248</v>
      </c>
      <c r="E407" t="s">
        <v>94</v>
      </c>
      <c r="F407" t="s">
        <v>609</v>
      </c>
      <c r="G407">
        <v>2470</v>
      </c>
      <c r="H407" t="s">
        <v>113</v>
      </c>
      <c r="I407" t="s">
        <v>114</v>
      </c>
      <c r="J407" t="s">
        <v>275</v>
      </c>
      <c r="K407">
        <v>1922</v>
      </c>
      <c r="L407">
        <v>26</v>
      </c>
      <c r="M407">
        <v>8</v>
      </c>
      <c r="N407">
        <v>54766000</v>
      </c>
      <c r="O407">
        <v>13700</v>
      </c>
      <c r="P407">
        <v>219100</v>
      </c>
      <c r="Q407">
        <v>164300</v>
      </c>
      <c r="R407">
        <v>2600000</v>
      </c>
      <c r="S407">
        <v>100000</v>
      </c>
      <c r="T407">
        <v>2006</v>
      </c>
      <c r="U407" t="s">
        <v>98</v>
      </c>
      <c r="V407" t="s">
        <v>56</v>
      </c>
      <c r="W407">
        <v>51.3</v>
      </c>
      <c r="X407">
        <v>212559417</v>
      </c>
      <c r="Y407">
        <v>12.08</v>
      </c>
      <c r="Z407">
        <v>183241641</v>
      </c>
      <c r="AA407">
        <v>-14.235004</v>
      </c>
      <c r="AB407">
        <v>-51.925280000000001</v>
      </c>
      <c r="AC407">
        <v>11.435185185185185</v>
      </c>
      <c r="AD407">
        <v>1611737.347368421</v>
      </c>
      <c r="AE407">
        <v>7287.4493927125504</v>
      </c>
      <c r="AF407">
        <v>4.5214869560547197E-3</v>
      </c>
      <c r="AG407">
        <v>55.036544003977177</v>
      </c>
      <c r="AH407">
        <v>221.16618044444445</v>
      </c>
      <c r="AI407">
        <v>20</v>
      </c>
      <c r="AJ407">
        <v>205400</v>
      </c>
      <c r="AK407">
        <v>2435700</v>
      </c>
      <c r="AL407">
        <v>5000</v>
      </c>
      <c r="AM407">
        <f>youtube_stats_raw[[#This Row],[subscribers_for_last_30_days]] /  youtube_stats_raw[[#This Row],[subscribers]]</f>
        <v>5.5555555555555558E-3</v>
      </c>
      <c r="AN407" t="str">
        <f>IF(AND(youtube_stats_raw[[#This Row],[upload_frequency]]&gt;23.1077381,youtube_stats_raw[[#This Row],[ engagement_rate]]&lt;=0),"High",IF(OR(youtube_stats_raw[[#This Row],[upload_frequency]]&gt;23.1077381,youtube_stats_raw[[#This Row],[ engagement_rate]]&lt;=0),"Medium","Low"))</f>
        <v>Low</v>
      </c>
      <c r="AO407" s="4">
        <f>DATE(T407, MATCH(U407,{"Jan","Feb","Mar","Apr","May","Jun","Jul","Aug","Sep","Oct","Nov","Dec"},0), V407)</f>
        <v>38922</v>
      </c>
      <c r="AP407" t="str">
        <f>IF(youtube_stats_raw[[#This Row],[subscribers]]&lt;70000000,"Micro",IF(youtube_stats_raw[[#This Row],[subscribers]]&lt;128000000,"Mid",IF(youtube_stats_raw[[#This Row],[subscribers]]&lt;186000000,"Macro","Mega")))</f>
        <v>Micro</v>
      </c>
      <c r="AQ407">
        <f>SUM((youtube_stats_raw[[#This Row],[lowest_yearly_earnings]] + youtube_stats_raw[[#This Row],[highest_yearly_earnings]])/2)</f>
        <v>1382150</v>
      </c>
      <c r="AR40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08" spans="1:44" x14ac:dyDescent="0.3">
      <c r="A408">
        <v>479</v>
      </c>
      <c r="B408" t="s">
        <v>610</v>
      </c>
      <c r="C408" s="1">
        <v>18000000</v>
      </c>
      <c r="D408" s="2">
        <v>9601137077</v>
      </c>
      <c r="E408" t="s">
        <v>81</v>
      </c>
      <c r="F408" t="s">
        <v>610</v>
      </c>
      <c r="G408">
        <v>650</v>
      </c>
      <c r="H408" t="s">
        <v>329</v>
      </c>
      <c r="I408" t="s">
        <v>330</v>
      </c>
      <c r="J408" t="s">
        <v>81</v>
      </c>
      <c r="K408">
        <v>478</v>
      </c>
      <c r="L408">
        <v>5</v>
      </c>
      <c r="M408">
        <v>6</v>
      </c>
      <c r="N408">
        <v>391298000</v>
      </c>
      <c r="O408">
        <v>97800</v>
      </c>
      <c r="P408">
        <v>1600000</v>
      </c>
      <c r="Q408">
        <v>1200000</v>
      </c>
      <c r="R408">
        <v>18800000</v>
      </c>
      <c r="S408">
        <v>600000</v>
      </c>
      <c r="T408">
        <v>2009</v>
      </c>
      <c r="U408" t="s">
        <v>51</v>
      </c>
      <c r="V408" t="s">
        <v>110</v>
      </c>
      <c r="W408">
        <v>113.1</v>
      </c>
      <c r="X408">
        <v>25766605</v>
      </c>
      <c r="Y408">
        <v>5.27</v>
      </c>
      <c r="Z408">
        <v>21844756</v>
      </c>
      <c r="AA408">
        <v>-25.274398000000001</v>
      </c>
      <c r="AB408">
        <v>133.775136</v>
      </c>
      <c r="AC408">
        <v>3.6111111111111112</v>
      </c>
      <c r="AD408">
        <v>14770980.118461538</v>
      </c>
      <c r="AE408">
        <v>27692.307692307691</v>
      </c>
      <c r="AF408">
        <v>1.8747779409503374E-3</v>
      </c>
      <c r="AG408">
        <v>166.64692808447444</v>
      </c>
      <c r="AH408">
        <v>533.39650427777781</v>
      </c>
      <c r="AI408">
        <v>17</v>
      </c>
      <c r="AJ408">
        <v>1502200</v>
      </c>
      <c r="AK408">
        <v>17600000</v>
      </c>
      <c r="AL408">
        <v>35294.117647058825</v>
      </c>
      <c r="AM408">
        <f>youtube_stats_raw[[#This Row],[subscribers_for_last_30_days]] /  youtube_stats_raw[[#This Row],[subscribers]]</f>
        <v>3.3333333333333333E-2</v>
      </c>
      <c r="AN408" t="str">
        <f>IF(AND(youtube_stats_raw[[#This Row],[upload_frequency]]&gt;23.1077381,youtube_stats_raw[[#This Row],[ engagement_rate]]&lt;=0),"High",IF(OR(youtube_stats_raw[[#This Row],[upload_frequency]]&gt;23.1077381,youtube_stats_raw[[#This Row],[ engagement_rate]]&lt;=0),"Medium","Low"))</f>
        <v>Low</v>
      </c>
      <c r="AO408" s="4">
        <f>DATE(T408, MATCH(U408,{"Jan","Feb","Mar","Apr","May","Jun","Jul","Aug","Sep","Oct","Nov","Dec"},0), V408)</f>
        <v>40065</v>
      </c>
      <c r="AP408" t="str">
        <f>IF(youtube_stats_raw[[#This Row],[subscribers]]&lt;70000000,"Micro",IF(youtube_stats_raw[[#This Row],[subscribers]]&lt;128000000,"Mid",IF(youtube_stats_raw[[#This Row],[subscribers]]&lt;186000000,"Macro","Mega")))</f>
        <v>Micro</v>
      </c>
      <c r="AQ408">
        <f>SUM((youtube_stats_raw[[#This Row],[lowest_yearly_earnings]] + youtube_stats_raw[[#This Row],[highest_yearly_earnings]])/2)</f>
        <v>10000000</v>
      </c>
      <c r="AR40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09" spans="1:44" x14ac:dyDescent="0.3">
      <c r="A409">
        <v>480</v>
      </c>
      <c r="B409" t="s">
        <v>611</v>
      </c>
      <c r="C409" s="1">
        <v>18000000</v>
      </c>
      <c r="D409" s="2">
        <v>15412333005</v>
      </c>
      <c r="E409" t="s">
        <v>45</v>
      </c>
      <c r="F409" t="s">
        <v>612</v>
      </c>
      <c r="G409">
        <v>45</v>
      </c>
      <c r="H409" t="s">
        <v>39</v>
      </c>
      <c r="I409" t="s">
        <v>40</v>
      </c>
      <c r="J409" t="s">
        <v>45</v>
      </c>
      <c r="K409">
        <v>4012108</v>
      </c>
      <c r="L409">
        <v>7627</v>
      </c>
      <c r="M409">
        <v>6667</v>
      </c>
      <c r="N409">
        <v>4</v>
      </c>
      <c r="O409">
        <v>0</v>
      </c>
      <c r="P409">
        <v>0</v>
      </c>
      <c r="Q409">
        <v>0</v>
      </c>
      <c r="R409">
        <v>0</v>
      </c>
      <c r="S409">
        <v>0</v>
      </c>
      <c r="T409">
        <v>2006</v>
      </c>
      <c r="U409" t="s">
        <v>91</v>
      </c>
      <c r="V409" t="s">
        <v>64</v>
      </c>
      <c r="W409">
        <v>88.2</v>
      </c>
      <c r="X409">
        <v>328239523</v>
      </c>
      <c r="Y409">
        <v>14.7</v>
      </c>
      <c r="Z409">
        <v>270663028</v>
      </c>
      <c r="AA409">
        <v>37.090240000000001</v>
      </c>
      <c r="AB409">
        <v>-95.712890999999999</v>
      </c>
      <c r="AC409">
        <v>0.20833333333333334</v>
      </c>
      <c r="AD409">
        <v>342496289</v>
      </c>
      <c r="AE409">
        <v>400000</v>
      </c>
      <c r="AF409">
        <v>1.1678958658731628E-3</v>
      </c>
      <c r="AG409">
        <v>0</v>
      </c>
      <c r="AH409">
        <v>856.24072249999995</v>
      </c>
      <c r="AI409">
        <v>20</v>
      </c>
      <c r="AJ409">
        <v>0</v>
      </c>
      <c r="AK409">
        <v>0</v>
      </c>
      <c r="AL409">
        <v>0</v>
      </c>
      <c r="AM409">
        <f>youtube_stats_raw[[#This Row],[subscribers_for_last_30_days]] /  youtube_stats_raw[[#This Row],[subscribers]]</f>
        <v>0</v>
      </c>
      <c r="AN409" t="str">
        <f>IF(AND(youtube_stats_raw[[#This Row],[upload_frequency]]&gt;23.1077381,youtube_stats_raw[[#This Row],[ engagement_rate]]&lt;=0),"High",IF(OR(youtube_stats_raw[[#This Row],[upload_frequency]]&gt;23.1077381,youtube_stats_raw[[#This Row],[ engagement_rate]]&lt;=0),"Medium","Low"))</f>
        <v>Medium</v>
      </c>
      <c r="AO409" s="4">
        <f>DATE(T409, MATCH(U409,{"Jan","Feb","Mar","Apr","May","Jun","Jul","Aug","Sep","Oct","Nov","Dec"},0), V409)</f>
        <v>38933</v>
      </c>
      <c r="AP409" t="str">
        <f>IF(youtube_stats_raw[[#This Row],[subscribers]]&lt;70000000,"Micro",IF(youtube_stats_raw[[#This Row],[subscribers]]&lt;128000000,"Mid",IF(youtube_stats_raw[[#This Row],[subscribers]]&lt;186000000,"Macro","Mega")))</f>
        <v>Micro</v>
      </c>
      <c r="AQ409">
        <f>SUM((youtube_stats_raw[[#This Row],[lowest_yearly_earnings]] + youtube_stats_raw[[#This Row],[highest_yearly_earnings]])/2)</f>
        <v>0</v>
      </c>
      <c r="AR40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10" spans="1:44" x14ac:dyDescent="0.3">
      <c r="A410">
        <v>481</v>
      </c>
      <c r="B410" t="s">
        <v>613</v>
      </c>
      <c r="C410" s="1">
        <v>18000000</v>
      </c>
      <c r="D410" s="2">
        <v>10463166404</v>
      </c>
      <c r="E410" t="s">
        <v>134</v>
      </c>
      <c r="F410" t="s">
        <v>613</v>
      </c>
      <c r="G410">
        <v>237</v>
      </c>
      <c r="H410" t="s">
        <v>39</v>
      </c>
      <c r="I410" t="s">
        <v>40</v>
      </c>
      <c r="J410" t="s">
        <v>30</v>
      </c>
      <c r="K410">
        <v>406</v>
      </c>
      <c r="L410">
        <v>124</v>
      </c>
      <c r="M410">
        <v>105</v>
      </c>
      <c r="N410">
        <v>110776000</v>
      </c>
      <c r="O410">
        <v>27700</v>
      </c>
      <c r="P410">
        <v>443100</v>
      </c>
      <c r="Q410">
        <v>332300</v>
      </c>
      <c r="R410">
        <v>5300000</v>
      </c>
      <c r="S410">
        <v>0</v>
      </c>
      <c r="T410">
        <v>2013</v>
      </c>
      <c r="U410" t="s">
        <v>34</v>
      </c>
      <c r="V410" t="s">
        <v>104</v>
      </c>
      <c r="W410">
        <v>88.2</v>
      </c>
      <c r="X410">
        <v>328239523</v>
      </c>
      <c r="Y410">
        <v>14.7</v>
      </c>
      <c r="Z410">
        <v>270663028</v>
      </c>
      <c r="AA410">
        <v>37.090240000000001</v>
      </c>
      <c r="AB410">
        <v>-95.712890999999999</v>
      </c>
      <c r="AC410">
        <v>1.7954545454545454</v>
      </c>
      <c r="AD410">
        <v>44148381.45147679</v>
      </c>
      <c r="AE410">
        <v>75949.3670886076</v>
      </c>
      <c r="AF410">
        <v>1.7203205325224224E-3</v>
      </c>
      <c r="AG410">
        <v>42.348557108926968</v>
      </c>
      <c r="AH410">
        <v>581.28702244444446</v>
      </c>
      <c r="AI410">
        <v>13</v>
      </c>
      <c r="AJ410">
        <v>415400</v>
      </c>
      <c r="AK410">
        <v>4967700</v>
      </c>
      <c r="AL410">
        <v>0</v>
      </c>
      <c r="AM410">
        <f>youtube_stats_raw[[#This Row],[subscribers_for_last_30_days]] /  youtube_stats_raw[[#This Row],[subscribers]]</f>
        <v>0</v>
      </c>
      <c r="AN410" t="str">
        <f>IF(AND(youtube_stats_raw[[#This Row],[upload_frequency]]&gt;23.1077381,youtube_stats_raw[[#This Row],[ engagement_rate]]&lt;=0),"High",IF(OR(youtube_stats_raw[[#This Row],[upload_frequency]]&gt;23.1077381,youtube_stats_raw[[#This Row],[ engagement_rate]]&lt;=0),"Medium","Low"))</f>
        <v>Medium</v>
      </c>
      <c r="AO410" s="4">
        <f>DATE(T410, MATCH(U410,{"Jan","Feb","Mar","Apr","May","Jun","Jul","Aug","Sep","Oct","Nov","Dec"},0), V410)</f>
        <v>41363</v>
      </c>
      <c r="AP410" t="str">
        <f>IF(youtube_stats_raw[[#This Row],[subscribers]]&lt;70000000,"Micro",IF(youtube_stats_raw[[#This Row],[subscribers]]&lt;128000000,"Mid",IF(youtube_stats_raw[[#This Row],[subscribers]]&lt;186000000,"Macro","Mega")))</f>
        <v>Micro</v>
      </c>
      <c r="AQ410">
        <f>SUM((youtube_stats_raw[[#This Row],[lowest_yearly_earnings]] + youtube_stats_raw[[#This Row],[highest_yearly_earnings]])/2)</f>
        <v>2816150</v>
      </c>
      <c r="AR41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11" spans="1:44" x14ac:dyDescent="0.3">
      <c r="A411">
        <v>482</v>
      </c>
      <c r="B411" t="s">
        <v>614</v>
      </c>
      <c r="C411" s="1">
        <v>18000000</v>
      </c>
      <c r="D411" s="2">
        <v>17921124985</v>
      </c>
      <c r="E411" t="s">
        <v>30</v>
      </c>
      <c r="F411" t="s">
        <v>614</v>
      </c>
      <c r="G411">
        <v>5692</v>
      </c>
      <c r="H411" t="s">
        <v>39</v>
      </c>
      <c r="I411" t="s">
        <v>40</v>
      </c>
      <c r="J411" t="s">
        <v>30</v>
      </c>
      <c r="K411">
        <v>148</v>
      </c>
      <c r="L411">
        <v>123</v>
      </c>
      <c r="M411">
        <v>104</v>
      </c>
      <c r="N411">
        <v>257597000</v>
      </c>
      <c r="O411">
        <v>64400</v>
      </c>
      <c r="P411">
        <v>1000000</v>
      </c>
      <c r="Q411">
        <v>772800</v>
      </c>
      <c r="R411">
        <v>12400000</v>
      </c>
      <c r="S411">
        <v>100000</v>
      </c>
      <c r="T411">
        <v>2014</v>
      </c>
      <c r="U411" t="s">
        <v>98</v>
      </c>
      <c r="V411" t="s">
        <v>74</v>
      </c>
      <c r="W411">
        <v>88.2</v>
      </c>
      <c r="X411">
        <v>328239523</v>
      </c>
      <c r="Y411">
        <v>14.7</v>
      </c>
      <c r="Z411">
        <v>270663028</v>
      </c>
      <c r="AA411">
        <v>37.090240000000001</v>
      </c>
      <c r="AB411">
        <v>-95.712890999999999</v>
      </c>
      <c r="AC411">
        <v>47.43333333333333</v>
      </c>
      <c r="AD411">
        <v>3148475.9284961349</v>
      </c>
      <c r="AE411">
        <v>3162.333099086437</v>
      </c>
      <c r="AF411">
        <v>1.0044012312321921E-3</v>
      </c>
      <c r="AG411">
        <v>55.800068401788451</v>
      </c>
      <c r="AH411">
        <v>995.61805472222227</v>
      </c>
      <c r="AI411">
        <v>12</v>
      </c>
      <c r="AJ411">
        <v>935600</v>
      </c>
      <c r="AK411">
        <v>11627200</v>
      </c>
      <c r="AL411">
        <v>8333.3333333333339</v>
      </c>
      <c r="AM411">
        <f>youtube_stats_raw[[#This Row],[subscribers_for_last_30_days]] /  youtube_stats_raw[[#This Row],[subscribers]]</f>
        <v>5.5555555555555558E-3</v>
      </c>
      <c r="AN411" t="str">
        <f>IF(AND(youtube_stats_raw[[#This Row],[upload_frequency]]&gt;23.1077381,youtube_stats_raw[[#This Row],[ engagement_rate]]&lt;=0),"High",IF(OR(youtube_stats_raw[[#This Row],[upload_frequency]]&gt;23.1077381,youtube_stats_raw[[#This Row],[ engagement_rate]]&lt;=0),"Medium","Low"))</f>
        <v>Medium</v>
      </c>
      <c r="AO411" s="4">
        <f>DATE(T411, MATCH(U411,{"Jan","Feb","Mar","Apr","May","Jun","Jul","Aug","Sep","Oct","Nov","Dec"},0), V411)</f>
        <v>41834</v>
      </c>
      <c r="AP411" t="str">
        <f>IF(youtube_stats_raw[[#This Row],[subscribers]]&lt;70000000,"Micro",IF(youtube_stats_raw[[#This Row],[subscribers]]&lt;128000000,"Mid",IF(youtube_stats_raw[[#This Row],[subscribers]]&lt;186000000,"Macro","Mega")))</f>
        <v>Micro</v>
      </c>
      <c r="AQ411">
        <f>SUM((youtube_stats_raw[[#This Row],[lowest_yearly_earnings]] + youtube_stats_raw[[#This Row],[highest_yearly_earnings]])/2)</f>
        <v>6586400</v>
      </c>
      <c r="AR41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12" spans="1:44" x14ac:dyDescent="0.3">
      <c r="A412">
        <v>483</v>
      </c>
      <c r="B412" t="s">
        <v>615</v>
      </c>
      <c r="C412" s="1">
        <v>18000000</v>
      </c>
      <c r="D412" s="2">
        <v>6404852037</v>
      </c>
      <c r="E412" t="s">
        <v>61</v>
      </c>
      <c r="F412" t="s">
        <v>615</v>
      </c>
      <c r="G412">
        <v>3566</v>
      </c>
      <c r="H412" t="s">
        <v>207</v>
      </c>
      <c r="I412" t="s">
        <v>208</v>
      </c>
      <c r="J412" t="s">
        <v>41</v>
      </c>
      <c r="K412">
        <v>950</v>
      </c>
      <c r="L412">
        <v>8</v>
      </c>
      <c r="M412">
        <v>34</v>
      </c>
      <c r="N412">
        <v>43830000</v>
      </c>
      <c r="O412">
        <v>11000</v>
      </c>
      <c r="P412">
        <v>175300</v>
      </c>
      <c r="Q412">
        <v>131500</v>
      </c>
      <c r="R412">
        <v>2100000</v>
      </c>
      <c r="S412">
        <v>0</v>
      </c>
      <c r="T412">
        <v>2012</v>
      </c>
      <c r="U412" t="s">
        <v>73</v>
      </c>
      <c r="V412" t="s">
        <v>104</v>
      </c>
      <c r="W412">
        <v>88.9</v>
      </c>
      <c r="X412">
        <v>47076781</v>
      </c>
      <c r="Y412">
        <v>13.96</v>
      </c>
      <c r="Z412">
        <v>37927409</v>
      </c>
      <c r="AA412">
        <v>40.463667000000001</v>
      </c>
      <c r="AB412">
        <v>-3.7492200000000002</v>
      </c>
      <c r="AC412">
        <v>24.763888888888889</v>
      </c>
      <c r="AD412">
        <v>1796088.6250701065</v>
      </c>
      <c r="AE412">
        <v>5047.6724621424564</v>
      </c>
      <c r="AF412">
        <v>2.8103693724720468E-3</v>
      </c>
      <c r="AG412">
        <v>27.369875055241657</v>
      </c>
      <c r="AH412">
        <v>355.82511316666665</v>
      </c>
      <c r="AI412">
        <v>14</v>
      </c>
      <c r="AJ412">
        <v>164300</v>
      </c>
      <c r="AK412">
        <v>1968500</v>
      </c>
      <c r="AL412">
        <v>0</v>
      </c>
      <c r="AM412">
        <f>youtube_stats_raw[[#This Row],[subscribers_for_last_30_days]] /  youtube_stats_raw[[#This Row],[subscribers]]</f>
        <v>0</v>
      </c>
      <c r="AN412" t="str">
        <f>IF(AND(youtube_stats_raw[[#This Row],[upload_frequency]]&gt;23.1077381,youtube_stats_raw[[#This Row],[ engagement_rate]]&lt;=0),"High",IF(OR(youtube_stats_raw[[#This Row],[upload_frequency]]&gt;23.1077381,youtube_stats_raw[[#This Row],[ engagement_rate]]&lt;=0),"Medium","Low"))</f>
        <v>High</v>
      </c>
      <c r="AO412" s="4">
        <f>DATE(T412, MATCH(U412,{"Jan","Feb","Mar","Apr","May","Jun","Jul","Aug","Sep","Oct","Nov","Dec"},0), V412)</f>
        <v>40938</v>
      </c>
      <c r="AP412" t="str">
        <f>IF(youtube_stats_raw[[#This Row],[subscribers]]&lt;70000000,"Micro",IF(youtube_stats_raw[[#This Row],[subscribers]]&lt;128000000,"Mid",IF(youtube_stats_raw[[#This Row],[subscribers]]&lt;186000000,"Macro","Mega")))</f>
        <v>Micro</v>
      </c>
      <c r="AQ412">
        <f>SUM((youtube_stats_raw[[#This Row],[lowest_yearly_earnings]] + youtube_stats_raw[[#This Row],[highest_yearly_earnings]])/2)</f>
        <v>1115750</v>
      </c>
      <c r="AR41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13" spans="1:44" x14ac:dyDescent="0.3">
      <c r="A413">
        <v>485</v>
      </c>
      <c r="B413" t="s">
        <v>616</v>
      </c>
      <c r="C413" s="1">
        <v>17900000</v>
      </c>
      <c r="D413" s="2">
        <v>7176572299</v>
      </c>
      <c r="E413" t="s">
        <v>58</v>
      </c>
      <c r="F413" t="s">
        <v>616</v>
      </c>
      <c r="G413">
        <v>536</v>
      </c>
      <c r="H413" t="s">
        <v>39</v>
      </c>
      <c r="I413" t="s">
        <v>40</v>
      </c>
      <c r="J413" t="s">
        <v>71</v>
      </c>
      <c r="K413">
        <v>801</v>
      </c>
      <c r="L413">
        <v>125</v>
      </c>
      <c r="M413">
        <v>28</v>
      </c>
      <c r="N413">
        <v>8650000</v>
      </c>
      <c r="O413">
        <v>2200</v>
      </c>
      <c r="P413">
        <v>34600</v>
      </c>
      <c r="Q413">
        <v>26000</v>
      </c>
      <c r="R413">
        <v>415200</v>
      </c>
      <c r="S413">
        <v>100000</v>
      </c>
      <c r="T413">
        <v>2014</v>
      </c>
      <c r="U413" t="s">
        <v>84</v>
      </c>
      <c r="V413" t="s">
        <v>144</v>
      </c>
      <c r="W413">
        <v>88.2</v>
      </c>
      <c r="X413">
        <v>328239523</v>
      </c>
      <c r="Y413">
        <v>14.7</v>
      </c>
      <c r="Z413">
        <v>270663028</v>
      </c>
      <c r="AA413">
        <v>37.090240000000001</v>
      </c>
      <c r="AB413">
        <v>-95.712890999999999</v>
      </c>
      <c r="AC413">
        <v>4.4666666666666668</v>
      </c>
      <c r="AD413">
        <v>13389127.423507463</v>
      </c>
      <c r="AE413">
        <v>33395.522388059704</v>
      </c>
      <c r="AF413">
        <v>2.4942269448737005E-3</v>
      </c>
      <c r="AG413">
        <v>4.8212431448396673</v>
      </c>
      <c r="AH413">
        <v>400.92582675977656</v>
      </c>
      <c r="AI413">
        <v>12</v>
      </c>
      <c r="AJ413">
        <v>32400</v>
      </c>
      <c r="AK413">
        <v>389200</v>
      </c>
      <c r="AL413">
        <v>8333.3333333333339</v>
      </c>
      <c r="AM413">
        <f>youtube_stats_raw[[#This Row],[subscribers_for_last_30_days]] /  youtube_stats_raw[[#This Row],[subscribers]]</f>
        <v>5.5865921787709499E-3</v>
      </c>
      <c r="AN413" t="str">
        <f>IF(AND(youtube_stats_raw[[#This Row],[upload_frequency]]&gt;23.1077381,youtube_stats_raw[[#This Row],[ engagement_rate]]&lt;=0),"High",IF(OR(youtube_stats_raw[[#This Row],[upload_frequency]]&gt;23.1077381,youtube_stats_raw[[#This Row],[ engagement_rate]]&lt;=0),"Medium","Low"))</f>
        <v>Low</v>
      </c>
      <c r="AO413" s="4">
        <f>DATE(T413, MATCH(U413,{"Jan","Feb","Mar","Apr","May","Jun","Jul","Aug","Sep","Oct","Nov","Dec"},0), V413)</f>
        <v>41992</v>
      </c>
      <c r="AP413" t="str">
        <f>IF(youtube_stats_raw[[#This Row],[subscribers]]&lt;70000000,"Micro",IF(youtube_stats_raw[[#This Row],[subscribers]]&lt;128000000,"Mid",IF(youtube_stats_raw[[#This Row],[subscribers]]&lt;186000000,"Macro","Mega")))</f>
        <v>Micro</v>
      </c>
      <c r="AQ413">
        <f>SUM((youtube_stats_raw[[#This Row],[lowest_yearly_earnings]] + youtube_stats_raw[[#This Row],[highest_yearly_earnings]])/2)</f>
        <v>220600</v>
      </c>
      <c r="AR41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14" spans="1:44" x14ac:dyDescent="0.3">
      <c r="A414">
        <v>486</v>
      </c>
      <c r="B414" t="s">
        <v>617</v>
      </c>
      <c r="C414" s="1">
        <v>17900000</v>
      </c>
      <c r="D414" s="2">
        <v>3841205465</v>
      </c>
      <c r="E414" t="s">
        <v>58</v>
      </c>
      <c r="F414" t="s">
        <v>617</v>
      </c>
      <c r="G414">
        <v>982</v>
      </c>
      <c r="H414" t="s">
        <v>39</v>
      </c>
      <c r="I414" t="s">
        <v>40</v>
      </c>
      <c r="J414" t="s">
        <v>30</v>
      </c>
      <c r="K414">
        <v>2014</v>
      </c>
      <c r="L414">
        <v>125</v>
      </c>
      <c r="M414">
        <v>106</v>
      </c>
      <c r="N414">
        <v>51687000</v>
      </c>
      <c r="O414">
        <v>12900</v>
      </c>
      <c r="P414">
        <v>206700</v>
      </c>
      <c r="Q414">
        <v>155100</v>
      </c>
      <c r="R414">
        <v>2500000</v>
      </c>
      <c r="S414">
        <v>100000</v>
      </c>
      <c r="T414">
        <v>2015</v>
      </c>
      <c r="U414" t="s">
        <v>59</v>
      </c>
      <c r="V414" t="s">
        <v>144</v>
      </c>
      <c r="W414">
        <v>88.2</v>
      </c>
      <c r="X414">
        <v>328239523</v>
      </c>
      <c r="Y414">
        <v>14.7</v>
      </c>
      <c r="Z414">
        <v>270663028</v>
      </c>
      <c r="AA414">
        <v>37.090240000000001</v>
      </c>
      <c r="AB414">
        <v>-95.712890999999999</v>
      </c>
      <c r="AC414">
        <v>9.0925925925925934</v>
      </c>
      <c r="AD414">
        <v>3911614.5264765783</v>
      </c>
      <c r="AE414">
        <v>18228.105906313645</v>
      </c>
      <c r="AF414">
        <v>4.65999545275561E-3</v>
      </c>
      <c r="AG414">
        <v>53.811232406960038</v>
      </c>
      <c r="AH414">
        <v>214.59248407821229</v>
      </c>
      <c r="AI414">
        <v>11</v>
      </c>
      <c r="AJ414">
        <v>193800</v>
      </c>
      <c r="AK414">
        <v>2344900</v>
      </c>
      <c r="AL414">
        <v>9090.9090909090901</v>
      </c>
      <c r="AM414">
        <f>youtube_stats_raw[[#This Row],[subscribers_for_last_30_days]] /  youtube_stats_raw[[#This Row],[subscribers]]</f>
        <v>5.5865921787709499E-3</v>
      </c>
      <c r="AN414" t="str">
        <f>IF(AND(youtube_stats_raw[[#This Row],[upload_frequency]]&gt;23.1077381,youtube_stats_raw[[#This Row],[ engagement_rate]]&lt;=0),"High",IF(OR(youtube_stats_raw[[#This Row],[upload_frequency]]&gt;23.1077381,youtube_stats_raw[[#This Row],[ engagement_rate]]&lt;=0),"Medium","Low"))</f>
        <v>Low</v>
      </c>
      <c r="AO414" s="4">
        <f>DATE(T414, MATCH(U414,{"Jan","Feb","Mar","Apr","May","Jun","Jul","Aug","Sep","Oct","Nov","Dec"},0), V414)</f>
        <v>42143</v>
      </c>
      <c r="AP414" t="str">
        <f>IF(youtube_stats_raw[[#This Row],[subscribers]]&lt;70000000,"Micro",IF(youtube_stats_raw[[#This Row],[subscribers]]&lt;128000000,"Mid",IF(youtube_stats_raw[[#This Row],[subscribers]]&lt;186000000,"Macro","Mega")))</f>
        <v>Micro</v>
      </c>
      <c r="AQ414">
        <f>SUM((youtube_stats_raw[[#This Row],[lowest_yearly_earnings]] + youtube_stats_raw[[#This Row],[highest_yearly_earnings]])/2)</f>
        <v>1327550</v>
      </c>
      <c r="AR41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15" spans="1:44" x14ac:dyDescent="0.3">
      <c r="A415">
        <v>487</v>
      </c>
      <c r="B415" t="s">
        <v>618</v>
      </c>
      <c r="C415" s="1">
        <v>17900000</v>
      </c>
      <c r="D415" s="2">
        <v>5168721499</v>
      </c>
      <c r="E415" t="s">
        <v>45</v>
      </c>
      <c r="F415" t="s">
        <v>618</v>
      </c>
      <c r="G415">
        <v>1344</v>
      </c>
      <c r="H415" t="s">
        <v>129</v>
      </c>
      <c r="I415" t="s">
        <v>130</v>
      </c>
      <c r="J415" t="s">
        <v>41</v>
      </c>
      <c r="K415">
        <v>1294</v>
      </c>
      <c r="L415">
        <v>9</v>
      </c>
      <c r="M415">
        <v>35</v>
      </c>
      <c r="N415">
        <v>27545000</v>
      </c>
      <c r="O415">
        <v>6900</v>
      </c>
      <c r="P415">
        <v>110200</v>
      </c>
      <c r="Q415">
        <v>82600</v>
      </c>
      <c r="R415">
        <v>1300000</v>
      </c>
      <c r="S415">
        <v>100000</v>
      </c>
      <c r="T415">
        <v>2013</v>
      </c>
      <c r="U415" t="s">
        <v>65</v>
      </c>
      <c r="V415" t="s">
        <v>85</v>
      </c>
      <c r="W415">
        <v>90</v>
      </c>
      <c r="X415">
        <v>44938712</v>
      </c>
      <c r="Y415">
        <v>9.7899999999999991</v>
      </c>
      <c r="Z415">
        <v>41339571</v>
      </c>
      <c r="AA415">
        <v>-38.416097000000001</v>
      </c>
      <c r="AB415">
        <v>-63.616672000000001</v>
      </c>
      <c r="AC415">
        <v>10.181818181818182</v>
      </c>
      <c r="AD415">
        <v>3845774.9248511903</v>
      </c>
      <c r="AE415">
        <v>13318.452380952382</v>
      </c>
      <c r="AF415">
        <v>3.463138805885196E-3</v>
      </c>
      <c r="AG415">
        <v>21.320552871985953</v>
      </c>
      <c r="AH415">
        <v>288.7553910055866</v>
      </c>
      <c r="AI415">
        <v>13</v>
      </c>
      <c r="AJ415">
        <v>103300</v>
      </c>
      <c r="AK415">
        <v>1217400</v>
      </c>
      <c r="AL415">
        <v>7692.3076923076924</v>
      </c>
      <c r="AM415">
        <f>youtube_stats_raw[[#This Row],[subscribers_for_last_30_days]] /  youtube_stats_raw[[#This Row],[subscribers]]</f>
        <v>5.5865921787709499E-3</v>
      </c>
      <c r="AN415" t="str">
        <f>IF(AND(youtube_stats_raw[[#This Row],[upload_frequency]]&gt;23.1077381,youtube_stats_raw[[#This Row],[ engagement_rate]]&lt;=0),"High",IF(OR(youtube_stats_raw[[#This Row],[upload_frequency]]&gt;23.1077381,youtube_stats_raw[[#This Row],[ engagement_rate]]&lt;=0),"Medium","Low"))</f>
        <v>Low</v>
      </c>
      <c r="AO415" s="4">
        <f>DATE(T415, MATCH(U415,{"Jan","Feb","Mar","Apr","May","Jun","Jul","Aug","Sep","Oct","Nov","Dec"},0), V415)</f>
        <v>41379</v>
      </c>
      <c r="AP415" t="str">
        <f>IF(youtube_stats_raw[[#This Row],[subscribers]]&lt;70000000,"Micro",IF(youtube_stats_raw[[#This Row],[subscribers]]&lt;128000000,"Mid",IF(youtube_stats_raw[[#This Row],[subscribers]]&lt;186000000,"Macro","Mega")))</f>
        <v>Micro</v>
      </c>
      <c r="AQ415">
        <f>SUM((youtube_stats_raw[[#This Row],[lowest_yearly_earnings]] + youtube_stats_raw[[#This Row],[highest_yearly_earnings]])/2)</f>
        <v>691300</v>
      </c>
      <c r="AR41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16" spans="1:44" x14ac:dyDescent="0.3">
      <c r="A416">
        <v>488</v>
      </c>
      <c r="B416" t="s">
        <v>619</v>
      </c>
      <c r="C416" s="1">
        <v>17900000</v>
      </c>
      <c r="D416" s="2">
        <v>5244917119</v>
      </c>
      <c r="E416" t="s">
        <v>170</v>
      </c>
      <c r="F416" t="s">
        <v>619</v>
      </c>
      <c r="G416">
        <v>185</v>
      </c>
      <c r="H416" t="s">
        <v>39</v>
      </c>
      <c r="I416" t="s">
        <v>40</v>
      </c>
      <c r="J416" t="s">
        <v>45</v>
      </c>
      <c r="K416">
        <v>1264</v>
      </c>
      <c r="L416">
        <v>125</v>
      </c>
      <c r="M416">
        <v>121</v>
      </c>
      <c r="N416">
        <v>18548000</v>
      </c>
      <c r="O416">
        <v>4600</v>
      </c>
      <c r="P416">
        <v>74200</v>
      </c>
      <c r="Q416">
        <v>55600</v>
      </c>
      <c r="R416">
        <v>890300</v>
      </c>
      <c r="S416">
        <v>0</v>
      </c>
      <c r="T416">
        <v>2015</v>
      </c>
      <c r="U416" t="s">
        <v>51</v>
      </c>
      <c r="V416" t="s">
        <v>144</v>
      </c>
      <c r="W416">
        <v>88.2</v>
      </c>
      <c r="X416">
        <v>328239523</v>
      </c>
      <c r="Y416">
        <v>14.7</v>
      </c>
      <c r="Z416">
        <v>270663028</v>
      </c>
      <c r="AA416">
        <v>37.090240000000001</v>
      </c>
      <c r="AB416">
        <v>-95.712890999999999</v>
      </c>
      <c r="AC416">
        <v>1.712962962962963</v>
      </c>
      <c r="AD416">
        <v>28350903.345945947</v>
      </c>
      <c r="AE416">
        <v>96756.75675675676</v>
      </c>
      <c r="AF416">
        <v>3.4128279997325921E-3</v>
      </c>
      <c r="AG416">
        <v>14.147030032411081</v>
      </c>
      <c r="AH416">
        <v>293.01212955307261</v>
      </c>
      <c r="AI416">
        <v>11</v>
      </c>
      <c r="AJ416">
        <v>69600</v>
      </c>
      <c r="AK416">
        <v>834700</v>
      </c>
      <c r="AL416">
        <v>0</v>
      </c>
      <c r="AM416">
        <f>youtube_stats_raw[[#This Row],[subscribers_for_last_30_days]] /  youtube_stats_raw[[#This Row],[subscribers]]</f>
        <v>0</v>
      </c>
      <c r="AN416" t="str">
        <f>IF(AND(youtube_stats_raw[[#This Row],[upload_frequency]]&gt;23.1077381,youtube_stats_raw[[#This Row],[ engagement_rate]]&lt;=0),"High",IF(OR(youtube_stats_raw[[#This Row],[upload_frequency]]&gt;23.1077381,youtube_stats_raw[[#This Row],[ engagement_rate]]&lt;=0),"Medium","Low"))</f>
        <v>Medium</v>
      </c>
      <c r="AO416" s="4">
        <f>DATE(T416, MATCH(U416,{"Jan","Feb","Mar","Apr","May","Jun","Jul","Aug","Sep","Oct","Nov","Dec"},0), V416)</f>
        <v>42266</v>
      </c>
      <c r="AP416" t="str">
        <f>IF(youtube_stats_raw[[#This Row],[subscribers]]&lt;70000000,"Micro",IF(youtube_stats_raw[[#This Row],[subscribers]]&lt;128000000,"Mid",IF(youtube_stats_raw[[#This Row],[subscribers]]&lt;186000000,"Macro","Mega")))</f>
        <v>Micro</v>
      </c>
      <c r="AQ416">
        <f>SUM((youtube_stats_raw[[#This Row],[lowest_yearly_earnings]] + youtube_stats_raw[[#This Row],[highest_yearly_earnings]])/2)</f>
        <v>472950</v>
      </c>
      <c r="AR41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17" spans="1:44" x14ac:dyDescent="0.3">
      <c r="A417">
        <v>489</v>
      </c>
      <c r="B417" t="s">
        <v>620</v>
      </c>
      <c r="C417" s="1">
        <v>17900000</v>
      </c>
      <c r="D417" s="2">
        <v>6888074944</v>
      </c>
      <c r="E417" t="s">
        <v>30</v>
      </c>
      <c r="F417" t="s">
        <v>620</v>
      </c>
      <c r="G417">
        <v>314</v>
      </c>
      <c r="H417" t="s">
        <v>39</v>
      </c>
      <c r="I417" t="s">
        <v>40</v>
      </c>
      <c r="J417" t="s">
        <v>30</v>
      </c>
      <c r="K417">
        <v>858</v>
      </c>
      <c r="L417">
        <v>125</v>
      </c>
      <c r="M417">
        <v>106</v>
      </c>
      <c r="N417">
        <v>29182000</v>
      </c>
      <c r="O417">
        <v>7300</v>
      </c>
      <c r="P417">
        <v>116700</v>
      </c>
      <c r="Q417">
        <v>87500</v>
      </c>
      <c r="R417">
        <v>1400000</v>
      </c>
      <c r="S417">
        <v>0</v>
      </c>
      <c r="T417">
        <v>2008</v>
      </c>
      <c r="U417" t="s">
        <v>73</v>
      </c>
      <c r="V417" t="s">
        <v>104</v>
      </c>
      <c r="W417">
        <v>88.2</v>
      </c>
      <c r="X417">
        <v>328239523</v>
      </c>
      <c r="Y417">
        <v>14.7</v>
      </c>
      <c r="Z417">
        <v>270663028</v>
      </c>
      <c r="AA417">
        <v>37.090240000000001</v>
      </c>
      <c r="AB417">
        <v>-95.712890999999999</v>
      </c>
      <c r="AC417">
        <v>1.6354166666666667</v>
      </c>
      <c r="AD417">
        <v>21936544.407643311</v>
      </c>
      <c r="AE417">
        <v>57006.369426751589</v>
      </c>
      <c r="AF417">
        <v>2.5986941410374993E-3</v>
      </c>
      <c r="AG417">
        <v>16.942324372015428</v>
      </c>
      <c r="AH417">
        <v>384.80865608938547</v>
      </c>
      <c r="AI417">
        <v>18</v>
      </c>
      <c r="AJ417">
        <v>109400</v>
      </c>
      <c r="AK417">
        <v>1312500</v>
      </c>
      <c r="AL417">
        <v>0</v>
      </c>
      <c r="AM417">
        <f>youtube_stats_raw[[#This Row],[subscribers_for_last_30_days]] /  youtube_stats_raw[[#This Row],[subscribers]]</f>
        <v>0</v>
      </c>
      <c r="AN417" t="str">
        <f>IF(AND(youtube_stats_raw[[#This Row],[upload_frequency]]&gt;23.1077381,youtube_stats_raw[[#This Row],[ engagement_rate]]&lt;=0),"High",IF(OR(youtube_stats_raw[[#This Row],[upload_frequency]]&gt;23.1077381,youtube_stats_raw[[#This Row],[ engagement_rate]]&lt;=0),"Medium","Low"))</f>
        <v>Medium</v>
      </c>
      <c r="AO417" s="4">
        <f>DATE(T417, MATCH(U417,{"Jan","Feb","Mar","Apr","May","Jun","Jul","Aug","Sep","Oct","Nov","Dec"},0), V417)</f>
        <v>39477</v>
      </c>
      <c r="AP417" t="str">
        <f>IF(youtube_stats_raw[[#This Row],[subscribers]]&lt;70000000,"Micro",IF(youtube_stats_raw[[#This Row],[subscribers]]&lt;128000000,"Mid",IF(youtube_stats_raw[[#This Row],[subscribers]]&lt;186000000,"Macro","Mega")))</f>
        <v>Micro</v>
      </c>
      <c r="AQ417">
        <f>SUM((youtube_stats_raw[[#This Row],[lowest_yearly_earnings]] + youtube_stats_raw[[#This Row],[highest_yearly_earnings]])/2)</f>
        <v>743750</v>
      </c>
      <c r="AR41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18" spans="1:44" x14ac:dyDescent="0.3">
      <c r="A418">
        <v>490</v>
      </c>
      <c r="B418" t="s">
        <v>621</v>
      </c>
      <c r="C418" s="1">
        <v>17900000</v>
      </c>
      <c r="D418" s="2">
        <v>9867515979</v>
      </c>
      <c r="E418" t="s">
        <v>45</v>
      </c>
      <c r="F418" t="s">
        <v>621</v>
      </c>
      <c r="G418">
        <v>602</v>
      </c>
      <c r="H418" t="s">
        <v>622</v>
      </c>
      <c r="I418" t="s">
        <v>623</v>
      </c>
      <c r="J418" t="s">
        <v>45</v>
      </c>
      <c r="K418">
        <v>455</v>
      </c>
      <c r="L418">
        <v>1</v>
      </c>
      <c r="M418">
        <v>121</v>
      </c>
      <c r="N418">
        <v>84467000</v>
      </c>
      <c r="O418">
        <v>21100</v>
      </c>
      <c r="P418">
        <v>337900</v>
      </c>
      <c r="Q418">
        <v>253400</v>
      </c>
      <c r="R418">
        <v>4100000</v>
      </c>
      <c r="S418">
        <v>100000</v>
      </c>
      <c r="T418">
        <v>2019</v>
      </c>
      <c r="U418" t="s">
        <v>140</v>
      </c>
      <c r="V418" t="s">
        <v>127</v>
      </c>
      <c r="W418">
        <v>28.5</v>
      </c>
      <c r="X418">
        <v>96462106</v>
      </c>
      <c r="Y418">
        <v>2.0099999999999998</v>
      </c>
      <c r="Z418">
        <v>35332140</v>
      </c>
      <c r="AA418">
        <v>14.058324000000001</v>
      </c>
      <c r="AB418">
        <v>108.277199</v>
      </c>
      <c r="AC418">
        <v>10.033333333333333</v>
      </c>
      <c r="AD418">
        <v>16391222.556478405</v>
      </c>
      <c r="AE418">
        <v>29734.219269102989</v>
      </c>
      <c r="AF418">
        <v>1.8140330391250132E-3</v>
      </c>
      <c r="AG418">
        <v>34.243673962030279</v>
      </c>
      <c r="AH418">
        <v>551.25787592178767</v>
      </c>
      <c r="AI418">
        <v>7</v>
      </c>
      <c r="AJ418">
        <v>316800</v>
      </c>
      <c r="AK418">
        <v>3846600</v>
      </c>
      <c r="AL418">
        <v>14285.714285714286</v>
      </c>
      <c r="AM418">
        <f>youtube_stats_raw[[#This Row],[subscribers_for_last_30_days]] /  youtube_stats_raw[[#This Row],[subscribers]]</f>
        <v>5.5865921787709499E-3</v>
      </c>
      <c r="AN418" t="str">
        <f>IF(AND(youtube_stats_raw[[#This Row],[upload_frequency]]&gt;23.1077381,youtube_stats_raw[[#This Row],[ engagement_rate]]&lt;=0),"High",IF(OR(youtube_stats_raw[[#This Row],[upload_frequency]]&gt;23.1077381,youtube_stats_raw[[#This Row],[ engagement_rate]]&lt;=0),"Medium","Low"))</f>
        <v>Low</v>
      </c>
      <c r="AO418" s="4">
        <f>DATE(T418, MATCH(U418,{"Jan","Feb","Mar","Apr","May","Jun","Jul","Aug","Sep","Oct","Nov","Dec"},0), V418)</f>
        <v>43791</v>
      </c>
      <c r="AP418" t="str">
        <f>IF(youtube_stats_raw[[#This Row],[subscribers]]&lt;70000000,"Micro",IF(youtube_stats_raw[[#This Row],[subscribers]]&lt;128000000,"Mid",IF(youtube_stats_raw[[#This Row],[subscribers]]&lt;186000000,"Macro","Mega")))</f>
        <v>Micro</v>
      </c>
      <c r="AQ418">
        <f>SUM((youtube_stats_raw[[#This Row],[lowest_yearly_earnings]] + youtube_stats_raw[[#This Row],[highest_yearly_earnings]])/2)</f>
        <v>2176700</v>
      </c>
      <c r="AR41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19" spans="1:44" x14ac:dyDescent="0.3">
      <c r="A419">
        <v>491</v>
      </c>
      <c r="B419" t="s">
        <v>624</v>
      </c>
      <c r="C419" s="1">
        <v>17900000</v>
      </c>
      <c r="D419" s="2">
        <v>9887116267</v>
      </c>
      <c r="E419" t="s">
        <v>30</v>
      </c>
      <c r="F419" t="s">
        <v>624</v>
      </c>
      <c r="G419">
        <v>830</v>
      </c>
      <c r="H419" t="s">
        <v>39</v>
      </c>
      <c r="I419" t="s">
        <v>40</v>
      </c>
      <c r="J419" t="s">
        <v>30</v>
      </c>
      <c r="K419">
        <v>446</v>
      </c>
      <c r="L419">
        <v>124</v>
      </c>
      <c r="M419">
        <v>105</v>
      </c>
      <c r="N419">
        <v>447891000</v>
      </c>
      <c r="O419">
        <v>112000</v>
      </c>
      <c r="P419">
        <v>1800000</v>
      </c>
      <c r="Q419">
        <v>1300000</v>
      </c>
      <c r="R419">
        <v>21500000</v>
      </c>
      <c r="S419">
        <v>400000</v>
      </c>
      <c r="T419">
        <v>2008</v>
      </c>
      <c r="U419" t="s">
        <v>98</v>
      </c>
      <c r="V419" t="s">
        <v>115</v>
      </c>
      <c r="W419">
        <v>88.2</v>
      </c>
      <c r="X419">
        <v>328239523</v>
      </c>
      <c r="Y419">
        <v>14.7</v>
      </c>
      <c r="Z419">
        <v>270663028</v>
      </c>
      <c r="AA419">
        <v>37.090240000000001</v>
      </c>
      <c r="AB419">
        <v>-95.712890999999999</v>
      </c>
      <c r="AC419">
        <v>4.322916666666667</v>
      </c>
      <c r="AD419">
        <v>11912188.273493975</v>
      </c>
      <c r="AE419">
        <v>21566.265060240963</v>
      </c>
      <c r="AF419">
        <v>1.8104368874213017E-3</v>
      </c>
      <c r="AG419">
        <v>182.0551059976728</v>
      </c>
      <c r="AH419">
        <v>552.35286407821229</v>
      </c>
      <c r="AI419">
        <v>18</v>
      </c>
      <c r="AJ419">
        <v>1688000</v>
      </c>
      <c r="AK419">
        <v>20200000</v>
      </c>
      <c r="AL419">
        <v>22222.222222222223</v>
      </c>
      <c r="AM419">
        <f>youtube_stats_raw[[#This Row],[subscribers_for_last_30_days]] /  youtube_stats_raw[[#This Row],[subscribers]]</f>
        <v>2.23463687150838E-2</v>
      </c>
      <c r="AN419" t="str">
        <f>IF(AND(youtube_stats_raw[[#This Row],[upload_frequency]]&gt;23.1077381,youtube_stats_raw[[#This Row],[ engagement_rate]]&lt;=0),"High",IF(OR(youtube_stats_raw[[#This Row],[upload_frequency]]&gt;23.1077381,youtube_stats_raw[[#This Row],[ engagement_rate]]&lt;=0),"Medium","Low"))</f>
        <v>Low</v>
      </c>
      <c r="AO419" s="4">
        <f>DATE(T419, MATCH(U419,{"Jan","Feb","Mar","Apr","May","Jun","Jul","Aug","Sep","Oct","Nov","Dec"},0), V419)</f>
        <v>39650</v>
      </c>
      <c r="AP419" t="str">
        <f>IF(youtube_stats_raw[[#This Row],[subscribers]]&lt;70000000,"Micro",IF(youtube_stats_raw[[#This Row],[subscribers]]&lt;128000000,"Mid",IF(youtube_stats_raw[[#This Row],[subscribers]]&lt;186000000,"Macro","Mega")))</f>
        <v>Micro</v>
      </c>
      <c r="AQ419">
        <f>SUM((youtube_stats_raw[[#This Row],[lowest_yearly_earnings]] + youtube_stats_raw[[#This Row],[highest_yearly_earnings]])/2)</f>
        <v>11400000</v>
      </c>
      <c r="AR41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20" spans="1:44" x14ac:dyDescent="0.3">
      <c r="A420">
        <v>492</v>
      </c>
      <c r="B420" t="s">
        <v>625</v>
      </c>
      <c r="C420" s="1">
        <v>17900000</v>
      </c>
      <c r="D420" s="2">
        <v>16174530046</v>
      </c>
      <c r="E420" t="s">
        <v>53</v>
      </c>
      <c r="F420" t="s">
        <v>625</v>
      </c>
      <c r="G420">
        <v>1426</v>
      </c>
      <c r="H420" t="s">
        <v>39</v>
      </c>
      <c r="I420" t="s">
        <v>40</v>
      </c>
      <c r="J420" t="s">
        <v>49</v>
      </c>
      <c r="K420">
        <v>187</v>
      </c>
      <c r="L420">
        <v>125</v>
      </c>
      <c r="M420">
        <v>27</v>
      </c>
      <c r="N420">
        <v>102621000</v>
      </c>
      <c r="O420">
        <v>25700</v>
      </c>
      <c r="P420">
        <v>410500</v>
      </c>
      <c r="Q420">
        <v>307900</v>
      </c>
      <c r="R420">
        <v>4900000</v>
      </c>
      <c r="S420">
        <v>100000</v>
      </c>
      <c r="T420">
        <v>2009</v>
      </c>
      <c r="U420" t="s">
        <v>46</v>
      </c>
      <c r="V420" t="s">
        <v>54</v>
      </c>
      <c r="W420">
        <v>88.2</v>
      </c>
      <c r="X420">
        <v>328239523</v>
      </c>
      <c r="Y420">
        <v>14.7</v>
      </c>
      <c r="Z420">
        <v>270663028</v>
      </c>
      <c r="AA420">
        <v>37.090240000000001</v>
      </c>
      <c r="AB420">
        <v>-95.712890999999999</v>
      </c>
      <c r="AC420">
        <v>7.9222222222222225</v>
      </c>
      <c r="AD420">
        <v>11342587.690042077</v>
      </c>
      <c r="AE420">
        <v>12552.594670406732</v>
      </c>
      <c r="AF420">
        <v>1.1066782125411249E-3</v>
      </c>
      <c r="AG420">
        <v>25.379408170286695</v>
      </c>
      <c r="AH420">
        <v>903.60503050279328</v>
      </c>
      <c r="AI420">
        <v>17</v>
      </c>
      <c r="AJ420">
        <v>384800</v>
      </c>
      <c r="AK420">
        <v>4592100</v>
      </c>
      <c r="AL420">
        <v>5882.3529411764703</v>
      </c>
      <c r="AM420">
        <f>youtube_stats_raw[[#This Row],[subscribers_for_last_30_days]] /  youtube_stats_raw[[#This Row],[subscribers]]</f>
        <v>5.5865921787709499E-3</v>
      </c>
      <c r="AN420" t="str">
        <f>IF(AND(youtube_stats_raw[[#This Row],[upload_frequency]]&gt;23.1077381,youtube_stats_raw[[#This Row],[ engagement_rate]]&lt;=0),"High",IF(OR(youtube_stats_raw[[#This Row],[upload_frequency]]&gt;23.1077381,youtube_stats_raw[[#This Row],[ engagement_rate]]&lt;=0),"Medium","Low"))</f>
        <v>Low</v>
      </c>
      <c r="AO420" s="4">
        <f>DATE(T420, MATCH(U420,{"Jan","Feb","Mar","Apr","May","Jun","Jul","Aug","Sep","Oct","Nov","Dec"},0), V420)</f>
        <v>39847</v>
      </c>
      <c r="AP420" t="str">
        <f>IF(youtube_stats_raw[[#This Row],[subscribers]]&lt;70000000,"Micro",IF(youtube_stats_raw[[#This Row],[subscribers]]&lt;128000000,"Mid",IF(youtube_stats_raw[[#This Row],[subscribers]]&lt;186000000,"Macro","Mega")))</f>
        <v>Micro</v>
      </c>
      <c r="AQ420">
        <f>SUM((youtube_stats_raw[[#This Row],[lowest_yearly_earnings]] + youtube_stats_raw[[#This Row],[highest_yearly_earnings]])/2)</f>
        <v>2603950</v>
      </c>
      <c r="AR42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21" spans="1:44" x14ac:dyDescent="0.3">
      <c r="A421">
        <v>494</v>
      </c>
      <c r="B421" t="s">
        <v>626</v>
      </c>
      <c r="C421" s="1">
        <v>17800000</v>
      </c>
      <c r="D421" s="2">
        <v>11057945183</v>
      </c>
      <c r="E421" t="s">
        <v>58</v>
      </c>
      <c r="F421" t="s">
        <v>626</v>
      </c>
      <c r="G421">
        <v>772</v>
      </c>
      <c r="H421" t="s">
        <v>31</v>
      </c>
      <c r="I421" t="s">
        <v>32</v>
      </c>
      <c r="J421" t="s">
        <v>71</v>
      </c>
      <c r="K421">
        <v>378</v>
      </c>
      <c r="L421">
        <v>83</v>
      </c>
      <c r="M421">
        <v>29</v>
      </c>
      <c r="N421">
        <v>431390000</v>
      </c>
      <c r="O421">
        <v>107800</v>
      </c>
      <c r="P421">
        <v>1700000</v>
      </c>
      <c r="Q421">
        <v>1300000</v>
      </c>
      <c r="R421">
        <v>20700000</v>
      </c>
      <c r="S421">
        <v>900000</v>
      </c>
      <c r="T421">
        <v>2021</v>
      </c>
      <c r="U421" t="s">
        <v>65</v>
      </c>
      <c r="V421" t="s">
        <v>78</v>
      </c>
      <c r="W421">
        <v>28.1</v>
      </c>
      <c r="X421">
        <v>1366417754</v>
      </c>
      <c r="Y421">
        <v>5.36</v>
      </c>
      <c r="Z421">
        <v>471031528</v>
      </c>
      <c r="AA421">
        <v>20.593684</v>
      </c>
      <c r="AB421">
        <v>78.962879999999998</v>
      </c>
      <c r="AC421">
        <v>21.444444444444443</v>
      </c>
      <c r="AD421">
        <v>14323763.190414507</v>
      </c>
      <c r="AE421">
        <v>23056.994818652849</v>
      </c>
      <c r="AF421">
        <v>1.6097023185975762E-3</v>
      </c>
      <c r="AG421">
        <v>153.73561469752133</v>
      </c>
      <c r="AH421">
        <v>621.23287544943821</v>
      </c>
      <c r="AI421">
        <v>5</v>
      </c>
      <c r="AJ421">
        <v>1592200</v>
      </c>
      <c r="AK421">
        <v>19400000</v>
      </c>
      <c r="AL421">
        <v>180000</v>
      </c>
      <c r="AM421">
        <f>youtube_stats_raw[[#This Row],[subscribers_for_last_30_days]] /  youtube_stats_raw[[#This Row],[subscribers]]</f>
        <v>5.0561797752808987E-2</v>
      </c>
      <c r="AN421" t="str">
        <f>IF(AND(youtube_stats_raw[[#This Row],[upload_frequency]]&gt;23.1077381,youtube_stats_raw[[#This Row],[ engagement_rate]]&lt;=0),"High",IF(OR(youtube_stats_raw[[#This Row],[upload_frequency]]&gt;23.1077381,youtube_stats_raw[[#This Row],[ engagement_rate]]&lt;=0),"Medium","Low"))</f>
        <v>Low</v>
      </c>
      <c r="AO421" s="4">
        <f>DATE(T421, MATCH(U421,{"Jan","Feb","Mar","Apr","May","Jun","Jul","Aug","Sep","Oct","Nov","Dec"},0), V421)</f>
        <v>44309</v>
      </c>
      <c r="AP421" t="str">
        <f>IF(youtube_stats_raw[[#This Row],[subscribers]]&lt;70000000,"Micro",IF(youtube_stats_raw[[#This Row],[subscribers]]&lt;128000000,"Mid",IF(youtube_stats_raw[[#This Row],[subscribers]]&lt;186000000,"Macro","Mega")))</f>
        <v>Micro</v>
      </c>
      <c r="AQ421">
        <f>SUM((youtube_stats_raw[[#This Row],[lowest_yearly_earnings]] + youtube_stats_raw[[#This Row],[highest_yearly_earnings]])/2)</f>
        <v>11000000</v>
      </c>
      <c r="AR42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22" spans="1:44" x14ac:dyDescent="0.3">
      <c r="A422">
        <v>495</v>
      </c>
      <c r="B422" t="s">
        <v>627</v>
      </c>
      <c r="C422" s="1">
        <v>17800000</v>
      </c>
      <c r="D422" s="2">
        <v>8588704539</v>
      </c>
      <c r="E422" t="s">
        <v>37</v>
      </c>
      <c r="F422" t="s">
        <v>628</v>
      </c>
      <c r="G422">
        <v>26</v>
      </c>
      <c r="H422" t="s">
        <v>39</v>
      </c>
      <c r="I422" t="s">
        <v>40</v>
      </c>
      <c r="J422" t="s">
        <v>71</v>
      </c>
      <c r="K422">
        <v>3976090</v>
      </c>
      <c r="L422">
        <v>5208</v>
      </c>
      <c r="M422">
        <v>4978</v>
      </c>
      <c r="N422">
        <v>20708</v>
      </c>
      <c r="O422">
        <v>5</v>
      </c>
      <c r="P422">
        <v>83</v>
      </c>
      <c r="Q422">
        <v>62</v>
      </c>
      <c r="R422">
        <v>994</v>
      </c>
      <c r="S422">
        <v>2960</v>
      </c>
      <c r="T422">
        <v>2021</v>
      </c>
      <c r="U422" t="s">
        <v>140</v>
      </c>
      <c r="V422" t="s">
        <v>110</v>
      </c>
      <c r="W422">
        <v>88.2</v>
      </c>
      <c r="X422">
        <v>328239523</v>
      </c>
      <c r="Y422">
        <v>14.7</v>
      </c>
      <c r="Z422">
        <v>270663028</v>
      </c>
      <c r="AA422">
        <v>37.090240000000001</v>
      </c>
      <c r="AB422">
        <v>-95.712890999999999</v>
      </c>
      <c r="AC422">
        <v>0.72222222222222221</v>
      </c>
      <c r="AD422">
        <v>330334789.96153843</v>
      </c>
      <c r="AE422">
        <v>684615.38461538462</v>
      </c>
      <c r="AF422">
        <v>2.0724895028316447E-3</v>
      </c>
      <c r="AG422">
        <v>9.6638555469116018E-3</v>
      </c>
      <c r="AH422">
        <v>482.51149095505616</v>
      </c>
      <c r="AI422">
        <v>5</v>
      </c>
      <c r="AJ422">
        <v>78</v>
      </c>
      <c r="AK422">
        <v>932</v>
      </c>
      <c r="AL422">
        <v>592</v>
      </c>
      <c r="AM422">
        <f>youtube_stats_raw[[#This Row],[subscribers_for_last_30_days]] /  youtube_stats_raw[[#This Row],[subscribers]]</f>
        <v>1.6629213483146068E-4</v>
      </c>
      <c r="AN422" t="str">
        <f>IF(AND(youtube_stats_raw[[#This Row],[upload_frequency]]&gt;23.1077381,youtube_stats_raw[[#This Row],[ engagement_rate]]&lt;=0),"High",IF(OR(youtube_stats_raw[[#This Row],[upload_frequency]]&gt;23.1077381,youtube_stats_raw[[#This Row],[ engagement_rate]]&lt;=0),"Medium","Low"))</f>
        <v>Low</v>
      </c>
      <c r="AO422" s="4">
        <f>DATE(T422, MATCH(U422,{"Jan","Feb","Mar","Apr","May","Jun","Jul","Aug","Sep","Oct","Nov","Dec"},0), V422)</f>
        <v>44509</v>
      </c>
      <c r="AP422" t="str">
        <f>IF(youtube_stats_raw[[#This Row],[subscribers]]&lt;70000000,"Micro",IF(youtube_stats_raw[[#This Row],[subscribers]]&lt;128000000,"Mid",IF(youtube_stats_raw[[#This Row],[subscribers]]&lt;186000000,"Macro","Mega")))</f>
        <v>Micro</v>
      </c>
      <c r="AQ422">
        <f>SUM((youtube_stats_raw[[#This Row],[lowest_yearly_earnings]] + youtube_stats_raw[[#This Row],[highest_yearly_earnings]])/2)</f>
        <v>528</v>
      </c>
      <c r="AR42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23" spans="1:44" x14ac:dyDescent="0.3">
      <c r="A423">
        <v>496</v>
      </c>
      <c r="B423" t="s">
        <v>629</v>
      </c>
      <c r="C423" s="1">
        <v>17700000</v>
      </c>
      <c r="D423" s="2">
        <v>19206701832</v>
      </c>
      <c r="E423" t="s">
        <v>71</v>
      </c>
      <c r="F423" t="s">
        <v>629</v>
      </c>
      <c r="G423">
        <v>1646</v>
      </c>
      <c r="H423" t="s">
        <v>87</v>
      </c>
      <c r="I423" t="s">
        <v>88</v>
      </c>
      <c r="J423" t="s">
        <v>71</v>
      </c>
      <c r="K423">
        <v>125</v>
      </c>
      <c r="L423">
        <v>9</v>
      </c>
      <c r="M423">
        <v>26</v>
      </c>
      <c r="N423">
        <v>3404000000</v>
      </c>
      <c r="O423">
        <v>850900</v>
      </c>
      <c r="P423">
        <v>13600000</v>
      </c>
      <c r="Q423">
        <v>10200000</v>
      </c>
      <c r="R423">
        <v>163400000</v>
      </c>
      <c r="S423">
        <v>3200000</v>
      </c>
      <c r="T423">
        <v>2017</v>
      </c>
      <c r="U423" t="s">
        <v>140</v>
      </c>
      <c r="V423" t="s">
        <v>83</v>
      </c>
      <c r="W423">
        <v>94.3</v>
      </c>
      <c r="X423">
        <v>51709098</v>
      </c>
      <c r="Y423">
        <v>4.1500000000000004</v>
      </c>
      <c r="Z423">
        <v>42106719</v>
      </c>
      <c r="AA423">
        <v>35.907756999999997</v>
      </c>
      <c r="AB423">
        <v>127.76692199999999</v>
      </c>
      <c r="AC423">
        <v>19.595238095238095</v>
      </c>
      <c r="AD423">
        <v>11668713.142162818</v>
      </c>
      <c r="AE423">
        <v>10753.341433778858</v>
      </c>
      <c r="AF423">
        <v>9.2155332835491279E-4</v>
      </c>
      <c r="AG423">
        <v>708.08617319925497</v>
      </c>
      <c r="AH423">
        <v>1085.1243972881357</v>
      </c>
      <c r="AI423">
        <v>9</v>
      </c>
      <c r="AJ423">
        <v>12749100</v>
      </c>
      <c r="AK423">
        <v>153200000</v>
      </c>
      <c r="AL423">
        <v>355555.55555555556</v>
      </c>
      <c r="AM423">
        <f>youtube_stats_raw[[#This Row],[subscribers_for_last_30_days]] /  youtube_stats_raw[[#This Row],[subscribers]]</f>
        <v>0.1807909604519774</v>
      </c>
      <c r="AN423" t="str">
        <f>IF(AND(youtube_stats_raw[[#This Row],[upload_frequency]]&gt;23.1077381,youtube_stats_raw[[#This Row],[ engagement_rate]]&lt;=0),"High",IF(OR(youtube_stats_raw[[#This Row],[upload_frequency]]&gt;23.1077381,youtube_stats_raw[[#This Row],[ engagement_rate]]&lt;=0),"Medium","Low"))</f>
        <v>Low</v>
      </c>
      <c r="AO423" s="4">
        <f>DATE(T423, MATCH(U423,{"Jan","Feb","Mar","Apr","May","Jun","Jul","Aug","Sep","Oct","Nov","Dec"},0), V423)</f>
        <v>43050</v>
      </c>
      <c r="AP423" t="str">
        <f>IF(youtube_stats_raw[[#This Row],[subscribers]]&lt;70000000,"Micro",IF(youtube_stats_raw[[#This Row],[subscribers]]&lt;128000000,"Mid",IF(youtube_stats_raw[[#This Row],[subscribers]]&lt;186000000,"Macro","Mega")))</f>
        <v>Micro</v>
      </c>
      <c r="AQ423">
        <f>SUM((youtube_stats_raw[[#This Row],[lowest_yearly_earnings]] + youtube_stats_raw[[#This Row],[highest_yearly_earnings]])/2)</f>
        <v>86800000</v>
      </c>
      <c r="AR42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24" spans="1:44" x14ac:dyDescent="0.3">
      <c r="A424">
        <v>497</v>
      </c>
      <c r="B424" t="s">
        <v>630</v>
      </c>
      <c r="C424" s="1">
        <v>17700000</v>
      </c>
      <c r="D424" s="2">
        <v>7387621644</v>
      </c>
      <c r="E424" t="s">
        <v>71</v>
      </c>
      <c r="F424" t="s">
        <v>630</v>
      </c>
      <c r="G424">
        <v>1888</v>
      </c>
      <c r="H424" t="s">
        <v>87</v>
      </c>
      <c r="I424" t="s">
        <v>88</v>
      </c>
      <c r="J424" t="s">
        <v>71</v>
      </c>
      <c r="K424">
        <v>762</v>
      </c>
      <c r="L424">
        <v>11</v>
      </c>
      <c r="M424">
        <v>30</v>
      </c>
      <c r="N424">
        <v>102803000</v>
      </c>
      <c r="O424">
        <v>0</v>
      </c>
      <c r="P424">
        <v>0</v>
      </c>
      <c r="Q424">
        <v>0</v>
      </c>
      <c r="R424">
        <v>0</v>
      </c>
      <c r="S424">
        <v>0</v>
      </c>
      <c r="T424">
        <v>2012</v>
      </c>
      <c r="U424" t="s">
        <v>140</v>
      </c>
      <c r="V424" t="s">
        <v>101</v>
      </c>
      <c r="W424">
        <v>94.3</v>
      </c>
      <c r="X424">
        <v>51709098</v>
      </c>
      <c r="Y424">
        <v>4.1500000000000004</v>
      </c>
      <c r="Z424">
        <v>42106719</v>
      </c>
      <c r="AA424">
        <v>35.907756999999997</v>
      </c>
      <c r="AB424">
        <v>127.76692199999999</v>
      </c>
      <c r="AC424">
        <v>13.111111111111111</v>
      </c>
      <c r="AD424">
        <v>3912935.1927966103</v>
      </c>
      <c r="AE424">
        <v>9375</v>
      </c>
      <c r="AF424">
        <v>2.3958996349488738E-3</v>
      </c>
      <c r="AG424">
        <v>0</v>
      </c>
      <c r="AH424">
        <v>417.37975389830507</v>
      </c>
      <c r="AI424">
        <v>14</v>
      </c>
      <c r="AJ424">
        <v>0</v>
      </c>
      <c r="AK424">
        <v>0</v>
      </c>
      <c r="AL424">
        <v>0</v>
      </c>
      <c r="AM424">
        <f>youtube_stats_raw[[#This Row],[subscribers_for_last_30_days]] /  youtube_stats_raw[[#This Row],[subscribers]]</f>
        <v>0</v>
      </c>
      <c r="AN424" t="str">
        <f>IF(AND(youtube_stats_raw[[#This Row],[upload_frequency]]&gt;23.1077381,youtube_stats_raw[[#This Row],[ engagement_rate]]&lt;=0),"High",IF(OR(youtube_stats_raw[[#This Row],[upload_frequency]]&gt;23.1077381,youtube_stats_raw[[#This Row],[ engagement_rate]]&lt;=0),"Medium","Low"))</f>
        <v>Medium</v>
      </c>
      <c r="AO424" s="4">
        <f>DATE(T424, MATCH(U424,{"Jan","Feb","Mar","Apr","May","Jun","Jul","Aug","Sep","Oct","Nov","Dec"},0), V424)</f>
        <v>41230</v>
      </c>
      <c r="AP424" t="str">
        <f>IF(youtube_stats_raw[[#This Row],[subscribers]]&lt;70000000,"Micro",IF(youtube_stats_raw[[#This Row],[subscribers]]&lt;128000000,"Mid",IF(youtube_stats_raw[[#This Row],[subscribers]]&lt;186000000,"Macro","Mega")))</f>
        <v>Micro</v>
      </c>
      <c r="AQ424">
        <f>SUM((youtube_stats_raw[[#This Row],[lowest_yearly_earnings]] + youtube_stats_raw[[#This Row],[highest_yearly_earnings]])/2)</f>
        <v>0</v>
      </c>
      <c r="AR42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25" spans="1:44" x14ac:dyDescent="0.3">
      <c r="A425">
        <v>498</v>
      </c>
      <c r="B425" t="s">
        <v>631</v>
      </c>
      <c r="C425" s="1">
        <v>17700000</v>
      </c>
      <c r="D425" s="2">
        <v>20115544708</v>
      </c>
      <c r="E425" t="s">
        <v>30</v>
      </c>
      <c r="F425" t="s">
        <v>631</v>
      </c>
      <c r="G425">
        <v>178</v>
      </c>
      <c r="H425" t="s">
        <v>39</v>
      </c>
      <c r="I425" t="s">
        <v>40</v>
      </c>
      <c r="J425" t="s">
        <v>30</v>
      </c>
      <c r="K425">
        <v>122</v>
      </c>
      <c r="L425">
        <v>127</v>
      </c>
      <c r="M425">
        <v>108</v>
      </c>
      <c r="N425">
        <v>97422000</v>
      </c>
      <c r="O425">
        <v>24400</v>
      </c>
      <c r="P425">
        <v>389700</v>
      </c>
      <c r="Q425">
        <v>292300</v>
      </c>
      <c r="R425">
        <v>4700000</v>
      </c>
      <c r="S425">
        <v>0</v>
      </c>
      <c r="T425">
        <v>2010</v>
      </c>
      <c r="U425" t="s">
        <v>132</v>
      </c>
      <c r="V425" t="s">
        <v>115</v>
      </c>
      <c r="W425">
        <v>88.2</v>
      </c>
      <c r="X425">
        <v>328239523</v>
      </c>
      <c r="Y425">
        <v>14.7</v>
      </c>
      <c r="Z425">
        <v>270663028</v>
      </c>
      <c r="AA425">
        <v>37.090240000000001</v>
      </c>
      <c r="AB425">
        <v>-95.712890999999999</v>
      </c>
      <c r="AC425">
        <v>1.0595238095238095</v>
      </c>
      <c r="AD425">
        <v>113008678.13483146</v>
      </c>
      <c r="AE425">
        <v>99438.202247191017</v>
      </c>
      <c r="AF425">
        <v>8.7991651515957549E-4</v>
      </c>
      <c r="AG425">
        <v>19.373077172750651</v>
      </c>
      <c r="AH425">
        <v>1136.4714524293786</v>
      </c>
      <c r="AI425">
        <v>16</v>
      </c>
      <c r="AJ425">
        <v>365300</v>
      </c>
      <c r="AK425">
        <v>4407700</v>
      </c>
      <c r="AL425">
        <v>0</v>
      </c>
      <c r="AM425">
        <f>youtube_stats_raw[[#This Row],[subscribers_for_last_30_days]] /  youtube_stats_raw[[#This Row],[subscribers]]</f>
        <v>0</v>
      </c>
      <c r="AN425" t="str">
        <f>IF(AND(youtube_stats_raw[[#This Row],[upload_frequency]]&gt;23.1077381,youtube_stats_raw[[#This Row],[ engagement_rate]]&lt;=0),"High",IF(OR(youtube_stats_raw[[#This Row],[upload_frequency]]&gt;23.1077381,youtube_stats_raw[[#This Row],[ engagement_rate]]&lt;=0),"Medium","Low"))</f>
        <v>Medium</v>
      </c>
      <c r="AO425" s="4">
        <f>DATE(T425, MATCH(U425,{"Jan","Feb","Mar","Apr","May","Jun","Jul","Aug","Sep","Oct","Nov","Dec"},0), V425)</f>
        <v>40472</v>
      </c>
      <c r="AP425" t="str">
        <f>IF(youtube_stats_raw[[#This Row],[subscribers]]&lt;70000000,"Micro",IF(youtube_stats_raw[[#This Row],[subscribers]]&lt;128000000,"Mid",IF(youtube_stats_raw[[#This Row],[subscribers]]&lt;186000000,"Macro","Mega")))</f>
        <v>Micro</v>
      </c>
      <c r="AQ425">
        <f>SUM((youtube_stats_raw[[#This Row],[lowest_yearly_earnings]] + youtube_stats_raw[[#This Row],[highest_yearly_earnings]])/2)</f>
        <v>2496150</v>
      </c>
      <c r="AR42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26" spans="1:44" x14ac:dyDescent="0.3">
      <c r="A426">
        <v>499</v>
      </c>
      <c r="B426" t="s">
        <v>632</v>
      </c>
      <c r="C426" s="1">
        <v>17700000</v>
      </c>
      <c r="D426" s="2">
        <v>7912733203</v>
      </c>
      <c r="E426" t="s">
        <v>58</v>
      </c>
      <c r="F426" t="s">
        <v>632</v>
      </c>
      <c r="G426">
        <v>512</v>
      </c>
      <c r="H426" t="s">
        <v>31</v>
      </c>
      <c r="I426" t="s">
        <v>32</v>
      </c>
      <c r="J426" t="s">
        <v>71</v>
      </c>
      <c r="K426">
        <v>671</v>
      </c>
      <c r="L426">
        <v>84</v>
      </c>
      <c r="M426">
        <v>30</v>
      </c>
      <c r="N426">
        <v>346753000</v>
      </c>
      <c r="O426">
        <v>86700</v>
      </c>
      <c r="P426">
        <v>1400000</v>
      </c>
      <c r="Q426">
        <v>1000000</v>
      </c>
      <c r="R426">
        <v>16600000</v>
      </c>
      <c r="S426">
        <v>900000</v>
      </c>
      <c r="T426">
        <v>2018</v>
      </c>
      <c r="U426" t="s">
        <v>98</v>
      </c>
      <c r="V426" t="s">
        <v>90</v>
      </c>
      <c r="W426">
        <v>28.1</v>
      </c>
      <c r="X426">
        <v>1366417754</v>
      </c>
      <c r="Y426">
        <v>5.36</v>
      </c>
      <c r="Z426">
        <v>471031528</v>
      </c>
      <c r="AA426">
        <v>20.593684</v>
      </c>
      <c r="AB426">
        <v>78.962879999999998</v>
      </c>
      <c r="AC426">
        <v>7.1111111111111107</v>
      </c>
      <c r="AD426">
        <v>15454557.037109375</v>
      </c>
      <c r="AE426">
        <v>34570.3125</v>
      </c>
      <c r="AF426">
        <v>2.2369008970616242E-3</v>
      </c>
      <c r="AG426">
        <v>176.93001445685164</v>
      </c>
      <c r="AH426">
        <v>447.04707361581922</v>
      </c>
      <c r="AI426">
        <v>8</v>
      </c>
      <c r="AJ426">
        <v>1313300</v>
      </c>
      <c r="AK426">
        <v>15600000</v>
      </c>
      <c r="AL426">
        <v>112500</v>
      </c>
      <c r="AM426">
        <f>youtube_stats_raw[[#This Row],[subscribers_for_last_30_days]] /  youtube_stats_raw[[#This Row],[subscribers]]</f>
        <v>5.0847457627118647E-2</v>
      </c>
      <c r="AN426" t="str">
        <f>IF(AND(youtube_stats_raw[[#This Row],[upload_frequency]]&gt;23.1077381,youtube_stats_raw[[#This Row],[ engagement_rate]]&lt;=0),"High",IF(OR(youtube_stats_raw[[#This Row],[upload_frequency]]&gt;23.1077381,youtube_stats_raw[[#This Row],[ engagement_rate]]&lt;=0),"Medium","Low"))</f>
        <v>Low</v>
      </c>
      <c r="AO426" s="4">
        <f>DATE(T426, MATCH(U426,{"Jan","Feb","Mar","Apr","May","Jun","Jul","Aug","Sep","Oct","Nov","Dec"},0), V426)</f>
        <v>43299</v>
      </c>
      <c r="AP426" t="str">
        <f>IF(youtube_stats_raw[[#This Row],[subscribers]]&lt;70000000,"Micro",IF(youtube_stats_raw[[#This Row],[subscribers]]&lt;128000000,"Mid",IF(youtube_stats_raw[[#This Row],[subscribers]]&lt;186000000,"Macro","Mega")))</f>
        <v>Micro</v>
      </c>
      <c r="AQ426">
        <f>SUM((youtube_stats_raw[[#This Row],[lowest_yearly_earnings]] + youtube_stats_raw[[#This Row],[highest_yearly_earnings]])/2)</f>
        <v>8800000</v>
      </c>
      <c r="AR42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27" spans="1:44" x14ac:dyDescent="0.3">
      <c r="A427">
        <v>500</v>
      </c>
      <c r="B427" t="s">
        <v>633</v>
      </c>
      <c r="C427" s="1">
        <v>17700000</v>
      </c>
      <c r="D427" s="2">
        <v>3647267655</v>
      </c>
      <c r="E427" t="s">
        <v>58</v>
      </c>
      <c r="F427" t="s">
        <v>633</v>
      </c>
      <c r="G427">
        <v>739</v>
      </c>
      <c r="H427" t="s">
        <v>246</v>
      </c>
      <c r="I427" t="s">
        <v>247</v>
      </c>
      <c r="J427" t="s">
        <v>45</v>
      </c>
      <c r="K427">
        <v>2169</v>
      </c>
      <c r="L427">
        <v>17</v>
      </c>
      <c r="M427">
        <v>122</v>
      </c>
      <c r="N427">
        <v>48174000</v>
      </c>
      <c r="O427">
        <v>12000</v>
      </c>
      <c r="P427">
        <v>192700</v>
      </c>
      <c r="Q427">
        <v>144500</v>
      </c>
      <c r="R427">
        <v>2300000</v>
      </c>
      <c r="S427">
        <v>100000</v>
      </c>
      <c r="T427">
        <v>2016</v>
      </c>
      <c r="U427" t="s">
        <v>132</v>
      </c>
      <c r="V427" t="s">
        <v>99</v>
      </c>
      <c r="W427">
        <v>36.299999999999997</v>
      </c>
      <c r="X427">
        <v>270203917</v>
      </c>
      <c r="Y427">
        <v>4.6900000000000004</v>
      </c>
      <c r="Z427">
        <v>151509724</v>
      </c>
      <c r="AA427">
        <v>-0.78927499999999995</v>
      </c>
      <c r="AB427">
        <v>113.92132700000001</v>
      </c>
      <c r="AC427">
        <v>7.697916666666667</v>
      </c>
      <c r="AD427">
        <v>4935409.5466847094</v>
      </c>
      <c r="AE427">
        <v>23951.285520974288</v>
      </c>
      <c r="AF427">
        <v>4.8529479254792998E-3</v>
      </c>
      <c r="AG427">
        <v>52.834071482478024</v>
      </c>
      <c r="AH427">
        <v>206.06031949152543</v>
      </c>
      <c r="AI427">
        <v>10</v>
      </c>
      <c r="AJ427">
        <v>180700</v>
      </c>
      <c r="AK427">
        <v>2155500</v>
      </c>
      <c r="AL427">
        <v>10000</v>
      </c>
      <c r="AM427">
        <f>youtube_stats_raw[[#This Row],[subscribers_for_last_30_days]] /  youtube_stats_raw[[#This Row],[subscribers]]</f>
        <v>5.6497175141242938E-3</v>
      </c>
      <c r="AN427" t="str">
        <f>IF(AND(youtube_stats_raw[[#This Row],[upload_frequency]]&gt;23.1077381,youtube_stats_raw[[#This Row],[ engagement_rate]]&lt;=0),"High",IF(OR(youtube_stats_raw[[#This Row],[upload_frequency]]&gt;23.1077381,youtube_stats_raw[[#This Row],[ engagement_rate]]&lt;=0),"Medium","Low"))</f>
        <v>Low</v>
      </c>
      <c r="AO427" s="4">
        <f>DATE(T427, MATCH(U427,{"Jan","Feb","Mar","Apr","May","Jun","Jul","Aug","Sep","Oct","Nov","Dec"},0), V427)</f>
        <v>42670</v>
      </c>
      <c r="AP427" t="str">
        <f>IF(youtube_stats_raw[[#This Row],[subscribers]]&lt;70000000,"Micro",IF(youtube_stats_raw[[#This Row],[subscribers]]&lt;128000000,"Mid",IF(youtube_stats_raw[[#This Row],[subscribers]]&lt;186000000,"Macro","Mega")))</f>
        <v>Micro</v>
      </c>
      <c r="AQ427">
        <f>SUM((youtube_stats_raw[[#This Row],[lowest_yearly_earnings]] + youtube_stats_raw[[#This Row],[highest_yearly_earnings]])/2)</f>
        <v>1222250</v>
      </c>
      <c r="AR42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28" spans="1:44" x14ac:dyDescent="0.3">
      <c r="A428">
        <v>502</v>
      </c>
      <c r="B428" t="s">
        <v>634</v>
      </c>
      <c r="C428" s="1">
        <v>17700000</v>
      </c>
      <c r="D428" s="2">
        <v>7739048000</v>
      </c>
      <c r="E428" t="s">
        <v>45</v>
      </c>
      <c r="F428" t="s">
        <v>634</v>
      </c>
      <c r="G428">
        <v>2240</v>
      </c>
      <c r="H428" t="s">
        <v>113</v>
      </c>
      <c r="I428" t="s">
        <v>114</v>
      </c>
      <c r="J428" t="s">
        <v>45</v>
      </c>
      <c r="K428">
        <v>705</v>
      </c>
      <c r="L428">
        <v>27</v>
      </c>
      <c r="M428">
        <v>123</v>
      </c>
      <c r="N428">
        <v>35337000</v>
      </c>
      <c r="O428">
        <v>8800</v>
      </c>
      <c r="P428">
        <v>141300</v>
      </c>
      <c r="Q428">
        <v>106000</v>
      </c>
      <c r="R428">
        <v>1700000</v>
      </c>
      <c r="S428">
        <v>0</v>
      </c>
      <c r="T428">
        <v>2012</v>
      </c>
      <c r="U428" t="s">
        <v>34</v>
      </c>
      <c r="V428" t="s">
        <v>42</v>
      </c>
      <c r="W428">
        <v>51.3</v>
      </c>
      <c r="X428">
        <v>212559417</v>
      </c>
      <c r="Y428">
        <v>12.08</v>
      </c>
      <c r="Z428">
        <v>183241641</v>
      </c>
      <c r="AA428">
        <v>-14.235004</v>
      </c>
      <c r="AB428">
        <v>-51.925280000000001</v>
      </c>
      <c r="AC428">
        <v>15.555555555555555</v>
      </c>
      <c r="AD428">
        <v>3454932.1428571427</v>
      </c>
      <c r="AE428">
        <v>7901.7857142857147</v>
      </c>
      <c r="AF428">
        <v>2.2871030131871519E-3</v>
      </c>
      <c r="AG428">
        <v>18.258059647646583</v>
      </c>
      <c r="AH428">
        <v>437.23435028248588</v>
      </c>
      <c r="AI428">
        <v>14</v>
      </c>
      <c r="AJ428">
        <v>132500</v>
      </c>
      <c r="AK428">
        <v>1594000</v>
      </c>
      <c r="AL428">
        <v>0</v>
      </c>
      <c r="AM428">
        <f>youtube_stats_raw[[#This Row],[subscribers_for_last_30_days]] /  youtube_stats_raw[[#This Row],[subscribers]]</f>
        <v>0</v>
      </c>
      <c r="AN428" t="str">
        <f>IF(AND(youtube_stats_raw[[#This Row],[upload_frequency]]&gt;23.1077381,youtube_stats_raw[[#This Row],[ engagement_rate]]&lt;=0),"High",IF(OR(youtube_stats_raw[[#This Row],[upload_frequency]]&gt;23.1077381,youtube_stats_raw[[#This Row],[ engagement_rate]]&lt;=0),"Medium","Low"))</f>
        <v>Medium</v>
      </c>
      <c r="AO428" s="4">
        <f>DATE(T428, MATCH(U428,{"Jan","Feb","Mar","Apr","May","Jun","Jul","Aug","Sep","Oct","Nov","Dec"},0), V428)</f>
        <v>40980</v>
      </c>
      <c r="AP428" t="str">
        <f>IF(youtube_stats_raw[[#This Row],[subscribers]]&lt;70000000,"Micro",IF(youtube_stats_raw[[#This Row],[subscribers]]&lt;128000000,"Mid",IF(youtube_stats_raw[[#This Row],[subscribers]]&lt;186000000,"Macro","Mega")))</f>
        <v>Micro</v>
      </c>
      <c r="AQ428">
        <f>SUM((youtube_stats_raw[[#This Row],[lowest_yearly_earnings]] + youtube_stats_raw[[#This Row],[highest_yearly_earnings]])/2)</f>
        <v>903000</v>
      </c>
      <c r="AR42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29" spans="1:44" x14ac:dyDescent="0.3">
      <c r="A429">
        <v>503</v>
      </c>
      <c r="B429" t="s">
        <v>635</v>
      </c>
      <c r="C429" s="1">
        <v>17700000</v>
      </c>
      <c r="D429" s="2">
        <v>8396875537</v>
      </c>
      <c r="E429" t="s">
        <v>134</v>
      </c>
      <c r="F429" t="s">
        <v>636</v>
      </c>
      <c r="G429">
        <v>211620</v>
      </c>
      <c r="H429" t="s">
        <v>517</v>
      </c>
      <c r="I429" t="s">
        <v>518</v>
      </c>
      <c r="J429" t="s">
        <v>135</v>
      </c>
      <c r="K429">
        <v>880</v>
      </c>
      <c r="L429">
        <v>24</v>
      </c>
      <c r="M429">
        <v>112</v>
      </c>
      <c r="N429">
        <v>370779000</v>
      </c>
      <c r="O429">
        <v>92700</v>
      </c>
      <c r="P429">
        <v>1500000</v>
      </c>
      <c r="Q429">
        <v>1100000</v>
      </c>
      <c r="R429">
        <v>17800000</v>
      </c>
      <c r="S429">
        <v>230000</v>
      </c>
      <c r="T429">
        <v>2006</v>
      </c>
      <c r="U429" t="s">
        <v>46</v>
      </c>
      <c r="V429" t="s">
        <v>43</v>
      </c>
      <c r="W429">
        <v>82.7</v>
      </c>
      <c r="X429">
        <v>44385155</v>
      </c>
      <c r="Y429">
        <v>8.8800000000000008</v>
      </c>
      <c r="Z429">
        <v>30835699</v>
      </c>
      <c r="AA429">
        <v>48.379432999999999</v>
      </c>
      <c r="AB429">
        <v>31.165579999999999</v>
      </c>
      <c r="AC429">
        <v>979.72222222222217</v>
      </c>
      <c r="AD429">
        <v>39679.026259332764</v>
      </c>
      <c r="AE429">
        <v>83.640487666572156</v>
      </c>
      <c r="AF429">
        <v>2.1079269213895935E-3</v>
      </c>
      <c r="AG429">
        <v>178.63787469403334</v>
      </c>
      <c r="AH429">
        <v>474.39974785310733</v>
      </c>
      <c r="AI429">
        <v>20</v>
      </c>
      <c r="AJ429">
        <v>1407300</v>
      </c>
      <c r="AK429">
        <v>16700000</v>
      </c>
      <c r="AL429">
        <v>11500</v>
      </c>
      <c r="AM429">
        <f>youtube_stats_raw[[#This Row],[subscribers_for_last_30_days]] /  youtube_stats_raw[[#This Row],[subscribers]]</f>
        <v>1.2994350282485875E-2</v>
      </c>
      <c r="AN429" t="str">
        <f>IF(AND(youtube_stats_raw[[#This Row],[upload_frequency]]&gt;23.1077381,youtube_stats_raw[[#This Row],[ engagement_rate]]&lt;=0),"High",IF(OR(youtube_stats_raw[[#This Row],[upload_frequency]]&gt;23.1077381,youtube_stats_raw[[#This Row],[ engagement_rate]]&lt;=0),"Medium","Low"))</f>
        <v>Medium</v>
      </c>
      <c r="AO429" s="4">
        <f>DATE(T429, MATCH(U429,{"Jan","Feb","Mar","Apr","May","Jun","Jul","Aug","Sep","Oct","Nov","Dec"},0), V429)</f>
        <v>38753</v>
      </c>
      <c r="AP429" t="str">
        <f>IF(youtube_stats_raw[[#This Row],[subscribers]]&lt;70000000,"Micro",IF(youtube_stats_raw[[#This Row],[subscribers]]&lt;128000000,"Mid",IF(youtube_stats_raw[[#This Row],[subscribers]]&lt;186000000,"Macro","Mega")))</f>
        <v>Micro</v>
      </c>
      <c r="AQ429">
        <f>SUM((youtube_stats_raw[[#This Row],[lowest_yearly_earnings]] + youtube_stats_raw[[#This Row],[highest_yearly_earnings]])/2)</f>
        <v>9450000</v>
      </c>
      <c r="AR42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30" spans="1:44" x14ac:dyDescent="0.3">
      <c r="A430">
        <v>504</v>
      </c>
      <c r="B430" t="s">
        <v>637</v>
      </c>
      <c r="C430" s="1">
        <v>17700000</v>
      </c>
      <c r="D430" s="2">
        <v>9059696049</v>
      </c>
      <c r="E430" t="s">
        <v>37</v>
      </c>
      <c r="F430" t="s">
        <v>637</v>
      </c>
      <c r="G430">
        <v>1716</v>
      </c>
      <c r="H430" t="s">
        <v>638</v>
      </c>
      <c r="I430" t="s">
        <v>639</v>
      </c>
      <c r="J430" t="s">
        <v>45</v>
      </c>
      <c r="K430">
        <v>531</v>
      </c>
      <c r="L430">
        <v>1</v>
      </c>
      <c r="M430">
        <v>123</v>
      </c>
      <c r="N430">
        <v>117727000</v>
      </c>
      <c r="O430">
        <v>29400</v>
      </c>
      <c r="P430">
        <v>470900</v>
      </c>
      <c r="Q430">
        <v>353200</v>
      </c>
      <c r="R430">
        <v>5700000</v>
      </c>
      <c r="S430">
        <v>200000</v>
      </c>
      <c r="T430">
        <v>2009</v>
      </c>
      <c r="U430" t="s">
        <v>140</v>
      </c>
      <c r="V430" t="s">
        <v>110</v>
      </c>
      <c r="W430">
        <v>45.1</v>
      </c>
      <c r="X430">
        <v>32447385</v>
      </c>
      <c r="Y430">
        <v>3.32</v>
      </c>
      <c r="Z430">
        <v>24475766</v>
      </c>
      <c r="AA430">
        <v>4.2104840000000001</v>
      </c>
      <c r="AB430">
        <v>101.97576599999999</v>
      </c>
      <c r="AC430">
        <v>9.5333333333333332</v>
      </c>
      <c r="AD430">
        <v>5279543.1520979023</v>
      </c>
      <c r="AE430">
        <v>10314.685314685315</v>
      </c>
      <c r="AF430">
        <v>1.9537079284192662E-3</v>
      </c>
      <c r="AG430">
        <v>51.977461214273013</v>
      </c>
      <c r="AH430">
        <v>511.84723440677965</v>
      </c>
      <c r="AI430">
        <v>17</v>
      </c>
      <c r="AJ430">
        <v>441500</v>
      </c>
      <c r="AK430">
        <v>5346800</v>
      </c>
      <c r="AL430">
        <v>11764.705882352941</v>
      </c>
      <c r="AM430">
        <f>youtube_stats_raw[[#This Row],[subscribers_for_last_30_days]] /  youtube_stats_raw[[#This Row],[subscribers]]</f>
        <v>1.1299435028248588E-2</v>
      </c>
      <c r="AN430" t="str">
        <f>IF(AND(youtube_stats_raw[[#This Row],[upload_frequency]]&gt;23.1077381,youtube_stats_raw[[#This Row],[ engagement_rate]]&lt;=0),"High",IF(OR(youtube_stats_raw[[#This Row],[upload_frequency]]&gt;23.1077381,youtube_stats_raw[[#This Row],[ engagement_rate]]&lt;=0),"Medium","Low"))</f>
        <v>Low</v>
      </c>
      <c r="AO430" s="4">
        <f>DATE(T430, MATCH(U430,{"Jan","Feb","Mar","Apr","May","Jun","Jul","Aug","Sep","Oct","Nov","Dec"},0), V430)</f>
        <v>40126</v>
      </c>
      <c r="AP430" t="str">
        <f>IF(youtube_stats_raw[[#This Row],[subscribers]]&lt;70000000,"Micro",IF(youtube_stats_raw[[#This Row],[subscribers]]&lt;128000000,"Mid",IF(youtube_stats_raw[[#This Row],[subscribers]]&lt;186000000,"Macro","Mega")))</f>
        <v>Micro</v>
      </c>
      <c r="AQ430">
        <f>SUM((youtube_stats_raw[[#This Row],[lowest_yearly_earnings]] + youtube_stats_raw[[#This Row],[highest_yearly_earnings]])/2)</f>
        <v>3026600</v>
      </c>
      <c r="AR43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31" spans="1:44" x14ac:dyDescent="0.3">
      <c r="A431">
        <v>505</v>
      </c>
      <c r="B431" t="s">
        <v>640</v>
      </c>
      <c r="C431" s="1">
        <v>17700000</v>
      </c>
      <c r="D431" s="2">
        <v>17247584185</v>
      </c>
      <c r="E431" t="s">
        <v>37</v>
      </c>
      <c r="F431" t="s">
        <v>640</v>
      </c>
      <c r="G431">
        <v>1316</v>
      </c>
      <c r="H431" t="s">
        <v>129</v>
      </c>
      <c r="I431" t="s">
        <v>130</v>
      </c>
      <c r="J431" t="s">
        <v>30</v>
      </c>
      <c r="K431">
        <v>162</v>
      </c>
      <c r="L431">
        <v>10</v>
      </c>
      <c r="M431">
        <v>107</v>
      </c>
      <c r="N431">
        <v>640030000</v>
      </c>
      <c r="O431">
        <v>160000</v>
      </c>
      <c r="P431">
        <v>2600000</v>
      </c>
      <c r="Q431">
        <v>1900000</v>
      </c>
      <c r="R431">
        <v>30700000</v>
      </c>
      <c r="S431">
        <v>600000</v>
      </c>
      <c r="T431">
        <v>2013</v>
      </c>
      <c r="U431" t="s">
        <v>132</v>
      </c>
      <c r="V431" t="s">
        <v>90</v>
      </c>
      <c r="W431">
        <v>90</v>
      </c>
      <c r="X431">
        <v>44938712</v>
      </c>
      <c r="Y431">
        <v>9.7899999999999991</v>
      </c>
      <c r="Z431">
        <v>41339571</v>
      </c>
      <c r="AA431">
        <v>-38.416097000000001</v>
      </c>
      <c r="AB431">
        <v>-63.616672000000001</v>
      </c>
      <c r="AC431">
        <v>9.9696969696969688</v>
      </c>
      <c r="AD431">
        <v>13106067.009878419</v>
      </c>
      <c r="AE431">
        <v>13449.84802431611</v>
      </c>
      <c r="AF431">
        <v>1.0262306773022427E-3</v>
      </c>
      <c r="AG431">
        <v>150.74574920823903</v>
      </c>
      <c r="AH431">
        <v>974.43978446327685</v>
      </c>
      <c r="AI431">
        <v>13</v>
      </c>
      <c r="AJ431">
        <v>2440000</v>
      </c>
      <c r="AK431">
        <v>28800000</v>
      </c>
      <c r="AL431">
        <v>46153.846153846156</v>
      </c>
      <c r="AM431">
        <f>youtube_stats_raw[[#This Row],[subscribers_for_last_30_days]] /  youtube_stats_raw[[#This Row],[subscribers]]</f>
        <v>3.3898305084745763E-2</v>
      </c>
      <c r="AN431" t="str">
        <f>IF(AND(youtube_stats_raw[[#This Row],[upload_frequency]]&gt;23.1077381,youtube_stats_raw[[#This Row],[ engagement_rate]]&lt;=0),"High",IF(OR(youtube_stats_raw[[#This Row],[upload_frequency]]&gt;23.1077381,youtube_stats_raw[[#This Row],[ engagement_rate]]&lt;=0),"Medium","Low"))</f>
        <v>Low</v>
      </c>
      <c r="AO431" s="4">
        <f>DATE(T431, MATCH(U431,{"Jan","Feb","Mar","Apr","May","Jun","Jul","Aug","Sep","Oct","Nov","Dec"},0), V431)</f>
        <v>41565</v>
      </c>
      <c r="AP431" t="str">
        <f>IF(youtube_stats_raw[[#This Row],[subscribers]]&lt;70000000,"Micro",IF(youtube_stats_raw[[#This Row],[subscribers]]&lt;128000000,"Mid",IF(youtube_stats_raw[[#This Row],[subscribers]]&lt;186000000,"Macro","Mega")))</f>
        <v>Micro</v>
      </c>
      <c r="AQ431">
        <f>SUM((youtube_stats_raw[[#This Row],[lowest_yearly_earnings]] + youtube_stats_raw[[#This Row],[highest_yearly_earnings]])/2)</f>
        <v>16300000</v>
      </c>
      <c r="AR43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32" spans="1:44" x14ac:dyDescent="0.3">
      <c r="A432">
        <v>506</v>
      </c>
      <c r="B432" t="s">
        <v>641</v>
      </c>
      <c r="C432" s="1">
        <v>17600000</v>
      </c>
      <c r="D432" s="2">
        <v>9269174070</v>
      </c>
      <c r="E432" t="s">
        <v>61</v>
      </c>
      <c r="F432" t="s">
        <v>641</v>
      </c>
      <c r="G432">
        <v>3151</v>
      </c>
      <c r="H432" t="s">
        <v>176</v>
      </c>
      <c r="I432" t="s">
        <v>177</v>
      </c>
      <c r="J432" t="s">
        <v>41</v>
      </c>
      <c r="K432">
        <v>511</v>
      </c>
      <c r="L432">
        <v>7</v>
      </c>
      <c r="M432">
        <v>36</v>
      </c>
      <c r="N432">
        <v>55127000</v>
      </c>
      <c r="O432">
        <v>13800</v>
      </c>
      <c r="P432">
        <v>220500</v>
      </c>
      <c r="Q432">
        <v>165400</v>
      </c>
      <c r="R432">
        <v>2600000</v>
      </c>
      <c r="S432">
        <v>0</v>
      </c>
      <c r="T432">
        <v>2014</v>
      </c>
      <c r="U432" t="s">
        <v>34</v>
      </c>
      <c r="V432" t="s">
        <v>42</v>
      </c>
      <c r="W432">
        <v>49.3</v>
      </c>
      <c r="X432">
        <v>69625582</v>
      </c>
      <c r="Y432">
        <v>0.75</v>
      </c>
      <c r="Z432">
        <v>35294600</v>
      </c>
      <c r="AA432">
        <v>15.870032</v>
      </c>
      <c r="AB432">
        <v>100.992541</v>
      </c>
      <c r="AC432">
        <v>26.258333333333333</v>
      </c>
      <c r="AD432">
        <v>2941661.0821961281</v>
      </c>
      <c r="AE432">
        <v>5585.5284036813709</v>
      </c>
      <c r="AF432">
        <v>1.8987668013445776E-3</v>
      </c>
      <c r="AG432">
        <v>23.788527255481785</v>
      </c>
      <c r="AH432">
        <v>526.65761761363638</v>
      </c>
      <c r="AI432">
        <v>12</v>
      </c>
      <c r="AJ432">
        <v>206700</v>
      </c>
      <c r="AK432">
        <v>2434600</v>
      </c>
      <c r="AL432">
        <v>0</v>
      </c>
      <c r="AM432">
        <f>youtube_stats_raw[[#This Row],[subscribers_for_last_30_days]] /  youtube_stats_raw[[#This Row],[subscribers]]</f>
        <v>0</v>
      </c>
      <c r="AN432" t="str">
        <f>IF(AND(youtube_stats_raw[[#This Row],[upload_frequency]]&gt;23.1077381,youtube_stats_raw[[#This Row],[ engagement_rate]]&lt;=0),"High",IF(OR(youtube_stats_raw[[#This Row],[upload_frequency]]&gt;23.1077381,youtube_stats_raw[[#This Row],[ engagement_rate]]&lt;=0),"Medium","Low"))</f>
        <v>High</v>
      </c>
      <c r="AO432" s="4">
        <f>DATE(T432, MATCH(U432,{"Jan","Feb","Mar","Apr","May","Jun","Jul","Aug","Sep","Oct","Nov","Dec"},0), V432)</f>
        <v>41710</v>
      </c>
      <c r="AP432" t="str">
        <f>IF(youtube_stats_raw[[#This Row],[subscribers]]&lt;70000000,"Micro",IF(youtube_stats_raw[[#This Row],[subscribers]]&lt;128000000,"Mid",IF(youtube_stats_raw[[#This Row],[subscribers]]&lt;186000000,"Macro","Mega")))</f>
        <v>Micro</v>
      </c>
      <c r="AQ432">
        <f>SUM((youtube_stats_raw[[#This Row],[lowest_yearly_earnings]] + youtube_stats_raw[[#This Row],[highest_yearly_earnings]])/2)</f>
        <v>1382700</v>
      </c>
      <c r="AR43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33" spans="1:44" x14ac:dyDescent="0.3">
      <c r="A433">
        <v>507</v>
      </c>
      <c r="B433" t="s">
        <v>642</v>
      </c>
      <c r="C433" s="1">
        <v>17600000</v>
      </c>
      <c r="D433" s="2">
        <v>2274007523</v>
      </c>
      <c r="E433" t="s">
        <v>170</v>
      </c>
      <c r="F433" t="s">
        <v>642</v>
      </c>
      <c r="G433">
        <v>233</v>
      </c>
      <c r="H433" t="s">
        <v>195</v>
      </c>
      <c r="I433" t="s">
        <v>196</v>
      </c>
      <c r="J433" t="s">
        <v>170</v>
      </c>
      <c r="K433">
        <v>4139</v>
      </c>
      <c r="L433">
        <v>17</v>
      </c>
      <c r="M433">
        <v>25</v>
      </c>
      <c r="N433">
        <v>27445000</v>
      </c>
      <c r="O433">
        <v>6900</v>
      </c>
      <c r="P433">
        <v>109800</v>
      </c>
      <c r="Q433">
        <v>82300</v>
      </c>
      <c r="R433">
        <v>1300000</v>
      </c>
      <c r="S433">
        <v>100000</v>
      </c>
      <c r="T433">
        <v>2011</v>
      </c>
      <c r="U433" t="s">
        <v>73</v>
      </c>
      <c r="V433" t="s">
        <v>43</v>
      </c>
      <c r="W433">
        <v>40.200000000000003</v>
      </c>
      <c r="X433">
        <v>126014024</v>
      </c>
      <c r="Y433">
        <v>3.42</v>
      </c>
      <c r="Z433">
        <v>102626859</v>
      </c>
      <c r="AA433">
        <v>23.634501</v>
      </c>
      <c r="AB433">
        <v>-102.552784</v>
      </c>
      <c r="AC433">
        <v>1.4935897435897436</v>
      </c>
      <c r="AD433">
        <v>9759688.9399141632</v>
      </c>
      <c r="AE433">
        <v>75536.480686695286</v>
      </c>
      <c r="AF433">
        <v>7.7396401823601182E-3</v>
      </c>
      <c r="AG433">
        <v>48.284800683133007</v>
      </c>
      <c r="AH433">
        <v>129.20497289772726</v>
      </c>
      <c r="AI433">
        <v>15</v>
      </c>
      <c r="AJ433">
        <v>102900</v>
      </c>
      <c r="AK433">
        <v>1217700</v>
      </c>
      <c r="AL433">
        <v>6666.666666666667</v>
      </c>
      <c r="AM433">
        <f>youtube_stats_raw[[#This Row],[subscribers_for_last_30_days]] /  youtube_stats_raw[[#This Row],[subscribers]]</f>
        <v>5.681818181818182E-3</v>
      </c>
      <c r="AN433" t="str">
        <f>IF(AND(youtube_stats_raw[[#This Row],[upload_frequency]]&gt;23.1077381,youtube_stats_raw[[#This Row],[ engagement_rate]]&lt;=0),"High",IF(OR(youtube_stats_raw[[#This Row],[upload_frequency]]&gt;23.1077381,youtube_stats_raw[[#This Row],[ engagement_rate]]&lt;=0),"Medium","Low"))</f>
        <v>Low</v>
      </c>
      <c r="AO433" s="4">
        <f>DATE(T433, MATCH(U433,{"Jan","Feb","Mar","Apr","May","Jun","Jul","Aug","Sep","Oct","Nov","Dec"},0), V433)</f>
        <v>40548</v>
      </c>
      <c r="AP433" t="str">
        <f>IF(youtube_stats_raw[[#This Row],[subscribers]]&lt;70000000,"Micro",IF(youtube_stats_raw[[#This Row],[subscribers]]&lt;128000000,"Mid",IF(youtube_stats_raw[[#This Row],[subscribers]]&lt;186000000,"Macro","Mega")))</f>
        <v>Micro</v>
      </c>
      <c r="AQ433">
        <f>SUM((youtube_stats_raw[[#This Row],[lowest_yearly_earnings]] + youtube_stats_raw[[#This Row],[highest_yearly_earnings]])/2)</f>
        <v>691150</v>
      </c>
      <c r="AR43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34" spans="1:44" x14ac:dyDescent="0.3">
      <c r="A434">
        <v>508</v>
      </c>
      <c r="B434" t="s">
        <v>643</v>
      </c>
      <c r="C434" s="1">
        <v>17600000</v>
      </c>
      <c r="D434" s="2">
        <v>2977741577</v>
      </c>
      <c r="E434" t="s">
        <v>94</v>
      </c>
      <c r="F434" t="s">
        <v>643</v>
      </c>
      <c r="G434">
        <v>128</v>
      </c>
      <c r="H434" t="s">
        <v>644</v>
      </c>
      <c r="I434" t="s">
        <v>645</v>
      </c>
      <c r="J434" t="s">
        <v>181</v>
      </c>
      <c r="K434">
        <v>2917</v>
      </c>
      <c r="L434">
        <v>1</v>
      </c>
      <c r="M434">
        <v>16</v>
      </c>
      <c r="N434">
        <v>22354000</v>
      </c>
      <c r="O434">
        <v>5600</v>
      </c>
      <c r="P434">
        <v>89400</v>
      </c>
      <c r="Q434">
        <v>67100</v>
      </c>
      <c r="R434">
        <v>1100000</v>
      </c>
      <c r="S434">
        <v>100000</v>
      </c>
      <c r="T434">
        <v>2017</v>
      </c>
      <c r="U434" t="s">
        <v>91</v>
      </c>
      <c r="V434" t="s">
        <v>127</v>
      </c>
      <c r="W434">
        <v>50.6</v>
      </c>
      <c r="X434">
        <v>1397715000</v>
      </c>
      <c r="Y434">
        <v>4.32</v>
      </c>
      <c r="Z434">
        <v>842933962</v>
      </c>
      <c r="AA434">
        <v>35.861660000000001</v>
      </c>
      <c r="AB434">
        <v>104.195397</v>
      </c>
      <c r="AC434">
        <v>1.5238095238095237</v>
      </c>
      <c r="AD434">
        <v>23263606.0703125</v>
      </c>
      <c r="AE434">
        <v>137500</v>
      </c>
      <c r="AF434">
        <v>5.9105196152486675E-3</v>
      </c>
      <c r="AG434">
        <v>30.022753045638119</v>
      </c>
      <c r="AH434">
        <v>169.18986232954546</v>
      </c>
      <c r="AI434">
        <v>9</v>
      </c>
      <c r="AJ434">
        <v>83800</v>
      </c>
      <c r="AK434">
        <v>1032900</v>
      </c>
      <c r="AL434">
        <v>11111.111111111111</v>
      </c>
      <c r="AM434">
        <f>youtube_stats_raw[[#This Row],[subscribers_for_last_30_days]] /  youtube_stats_raw[[#This Row],[subscribers]]</f>
        <v>5.681818181818182E-3</v>
      </c>
      <c r="AN434" t="str">
        <f>IF(AND(youtube_stats_raw[[#This Row],[upload_frequency]]&gt;23.1077381,youtube_stats_raw[[#This Row],[ engagement_rate]]&lt;=0),"High",IF(OR(youtube_stats_raw[[#This Row],[upload_frequency]]&gt;23.1077381,youtube_stats_raw[[#This Row],[ engagement_rate]]&lt;=0),"Medium","Low"))</f>
        <v>Low</v>
      </c>
      <c r="AO434" s="4">
        <f>DATE(T434, MATCH(U434,{"Jan","Feb","Mar","Apr","May","Jun","Jul","Aug","Sep","Oct","Nov","Dec"},0), V434)</f>
        <v>42969</v>
      </c>
      <c r="AP434" t="str">
        <f>IF(youtube_stats_raw[[#This Row],[subscribers]]&lt;70000000,"Micro",IF(youtube_stats_raw[[#This Row],[subscribers]]&lt;128000000,"Mid",IF(youtube_stats_raw[[#This Row],[subscribers]]&lt;186000000,"Macro","Mega")))</f>
        <v>Micro</v>
      </c>
      <c r="AQ434">
        <f>SUM((youtube_stats_raw[[#This Row],[lowest_yearly_earnings]] + youtube_stats_raw[[#This Row],[highest_yearly_earnings]])/2)</f>
        <v>583550</v>
      </c>
      <c r="AR43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35" spans="1:44" x14ac:dyDescent="0.3">
      <c r="A435">
        <v>510</v>
      </c>
      <c r="B435" t="s">
        <v>646</v>
      </c>
      <c r="C435" s="1">
        <v>17600000</v>
      </c>
      <c r="D435" s="2">
        <v>6306204566</v>
      </c>
      <c r="E435" t="s">
        <v>61</v>
      </c>
      <c r="F435" t="s">
        <v>646</v>
      </c>
      <c r="G435">
        <v>4702</v>
      </c>
      <c r="H435" t="s">
        <v>149</v>
      </c>
      <c r="I435" t="s">
        <v>150</v>
      </c>
      <c r="J435" t="s">
        <v>41</v>
      </c>
      <c r="K435">
        <v>973</v>
      </c>
      <c r="L435">
        <v>3</v>
      </c>
      <c r="M435">
        <v>36</v>
      </c>
      <c r="N435">
        <v>100215000</v>
      </c>
      <c r="O435">
        <v>25100</v>
      </c>
      <c r="P435">
        <v>400900</v>
      </c>
      <c r="Q435">
        <v>300600</v>
      </c>
      <c r="R435">
        <v>4800000</v>
      </c>
      <c r="S435">
        <v>500000</v>
      </c>
      <c r="T435">
        <v>2014</v>
      </c>
      <c r="U435" t="s">
        <v>46</v>
      </c>
      <c r="V435" t="s">
        <v>33</v>
      </c>
      <c r="W435">
        <v>88.5</v>
      </c>
      <c r="X435">
        <v>18952038</v>
      </c>
      <c r="Y435">
        <v>7.09</v>
      </c>
      <c r="Z435">
        <v>16610135</v>
      </c>
      <c r="AA435">
        <v>-35.675147000000003</v>
      </c>
      <c r="AB435">
        <v>-71.542968999999999</v>
      </c>
      <c r="AC435">
        <v>39.18333333333333</v>
      </c>
      <c r="AD435">
        <v>1341174.9396001701</v>
      </c>
      <c r="AE435">
        <v>3743.0880476393022</v>
      </c>
      <c r="AF435">
        <v>2.7909021687768701E-3</v>
      </c>
      <c r="AG435">
        <v>63.572311333104949</v>
      </c>
      <c r="AH435">
        <v>358.30707761363635</v>
      </c>
      <c r="AI435">
        <v>12</v>
      </c>
      <c r="AJ435">
        <v>375800</v>
      </c>
      <c r="AK435">
        <v>4499400</v>
      </c>
      <c r="AL435">
        <v>41666.666666666664</v>
      </c>
      <c r="AM435">
        <f>youtube_stats_raw[[#This Row],[subscribers_for_last_30_days]] /  youtube_stats_raw[[#This Row],[subscribers]]</f>
        <v>2.8409090909090908E-2</v>
      </c>
      <c r="AN435" t="str">
        <f>IF(AND(youtube_stats_raw[[#This Row],[upload_frequency]]&gt;23.1077381,youtube_stats_raw[[#This Row],[ engagement_rate]]&lt;=0),"High",IF(OR(youtube_stats_raw[[#This Row],[upload_frequency]]&gt;23.1077381,youtube_stats_raw[[#This Row],[ engagement_rate]]&lt;=0),"Medium","Low"))</f>
        <v>Medium</v>
      </c>
      <c r="AO435" s="4">
        <f>DATE(T435, MATCH(U435,{"Jan","Feb","Mar","Apr","May","Jun","Jul","Aug","Sep","Oct","Nov","Dec"},0), V435)</f>
        <v>41671</v>
      </c>
      <c r="AP435" t="str">
        <f>IF(youtube_stats_raw[[#This Row],[subscribers]]&lt;70000000,"Micro",IF(youtube_stats_raw[[#This Row],[subscribers]]&lt;128000000,"Mid",IF(youtube_stats_raw[[#This Row],[subscribers]]&lt;186000000,"Macro","Mega")))</f>
        <v>Micro</v>
      </c>
      <c r="AQ435">
        <f>SUM((youtube_stats_raw[[#This Row],[lowest_yearly_earnings]] + youtube_stats_raw[[#This Row],[highest_yearly_earnings]])/2)</f>
        <v>2550300</v>
      </c>
      <c r="AR43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36" spans="1:44" x14ac:dyDescent="0.3">
      <c r="A436">
        <v>511</v>
      </c>
      <c r="B436" t="s">
        <v>647</v>
      </c>
      <c r="C436" s="1">
        <v>17600000</v>
      </c>
      <c r="D436" s="2">
        <v>3802280098</v>
      </c>
      <c r="E436" t="s">
        <v>30</v>
      </c>
      <c r="F436" t="s">
        <v>647</v>
      </c>
      <c r="G436">
        <v>326</v>
      </c>
      <c r="H436" t="s">
        <v>87</v>
      </c>
      <c r="I436" t="s">
        <v>88</v>
      </c>
      <c r="J436" t="s">
        <v>30</v>
      </c>
      <c r="K436">
        <v>2056</v>
      </c>
      <c r="L436">
        <v>12</v>
      </c>
      <c r="M436">
        <v>109</v>
      </c>
      <c r="N436">
        <v>11099000</v>
      </c>
      <c r="O436">
        <v>2800</v>
      </c>
      <c r="P436">
        <v>44400</v>
      </c>
      <c r="Q436">
        <v>33300</v>
      </c>
      <c r="R436">
        <v>532700</v>
      </c>
      <c r="S436">
        <v>0</v>
      </c>
      <c r="T436">
        <v>2011</v>
      </c>
      <c r="U436" t="s">
        <v>91</v>
      </c>
      <c r="V436" t="s">
        <v>127</v>
      </c>
      <c r="W436">
        <v>94.3</v>
      </c>
      <c r="X436">
        <v>51709098</v>
      </c>
      <c r="Y436">
        <v>4.1500000000000004</v>
      </c>
      <c r="Z436">
        <v>42106719</v>
      </c>
      <c r="AA436">
        <v>35.907756999999997</v>
      </c>
      <c r="AB436">
        <v>127.76692199999999</v>
      </c>
      <c r="AC436">
        <v>2.0897435897435899</v>
      </c>
      <c r="AD436">
        <v>11663435.883435583</v>
      </c>
      <c r="AE436">
        <v>53987.730061349692</v>
      </c>
      <c r="AF436">
        <v>4.6288015470658259E-3</v>
      </c>
      <c r="AG436">
        <v>11.67720390282515</v>
      </c>
      <c r="AH436">
        <v>216.03864193181818</v>
      </c>
      <c r="AI436">
        <v>15</v>
      </c>
      <c r="AJ436">
        <v>41600</v>
      </c>
      <c r="AK436">
        <v>499400</v>
      </c>
      <c r="AL436">
        <v>0</v>
      </c>
      <c r="AM436">
        <f>youtube_stats_raw[[#This Row],[subscribers_for_last_30_days]] /  youtube_stats_raw[[#This Row],[subscribers]]</f>
        <v>0</v>
      </c>
      <c r="AN436" t="str">
        <f>IF(AND(youtube_stats_raw[[#This Row],[upload_frequency]]&gt;23.1077381,youtube_stats_raw[[#This Row],[ engagement_rate]]&lt;=0),"High",IF(OR(youtube_stats_raw[[#This Row],[upload_frequency]]&gt;23.1077381,youtube_stats_raw[[#This Row],[ engagement_rate]]&lt;=0),"Medium","Low"))</f>
        <v>Medium</v>
      </c>
      <c r="AO436" s="4">
        <f>DATE(T436, MATCH(U436,{"Jan","Feb","Mar","Apr","May","Jun","Jul","Aug","Sep","Oct","Nov","Dec"},0), V436)</f>
        <v>40777</v>
      </c>
      <c r="AP436" t="str">
        <f>IF(youtube_stats_raw[[#This Row],[subscribers]]&lt;70000000,"Micro",IF(youtube_stats_raw[[#This Row],[subscribers]]&lt;128000000,"Mid",IF(youtube_stats_raw[[#This Row],[subscribers]]&lt;186000000,"Macro","Mega")))</f>
        <v>Micro</v>
      </c>
      <c r="AQ436">
        <f>SUM((youtube_stats_raw[[#This Row],[lowest_yearly_earnings]] + youtube_stats_raw[[#This Row],[highest_yearly_earnings]])/2)</f>
        <v>283000</v>
      </c>
      <c r="AR43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37" spans="1:44" x14ac:dyDescent="0.3">
      <c r="A437">
        <v>512</v>
      </c>
      <c r="B437" t="s">
        <v>648</v>
      </c>
      <c r="C437" s="1">
        <v>17500000</v>
      </c>
      <c r="D437" s="2">
        <v>2238134438</v>
      </c>
      <c r="E437" t="s">
        <v>45</v>
      </c>
      <c r="F437" t="s">
        <v>648</v>
      </c>
      <c r="G437">
        <v>709</v>
      </c>
      <c r="H437" t="s">
        <v>31</v>
      </c>
      <c r="I437" t="s">
        <v>32</v>
      </c>
      <c r="J437" t="s">
        <v>45</v>
      </c>
      <c r="K437">
        <v>4243</v>
      </c>
      <c r="L437">
        <v>86</v>
      </c>
      <c r="M437">
        <v>124</v>
      </c>
      <c r="N437">
        <v>21056000</v>
      </c>
      <c r="O437">
        <v>5300</v>
      </c>
      <c r="P437">
        <v>84200</v>
      </c>
      <c r="Q437">
        <v>63200</v>
      </c>
      <c r="R437">
        <v>1000000</v>
      </c>
      <c r="S437">
        <v>0</v>
      </c>
      <c r="T437">
        <v>2016</v>
      </c>
      <c r="U437" t="s">
        <v>98</v>
      </c>
      <c r="V437" t="s">
        <v>56</v>
      </c>
      <c r="W437">
        <v>28.1</v>
      </c>
      <c r="X437">
        <v>1366417754</v>
      </c>
      <c r="Y437">
        <v>5.36</v>
      </c>
      <c r="Z437">
        <v>471031528</v>
      </c>
      <c r="AA437">
        <v>20.593684</v>
      </c>
      <c r="AB437">
        <v>78.962879999999998</v>
      </c>
      <c r="AC437">
        <v>7.385416666666667</v>
      </c>
      <c r="AD437">
        <v>3156748.1495063468</v>
      </c>
      <c r="AE437">
        <v>24682.651622002821</v>
      </c>
      <c r="AF437">
        <v>7.8190119873397888E-3</v>
      </c>
      <c r="AG437">
        <v>37.620617676229152</v>
      </c>
      <c r="AH437">
        <v>127.89339645714286</v>
      </c>
      <c r="AI437">
        <v>10</v>
      </c>
      <c r="AJ437">
        <v>78900</v>
      </c>
      <c r="AK437">
        <v>936800</v>
      </c>
      <c r="AL437">
        <v>0</v>
      </c>
      <c r="AM437">
        <f>youtube_stats_raw[[#This Row],[subscribers_for_last_30_days]] /  youtube_stats_raw[[#This Row],[subscribers]]</f>
        <v>0</v>
      </c>
      <c r="AN437" t="str">
        <f>IF(AND(youtube_stats_raw[[#This Row],[upload_frequency]]&gt;23.1077381,youtube_stats_raw[[#This Row],[ engagement_rate]]&lt;=0),"High",IF(OR(youtube_stats_raw[[#This Row],[upload_frequency]]&gt;23.1077381,youtube_stats_raw[[#This Row],[ engagement_rate]]&lt;=0),"Medium","Low"))</f>
        <v>Medium</v>
      </c>
      <c r="AO437" s="4">
        <f>DATE(T437, MATCH(U437,{"Jan","Feb","Mar","Apr","May","Jun","Jul","Aug","Sep","Oct","Nov","Dec"},0), V437)</f>
        <v>42575</v>
      </c>
      <c r="AP437" t="str">
        <f>IF(youtube_stats_raw[[#This Row],[subscribers]]&lt;70000000,"Micro",IF(youtube_stats_raw[[#This Row],[subscribers]]&lt;128000000,"Mid",IF(youtube_stats_raw[[#This Row],[subscribers]]&lt;186000000,"Macro","Mega")))</f>
        <v>Micro</v>
      </c>
      <c r="AQ437">
        <f>SUM((youtube_stats_raw[[#This Row],[lowest_yearly_earnings]] + youtube_stats_raw[[#This Row],[highest_yearly_earnings]])/2)</f>
        <v>531600</v>
      </c>
      <c r="AR43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38" spans="1:44" x14ac:dyDescent="0.3">
      <c r="A438">
        <v>513</v>
      </c>
      <c r="B438" t="s">
        <v>649</v>
      </c>
      <c r="C438" s="1">
        <v>17500000</v>
      </c>
      <c r="D438" s="2">
        <v>7263619576</v>
      </c>
      <c r="E438" t="s">
        <v>134</v>
      </c>
      <c r="F438" t="s">
        <v>649</v>
      </c>
      <c r="G438">
        <v>182742</v>
      </c>
      <c r="H438" t="s">
        <v>31</v>
      </c>
      <c r="I438" t="s">
        <v>32</v>
      </c>
      <c r="J438" t="s">
        <v>135</v>
      </c>
      <c r="K438">
        <v>770</v>
      </c>
      <c r="L438">
        <v>85</v>
      </c>
      <c r="M438">
        <v>10</v>
      </c>
      <c r="N438">
        <v>394106000</v>
      </c>
      <c r="O438">
        <v>98500</v>
      </c>
      <c r="P438">
        <v>1600000</v>
      </c>
      <c r="Q438">
        <v>1200000</v>
      </c>
      <c r="R438">
        <v>18900000</v>
      </c>
      <c r="S438">
        <v>700000</v>
      </c>
      <c r="T438">
        <v>2007</v>
      </c>
      <c r="U438" t="s">
        <v>132</v>
      </c>
      <c r="V438" t="s">
        <v>72</v>
      </c>
      <c r="W438">
        <v>28.1</v>
      </c>
      <c r="X438">
        <v>1366417754</v>
      </c>
      <c r="Y438">
        <v>5.36</v>
      </c>
      <c r="Z438">
        <v>471031528</v>
      </c>
      <c r="AA438">
        <v>20.593684</v>
      </c>
      <c r="AB438">
        <v>78.962879999999998</v>
      </c>
      <c r="AC438">
        <v>895.79411764705878</v>
      </c>
      <c r="AD438">
        <v>39747.9483424719</v>
      </c>
      <c r="AE438">
        <v>95.763426032329733</v>
      </c>
      <c r="AF438">
        <v>2.409267145242905E-3</v>
      </c>
      <c r="AG438">
        <v>220.27585327935131</v>
      </c>
      <c r="AH438">
        <v>415.06397577142855</v>
      </c>
      <c r="AI438">
        <v>19</v>
      </c>
      <c r="AJ438">
        <v>1501500</v>
      </c>
      <c r="AK438">
        <v>17700000</v>
      </c>
      <c r="AL438">
        <v>36842.105263157893</v>
      </c>
      <c r="AM438">
        <f>youtube_stats_raw[[#This Row],[subscribers_for_last_30_days]] /  youtube_stats_raw[[#This Row],[subscribers]]</f>
        <v>0.04</v>
      </c>
      <c r="AN438" t="str">
        <f>IF(AND(youtube_stats_raw[[#This Row],[upload_frequency]]&gt;23.1077381,youtube_stats_raw[[#This Row],[ engagement_rate]]&lt;=0),"High",IF(OR(youtube_stats_raw[[#This Row],[upload_frequency]]&gt;23.1077381,youtube_stats_raw[[#This Row],[ engagement_rate]]&lt;=0),"Medium","Low"))</f>
        <v>Medium</v>
      </c>
      <c r="AO438" s="4">
        <f>DATE(T438, MATCH(U438,{"Jan","Feb","Mar","Apr","May","Jun","Jul","Aug","Sep","Oct","Nov","Dec"},0), V438)</f>
        <v>39380</v>
      </c>
      <c r="AP438" t="str">
        <f>IF(youtube_stats_raw[[#This Row],[subscribers]]&lt;70000000,"Micro",IF(youtube_stats_raw[[#This Row],[subscribers]]&lt;128000000,"Mid",IF(youtube_stats_raw[[#This Row],[subscribers]]&lt;186000000,"Macro","Mega")))</f>
        <v>Micro</v>
      </c>
      <c r="AQ438">
        <f>SUM((youtube_stats_raw[[#This Row],[lowest_yearly_earnings]] + youtube_stats_raw[[#This Row],[highest_yearly_earnings]])/2)</f>
        <v>10050000</v>
      </c>
      <c r="AR43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39" spans="1:44" x14ac:dyDescent="0.3">
      <c r="A439">
        <v>514</v>
      </c>
      <c r="B439" t="s">
        <v>650</v>
      </c>
      <c r="C439" s="1">
        <v>17500000</v>
      </c>
      <c r="D439" s="2">
        <v>7612385622</v>
      </c>
      <c r="E439" t="s">
        <v>45</v>
      </c>
      <c r="F439" t="s">
        <v>650</v>
      </c>
      <c r="G439">
        <v>149</v>
      </c>
      <c r="H439" t="s">
        <v>31</v>
      </c>
      <c r="I439" t="s">
        <v>32</v>
      </c>
      <c r="J439" t="s">
        <v>45</v>
      </c>
      <c r="K439">
        <v>723</v>
      </c>
      <c r="L439">
        <v>86</v>
      </c>
      <c r="M439">
        <v>124</v>
      </c>
      <c r="N439">
        <v>109847000</v>
      </c>
      <c r="O439">
        <v>27500</v>
      </c>
      <c r="P439">
        <v>439400</v>
      </c>
      <c r="Q439">
        <v>329500</v>
      </c>
      <c r="R439">
        <v>5300000</v>
      </c>
      <c r="S439">
        <v>300000</v>
      </c>
      <c r="T439">
        <v>2017</v>
      </c>
      <c r="U439" t="s">
        <v>51</v>
      </c>
      <c r="V439" t="s">
        <v>99</v>
      </c>
      <c r="W439">
        <v>28.1</v>
      </c>
      <c r="X439">
        <v>1366417754</v>
      </c>
      <c r="Y439">
        <v>5.36</v>
      </c>
      <c r="Z439">
        <v>471031528</v>
      </c>
      <c r="AA439">
        <v>20.593684</v>
      </c>
      <c r="AB439">
        <v>78.962879999999998</v>
      </c>
      <c r="AC439">
        <v>1.7738095238095237</v>
      </c>
      <c r="AD439">
        <v>51089836.389261745</v>
      </c>
      <c r="AE439">
        <v>117449.6644295302</v>
      </c>
      <c r="AF439">
        <v>2.2988851155181273E-3</v>
      </c>
      <c r="AG439">
        <v>57.721721129066573</v>
      </c>
      <c r="AH439">
        <v>434.9934641142857</v>
      </c>
      <c r="AI439">
        <v>9</v>
      </c>
      <c r="AJ439">
        <v>411900</v>
      </c>
      <c r="AK439">
        <v>4970500</v>
      </c>
      <c r="AL439">
        <v>33333.333333333336</v>
      </c>
      <c r="AM439">
        <f>youtube_stats_raw[[#This Row],[subscribers_for_last_30_days]] /  youtube_stats_raw[[#This Row],[subscribers]]</f>
        <v>1.7142857142857144E-2</v>
      </c>
      <c r="AN439" t="str">
        <f>IF(AND(youtube_stats_raw[[#This Row],[upload_frequency]]&gt;23.1077381,youtube_stats_raw[[#This Row],[ engagement_rate]]&lt;=0),"High",IF(OR(youtube_stats_raw[[#This Row],[upload_frequency]]&gt;23.1077381,youtube_stats_raw[[#This Row],[ engagement_rate]]&lt;=0),"Medium","Low"))</f>
        <v>Low</v>
      </c>
      <c r="AO439" s="4">
        <f>DATE(T439, MATCH(U439,{"Jan","Feb","Mar","Apr","May","Jun","Jul","Aug","Sep","Oct","Nov","Dec"},0), V439)</f>
        <v>43005</v>
      </c>
      <c r="AP439" t="str">
        <f>IF(youtube_stats_raw[[#This Row],[subscribers]]&lt;70000000,"Micro",IF(youtube_stats_raw[[#This Row],[subscribers]]&lt;128000000,"Mid",IF(youtube_stats_raw[[#This Row],[subscribers]]&lt;186000000,"Macro","Mega")))</f>
        <v>Micro</v>
      </c>
      <c r="AQ439">
        <f>SUM((youtube_stats_raw[[#This Row],[lowest_yearly_earnings]] + youtube_stats_raw[[#This Row],[highest_yearly_earnings]])/2)</f>
        <v>2814750</v>
      </c>
      <c r="AR43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40" spans="1:44" x14ac:dyDescent="0.3">
      <c r="A440">
        <v>515</v>
      </c>
      <c r="B440" t="s">
        <v>651</v>
      </c>
      <c r="C440" s="1">
        <v>17500000</v>
      </c>
      <c r="D440" s="2">
        <v>16107116549</v>
      </c>
      <c r="E440" t="s">
        <v>61</v>
      </c>
      <c r="F440" t="s">
        <v>651</v>
      </c>
      <c r="G440">
        <v>156215</v>
      </c>
      <c r="H440" t="s">
        <v>39</v>
      </c>
      <c r="I440" t="s">
        <v>40</v>
      </c>
      <c r="J440" t="s">
        <v>41</v>
      </c>
      <c r="K440">
        <v>189</v>
      </c>
      <c r="L440">
        <v>129</v>
      </c>
      <c r="M440">
        <v>37</v>
      </c>
      <c r="N440">
        <v>98342000</v>
      </c>
      <c r="O440">
        <v>24600</v>
      </c>
      <c r="P440">
        <v>393400</v>
      </c>
      <c r="Q440">
        <v>295000</v>
      </c>
      <c r="R440">
        <v>4700000</v>
      </c>
      <c r="S440">
        <v>0</v>
      </c>
      <c r="T440">
        <v>2006</v>
      </c>
      <c r="U440" t="s">
        <v>51</v>
      </c>
      <c r="V440" t="s">
        <v>144</v>
      </c>
      <c r="W440">
        <v>88.2</v>
      </c>
      <c r="X440">
        <v>328239523</v>
      </c>
      <c r="Y440">
        <v>14.7</v>
      </c>
      <c r="Z440">
        <v>270663028</v>
      </c>
      <c r="AA440">
        <v>37.090240000000001</v>
      </c>
      <c r="AB440">
        <v>-95.712890999999999</v>
      </c>
      <c r="AC440">
        <v>723.21759259259261</v>
      </c>
      <c r="AD440">
        <v>103108.64224946388</v>
      </c>
      <c r="AE440">
        <v>112.02509362097109</v>
      </c>
      <c r="AF440">
        <v>1.0864762756737161E-3</v>
      </c>
      <c r="AG440">
        <v>24.423986677145137</v>
      </c>
      <c r="AH440">
        <v>920.40665994285712</v>
      </c>
      <c r="AI440">
        <v>20</v>
      </c>
      <c r="AJ440">
        <v>368800</v>
      </c>
      <c r="AK440">
        <v>4405000</v>
      </c>
      <c r="AL440">
        <v>0</v>
      </c>
      <c r="AM440">
        <f>youtube_stats_raw[[#This Row],[subscribers_for_last_30_days]] /  youtube_stats_raw[[#This Row],[subscribers]]</f>
        <v>0</v>
      </c>
      <c r="AN440" t="str">
        <f>IF(AND(youtube_stats_raw[[#This Row],[upload_frequency]]&gt;23.1077381,youtube_stats_raw[[#This Row],[ engagement_rate]]&lt;=0),"High",IF(OR(youtube_stats_raw[[#This Row],[upload_frequency]]&gt;23.1077381,youtube_stats_raw[[#This Row],[ engagement_rate]]&lt;=0),"Medium","Low"))</f>
        <v>High</v>
      </c>
      <c r="AO440" s="4">
        <f>DATE(T440, MATCH(U440,{"Jan","Feb","Mar","Apr","May","Jun","Jul","Aug","Sep","Oct","Nov","Dec"},0), V440)</f>
        <v>38979</v>
      </c>
      <c r="AP440" t="str">
        <f>IF(youtube_stats_raw[[#This Row],[subscribers]]&lt;70000000,"Micro",IF(youtube_stats_raw[[#This Row],[subscribers]]&lt;128000000,"Mid",IF(youtube_stats_raw[[#This Row],[subscribers]]&lt;186000000,"Macro","Mega")))</f>
        <v>Micro</v>
      </c>
      <c r="AQ440">
        <f>SUM((youtube_stats_raw[[#This Row],[lowest_yearly_earnings]] + youtube_stats_raw[[#This Row],[highest_yearly_earnings]])/2)</f>
        <v>2497500</v>
      </c>
      <c r="AR44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41" spans="1:44" x14ac:dyDescent="0.3">
      <c r="A441">
        <v>516</v>
      </c>
      <c r="B441" t="s">
        <v>652</v>
      </c>
      <c r="C441" s="1">
        <v>17400000</v>
      </c>
      <c r="D441" s="2">
        <v>17763586483</v>
      </c>
      <c r="E441" t="s">
        <v>61</v>
      </c>
      <c r="F441" t="s">
        <v>652</v>
      </c>
      <c r="G441">
        <v>4411</v>
      </c>
      <c r="H441" t="s">
        <v>39</v>
      </c>
      <c r="I441" t="s">
        <v>40</v>
      </c>
      <c r="J441" t="s">
        <v>41</v>
      </c>
      <c r="K441">
        <v>152</v>
      </c>
      <c r="L441">
        <v>129</v>
      </c>
      <c r="M441">
        <v>37</v>
      </c>
      <c r="N441">
        <v>439870000</v>
      </c>
      <c r="O441">
        <v>110000</v>
      </c>
      <c r="P441">
        <v>1800000</v>
      </c>
      <c r="Q441">
        <v>1300000</v>
      </c>
      <c r="R441">
        <v>21100000</v>
      </c>
      <c r="S441">
        <v>400000</v>
      </c>
      <c r="T441">
        <v>2012</v>
      </c>
      <c r="U441" t="s">
        <v>91</v>
      </c>
      <c r="V441" t="s">
        <v>35</v>
      </c>
      <c r="W441">
        <v>88.2</v>
      </c>
      <c r="X441">
        <v>328239523</v>
      </c>
      <c r="Y441">
        <v>14.7</v>
      </c>
      <c r="Z441">
        <v>270663028</v>
      </c>
      <c r="AA441">
        <v>37.090240000000001</v>
      </c>
      <c r="AB441">
        <v>-95.712890999999999</v>
      </c>
      <c r="AC441">
        <v>30.631944444444443</v>
      </c>
      <c r="AD441">
        <v>4027110.9687145771</v>
      </c>
      <c r="AE441">
        <v>3944.6837451824981</v>
      </c>
      <c r="AF441">
        <v>9.7953192147610751E-4</v>
      </c>
      <c r="AG441">
        <v>101.33088842856284</v>
      </c>
      <c r="AH441">
        <v>1020.8957748850574</v>
      </c>
      <c r="AI441">
        <v>14</v>
      </c>
      <c r="AJ441">
        <v>1690000</v>
      </c>
      <c r="AK441">
        <v>19800000</v>
      </c>
      <c r="AL441">
        <v>28571.428571428572</v>
      </c>
      <c r="AM441">
        <f>youtube_stats_raw[[#This Row],[subscribers_for_last_30_days]] /  youtube_stats_raw[[#This Row],[subscribers]]</f>
        <v>2.2988505747126436E-2</v>
      </c>
      <c r="AN441" t="str">
        <f>IF(AND(youtube_stats_raw[[#This Row],[upload_frequency]]&gt;23.1077381,youtube_stats_raw[[#This Row],[ engagement_rate]]&lt;=0),"High",IF(OR(youtube_stats_raw[[#This Row],[upload_frequency]]&gt;23.1077381,youtube_stats_raw[[#This Row],[ engagement_rate]]&lt;=0),"Medium","Low"))</f>
        <v>Medium</v>
      </c>
      <c r="AO441" s="4">
        <f>DATE(T441, MATCH(U441,{"Jan","Feb","Mar","Apr","May","Jun","Jul","Aug","Sep","Oct","Nov","Dec"},0), V441)</f>
        <v>41134</v>
      </c>
      <c r="AP441" t="str">
        <f>IF(youtube_stats_raw[[#This Row],[subscribers]]&lt;70000000,"Micro",IF(youtube_stats_raw[[#This Row],[subscribers]]&lt;128000000,"Mid",IF(youtube_stats_raw[[#This Row],[subscribers]]&lt;186000000,"Macro","Mega")))</f>
        <v>Micro</v>
      </c>
      <c r="AQ441">
        <f>SUM((youtube_stats_raw[[#This Row],[lowest_yearly_earnings]] + youtube_stats_raw[[#This Row],[highest_yearly_earnings]])/2)</f>
        <v>11200000</v>
      </c>
      <c r="AR44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42" spans="1:44" x14ac:dyDescent="0.3">
      <c r="A442">
        <v>517</v>
      </c>
      <c r="B442" t="s">
        <v>653</v>
      </c>
      <c r="C442" s="1">
        <v>17400000</v>
      </c>
      <c r="D442" s="2">
        <v>13043561912</v>
      </c>
      <c r="E442" t="s">
        <v>45</v>
      </c>
      <c r="F442" t="s">
        <v>653</v>
      </c>
      <c r="G442">
        <v>118448</v>
      </c>
      <c r="H442" t="s">
        <v>176</v>
      </c>
      <c r="I442" t="s">
        <v>177</v>
      </c>
      <c r="J442" t="s">
        <v>135</v>
      </c>
      <c r="K442">
        <v>286</v>
      </c>
      <c r="L442">
        <v>8</v>
      </c>
      <c r="M442">
        <v>11</v>
      </c>
      <c r="N442">
        <v>235993000</v>
      </c>
      <c r="O442">
        <v>59000</v>
      </c>
      <c r="P442">
        <v>944000</v>
      </c>
      <c r="Q442">
        <v>708000</v>
      </c>
      <c r="R442">
        <v>11300000</v>
      </c>
      <c r="S442">
        <v>200000</v>
      </c>
      <c r="T442">
        <v>2014</v>
      </c>
      <c r="U442" t="s">
        <v>46</v>
      </c>
      <c r="V442" t="s">
        <v>43</v>
      </c>
      <c r="W442">
        <v>49.3</v>
      </c>
      <c r="X442">
        <v>69625582</v>
      </c>
      <c r="Y442">
        <v>0.75</v>
      </c>
      <c r="Z442">
        <v>35294600</v>
      </c>
      <c r="AA442">
        <v>15.870032</v>
      </c>
      <c r="AB442">
        <v>100.992541</v>
      </c>
      <c r="AC442">
        <v>987.06666666666672</v>
      </c>
      <c r="AD442">
        <v>110120.57537484803</v>
      </c>
      <c r="AE442">
        <v>146.89990544373902</v>
      </c>
      <c r="AF442">
        <v>1.3339914447749201E-3</v>
      </c>
      <c r="AG442">
        <v>72.37286918778878</v>
      </c>
      <c r="AH442">
        <v>749.6299949425287</v>
      </c>
      <c r="AI442">
        <v>12</v>
      </c>
      <c r="AJ442">
        <v>885000</v>
      </c>
      <c r="AK442">
        <v>10592000</v>
      </c>
      <c r="AL442">
        <v>16666.666666666668</v>
      </c>
      <c r="AM442">
        <f>youtube_stats_raw[[#This Row],[subscribers_for_last_30_days]] /  youtube_stats_raw[[#This Row],[subscribers]]</f>
        <v>1.1494252873563218E-2</v>
      </c>
      <c r="AN442" t="str">
        <f>IF(AND(youtube_stats_raw[[#This Row],[upload_frequency]]&gt;23.1077381,youtube_stats_raw[[#This Row],[ engagement_rate]]&lt;=0),"High",IF(OR(youtube_stats_raw[[#This Row],[upload_frequency]]&gt;23.1077381,youtube_stats_raw[[#This Row],[ engagement_rate]]&lt;=0),"Medium","Low"))</f>
        <v>Medium</v>
      </c>
      <c r="AO442" s="4">
        <f>DATE(T442, MATCH(U442,{"Jan","Feb","Mar","Apr","May","Jun","Jul","Aug","Sep","Oct","Nov","Dec"},0), V442)</f>
        <v>41675</v>
      </c>
      <c r="AP442" t="str">
        <f>IF(youtube_stats_raw[[#This Row],[subscribers]]&lt;70000000,"Micro",IF(youtube_stats_raw[[#This Row],[subscribers]]&lt;128000000,"Mid",IF(youtube_stats_raw[[#This Row],[subscribers]]&lt;186000000,"Macro","Mega")))</f>
        <v>Micro</v>
      </c>
      <c r="AQ442">
        <f>SUM((youtube_stats_raw[[#This Row],[lowest_yearly_earnings]] + youtube_stats_raw[[#This Row],[highest_yearly_earnings]])/2)</f>
        <v>6004000</v>
      </c>
      <c r="AR44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43" spans="1:44" x14ac:dyDescent="0.3">
      <c r="A443">
        <v>518</v>
      </c>
      <c r="B443" t="s">
        <v>654</v>
      </c>
      <c r="C443" s="1">
        <v>17400000</v>
      </c>
      <c r="D443" s="2">
        <v>11144195464</v>
      </c>
      <c r="E443" t="s">
        <v>30</v>
      </c>
      <c r="F443" t="s">
        <v>654</v>
      </c>
      <c r="G443">
        <v>2133</v>
      </c>
      <c r="H443" t="s">
        <v>655</v>
      </c>
      <c r="I443" t="s">
        <v>656</v>
      </c>
      <c r="J443" t="s">
        <v>30</v>
      </c>
      <c r="K443">
        <v>371</v>
      </c>
      <c r="L443">
        <v>1</v>
      </c>
      <c r="M443">
        <v>110</v>
      </c>
      <c r="N443">
        <v>113003000</v>
      </c>
      <c r="O443">
        <v>28300</v>
      </c>
      <c r="P443">
        <v>452000</v>
      </c>
      <c r="Q443">
        <v>339000</v>
      </c>
      <c r="R443">
        <v>5400000</v>
      </c>
      <c r="S443">
        <v>0</v>
      </c>
      <c r="T443">
        <v>2013</v>
      </c>
      <c r="U443" t="s">
        <v>51</v>
      </c>
      <c r="V443" t="s">
        <v>99</v>
      </c>
      <c r="W443">
        <v>16.2</v>
      </c>
      <c r="X443">
        <v>39309783</v>
      </c>
      <c r="Y443">
        <v>12.82</v>
      </c>
      <c r="Z443">
        <v>27783368</v>
      </c>
      <c r="AA443">
        <v>33.223191</v>
      </c>
      <c r="AB443">
        <v>43.679290999999999</v>
      </c>
      <c r="AC443">
        <v>16.15909090909091</v>
      </c>
      <c r="AD443">
        <v>5224657.9765588371</v>
      </c>
      <c r="AE443">
        <v>8157.5246132208158</v>
      </c>
      <c r="AF443">
        <v>1.5613509343234901E-3</v>
      </c>
      <c r="AG443">
        <v>40.559231167483766</v>
      </c>
      <c r="AH443">
        <v>640.47100367816097</v>
      </c>
      <c r="AI443">
        <v>13</v>
      </c>
      <c r="AJ443">
        <v>423700</v>
      </c>
      <c r="AK443">
        <v>5061000</v>
      </c>
      <c r="AL443">
        <v>0</v>
      </c>
      <c r="AM443">
        <f>youtube_stats_raw[[#This Row],[subscribers_for_last_30_days]] /  youtube_stats_raw[[#This Row],[subscribers]]</f>
        <v>0</v>
      </c>
      <c r="AN443" t="str">
        <f>IF(AND(youtube_stats_raw[[#This Row],[upload_frequency]]&gt;23.1077381,youtube_stats_raw[[#This Row],[ engagement_rate]]&lt;=0),"High",IF(OR(youtube_stats_raw[[#This Row],[upload_frequency]]&gt;23.1077381,youtube_stats_raw[[#This Row],[ engagement_rate]]&lt;=0),"Medium","Low"))</f>
        <v>Medium</v>
      </c>
      <c r="AO443" s="4">
        <f>DATE(T443, MATCH(U443,{"Jan","Feb","Mar","Apr","May","Jun","Jul","Aug","Sep","Oct","Nov","Dec"},0), V443)</f>
        <v>41544</v>
      </c>
      <c r="AP443" t="str">
        <f>IF(youtube_stats_raw[[#This Row],[subscribers]]&lt;70000000,"Micro",IF(youtube_stats_raw[[#This Row],[subscribers]]&lt;128000000,"Mid",IF(youtube_stats_raw[[#This Row],[subscribers]]&lt;186000000,"Macro","Mega")))</f>
        <v>Micro</v>
      </c>
      <c r="AQ443">
        <f>SUM((youtube_stats_raw[[#This Row],[lowest_yearly_earnings]] + youtube_stats_raw[[#This Row],[highest_yearly_earnings]])/2)</f>
        <v>2869500</v>
      </c>
      <c r="AR44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44" spans="1:44" x14ac:dyDescent="0.3">
      <c r="A444">
        <v>520</v>
      </c>
      <c r="B444" t="s">
        <v>657</v>
      </c>
      <c r="C444" s="1">
        <v>17300000</v>
      </c>
      <c r="D444" s="2">
        <v>1026425106</v>
      </c>
      <c r="E444" t="s">
        <v>274</v>
      </c>
      <c r="F444" t="s">
        <v>657</v>
      </c>
      <c r="G444">
        <v>180</v>
      </c>
      <c r="H444" t="s">
        <v>39</v>
      </c>
      <c r="I444" t="s">
        <v>40</v>
      </c>
      <c r="J444" t="s">
        <v>275</v>
      </c>
      <c r="K444">
        <v>11274</v>
      </c>
      <c r="L444">
        <v>130</v>
      </c>
      <c r="M444">
        <v>9</v>
      </c>
      <c r="N444">
        <v>46484000</v>
      </c>
      <c r="O444">
        <v>11600</v>
      </c>
      <c r="P444">
        <v>185900</v>
      </c>
      <c r="Q444">
        <v>139500</v>
      </c>
      <c r="R444">
        <v>2200000</v>
      </c>
      <c r="S444">
        <v>100000</v>
      </c>
      <c r="T444">
        <v>2005</v>
      </c>
      <c r="U444" t="s">
        <v>89</v>
      </c>
      <c r="V444" t="s">
        <v>127</v>
      </c>
      <c r="W444">
        <v>88.2</v>
      </c>
      <c r="X444">
        <v>328239523</v>
      </c>
      <c r="Y444">
        <v>14.7</v>
      </c>
      <c r="Z444">
        <v>270663028</v>
      </c>
      <c r="AA444">
        <v>37.090240000000001</v>
      </c>
      <c r="AB444">
        <v>-95.712890999999999</v>
      </c>
      <c r="AC444">
        <v>0.78947368421052633</v>
      </c>
      <c r="AD444">
        <v>5702361.7000000002</v>
      </c>
      <c r="AE444">
        <v>96111.111111111109</v>
      </c>
      <c r="AF444">
        <v>1.685461501172595E-2</v>
      </c>
      <c r="AG444">
        <v>181.11404223582974</v>
      </c>
      <c r="AH444">
        <v>59.330930982658963</v>
      </c>
      <c r="AI444">
        <v>21</v>
      </c>
      <c r="AJ444">
        <v>174300</v>
      </c>
      <c r="AK444">
        <v>2060500</v>
      </c>
      <c r="AL444">
        <v>4761.9047619047615</v>
      </c>
      <c r="AM444">
        <f>youtube_stats_raw[[#This Row],[subscribers_for_last_30_days]] /  youtube_stats_raw[[#This Row],[subscribers]]</f>
        <v>5.7803468208092483E-3</v>
      </c>
      <c r="AN444" t="str">
        <f>IF(AND(youtube_stats_raw[[#This Row],[upload_frequency]]&gt;23.1077381,youtube_stats_raw[[#This Row],[ engagement_rate]]&lt;=0),"High",IF(OR(youtube_stats_raw[[#This Row],[upload_frequency]]&gt;23.1077381,youtube_stats_raw[[#This Row],[ engagement_rate]]&lt;=0),"Medium","Low"))</f>
        <v>Low</v>
      </c>
      <c r="AO444" s="4">
        <f>DATE(T444, MATCH(U444,{"Jan","Feb","Mar","Apr","May","Jun","Jul","Aug","Sep","Oct","Nov","Dec"},0), V444)</f>
        <v>38525</v>
      </c>
      <c r="AP444" t="str">
        <f>IF(youtube_stats_raw[[#This Row],[subscribers]]&lt;70000000,"Micro",IF(youtube_stats_raw[[#This Row],[subscribers]]&lt;128000000,"Mid",IF(youtube_stats_raw[[#This Row],[subscribers]]&lt;186000000,"Macro","Mega")))</f>
        <v>Micro</v>
      </c>
      <c r="AQ444">
        <f>SUM((youtube_stats_raw[[#This Row],[lowest_yearly_earnings]] + youtube_stats_raw[[#This Row],[highest_yearly_earnings]])/2)</f>
        <v>1169750</v>
      </c>
      <c r="AR44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45" spans="1:44" x14ac:dyDescent="0.3">
      <c r="A445">
        <v>521</v>
      </c>
      <c r="B445" t="s">
        <v>658</v>
      </c>
      <c r="C445" s="1">
        <v>17300000</v>
      </c>
      <c r="D445" s="2">
        <v>902225615</v>
      </c>
      <c r="E445" t="s">
        <v>37</v>
      </c>
      <c r="F445" t="s">
        <v>658</v>
      </c>
      <c r="G445">
        <v>287</v>
      </c>
      <c r="H445" t="s">
        <v>31</v>
      </c>
      <c r="I445" t="s">
        <v>32</v>
      </c>
      <c r="J445" t="s">
        <v>45</v>
      </c>
      <c r="K445">
        <v>13315</v>
      </c>
      <c r="L445">
        <v>87</v>
      </c>
      <c r="M445">
        <v>125</v>
      </c>
      <c r="N445">
        <v>837850</v>
      </c>
      <c r="O445">
        <v>209</v>
      </c>
      <c r="P445">
        <v>3400</v>
      </c>
      <c r="Q445">
        <v>2500</v>
      </c>
      <c r="R445">
        <v>40200</v>
      </c>
      <c r="S445">
        <v>0</v>
      </c>
      <c r="T445">
        <v>2016</v>
      </c>
      <c r="U445" t="s">
        <v>51</v>
      </c>
      <c r="V445" t="s">
        <v>43</v>
      </c>
      <c r="W445">
        <v>28.1</v>
      </c>
      <c r="X445">
        <v>1366417754</v>
      </c>
      <c r="Y445">
        <v>5.36</v>
      </c>
      <c r="Z445">
        <v>471031528</v>
      </c>
      <c r="AA445">
        <v>20.593684</v>
      </c>
      <c r="AB445">
        <v>78.962879999999998</v>
      </c>
      <c r="AC445">
        <v>2.9895833333333335</v>
      </c>
      <c r="AD445">
        <v>3143643.2578397212</v>
      </c>
      <c r="AE445">
        <v>60278.745644599301</v>
      </c>
      <c r="AF445">
        <v>1.9174804741051384E-2</v>
      </c>
      <c r="AG445">
        <v>3.7684587352355323</v>
      </c>
      <c r="AH445">
        <v>52.151769653179194</v>
      </c>
      <c r="AI445">
        <v>10</v>
      </c>
      <c r="AJ445">
        <v>3191</v>
      </c>
      <c r="AK445">
        <v>37700</v>
      </c>
      <c r="AL445">
        <v>0</v>
      </c>
      <c r="AM445">
        <f>youtube_stats_raw[[#This Row],[subscribers_for_last_30_days]] /  youtube_stats_raw[[#This Row],[subscribers]]</f>
        <v>0</v>
      </c>
      <c r="AN445" t="str">
        <f>IF(AND(youtube_stats_raw[[#This Row],[upload_frequency]]&gt;23.1077381,youtube_stats_raw[[#This Row],[ engagement_rate]]&lt;=0),"High",IF(OR(youtube_stats_raw[[#This Row],[upload_frequency]]&gt;23.1077381,youtube_stats_raw[[#This Row],[ engagement_rate]]&lt;=0),"Medium","Low"))</f>
        <v>Medium</v>
      </c>
      <c r="AO445" s="4">
        <f>DATE(T445, MATCH(U445,{"Jan","Feb","Mar","Apr","May","Jun","Jul","Aug","Sep","Oct","Nov","Dec"},0), V445)</f>
        <v>42618</v>
      </c>
      <c r="AP445" t="str">
        <f>IF(youtube_stats_raw[[#This Row],[subscribers]]&lt;70000000,"Micro",IF(youtube_stats_raw[[#This Row],[subscribers]]&lt;128000000,"Mid",IF(youtube_stats_raw[[#This Row],[subscribers]]&lt;186000000,"Macro","Mega")))</f>
        <v>Micro</v>
      </c>
      <c r="AQ445">
        <f>SUM((youtube_stats_raw[[#This Row],[lowest_yearly_earnings]] + youtube_stats_raw[[#This Row],[highest_yearly_earnings]])/2)</f>
        <v>21350</v>
      </c>
      <c r="AR44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46" spans="1:44" x14ac:dyDescent="0.3">
      <c r="A446">
        <v>522</v>
      </c>
      <c r="B446" t="s">
        <v>659</v>
      </c>
      <c r="C446" s="1">
        <v>17300000</v>
      </c>
      <c r="D446" s="2">
        <v>11371738047</v>
      </c>
      <c r="E446" t="s">
        <v>45</v>
      </c>
      <c r="F446" t="s">
        <v>659</v>
      </c>
      <c r="G446">
        <v>4778</v>
      </c>
      <c r="H446" t="s">
        <v>31</v>
      </c>
      <c r="I446" t="s">
        <v>32</v>
      </c>
      <c r="J446" t="s">
        <v>45</v>
      </c>
      <c r="K446">
        <v>356</v>
      </c>
      <c r="L446">
        <v>87</v>
      </c>
      <c r="M446">
        <v>125</v>
      </c>
      <c r="N446">
        <v>331944000</v>
      </c>
      <c r="O446">
        <v>83000</v>
      </c>
      <c r="P446">
        <v>1300000</v>
      </c>
      <c r="Q446">
        <v>995800</v>
      </c>
      <c r="R446">
        <v>15900000</v>
      </c>
      <c r="S446">
        <v>300000</v>
      </c>
      <c r="T446">
        <v>2014</v>
      </c>
      <c r="U446" t="s">
        <v>91</v>
      </c>
      <c r="V446" t="s">
        <v>64</v>
      </c>
      <c r="W446">
        <v>28.1</v>
      </c>
      <c r="X446">
        <v>1366417754</v>
      </c>
      <c r="Y446">
        <v>5.36</v>
      </c>
      <c r="Z446">
        <v>471031528</v>
      </c>
      <c r="AA446">
        <v>20.593684</v>
      </c>
      <c r="AB446">
        <v>78.962879999999998</v>
      </c>
      <c r="AC446">
        <v>39.81666666666667</v>
      </c>
      <c r="AD446">
        <v>2380020.520510674</v>
      </c>
      <c r="AE446">
        <v>3620.761825031394</v>
      </c>
      <c r="AF446">
        <v>1.5213153810348231E-3</v>
      </c>
      <c r="AG446">
        <v>114.31849684076704</v>
      </c>
      <c r="AH446">
        <v>657.32589867052025</v>
      </c>
      <c r="AI446">
        <v>12</v>
      </c>
      <c r="AJ446">
        <v>1217000</v>
      </c>
      <c r="AK446">
        <v>14904200</v>
      </c>
      <c r="AL446">
        <v>25000</v>
      </c>
      <c r="AM446">
        <f>youtube_stats_raw[[#This Row],[subscribers_for_last_30_days]] /  youtube_stats_raw[[#This Row],[subscribers]]</f>
        <v>1.7341040462427744E-2</v>
      </c>
      <c r="AN446" t="str">
        <f>IF(AND(youtube_stats_raw[[#This Row],[upload_frequency]]&gt;23.1077381,youtube_stats_raw[[#This Row],[ engagement_rate]]&lt;=0),"High",IF(OR(youtube_stats_raw[[#This Row],[upload_frequency]]&gt;23.1077381,youtube_stats_raw[[#This Row],[ engagement_rate]]&lt;=0),"Medium","Low"))</f>
        <v>Medium</v>
      </c>
      <c r="AO446" s="4">
        <f>DATE(T446, MATCH(U446,{"Jan","Feb","Mar","Apr","May","Jun","Jul","Aug","Sep","Oct","Nov","Dec"},0), V446)</f>
        <v>41855</v>
      </c>
      <c r="AP446" t="str">
        <f>IF(youtube_stats_raw[[#This Row],[subscribers]]&lt;70000000,"Micro",IF(youtube_stats_raw[[#This Row],[subscribers]]&lt;128000000,"Mid",IF(youtube_stats_raw[[#This Row],[subscribers]]&lt;186000000,"Macro","Mega")))</f>
        <v>Micro</v>
      </c>
      <c r="AQ446">
        <f>SUM((youtube_stats_raw[[#This Row],[lowest_yearly_earnings]] + youtube_stats_raw[[#This Row],[highest_yearly_earnings]])/2)</f>
        <v>8447900</v>
      </c>
      <c r="AR44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47" spans="1:44" x14ac:dyDescent="0.3">
      <c r="A447">
        <v>523</v>
      </c>
      <c r="B447" t="s">
        <v>660</v>
      </c>
      <c r="C447" s="1">
        <v>17300000</v>
      </c>
      <c r="D447" s="2">
        <v>3684816159</v>
      </c>
      <c r="E447" t="s">
        <v>94</v>
      </c>
      <c r="F447" t="s">
        <v>660</v>
      </c>
      <c r="G447">
        <v>582</v>
      </c>
      <c r="H447" t="s">
        <v>329</v>
      </c>
      <c r="I447" t="s">
        <v>330</v>
      </c>
      <c r="J447" t="s">
        <v>181</v>
      </c>
      <c r="K447">
        <v>2146</v>
      </c>
      <c r="L447">
        <v>6</v>
      </c>
      <c r="M447">
        <v>17</v>
      </c>
      <c r="N447">
        <v>15525000</v>
      </c>
      <c r="O447">
        <v>3900</v>
      </c>
      <c r="P447">
        <v>62100</v>
      </c>
      <c r="Q447">
        <v>46600</v>
      </c>
      <c r="R447">
        <v>745200</v>
      </c>
      <c r="S447">
        <v>0</v>
      </c>
      <c r="T447">
        <v>2011</v>
      </c>
      <c r="U447" t="s">
        <v>84</v>
      </c>
      <c r="V447" t="s">
        <v>76</v>
      </c>
      <c r="W447">
        <v>113.1</v>
      </c>
      <c r="X447">
        <v>25766605</v>
      </c>
      <c r="Y447">
        <v>5.27</v>
      </c>
      <c r="Z447">
        <v>21844756</v>
      </c>
      <c r="AA447">
        <v>-25.274398000000001</v>
      </c>
      <c r="AB447">
        <v>133.775136</v>
      </c>
      <c r="AC447">
        <v>3.7307692307692308</v>
      </c>
      <c r="AD447">
        <v>6331299.2422680408</v>
      </c>
      <c r="AE447">
        <v>29725.085910652921</v>
      </c>
      <c r="AF447">
        <v>4.6949425028289448E-3</v>
      </c>
      <c r="AG447">
        <v>16.852943897438006</v>
      </c>
      <c r="AH447">
        <v>212.99515369942196</v>
      </c>
      <c r="AI447">
        <v>15</v>
      </c>
      <c r="AJ447">
        <v>58200</v>
      </c>
      <c r="AK447">
        <v>698600</v>
      </c>
      <c r="AL447">
        <v>0</v>
      </c>
      <c r="AM447">
        <f>youtube_stats_raw[[#This Row],[subscribers_for_last_30_days]] /  youtube_stats_raw[[#This Row],[subscribers]]</f>
        <v>0</v>
      </c>
      <c r="AN447" t="str">
        <f>IF(AND(youtube_stats_raw[[#This Row],[upload_frequency]]&gt;23.1077381,youtube_stats_raw[[#This Row],[ engagement_rate]]&lt;=0),"High",IF(OR(youtube_stats_raw[[#This Row],[upload_frequency]]&gt;23.1077381,youtube_stats_raw[[#This Row],[ engagement_rate]]&lt;=0),"Medium","Low"))</f>
        <v>Medium</v>
      </c>
      <c r="AO447" s="4">
        <f>DATE(T447, MATCH(U447,{"Jan","Feb","Mar","Apr","May","Jun","Jul","Aug","Sep","Oct","Nov","Dec"},0), V447)</f>
        <v>40885</v>
      </c>
      <c r="AP447" t="str">
        <f>IF(youtube_stats_raw[[#This Row],[subscribers]]&lt;70000000,"Micro",IF(youtube_stats_raw[[#This Row],[subscribers]]&lt;128000000,"Mid",IF(youtube_stats_raw[[#This Row],[subscribers]]&lt;186000000,"Macro","Mega")))</f>
        <v>Micro</v>
      </c>
      <c r="AQ447">
        <f>SUM((youtube_stats_raw[[#This Row],[lowest_yearly_earnings]] + youtube_stats_raw[[#This Row],[highest_yearly_earnings]])/2)</f>
        <v>395900</v>
      </c>
      <c r="AR44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48" spans="1:44" x14ac:dyDescent="0.3">
      <c r="A448">
        <v>525</v>
      </c>
      <c r="B448" t="s">
        <v>661</v>
      </c>
      <c r="C448" s="1">
        <v>17200000</v>
      </c>
      <c r="D448" s="2">
        <v>3606912471</v>
      </c>
      <c r="E448" t="s">
        <v>274</v>
      </c>
      <c r="F448" t="s">
        <v>661</v>
      </c>
      <c r="G448">
        <v>1567</v>
      </c>
      <c r="H448" t="s">
        <v>39</v>
      </c>
      <c r="I448" t="s">
        <v>40</v>
      </c>
      <c r="J448" t="s">
        <v>275</v>
      </c>
      <c r="K448">
        <v>2196</v>
      </c>
      <c r="L448">
        <v>131</v>
      </c>
      <c r="M448">
        <v>10</v>
      </c>
      <c r="N448">
        <v>52325000</v>
      </c>
      <c r="O448">
        <v>13100</v>
      </c>
      <c r="P448">
        <v>209300</v>
      </c>
      <c r="Q448">
        <v>157000</v>
      </c>
      <c r="R448">
        <v>2500000</v>
      </c>
      <c r="S448">
        <v>100000</v>
      </c>
      <c r="T448">
        <v>2008</v>
      </c>
      <c r="U448" t="s">
        <v>34</v>
      </c>
      <c r="V448" t="s">
        <v>115</v>
      </c>
      <c r="W448">
        <v>88.2</v>
      </c>
      <c r="X448">
        <v>328239523</v>
      </c>
      <c r="Y448">
        <v>14.7</v>
      </c>
      <c r="Z448">
        <v>270663028</v>
      </c>
      <c r="AA448">
        <v>37.090240000000001</v>
      </c>
      <c r="AB448">
        <v>-95.712890999999999</v>
      </c>
      <c r="AC448">
        <v>8.1614583333333339</v>
      </c>
      <c r="AD448">
        <v>2301794.8123803446</v>
      </c>
      <c r="AE448">
        <v>10976.388002552649</v>
      </c>
      <c r="AF448">
        <v>4.7686214007936212E-3</v>
      </c>
      <c r="AG448">
        <v>58.027468557331673</v>
      </c>
      <c r="AH448">
        <v>209.70421343023256</v>
      </c>
      <c r="AI448">
        <v>18</v>
      </c>
      <c r="AJ448">
        <v>196200</v>
      </c>
      <c r="AK448">
        <v>2343000</v>
      </c>
      <c r="AL448">
        <v>5555.5555555555557</v>
      </c>
      <c r="AM448">
        <f>youtube_stats_raw[[#This Row],[subscribers_for_last_30_days]] /  youtube_stats_raw[[#This Row],[subscribers]]</f>
        <v>5.8139534883720929E-3</v>
      </c>
      <c r="AN448" t="str">
        <f>IF(AND(youtube_stats_raw[[#This Row],[upload_frequency]]&gt;23.1077381,youtube_stats_raw[[#This Row],[ engagement_rate]]&lt;=0),"High",IF(OR(youtube_stats_raw[[#This Row],[upload_frequency]]&gt;23.1077381,youtube_stats_raw[[#This Row],[ engagement_rate]]&lt;=0),"Medium","Low"))</f>
        <v>Low</v>
      </c>
      <c r="AO448" s="4">
        <f>DATE(T448, MATCH(U448,{"Jan","Feb","Mar","Apr","May","Jun","Jul","Aug","Sep","Oct","Nov","Dec"},0), V448)</f>
        <v>39528</v>
      </c>
      <c r="AP448" t="str">
        <f>IF(youtube_stats_raw[[#This Row],[subscribers]]&lt;70000000,"Micro",IF(youtube_stats_raw[[#This Row],[subscribers]]&lt;128000000,"Mid",IF(youtube_stats_raw[[#This Row],[subscribers]]&lt;186000000,"Macro","Mega")))</f>
        <v>Micro</v>
      </c>
      <c r="AQ448">
        <f>SUM((youtube_stats_raw[[#This Row],[lowest_yearly_earnings]] + youtube_stats_raw[[#This Row],[highest_yearly_earnings]])/2)</f>
        <v>1328500</v>
      </c>
      <c r="AR44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49" spans="1:44" x14ac:dyDescent="0.3">
      <c r="A449">
        <v>526</v>
      </c>
      <c r="B449" t="s">
        <v>662</v>
      </c>
      <c r="C449" s="1">
        <v>17200000</v>
      </c>
      <c r="D449" s="2">
        <v>7337212581</v>
      </c>
      <c r="E449" t="s">
        <v>30</v>
      </c>
      <c r="F449" t="s">
        <v>662</v>
      </c>
      <c r="G449">
        <v>138</v>
      </c>
      <c r="H449" t="s">
        <v>113</v>
      </c>
      <c r="I449" t="s">
        <v>114</v>
      </c>
      <c r="J449" t="s">
        <v>30</v>
      </c>
      <c r="K449">
        <v>769</v>
      </c>
      <c r="L449">
        <v>28</v>
      </c>
      <c r="M449">
        <v>111</v>
      </c>
      <c r="N449">
        <v>72684000</v>
      </c>
      <c r="O449">
        <v>18200</v>
      </c>
      <c r="P449">
        <v>290700</v>
      </c>
      <c r="Q449">
        <v>218100</v>
      </c>
      <c r="R449">
        <v>3500000</v>
      </c>
      <c r="S449">
        <v>0</v>
      </c>
      <c r="T449">
        <v>2011</v>
      </c>
      <c r="U449" t="s">
        <v>140</v>
      </c>
      <c r="V449" t="s">
        <v>50</v>
      </c>
      <c r="W449">
        <v>51.3</v>
      </c>
      <c r="X449">
        <v>212559417</v>
      </c>
      <c r="Y449">
        <v>12.08</v>
      </c>
      <c r="Z449">
        <v>183241641</v>
      </c>
      <c r="AA449">
        <v>-14.235004</v>
      </c>
      <c r="AB449">
        <v>-51.925280000000001</v>
      </c>
      <c r="AC449">
        <v>0.88461538461538458</v>
      </c>
      <c r="AD449">
        <v>53168207.108695649</v>
      </c>
      <c r="AE449">
        <v>124637.68115942029</v>
      </c>
      <c r="AF449">
        <v>2.3442144833775262E-3</v>
      </c>
      <c r="AG449">
        <v>39.619950599874819</v>
      </c>
      <c r="AH449">
        <v>426.5821268023256</v>
      </c>
      <c r="AI449">
        <v>15</v>
      </c>
      <c r="AJ449">
        <v>272500</v>
      </c>
      <c r="AK449">
        <v>3281900</v>
      </c>
      <c r="AL449">
        <v>0</v>
      </c>
      <c r="AM449">
        <f>youtube_stats_raw[[#This Row],[subscribers_for_last_30_days]] /  youtube_stats_raw[[#This Row],[subscribers]]</f>
        <v>0</v>
      </c>
      <c r="AN449" t="str">
        <f>IF(AND(youtube_stats_raw[[#This Row],[upload_frequency]]&gt;23.1077381,youtube_stats_raw[[#This Row],[ engagement_rate]]&lt;=0),"High",IF(OR(youtube_stats_raw[[#This Row],[upload_frequency]]&gt;23.1077381,youtube_stats_raw[[#This Row],[ engagement_rate]]&lt;=0),"Medium","Low"))</f>
        <v>Medium</v>
      </c>
      <c r="AO449" s="4">
        <f>DATE(T449, MATCH(U449,{"Jan","Feb","Mar","Apr","May","Jun","Jul","Aug","Sep","Oct","Nov","Dec"},0), V449)</f>
        <v>40849</v>
      </c>
      <c r="AP449" t="str">
        <f>IF(youtube_stats_raw[[#This Row],[subscribers]]&lt;70000000,"Micro",IF(youtube_stats_raw[[#This Row],[subscribers]]&lt;128000000,"Mid",IF(youtube_stats_raw[[#This Row],[subscribers]]&lt;186000000,"Macro","Mega")))</f>
        <v>Micro</v>
      </c>
      <c r="AQ449">
        <f>SUM((youtube_stats_raw[[#This Row],[lowest_yearly_earnings]] + youtube_stats_raw[[#This Row],[highest_yearly_earnings]])/2)</f>
        <v>1859050</v>
      </c>
      <c r="AR44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50" spans="1:44" x14ac:dyDescent="0.3">
      <c r="A450">
        <v>527</v>
      </c>
      <c r="B450" t="s">
        <v>663</v>
      </c>
      <c r="C450" s="1">
        <v>17200000</v>
      </c>
      <c r="D450" s="2">
        <v>8903647480</v>
      </c>
      <c r="E450" t="s">
        <v>49</v>
      </c>
      <c r="F450" t="s">
        <v>664</v>
      </c>
      <c r="G450">
        <v>83</v>
      </c>
      <c r="H450" t="s">
        <v>329</v>
      </c>
      <c r="I450" t="s">
        <v>330</v>
      </c>
      <c r="J450" t="s">
        <v>71</v>
      </c>
      <c r="K450">
        <v>4031958</v>
      </c>
      <c r="L450">
        <v>3450</v>
      </c>
      <c r="M450">
        <v>7408</v>
      </c>
      <c r="N450">
        <v>25</v>
      </c>
      <c r="O450">
        <v>0</v>
      </c>
      <c r="P450">
        <v>0</v>
      </c>
      <c r="Q450">
        <v>0</v>
      </c>
      <c r="R450">
        <v>1</v>
      </c>
      <c r="S450">
        <v>0</v>
      </c>
      <c r="T450">
        <v>2014</v>
      </c>
      <c r="U450" t="s">
        <v>51</v>
      </c>
      <c r="V450" t="s">
        <v>83</v>
      </c>
      <c r="W450">
        <v>113.1</v>
      </c>
      <c r="X450">
        <v>25766605</v>
      </c>
      <c r="Y450">
        <v>5.27</v>
      </c>
      <c r="Z450">
        <v>21844756</v>
      </c>
      <c r="AA450">
        <v>-25.274398000000001</v>
      </c>
      <c r="AB450">
        <v>133.775136</v>
      </c>
      <c r="AC450">
        <v>0.69166666666666665</v>
      </c>
      <c r="AD450">
        <v>107272861.20481928</v>
      </c>
      <c r="AE450">
        <v>207228.9156626506</v>
      </c>
      <c r="AF450">
        <v>1.9317925646355442E-3</v>
      </c>
      <c r="AG450">
        <v>0</v>
      </c>
      <c r="AH450">
        <v>517.65392325581399</v>
      </c>
      <c r="AI450">
        <v>12</v>
      </c>
      <c r="AJ450">
        <v>0</v>
      </c>
      <c r="AK450">
        <v>1</v>
      </c>
      <c r="AL450">
        <v>0</v>
      </c>
      <c r="AM450">
        <f>youtube_stats_raw[[#This Row],[subscribers_for_last_30_days]] /  youtube_stats_raw[[#This Row],[subscribers]]</f>
        <v>0</v>
      </c>
      <c r="AN450" t="str">
        <f>IF(AND(youtube_stats_raw[[#This Row],[upload_frequency]]&gt;23.1077381,youtube_stats_raw[[#This Row],[ engagement_rate]]&lt;=0),"High",IF(OR(youtube_stats_raw[[#This Row],[upload_frequency]]&gt;23.1077381,youtube_stats_raw[[#This Row],[ engagement_rate]]&lt;=0),"Medium","Low"))</f>
        <v>Medium</v>
      </c>
      <c r="AO450" s="4">
        <f>DATE(T450, MATCH(U450,{"Jan","Feb","Mar","Apr","May","Jun","Jul","Aug","Sep","Oct","Nov","Dec"},0), V450)</f>
        <v>41893</v>
      </c>
      <c r="AP450" t="str">
        <f>IF(youtube_stats_raw[[#This Row],[subscribers]]&lt;70000000,"Micro",IF(youtube_stats_raw[[#This Row],[subscribers]]&lt;128000000,"Mid",IF(youtube_stats_raw[[#This Row],[subscribers]]&lt;186000000,"Macro","Mega")))</f>
        <v>Micro</v>
      </c>
      <c r="AQ450">
        <f>SUM((youtube_stats_raw[[#This Row],[lowest_yearly_earnings]] + youtube_stats_raw[[#This Row],[highest_yearly_earnings]])/2)</f>
        <v>0.5</v>
      </c>
      <c r="AR45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51" spans="1:44" x14ac:dyDescent="0.3">
      <c r="A451">
        <v>528</v>
      </c>
      <c r="B451" t="s">
        <v>665</v>
      </c>
      <c r="C451" s="1">
        <v>17200000</v>
      </c>
      <c r="D451" s="2">
        <v>11445492404</v>
      </c>
      <c r="E451" t="s">
        <v>49</v>
      </c>
      <c r="F451" t="s">
        <v>665</v>
      </c>
      <c r="G451">
        <v>1007</v>
      </c>
      <c r="H451" t="s">
        <v>129</v>
      </c>
      <c r="I451" t="s">
        <v>130</v>
      </c>
      <c r="J451" t="s">
        <v>49</v>
      </c>
      <c r="K451">
        <v>353</v>
      </c>
      <c r="L451">
        <v>11</v>
      </c>
      <c r="M451">
        <v>28</v>
      </c>
      <c r="N451">
        <v>83709000</v>
      </c>
      <c r="O451">
        <v>20900</v>
      </c>
      <c r="P451">
        <v>334800</v>
      </c>
      <c r="Q451">
        <v>251100</v>
      </c>
      <c r="R451">
        <v>4000000</v>
      </c>
      <c r="S451">
        <v>100000</v>
      </c>
      <c r="T451">
        <v>2015</v>
      </c>
      <c r="U451" t="s">
        <v>34</v>
      </c>
      <c r="V451" t="s">
        <v>54</v>
      </c>
      <c r="W451">
        <v>90</v>
      </c>
      <c r="X451">
        <v>44938712</v>
      </c>
      <c r="Y451">
        <v>9.7899999999999991</v>
      </c>
      <c r="Z451">
        <v>41339571</v>
      </c>
      <c r="AA451">
        <v>-38.416097000000001</v>
      </c>
      <c r="AB451">
        <v>-63.616672000000001</v>
      </c>
      <c r="AC451">
        <v>9.3240740740740744</v>
      </c>
      <c r="AD451">
        <v>11365930.887785502</v>
      </c>
      <c r="AE451">
        <v>17080.436941410127</v>
      </c>
      <c r="AF451">
        <v>1.5027750133309163E-3</v>
      </c>
      <c r="AG451">
        <v>29.251690375766902</v>
      </c>
      <c r="AH451">
        <v>665.43560488372088</v>
      </c>
      <c r="AI451">
        <v>11</v>
      </c>
      <c r="AJ451">
        <v>313900</v>
      </c>
      <c r="AK451">
        <v>3748900</v>
      </c>
      <c r="AL451">
        <v>9090.9090909090901</v>
      </c>
      <c r="AM451">
        <f>youtube_stats_raw[[#This Row],[subscribers_for_last_30_days]] /  youtube_stats_raw[[#This Row],[subscribers]]</f>
        <v>5.8139534883720929E-3</v>
      </c>
      <c r="AN451" t="str">
        <f>IF(AND(youtube_stats_raw[[#This Row],[upload_frequency]]&gt;23.1077381,youtube_stats_raw[[#This Row],[ engagement_rate]]&lt;=0),"High",IF(OR(youtube_stats_raw[[#This Row],[upload_frequency]]&gt;23.1077381,youtube_stats_raw[[#This Row],[ engagement_rate]]&lt;=0),"Medium","Low"))</f>
        <v>Low</v>
      </c>
      <c r="AO451" s="4">
        <f>DATE(T451, MATCH(U451,{"Jan","Feb","Mar","Apr","May","Jun","Jul","Aug","Sep","Oct","Nov","Dec"},0), V451)</f>
        <v>42066</v>
      </c>
      <c r="AP451" t="str">
        <f>IF(youtube_stats_raw[[#This Row],[subscribers]]&lt;70000000,"Micro",IF(youtube_stats_raw[[#This Row],[subscribers]]&lt;128000000,"Mid",IF(youtube_stats_raw[[#This Row],[subscribers]]&lt;186000000,"Macro","Mega")))</f>
        <v>Micro</v>
      </c>
      <c r="AQ451">
        <f>SUM((youtube_stats_raw[[#This Row],[lowest_yearly_earnings]] + youtube_stats_raw[[#This Row],[highest_yearly_earnings]])/2)</f>
        <v>2125550</v>
      </c>
      <c r="AR45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52" spans="1:44" x14ac:dyDescent="0.3">
      <c r="A452">
        <v>529</v>
      </c>
      <c r="B452" t="s">
        <v>666</v>
      </c>
      <c r="C452" s="1">
        <v>17200000</v>
      </c>
      <c r="D452" s="2">
        <v>5024088947</v>
      </c>
      <c r="E452" t="s">
        <v>61</v>
      </c>
      <c r="F452" t="s">
        <v>666</v>
      </c>
      <c r="G452">
        <v>7550</v>
      </c>
      <c r="H452" t="s">
        <v>207</v>
      </c>
      <c r="I452" t="s">
        <v>208</v>
      </c>
      <c r="J452" t="s">
        <v>41</v>
      </c>
      <c r="K452">
        <v>1359</v>
      </c>
      <c r="L452">
        <v>9</v>
      </c>
      <c r="M452">
        <v>38</v>
      </c>
      <c r="N452">
        <v>15405000</v>
      </c>
      <c r="O452">
        <v>3900</v>
      </c>
      <c r="P452">
        <v>61600</v>
      </c>
      <c r="Q452">
        <v>46200</v>
      </c>
      <c r="R452">
        <v>739500</v>
      </c>
      <c r="S452">
        <v>0</v>
      </c>
      <c r="T452">
        <v>2009</v>
      </c>
      <c r="U452" t="s">
        <v>91</v>
      </c>
      <c r="V452" t="s">
        <v>110</v>
      </c>
      <c r="W452">
        <v>88.9</v>
      </c>
      <c r="X452">
        <v>47076781</v>
      </c>
      <c r="Y452">
        <v>13.96</v>
      </c>
      <c r="Z452">
        <v>37927409</v>
      </c>
      <c r="AA452">
        <v>40.463667000000001</v>
      </c>
      <c r="AB452">
        <v>-3.7492200000000002</v>
      </c>
      <c r="AC452">
        <v>41.944444444444443</v>
      </c>
      <c r="AD452">
        <v>665442.2446357616</v>
      </c>
      <c r="AE452">
        <v>2278.1456953642382</v>
      </c>
      <c r="AF452">
        <v>3.423506267792197E-3</v>
      </c>
      <c r="AG452">
        <v>12.260929424186008</v>
      </c>
      <c r="AH452">
        <v>292.09819459302327</v>
      </c>
      <c r="AI452">
        <v>17</v>
      </c>
      <c r="AJ452">
        <v>57700</v>
      </c>
      <c r="AK452">
        <v>693300</v>
      </c>
      <c r="AL452">
        <v>0</v>
      </c>
      <c r="AM452">
        <f>youtube_stats_raw[[#This Row],[subscribers_for_last_30_days]] /  youtube_stats_raw[[#This Row],[subscribers]]</f>
        <v>0</v>
      </c>
      <c r="AN452" t="str">
        <f>IF(AND(youtube_stats_raw[[#This Row],[upload_frequency]]&gt;23.1077381,youtube_stats_raw[[#This Row],[ engagement_rate]]&lt;=0),"High",IF(OR(youtube_stats_raw[[#This Row],[upload_frequency]]&gt;23.1077381,youtube_stats_raw[[#This Row],[ engagement_rate]]&lt;=0),"Medium","Low"))</f>
        <v>High</v>
      </c>
      <c r="AO452" s="4">
        <f>DATE(T452, MATCH(U452,{"Jan","Feb","Mar","Apr","May","Jun","Jul","Aug","Sep","Oct","Nov","Dec"},0), V452)</f>
        <v>40034</v>
      </c>
      <c r="AP452" t="str">
        <f>IF(youtube_stats_raw[[#This Row],[subscribers]]&lt;70000000,"Micro",IF(youtube_stats_raw[[#This Row],[subscribers]]&lt;128000000,"Mid",IF(youtube_stats_raw[[#This Row],[subscribers]]&lt;186000000,"Macro","Mega")))</f>
        <v>Micro</v>
      </c>
      <c r="AQ452">
        <f>SUM((youtube_stats_raw[[#This Row],[lowest_yearly_earnings]] + youtube_stats_raw[[#This Row],[highest_yearly_earnings]])/2)</f>
        <v>392850</v>
      </c>
      <c r="AR45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53" spans="1:44" x14ac:dyDescent="0.3">
      <c r="A453">
        <v>530</v>
      </c>
      <c r="B453" t="s">
        <v>667</v>
      </c>
      <c r="C453" s="1">
        <v>17100000</v>
      </c>
      <c r="D453" s="2">
        <v>4448334716</v>
      </c>
      <c r="E453" t="s">
        <v>170</v>
      </c>
      <c r="F453" t="s">
        <v>667</v>
      </c>
      <c r="G453">
        <v>498</v>
      </c>
      <c r="H453" t="s">
        <v>69</v>
      </c>
      <c r="I453" t="s">
        <v>70</v>
      </c>
      <c r="J453" t="s">
        <v>45</v>
      </c>
      <c r="K453">
        <v>1624</v>
      </c>
      <c r="L453">
        <v>6</v>
      </c>
      <c r="M453">
        <v>126</v>
      </c>
      <c r="N453">
        <v>37164000</v>
      </c>
      <c r="O453">
        <v>9300</v>
      </c>
      <c r="P453">
        <v>148700</v>
      </c>
      <c r="Q453">
        <v>111500</v>
      </c>
      <c r="R453">
        <v>1800000</v>
      </c>
      <c r="S453">
        <v>100000</v>
      </c>
      <c r="T453">
        <v>2012</v>
      </c>
      <c r="U453" t="s">
        <v>89</v>
      </c>
      <c r="V453" t="s">
        <v>64</v>
      </c>
      <c r="W453">
        <v>81.900000000000006</v>
      </c>
      <c r="X453">
        <v>144373535</v>
      </c>
      <c r="Y453">
        <v>4.59</v>
      </c>
      <c r="Z453">
        <v>107683889</v>
      </c>
      <c r="AA453">
        <v>61.524009999999997</v>
      </c>
      <c r="AB453">
        <v>105.31875599999999</v>
      </c>
      <c r="AC453">
        <v>3.4583333333333335</v>
      </c>
      <c r="AD453">
        <v>8932399.0281124506</v>
      </c>
      <c r="AE453">
        <v>34337.349397590362</v>
      </c>
      <c r="AF453">
        <v>3.844135185801967E-3</v>
      </c>
      <c r="AG453">
        <v>33.428239890570318</v>
      </c>
      <c r="AH453">
        <v>260.1365330994152</v>
      </c>
      <c r="AI453">
        <v>14</v>
      </c>
      <c r="AJ453">
        <v>139400</v>
      </c>
      <c r="AK453">
        <v>1688500</v>
      </c>
      <c r="AL453">
        <v>7142.8571428571431</v>
      </c>
      <c r="AM453">
        <f>youtube_stats_raw[[#This Row],[subscribers_for_last_30_days]] /  youtube_stats_raw[[#This Row],[subscribers]]</f>
        <v>5.8479532163742687E-3</v>
      </c>
      <c r="AN453" t="str">
        <f>IF(AND(youtube_stats_raw[[#This Row],[upload_frequency]]&gt;23.1077381,youtube_stats_raw[[#This Row],[ engagement_rate]]&lt;=0),"High",IF(OR(youtube_stats_raw[[#This Row],[upload_frequency]]&gt;23.1077381,youtube_stats_raw[[#This Row],[ engagement_rate]]&lt;=0),"Medium","Low"))</f>
        <v>Low</v>
      </c>
      <c r="AO453" s="4">
        <f>DATE(T453, MATCH(U453,{"Jan","Feb","Mar","Apr","May","Jun","Jul","Aug","Sep","Oct","Nov","Dec"},0), V453)</f>
        <v>41064</v>
      </c>
      <c r="AP453" t="str">
        <f>IF(youtube_stats_raw[[#This Row],[subscribers]]&lt;70000000,"Micro",IF(youtube_stats_raw[[#This Row],[subscribers]]&lt;128000000,"Mid",IF(youtube_stats_raw[[#This Row],[subscribers]]&lt;186000000,"Macro","Mega")))</f>
        <v>Micro</v>
      </c>
      <c r="AQ453">
        <f>SUM((youtube_stats_raw[[#This Row],[lowest_yearly_earnings]] + youtube_stats_raw[[#This Row],[highest_yearly_earnings]])/2)</f>
        <v>955750</v>
      </c>
      <c r="AR45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54" spans="1:44" x14ac:dyDescent="0.3">
      <c r="A454">
        <v>531</v>
      </c>
      <c r="B454" t="s">
        <v>668</v>
      </c>
      <c r="C454" s="1">
        <v>17100000</v>
      </c>
      <c r="D454" s="2">
        <v>9710962528</v>
      </c>
      <c r="E454" t="s">
        <v>45</v>
      </c>
      <c r="F454" t="s">
        <v>668</v>
      </c>
      <c r="G454">
        <v>148225</v>
      </c>
      <c r="H454" t="s">
        <v>246</v>
      </c>
      <c r="I454" t="s">
        <v>247</v>
      </c>
      <c r="J454" t="s">
        <v>45</v>
      </c>
      <c r="K454">
        <v>472</v>
      </c>
      <c r="L454">
        <v>18</v>
      </c>
      <c r="M454">
        <v>127</v>
      </c>
      <c r="N454">
        <v>45811000</v>
      </c>
      <c r="O454">
        <v>11500</v>
      </c>
      <c r="P454">
        <v>183200</v>
      </c>
      <c r="Q454">
        <v>137400</v>
      </c>
      <c r="R454">
        <v>2200000</v>
      </c>
      <c r="S454">
        <v>100000</v>
      </c>
      <c r="T454">
        <v>2014</v>
      </c>
      <c r="U454" t="s">
        <v>51</v>
      </c>
      <c r="V454" t="s">
        <v>50</v>
      </c>
      <c r="W454">
        <v>36.299999999999997</v>
      </c>
      <c r="X454">
        <v>270203917</v>
      </c>
      <c r="Y454">
        <v>4.6900000000000004</v>
      </c>
      <c r="Z454">
        <v>151509724</v>
      </c>
      <c r="AA454">
        <v>-0.78927499999999995</v>
      </c>
      <c r="AB454">
        <v>113.92132700000001</v>
      </c>
      <c r="AC454">
        <v>1235.2083333333333</v>
      </c>
      <c r="AD454">
        <v>65515.011151964922</v>
      </c>
      <c r="AE454">
        <v>115.36515432619329</v>
      </c>
      <c r="AF454">
        <v>1.7608965074980877E-3</v>
      </c>
      <c r="AG454">
        <v>18.865277203137406</v>
      </c>
      <c r="AH454">
        <v>567.89254549707607</v>
      </c>
      <c r="AI454">
        <v>12</v>
      </c>
      <c r="AJ454">
        <v>171700</v>
      </c>
      <c r="AK454">
        <v>2062600</v>
      </c>
      <c r="AL454">
        <v>8333.3333333333339</v>
      </c>
      <c r="AM454">
        <f>youtube_stats_raw[[#This Row],[subscribers_for_last_30_days]] /  youtube_stats_raw[[#This Row],[subscribers]]</f>
        <v>5.8479532163742687E-3</v>
      </c>
      <c r="AN454" t="str">
        <f>IF(AND(youtube_stats_raw[[#This Row],[upload_frequency]]&gt;23.1077381,youtube_stats_raw[[#This Row],[ engagement_rate]]&lt;=0),"High",IF(OR(youtube_stats_raw[[#This Row],[upload_frequency]]&gt;23.1077381,youtube_stats_raw[[#This Row],[ engagement_rate]]&lt;=0),"Medium","Low"))</f>
        <v>Medium</v>
      </c>
      <c r="AO454" s="4">
        <f>DATE(T454, MATCH(U454,{"Jan","Feb","Mar","Apr","May","Jun","Jul","Aug","Sep","Oct","Nov","Dec"},0), V454)</f>
        <v>41884</v>
      </c>
      <c r="AP454" t="str">
        <f>IF(youtube_stats_raw[[#This Row],[subscribers]]&lt;70000000,"Micro",IF(youtube_stats_raw[[#This Row],[subscribers]]&lt;128000000,"Mid",IF(youtube_stats_raw[[#This Row],[subscribers]]&lt;186000000,"Macro","Mega")))</f>
        <v>Micro</v>
      </c>
      <c r="AQ454">
        <f>SUM((youtube_stats_raw[[#This Row],[lowest_yearly_earnings]] + youtube_stats_raw[[#This Row],[highest_yearly_earnings]])/2)</f>
        <v>1168700</v>
      </c>
      <c r="AR45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55" spans="1:44" x14ac:dyDescent="0.3">
      <c r="A455">
        <v>532</v>
      </c>
      <c r="B455" t="s">
        <v>669</v>
      </c>
      <c r="C455" s="1">
        <v>17100000</v>
      </c>
      <c r="D455" s="2">
        <v>2173106162</v>
      </c>
      <c r="E455" t="s">
        <v>170</v>
      </c>
      <c r="F455" t="s">
        <v>669</v>
      </c>
      <c r="G455">
        <v>142</v>
      </c>
      <c r="H455" t="s">
        <v>39</v>
      </c>
      <c r="I455" t="s">
        <v>40</v>
      </c>
      <c r="J455" t="s">
        <v>45</v>
      </c>
      <c r="K455">
        <v>4443</v>
      </c>
      <c r="L455">
        <v>132</v>
      </c>
      <c r="M455">
        <v>127</v>
      </c>
      <c r="N455">
        <v>1761000</v>
      </c>
      <c r="O455">
        <v>440</v>
      </c>
      <c r="P455">
        <v>7000</v>
      </c>
      <c r="Q455">
        <v>5300</v>
      </c>
      <c r="R455">
        <v>84500</v>
      </c>
      <c r="S455">
        <v>0</v>
      </c>
      <c r="T455">
        <v>2013</v>
      </c>
      <c r="U455" t="s">
        <v>51</v>
      </c>
      <c r="V455" t="s">
        <v>50</v>
      </c>
      <c r="W455">
        <v>88.2</v>
      </c>
      <c r="X455">
        <v>328239523</v>
      </c>
      <c r="Y455">
        <v>14.7</v>
      </c>
      <c r="Z455">
        <v>270663028</v>
      </c>
      <c r="AA455">
        <v>37.090240000000001</v>
      </c>
      <c r="AB455">
        <v>-95.712890999999999</v>
      </c>
      <c r="AC455">
        <v>1.0757575757575757</v>
      </c>
      <c r="AD455">
        <v>15303564.52112676</v>
      </c>
      <c r="AE455">
        <v>120422.5352112676</v>
      </c>
      <c r="AF455">
        <v>7.8689206717181999E-3</v>
      </c>
      <c r="AG455">
        <v>3.2211955966097894</v>
      </c>
      <c r="AH455">
        <v>127.08223169590643</v>
      </c>
      <c r="AI455">
        <v>13</v>
      </c>
      <c r="AJ455">
        <v>6560</v>
      </c>
      <c r="AK455">
        <v>79200</v>
      </c>
      <c r="AL455">
        <v>0</v>
      </c>
      <c r="AM455">
        <f>youtube_stats_raw[[#This Row],[subscribers_for_last_30_days]] /  youtube_stats_raw[[#This Row],[subscribers]]</f>
        <v>0</v>
      </c>
      <c r="AN455" t="str">
        <f>IF(AND(youtube_stats_raw[[#This Row],[upload_frequency]]&gt;23.1077381,youtube_stats_raw[[#This Row],[ engagement_rate]]&lt;=0),"High",IF(OR(youtube_stats_raw[[#This Row],[upload_frequency]]&gt;23.1077381,youtube_stats_raw[[#This Row],[ engagement_rate]]&lt;=0),"Medium","Low"))</f>
        <v>Medium</v>
      </c>
      <c r="AO455" s="4">
        <f>DATE(T455, MATCH(U455,{"Jan","Feb","Mar","Apr","May","Jun","Jul","Aug","Sep","Oct","Nov","Dec"},0), V455)</f>
        <v>41519</v>
      </c>
      <c r="AP455" t="str">
        <f>IF(youtube_stats_raw[[#This Row],[subscribers]]&lt;70000000,"Micro",IF(youtube_stats_raw[[#This Row],[subscribers]]&lt;128000000,"Mid",IF(youtube_stats_raw[[#This Row],[subscribers]]&lt;186000000,"Macro","Mega")))</f>
        <v>Micro</v>
      </c>
      <c r="AQ455">
        <f>SUM((youtube_stats_raw[[#This Row],[lowest_yearly_earnings]] + youtube_stats_raw[[#This Row],[highest_yearly_earnings]])/2)</f>
        <v>44900</v>
      </c>
      <c r="AR45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56" spans="1:44" x14ac:dyDescent="0.3">
      <c r="A456">
        <v>533</v>
      </c>
      <c r="B456" t="s">
        <v>670</v>
      </c>
      <c r="C456" s="1">
        <v>17000000</v>
      </c>
      <c r="D456" s="2">
        <v>10847948832</v>
      </c>
      <c r="E456" t="s">
        <v>30</v>
      </c>
      <c r="F456" t="s">
        <v>670</v>
      </c>
      <c r="G456">
        <v>1015</v>
      </c>
      <c r="H456" t="s">
        <v>96</v>
      </c>
      <c r="I456" t="s">
        <v>97</v>
      </c>
      <c r="J456" t="s">
        <v>30</v>
      </c>
      <c r="K456">
        <v>385</v>
      </c>
      <c r="L456">
        <v>21</v>
      </c>
      <c r="M456">
        <v>112</v>
      </c>
      <c r="N456">
        <v>93768000</v>
      </c>
      <c r="O456">
        <v>23400</v>
      </c>
      <c r="P456">
        <v>375100</v>
      </c>
      <c r="Q456">
        <v>281300</v>
      </c>
      <c r="R456">
        <v>4500000</v>
      </c>
      <c r="S456">
        <v>100000</v>
      </c>
      <c r="T456">
        <v>2008</v>
      </c>
      <c r="U456" t="s">
        <v>98</v>
      </c>
      <c r="V456" t="s">
        <v>82</v>
      </c>
      <c r="W456">
        <v>60</v>
      </c>
      <c r="X456">
        <v>66834405</v>
      </c>
      <c r="Y456">
        <v>3.85</v>
      </c>
      <c r="Z456">
        <v>55908316</v>
      </c>
      <c r="AA456">
        <v>55.378050999999999</v>
      </c>
      <c r="AB456">
        <v>-3.4359730000000002</v>
      </c>
      <c r="AC456">
        <v>5.286458333333333</v>
      </c>
      <c r="AD456">
        <v>10687634.31724138</v>
      </c>
      <c r="AE456">
        <v>16748.768472906402</v>
      </c>
      <c r="AF456">
        <v>1.5671165363402408E-3</v>
      </c>
      <c r="AG456">
        <v>34.577965457719074</v>
      </c>
      <c r="AH456">
        <v>638.11463717647064</v>
      </c>
      <c r="AI456">
        <v>18</v>
      </c>
      <c r="AJ456">
        <v>351700</v>
      </c>
      <c r="AK456">
        <v>4218700</v>
      </c>
      <c r="AL456">
        <v>5555.5555555555557</v>
      </c>
      <c r="AM456">
        <f>youtube_stats_raw[[#This Row],[subscribers_for_last_30_days]] /  youtube_stats_raw[[#This Row],[subscribers]]</f>
        <v>5.8823529411764705E-3</v>
      </c>
      <c r="AN456" t="str">
        <f>IF(AND(youtube_stats_raw[[#This Row],[upload_frequency]]&gt;23.1077381,youtube_stats_raw[[#This Row],[ engagement_rate]]&lt;=0),"High",IF(OR(youtube_stats_raw[[#This Row],[upload_frequency]]&gt;23.1077381,youtube_stats_raw[[#This Row],[ engagement_rate]]&lt;=0),"Medium","Low"))</f>
        <v>Low</v>
      </c>
      <c r="AO456" s="4">
        <f>DATE(T456, MATCH(U456,{"Jan","Feb","Mar","Apr","May","Jun","Jul","Aug","Sep","Oct","Nov","Dec"},0), V456)</f>
        <v>39636</v>
      </c>
      <c r="AP456" t="str">
        <f>IF(youtube_stats_raw[[#This Row],[subscribers]]&lt;70000000,"Micro",IF(youtube_stats_raw[[#This Row],[subscribers]]&lt;128000000,"Mid",IF(youtube_stats_raw[[#This Row],[subscribers]]&lt;186000000,"Macro","Mega")))</f>
        <v>Micro</v>
      </c>
      <c r="AQ456">
        <f>SUM((youtube_stats_raw[[#This Row],[lowest_yearly_earnings]] + youtube_stats_raw[[#This Row],[highest_yearly_earnings]])/2)</f>
        <v>2390650</v>
      </c>
      <c r="AR45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57" spans="1:44" x14ac:dyDescent="0.3">
      <c r="A457">
        <v>534</v>
      </c>
      <c r="B457" t="s">
        <v>671</v>
      </c>
      <c r="C457" s="1">
        <v>17000000</v>
      </c>
      <c r="D457" s="2">
        <v>1001465469</v>
      </c>
      <c r="E457" t="s">
        <v>170</v>
      </c>
      <c r="F457" t="s">
        <v>671</v>
      </c>
      <c r="G457">
        <v>1407</v>
      </c>
      <c r="H457" t="s">
        <v>31</v>
      </c>
      <c r="I457" t="s">
        <v>32</v>
      </c>
      <c r="J457" t="s">
        <v>45</v>
      </c>
      <c r="K457">
        <v>11662</v>
      </c>
      <c r="L457">
        <v>89</v>
      </c>
      <c r="M457">
        <v>128</v>
      </c>
      <c r="N457">
        <v>7626000</v>
      </c>
      <c r="O457">
        <v>1900</v>
      </c>
      <c r="P457">
        <v>30500</v>
      </c>
      <c r="Q457">
        <v>22900</v>
      </c>
      <c r="R457">
        <v>366100</v>
      </c>
      <c r="S457">
        <v>100000</v>
      </c>
      <c r="T457">
        <v>2013</v>
      </c>
      <c r="U457" t="s">
        <v>34</v>
      </c>
      <c r="V457" t="s">
        <v>74</v>
      </c>
      <c r="W457">
        <v>28.1</v>
      </c>
      <c r="X457">
        <v>1366417754</v>
      </c>
      <c r="Y457">
        <v>5.36</v>
      </c>
      <c r="Z457">
        <v>471031528</v>
      </c>
      <c r="AA457">
        <v>20.593684</v>
      </c>
      <c r="AB457">
        <v>78.962879999999998</v>
      </c>
      <c r="AC457">
        <v>10.659090909090908</v>
      </c>
      <c r="AD457">
        <v>711773.60980810237</v>
      </c>
      <c r="AE457">
        <v>12082.444918265814</v>
      </c>
      <c r="AF457">
        <v>1.6975123482764837E-2</v>
      </c>
      <c r="AG457">
        <v>30.455368601431029</v>
      </c>
      <c r="AH457">
        <v>58.909733470588236</v>
      </c>
      <c r="AI457">
        <v>13</v>
      </c>
      <c r="AJ457">
        <v>28600</v>
      </c>
      <c r="AK457">
        <v>343200</v>
      </c>
      <c r="AL457">
        <v>7692.3076923076924</v>
      </c>
      <c r="AM457">
        <f>youtube_stats_raw[[#This Row],[subscribers_for_last_30_days]] /  youtube_stats_raw[[#This Row],[subscribers]]</f>
        <v>5.8823529411764705E-3</v>
      </c>
      <c r="AN457" t="str">
        <f>IF(AND(youtube_stats_raw[[#This Row],[upload_frequency]]&gt;23.1077381,youtube_stats_raw[[#This Row],[ engagement_rate]]&lt;=0),"High",IF(OR(youtube_stats_raw[[#This Row],[upload_frequency]]&gt;23.1077381,youtube_stats_raw[[#This Row],[ engagement_rate]]&lt;=0),"Medium","Low"))</f>
        <v>Low</v>
      </c>
      <c r="AO457" s="4">
        <f>DATE(T457, MATCH(U457,{"Jan","Feb","Mar","Apr","May","Jun","Jul","Aug","Sep","Oct","Nov","Dec"},0), V457)</f>
        <v>41347</v>
      </c>
      <c r="AP457" t="str">
        <f>IF(youtube_stats_raw[[#This Row],[subscribers]]&lt;70000000,"Micro",IF(youtube_stats_raw[[#This Row],[subscribers]]&lt;128000000,"Mid",IF(youtube_stats_raw[[#This Row],[subscribers]]&lt;186000000,"Macro","Mega")))</f>
        <v>Micro</v>
      </c>
      <c r="AQ457">
        <f>SUM((youtube_stats_raw[[#This Row],[lowest_yearly_earnings]] + youtube_stats_raw[[#This Row],[highest_yearly_earnings]])/2)</f>
        <v>194500</v>
      </c>
      <c r="AR45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58" spans="1:44" x14ac:dyDescent="0.3">
      <c r="A458">
        <v>536</v>
      </c>
      <c r="B458" t="s">
        <v>672</v>
      </c>
      <c r="C458" s="1">
        <v>17000000</v>
      </c>
      <c r="D458" s="2">
        <v>14543594822</v>
      </c>
      <c r="E458" t="s">
        <v>30</v>
      </c>
      <c r="F458" t="s">
        <v>672</v>
      </c>
      <c r="G458">
        <v>97</v>
      </c>
      <c r="H458" t="s">
        <v>39</v>
      </c>
      <c r="I458" t="s">
        <v>40</v>
      </c>
      <c r="J458" t="s">
        <v>30</v>
      </c>
      <c r="K458">
        <v>241</v>
      </c>
      <c r="L458">
        <v>133</v>
      </c>
      <c r="M458">
        <v>112</v>
      </c>
      <c r="N458">
        <v>49817000</v>
      </c>
      <c r="O458">
        <v>12500</v>
      </c>
      <c r="P458">
        <v>199300</v>
      </c>
      <c r="Q458">
        <v>149500</v>
      </c>
      <c r="R458">
        <v>2400000</v>
      </c>
      <c r="S458">
        <v>0</v>
      </c>
      <c r="T458">
        <v>2009</v>
      </c>
      <c r="U458" t="s">
        <v>59</v>
      </c>
      <c r="V458" t="s">
        <v>42</v>
      </c>
      <c r="W458">
        <v>88.2</v>
      </c>
      <c r="X458">
        <v>328239523</v>
      </c>
      <c r="Y458">
        <v>14.7</v>
      </c>
      <c r="Z458">
        <v>270663028</v>
      </c>
      <c r="AA458">
        <v>37.090240000000001</v>
      </c>
      <c r="AB458">
        <v>-95.712890999999999</v>
      </c>
      <c r="AC458">
        <v>0.53888888888888886</v>
      </c>
      <c r="AD458">
        <v>149933967.23711342</v>
      </c>
      <c r="AE458">
        <v>175257.73195876289</v>
      </c>
      <c r="AF458">
        <v>1.1688994507935695E-3</v>
      </c>
      <c r="AG458">
        <v>13.703627090774024</v>
      </c>
      <c r="AH458">
        <v>855.50557776470589</v>
      </c>
      <c r="AI458">
        <v>17</v>
      </c>
      <c r="AJ458">
        <v>186800</v>
      </c>
      <c r="AK458">
        <v>2250500</v>
      </c>
      <c r="AL458">
        <v>0</v>
      </c>
      <c r="AM458">
        <f>youtube_stats_raw[[#This Row],[subscribers_for_last_30_days]] /  youtube_stats_raw[[#This Row],[subscribers]]</f>
        <v>0</v>
      </c>
      <c r="AN458" t="str">
        <f>IF(AND(youtube_stats_raw[[#This Row],[upload_frequency]]&gt;23.1077381,youtube_stats_raw[[#This Row],[ engagement_rate]]&lt;=0),"High",IF(OR(youtube_stats_raw[[#This Row],[upload_frequency]]&gt;23.1077381,youtube_stats_raw[[#This Row],[ engagement_rate]]&lt;=0),"Medium","Low"))</f>
        <v>Medium</v>
      </c>
      <c r="AO458" s="4">
        <f>DATE(T458, MATCH(U458,{"Jan","Feb","Mar","Apr","May","Jun","Jul","Aug","Sep","Oct","Nov","Dec"},0), V458)</f>
        <v>39945</v>
      </c>
      <c r="AP458" t="str">
        <f>IF(youtube_stats_raw[[#This Row],[subscribers]]&lt;70000000,"Micro",IF(youtube_stats_raw[[#This Row],[subscribers]]&lt;128000000,"Mid",IF(youtube_stats_raw[[#This Row],[subscribers]]&lt;186000000,"Macro","Mega")))</f>
        <v>Micro</v>
      </c>
      <c r="AQ458">
        <f>SUM((youtube_stats_raw[[#This Row],[lowest_yearly_earnings]] + youtube_stats_raw[[#This Row],[highest_yearly_earnings]])/2)</f>
        <v>1274750</v>
      </c>
      <c r="AR45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59" spans="1:44" x14ac:dyDescent="0.3">
      <c r="A459">
        <v>537</v>
      </c>
      <c r="B459" t="s">
        <v>673</v>
      </c>
      <c r="C459" s="1">
        <v>16900000</v>
      </c>
      <c r="D459" s="2">
        <v>8684010451</v>
      </c>
      <c r="E459" t="s">
        <v>30</v>
      </c>
      <c r="F459" t="s">
        <v>673</v>
      </c>
      <c r="G459">
        <v>2235</v>
      </c>
      <c r="H459" t="s">
        <v>31</v>
      </c>
      <c r="I459" t="s">
        <v>32</v>
      </c>
      <c r="J459" t="s">
        <v>30</v>
      </c>
      <c r="K459">
        <v>574</v>
      </c>
      <c r="L459">
        <v>90</v>
      </c>
      <c r="M459">
        <v>113</v>
      </c>
      <c r="N459">
        <v>72911000</v>
      </c>
      <c r="O459">
        <v>18200</v>
      </c>
      <c r="P459">
        <v>291600</v>
      </c>
      <c r="Q459">
        <v>218700</v>
      </c>
      <c r="R459">
        <v>3500000</v>
      </c>
      <c r="S459">
        <v>200000</v>
      </c>
      <c r="T459">
        <v>2011</v>
      </c>
      <c r="U459" t="s">
        <v>91</v>
      </c>
      <c r="V459" t="s">
        <v>183</v>
      </c>
      <c r="W459">
        <v>28.1</v>
      </c>
      <c r="X459">
        <v>1366417754</v>
      </c>
      <c r="Y459">
        <v>5.36</v>
      </c>
      <c r="Z459">
        <v>471031528</v>
      </c>
      <c r="AA459">
        <v>20.593684</v>
      </c>
      <c r="AB459">
        <v>78.962879999999998</v>
      </c>
      <c r="AC459">
        <v>14.326923076923077</v>
      </c>
      <c r="AD459">
        <v>3885463.2890380314</v>
      </c>
      <c r="AE459">
        <v>7561.5212527964204</v>
      </c>
      <c r="AF459">
        <v>1.9461054423367138E-3</v>
      </c>
      <c r="AG459">
        <v>33.578955442922229</v>
      </c>
      <c r="AH459">
        <v>513.84677224852067</v>
      </c>
      <c r="AI459">
        <v>15</v>
      </c>
      <c r="AJ459">
        <v>273400</v>
      </c>
      <c r="AK459">
        <v>3281300</v>
      </c>
      <c r="AL459">
        <v>13333.333333333334</v>
      </c>
      <c r="AM459">
        <f>youtube_stats_raw[[#This Row],[subscribers_for_last_30_days]] /  youtube_stats_raw[[#This Row],[subscribers]]</f>
        <v>1.1834319526627219E-2</v>
      </c>
      <c r="AN459" t="str">
        <f>IF(AND(youtube_stats_raw[[#This Row],[upload_frequency]]&gt;23.1077381,youtube_stats_raw[[#This Row],[ engagement_rate]]&lt;=0),"High",IF(OR(youtube_stats_raw[[#This Row],[upload_frequency]]&gt;23.1077381,youtube_stats_raw[[#This Row],[ engagement_rate]]&lt;=0),"Medium","Low"))</f>
        <v>Low</v>
      </c>
      <c r="AO459" s="4">
        <f>DATE(T459, MATCH(U459,{"Jan","Feb","Mar","Apr","May","Jun","Jul","Aug","Sep","Oct","Nov","Dec"},0), V459)</f>
        <v>40781</v>
      </c>
      <c r="AP459" t="str">
        <f>IF(youtube_stats_raw[[#This Row],[subscribers]]&lt;70000000,"Micro",IF(youtube_stats_raw[[#This Row],[subscribers]]&lt;128000000,"Mid",IF(youtube_stats_raw[[#This Row],[subscribers]]&lt;186000000,"Macro","Mega")))</f>
        <v>Micro</v>
      </c>
      <c r="AQ459">
        <f>SUM((youtube_stats_raw[[#This Row],[lowest_yearly_earnings]] + youtube_stats_raw[[#This Row],[highest_yearly_earnings]])/2)</f>
        <v>1859350</v>
      </c>
      <c r="AR45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60" spans="1:44" x14ac:dyDescent="0.3">
      <c r="A460">
        <v>538</v>
      </c>
      <c r="B460" t="s">
        <v>674</v>
      </c>
      <c r="C460" s="1">
        <v>16900000</v>
      </c>
      <c r="D460" s="2">
        <v>9111000228</v>
      </c>
      <c r="E460" t="s">
        <v>61</v>
      </c>
      <c r="F460" t="s">
        <v>674</v>
      </c>
      <c r="G460">
        <v>1910</v>
      </c>
      <c r="H460" t="s">
        <v>39</v>
      </c>
      <c r="I460" t="s">
        <v>40</v>
      </c>
      <c r="J460" t="s">
        <v>45</v>
      </c>
      <c r="K460">
        <v>527</v>
      </c>
      <c r="L460">
        <v>134</v>
      </c>
      <c r="M460">
        <v>129</v>
      </c>
      <c r="N460">
        <v>10889000</v>
      </c>
      <c r="O460">
        <v>2700</v>
      </c>
      <c r="P460">
        <v>43600</v>
      </c>
      <c r="Q460">
        <v>32700</v>
      </c>
      <c r="R460">
        <v>522600</v>
      </c>
      <c r="S460">
        <v>0</v>
      </c>
      <c r="T460">
        <v>2006</v>
      </c>
      <c r="U460" t="s">
        <v>98</v>
      </c>
      <c r="V460" t="s">
        <v>90</v>
      </c>
      <c r="W460">
        <v>88.2</v>
      </c>
      <c r="X460">
        <v>328239523</v>
      </c>
      <c r="Y460">
        <v>14.7</v>
      </c>
      <c r="Z460">
        <v>270663028</v>
      </c>
      <c r="AA460">
        <v>37.090240000000001</v>
      </c>
      <c r="AB460">
        <v>-95.712890999999999</v>
      </c>
      <c r="AC460">
        <v>8.8425925925925934</v>
      </c>
      <c r="AD460">
        <v>4770157.187434555</v>
      </c>
      <c r="AE460">
        <v>8848.1675392670149</v>
      </c>
      <c r="AF460">
        <v>1.8549006231020368E-3</v>
      </c>
      <c r="AG460">
        <v>4.7854240927366156</v>
      </c>
      <c r="AH460">
        <v>539.11243952662721</v>
      </c>
      <c r="AI460">
        <v>20</v>
      </c>
      <c r="AJ460">
        <v>40900</v>
      </c>
      <c r="AK460">
        <v>489900</v>
      </c>
      <c r="AL460">
        <v>0</v>
      </c>
      <c r="AM460">
        <f>youtube_stats_raw[[#This Row],[subscribers_for_last_30_days]] /  youtube_stats_raw[[#This Row],[subscribers]]</f>
        <v>0</v>
      </c>
      <c r="AN460" t="str">
        <f>IF(AND(youtube_stats_raw[[#This Row],[upload_frequency]]&gt;23.1077381,youtube_stats_raw[[#This Row],[ engagement_rate]]&lt;=0),"High",IF(OR(youtube_stats_raw[[#This Row],[upload_frequency]]&gt;23.1077381,youtube_stats_raw[[#This Row],[ engagement_rate]]&lt;=0),"Medium","Low"))</f>
        <v>Medium</v>
      </c>
      <c r="AO460" s="4">
        <f>DATE(T460, MATCH(U460,{"Jan","Feb","Mar","Apr","May","Jun","Jul","Aug","Sep","Oct","Nov","Dec"},0), V460)</f>
        <v>38916</v>
      </c>
      <c r="AP460" t="str">
        <f>IF(youtube_stats_raw[[#This Row],[subscribers]]&lt;70000000,"Micro",IF(youtube_stats_raw[[#This Row],[subscribers]]&lt;128000000,"Mid",IF(youtube_stats_raw[[#This Row],[subscribers]]&lt;186000000,"Macro","Mega")))</f>
        <v>Micro</v>
      </c>
      <c r="AQ460">
        <f>SUM((youtube_stats_raw[[#This Row],[lowest_yearly_earnings]] + youtube_stats_raw[[#This Row],[highest_yearly_earnings]])/2)</f>
        <v>277650</v>
      </c>
      <c r="AR46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61" spans="1:44" x14ac:dyDescent="0.3">
      <c r="A461">
        <v>539</v>
      </c>
      <c r="B461" t="s">
        <v>675</v>
      </c>
      <c r="C461" s="1">
        <v>16900000</v>
      </c>
      <c r="D461" s="2">
        <v>3827906874</v>
      </c>
      <c r="E461" t="s">
        <v>45</v>
      </c>
      <c r="F461" t="s">
        <v>675</v>
      </c>
      <c r="G461">
        <v>366</v>
      </c>
      <c r="H461" t="s">
        <v>39</v>
      </c>
      <c r="I461" t="s">
        <v>40</v>
      </c>
      <c r="J461" t="s">
        <v>45</v>
      </c>
      <c r="K461">
        <v>2039</v>
      </c>
      <c r="L461">
        <v>134</v>
      </c>
      <c r="M461">
        <v>129</v>
      </c>
      <c r="N461">
        <v>1635000</v>
      </c>
      <c r="O461">
        <v>409</v>
      </c>
      <c r="P461">
        <v>6500</v>
      </c>
      <c r="Q461">
        <v>4900</v>
      </c>
      <c r="R461">
        <v>78500</v>
      </c>
      <c r="S461">
        <v>0</v>
      </c>
      <c r="T461">
        <v>2013</v>
      </c>
      <c r="U461" t="s">
        <v>34</v>
      </c>
      <c r="V461" t="s">
        <v>144</v>
      </c>
      <c r="W461">
        <v>88.2</v>
      </c>
      <c r="X461">
        <v>328239523</v>
      </c>
      <c r="Y461">
        <v>14.7</v>
      </c>
      <c r="Z461">
        <v>270663028</v>
      </c>
      <c r="AA461">
        <v>37.090240000000001</v>
      </c>
      <c r="AB461">
        <v>-95.712890999999999</v>
      </c>
      <c r="AC461">
        <v>2.7727272727272729</v>
      </c>
      <c r="AD461">
        <v>10458761.950819673</v>
      </c>
      <c r="AE461">
        <v>46174.863387978141</v>
      </c>
      <c r="AF461">
        <v>4.4149454404934932E-3</v>
      </c>
      <c r="AG461">
        <v>1.6980559386513436</v>
      </c>
      <c r="AH461">
        <v>226.50336532544378</v>
      </c>
      <c r="AI461">
        <v>13</v>
      </c>
      <c r="AJ461">
        <v>6091</v>
      </c>
      <c r="AK461">
        <v>73600</v>
      </c>
      <c r="AL461">
        <v>0</v>
      </c>
      <c r="AM461">
        <f>youtube_stats_raw[[#This Row],[subscribers_for_last_30_days]] /  youtube_stats_raw[[#This Row],[subscribers]]</f>
        <v>0</v>
      </c>
      <c r="AN461" t="str">
        <f>IF(AND(youtube_stats_raw[[#This Row],[upload_frequency]]&gt;23.1077381,youtube_stats_raw[[#This Row],[ engagement_rate]]&lt;=0),"High",IF(OR(youtube_stats_raw[[#This Row],[upload_frequency]]&gt;23.1077381,youtube_stats_raw[[#This Row],[ engagement_rate]]&lt;=0),"Medium","Low"))</f>
        <v>Medium</v>
      </c>
      <c r="AO461" s="4">
        <f>DATE(T461, MATCH(U461,{"Jan","Feb","Mar","Apr","May","Jun","Jul","Aug","Sep","Oct","Nov","Dec"},0), V461)</f>
        <v>41352</v>
      </c>
      <c r="AP461" t="str">
        <f>IF(youtube_stats_raw[[#This Row],[subscribers]]&lt;70000000,"Micro",IF(youtube_stats_raw[[#This Row],[subscribers]]&lt;128000000,"Mid",IF(youtube_stats_raw[[#This Row],[subscribers]]&lt;186000000,"Macro","Mega")))</f>
        <v>Micro</v>
      </c>
      <c r="AQ461">
        <f>SUM((youtube_stats_raw[[#This Row],[lowest_yearly_earnings]] + youtube_stats_raw[[#This Row],[highest_yearly_earnings]])/2)</f>
        <v>41700</v>
      </c>
      <c r="AR46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62" spans="1:44" x14ac:dyDescent="0.3">
      <c r="A462">
        <v>540</v>
      </c>
      <c r="B462" t="s">
        <v>676</v>
      </c>
      <c r="C462" s="1">
        <v>16900000</v>
      </c>
      <c r="D462" s="2">
        <v>4609753237</v>
      </c>
      <c r="E462" t="s">
        <v>45</v>
      </c>
      <c r="F462" t="s">
        <v>676</v>
      </c>
      <c r="G462">
        <v>3900</v>
      </c>
      <c r="H462" t="s">
        <v>39</v>
      </c>
      <c r="I462" t="s">
        <v>40</v>
      </c>
      <c r="J462" t="s">
        <v>45</v>
      </c>
      <c r="K462">
        <v>1543</v>
      </c>
      <c r="L462">
        <v>134</v>
      </c>
      <c r="M462">
        <v>129</v>
      </c>
      <c r="N462">
        <v>36357000</v>
      </c>
      <c r="O462">
        <v>9100</v>
      </c>
      <c r="P462">
        <v>145400</v>
      </c>
      <c r="Q462">
        <v>109100</v>
      </c>
      <c r="R462">
        <v>1700000</v>
      </c>
      <c r="S462">
        <v>100000</v>
      </c>
      <c r="T462">
        <v>2005</v>
      </c>
      <c r="U462" t="s">
        <v>84</v>
      </c>
      <c r="V462" t="s">
        <v>103</v>
      </c>
      <c r="W462">
        <v>88.2</v>
      </c>
      <c r="X462">
        <v>328239523</v>
      </c>
      <c r="Y462">
        <v>14.7</v>
      </c>
      <c r="Z462">
        <v>270663028</v>
      </c>
      <c r="AA462">
        <v>37.090240000000001</v>
      </c>
      <c r="AB462">
        <v>-95.712890999999999</v>
      </c>
      <c r="AC462">
        <v>17.105263157894736</v>
      </c>
      <c r="AD462">
        <v>1181988.0094871796</v>
      </c>
      <c r="AE462">
        <v>4333.333333333333</v>
      </c>
      <c r="AF462">
        <v>3.6661398411422168E-3</v>
      </c>
      <c r="AG462">
        <v>31.541818514915878</v>
      </c>
      <c r="AH462">
        <v>272.76646372781067</v>
      </c>
      <c r="AI462">
        <v>21</v>
      </c>
      <c r="AJ462">
        <v>136300</v>
      </c>
      <c r="AK462">
        <v>1590900</v>
      </c>
      <c r="AL462">
        <v>4761.9047619047615</v>
      </c>
      <c r="AM462">
        <f>youtube_stats_raw[[#This Row],[subscribers_for_last_30_days]] /  youtube_stats_raw[[#This Row],[subscribers]]</f>
        <v>5.9171597633136093E-3</v>
      </c>
      <c r="AN462" t="str">
        <f>IF(AND(youtube_stats_raw[[#This Row],[upload_frequency]]&gt;23.1077381,youtube_stats_raw[[#This Row],[ engagement_rate]]&lt;=0),"High",IF(OR(youtube_stats_raw[[#This Row],[upload_frequency]]&gt;23.1077381,youtube_stats_raw[[#This Row],[ engagement_rate]]&lt;=0),"Medium","Low"))</f>
        <v>Low</v>
      </c>
      <c r="AO462" s="4">
        <f>DATE(T462, MATCH(U462,{"Jan","Feb","Mar","Apr","May","Jun","Jul","Aug","Sep","Oct","Nov","Dec"},0), V462)</f>
        <v>38702</v>
      </c>
      <c r="AP462" t="str">
        <f>IF(youtube_stats_raw[[#This Row],[subscribers]]&lt;70000000,"Micro",IF(youtube_stats_raw[[#This Row],[subscribers]]&lt;128000000,"Mid",IF(youtube_stats_raw[[#This Row],[subscribers]]&lt;186000000,"Macro","Mega")))</f>
        <v>Micro</v>
      </c>
      <c r="AQ462">
        <f>SUM((youtube_stats_raw[[#This Row],[lowest_yearly_earnings]] + youtube_stats_raw[[#This Row],[highest_yearly_earnings]])/2)</f>
        <v>904550</v>
      </c>
      <c r="AR46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63" spans="1:44" x14ac:dyDescent="0.3">
      <c r="A463">
        <v>541</v>
      </c>
      <c r="B463" t="s">
        <v>677</v>
      </c>
      <c r="C463" s="1">
        <v>16900000</v>
      </c>
      <c r="D463" s="2">
        <v>9270331567</v>
      </c>
      <c r="E463" t="s">
        <v>170</v>
      </c>
      <c r="F463" t="s">
        <v>677</v>
      </c>
      <c r="G463">
        <v>441</v>
      </c>
      <c r="H463" t="s">
        <v>31</v>
      </c>
      <c r="I463" t="s">
        <v>32</v>
      </c>
      <c r="J463" t="s">
        <v>71</v>
      </c>
      <c r="K463">
        <v>510</v>
      </c>
      <c r="L463">
        <v>90</v>
      </c>
      <c r="M463">
        <v>34</v>
      </c>
      <c r="N463">
        <v>89782000</v>
      </c>
      <c r="O463">
        <v>22400</v>
      </c>
      <c r="P463">
        <v>359100</v>
      </c>
      <c r="Q463">
        <v>269300</v>
      </c>
      <c r="R463">
        <v>4300000</v>
      </c>
      <c r="S463">
        <v>0</v>
      </c>
      <c r="T463">
        <v>2017</v>
      </c>
      <c r="U463" t="s">
        <v>59</v>
      </c>
      <c r="V463" t="s">
        <v>76</v>
      </c>
      <c r="W463">
        <v>28.1</v>
      </c>
      <c r="X463">
        <v>1366417754</v>
      </c>
      <c r="Y463">
        <v>5.36</v>
      </c>
      <c r="Z463">
        <v>471031528</v>
      </c>
      <c r="AA463">
        <v>20.593684</v>
      </c>
      <c r="AB463">
        <v>78.962879999999998</v>
      </c>
      <c r="AC463">
        <v>5.25</v>
      </c>
      <c r="AD463">
        <v>21021160.015873015</v>
      </c>
      <c r="AE463">
        <v>38321.995464852611</v>
      </c>
      <c r="AF463">
        <v>1.8230200158276604E-3</v>
      </c>
      <c r="AG463">
        <v>38.736478561166443</v>
      </c>
      <c r="AH463">
        <v>548.54032940828404</v>
      </c>
      <c r="AI463">
        <v>9</v>
      </c>
      <c r="AJ463">
        <v>336700</v>
      </c>
      <c r="AK463">
        <v>4030700</v>
      </c>
      <c r="AL463">
        <v>0</v>
      </c>
      <c r="AM463">
        <f>youtube_stats_raw[[#This Row],[subscribers_for_last_30_days]] /  youtube_stats_raw[[#This Row],[subscribers]]</f>
        <v>0</v>
      </c>
      <c r="AN463" t="str">
        <f>IF(AND(youtube_stats_raw[[#This Row],[upload_frequency]]&gt;23.1077381,youtube_stats_raw[[#This Row],[ engagement_rate]]&lt;=0),"High",IF(OR(youtube_stats_raw[[#This Row],[upload_frequency]]&gt;23.1077381,youtube_stats_raw[[#This Row],[ engagement_rate]]&lt;=0),"Medium","Low"))</f>
        <v>Medium</v>
      </c>
      <c r="AO463" s="4">
        <f>DATE(T463, MATCH(U463,{"Jan","Feb","Mar","Apr","May","Jun","Jul","Aug","Sep","Oct","Nov","Dec"},0), V463)</f>
        <v>42863</v>
      </c>
      <c r="AP463" t="str">
        <f>IF(youtube_stats_raw[[#This Row],[subscribers]]&lt;70000000,"Micro",IF(youtube_stats_raw[[#This Row],[subscribers]]&lt;128000000,"Mid",IF(youtube_stats_raw[[#This Row],[subscribers]]&lt;186000000,"Macro","Mega")))</f>
        <v>Micro</v>
      </c>
      <c r="AQ463">
        <f>SUM((youtube_stats_raw[[#This Row],[lowest_yearly_earnings]] + youtube_stats_raw[[#This Row],[highest_yearly_earnings]])/2)</f>
        <v>2284650</v>
      </c>
      <c r="AR46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64" spans="1:44" x14ac:dyDescent="0.3">
      <c r="A464">
        <v>542</v>
      </c>
      <c r="B464" t="s">
        <v>678</v>
      </c>
      <c r="C464" s="1">
        <v>16900000</v>
      </c>
      <c r="D464" s="2">
        <v>9544277833</v>
      </c>
      <c r="E464" t="s">
        <v>58</v>
      </c>
      <c r="F464" t="s">
        <v>678</v>
      </c>
      <c r="G464">
        <v>2337</v>
      </c>
      <c r="H464" t="s">
        <v>39</v>
      </c>
      <c r="I464" t="s">
        <v>40</v>
      </c>
      <c r="J464" t="s">
        <v>45</v>
      </c>
      <c r="K464">
        <v>488</v>
      </c>
      <c r="L464">
        <v>134</v>
      </c>
      <c r="M464">
        <v>129</v>
      </c>
      <c r="N464">
        <v>275264000</v>
      </c>
      <c r="O464">
        <v>68800</v>
      </c>
      <c r="P464">
        <v>1100000</v>
      </c>
      <c r="Q464">
        <v>825800</v>
      </c>
      <c r="R464">
        <v>13200000</v>
      </c>
      <c r="S464">
        <v>700000</v>
      </c>
      <c r="T464">
        <v>2016</v>
      </c>
      <c r="U464" t="s">
        <v>84</v>
      </c>
      <c r="V464" t="s">
        <v>184</v>
      </c>
      <c r="W464">
        <v>88.2</v>
      </c>
      <c r="X464">
        <v>328239523</v>
      </c>
      <c r="Y464">
        <v>14.7</v>
      </c>
      <c r="Z464">
        <v>270663028</v>
      </c>
      <c r="AA464">
        <v>37.090240000000001</v>
      </c>
      <c r="AB464">
        <v>-95.712890999999999</v>
      </c>
      <c r="AC464">
        <v>24.34375</v>
      </c>
      <c r="AD464">
        <v>4083987.0915703895</v>
      </c>
      <c r="AE464">
        <v>7231.4933675652546</v>
      </c>
      <c r="AF464">
        <v>1.7706944721964277E-3</v>
      </c>
      <c r="AG464">
        <v>115.25230292402784</v>
      </c>
      <c r="AH464">
        <v>564.75016763313613</v>
      </c>
      <c r="AI464">
        <v>10</v>
      </c>
      <c r="AJ464">
        <v>1031200</v>
      </c>
      <c r="AK464">
        <v>12374200</v>
      </c>
      <c r="AL464">
        <v>70000</v>
      </c>
      <c r="AM464">
        <f>youtube_stats_raw[[#This Row],[subscribers_for_last_30_days]] /  youtube_stats_raw[[#This Row],[subscribers]]</f>
        <v>4.142011834319527E-2</v>
      </c>
      <c r="AN464" t="str">
        <f>IF(AND(youtube_stats_raw[[#This Row],[upload_frequency]]&gt;23.1077381,youtube_stats_raw[[#This Row],[ engagement_rate]]&lt;=0),"High",IF(OR(youtube_stats_raw[[#This Row],[upload_frequency]]&gt;23.1077381,youtube_stats_raw[[#This Row],[ engagement_rate]]&lt;=0),"Medium","Low"))</f>
        <v>Medium</v>
      </c>
      <c r="AO464" s="4">
        <f>DATE(T464, MATCH(U464,{"Jan","Feb","Mar","Apr","May","Jun","Jul","Aug","Sep","Oct","Nov","Dec"},0), V464)</f>
        <v>42735</v>
      </c>
      <c r="AP464" t="str">
        <f>IF(youtube_stats_raw[[#This Row],[subscribers]]&lt;70000000,"Micro",IF(youtube_stats_raw[[#This Row],[subscribers]]&lt;128000000,"Mid",IF(youtube_stats_raw[[#This Row],[subscribers]]&lt;186000000,"Macro","Mega")))</f>
        <v>Micro</v>
      </c>
      <c r="AQ464">
        <f>SUM((youtube_stats_raw[[#This Row],[lowest_yearly_earnings]] + youtube_stats_raw[[#This Row],[highest_yearly_earnings]])/2)</f>
        <v>7012900</v>
      </c>
      <c r="AR46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465" spans="1:44" x14ac:dyDescent="0.3">
      <c r="A465">
        <v>543</v>
      </c>
      <c r="B465" t="s">
        <v>679</v>
      </c>
      <c r="C465" s="1">
        <v>16900000</v>
      </c>
      <c r="D465" s="2">
        <v>3523578665</v>
      </c>
      <c r="E465" t="s">
        <v>212</v>
      </c>
      <c r="F465" t="s">
        <v>679</v>
      </c>
      <c r="G465">
        <v>4891</v>
      </c>
      <c r="H465" t="s">
        <v>113</v>
      </c>
      <c r="I465" t="s">
        <v>114</v>
      </c>
      <c r="J465" t="s">
        <v>213</v>
      </c>
      <c r="K465">
        <v>2307</v>
      </c>
      <c r="L465">
        <v>29</v>
      </c>
      <c r="M465">
        <v>2</v>
      </c>
      <c r="N465">
        <v>149543000</v>
      </c>
      <c r="O465">
        <v>37400</v>
      </c>
      <c r="P465">
        <v>598200</v>
      </c>
      <c r="Q465">
        <v>448600</v>
      </c>
      <c r="R465">
        <v>7200000</v>
      </c>
      <c r="S465">
        <v>400000</v>
      </c>
      <c r="T465">
        <v>2016</v>
      </c>
      <c r="U465" t="s">
        <v>65</v>
      </c>
      <c r="V465" t="s">
        <v>119</v>
      </c>
      <c r="W465">
        <v>51.3</v>
      </c>
      <c r="X465">
        <v>212559417</v>
      </c>
      <c r="Y465">
        <v>12.08</v>
      </c>
      <c r="Z465">
        <v>183241641</v>
      </c>
      <c r="AA465">
        <v>-14.235004</v>
      </c>
      <c r="AB465">
        <v>-51.925280000000001</v>
      </c>
      <c r="AC465">
        <v>50.947916666666664</v>
      </c>
      <c r="AD465">
        <v>720420.90881210391</v>
      </c>
      <c r="AE465">
        <v>3455.3261091801269</v>
      </c>
      <c r="AF465">
        <v>4.7962601680697822E-3</v>
      </c>
      <c r="AG465">
        <v>169.77058180706177</v>
      </c>
      <c r="AH465">
        <v>208.49577899408283</v>
      </c>
      <c r="AI465">
        <v>10</v>
      </c>
      <c r="AJ465">
        <v>560800</v>
      </c>
      <c r="AK465">
        <v>6751400</v>
      </c>
      <c r="AL465">
        <v>40000</v>
      </c>
      <c r="AM465">
        <f>youtube_stats_raw[[#This Row],[subscribers_for_last_30_days]] /  youtube_stats_raw[[#This Row],[subscribers]]</f>
        <v>2.3668639053254437E-2</v>
      </c>
      <c r="AN465" t="str">
        <f>IF(AND(youtube_stats_raw[[#This Row],[upload_frequency]]&gt;23.1077381,youtube_stats_raw[[#This Row],[ engagement_rate]]&lt;=0),"High",IF(OR(youtube_stats_raw[[#This Row],[upload_frequency]]&gt;23.1077381,youtube_stats_raw[[#This Row],[ engagement_rate]]&lt;=0),"Medium","Low"))</f>
        <v>Medium</v>
      </c>
      <c r="AO465" s="4">
        <f>DATE(T465, MATCH(U465,{"Jan","Feb","Mar","Apr","May","Jun","Jul","Aug","Sep","Oct","Nov","Dec"},0), V465)</f>
        <v>42470</v>
      </c>
      <c r="AP465" t="str">
        <f>IF(youtube_stats_raw[[#This Row],[subscribers]]&lt;70000000,"Micro",IF(youtube_stats_raw[[#This Row],[subscribers]]&lt;128000000,"Mid",IF(youtube_stats_raw[[#This Row],[subscribers]]&lt;186000000,"Macro","Mega")))</f>
        <v>Micro</v>
      </c>
      <c r="AQ465">
        <f>SUM((youtube_stats_raw[[#This Row],[lowest_yearly_earnings]] + youtube_stats_raw[[#This Row],[highest_yearly_earnings]])/2)</f>
        <v>3824300</v>
      </c>
      <c r="AR46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66" spans="1:44" x14ac:dyDescent="0.3">
      <c r="A466">
        <v>547</v>
      </c>
      <c r="B466" t="s">
        <v>680</v>
      </c>
      <c r="C466" s="1">
        <v>16800000</v>
      </c>
      <c r="D466" s="2">
        <v>7195314800</v>
      </c>
      <c r="E466" t="s">
        <v>45</v>
      </c>
      <c r="F466" t="s">
        <v>680</v>
      </c>
      <c r="G466">
        <v>502</v>
      </c>
      <c r="H466" t="s">
        <v>246</v>
      </c>
      <c r="I466" t="s">
        <v>247</v>
      </c>
      <c r="J466" t="s">
        <v>45</v>
      </c>
      <c r="K466">
        <v>795</v>
      </c>
      <c r="L466">
        <v>19</v>
      </c>
      <c r="M466">
        <v>130</v>
      </c>
      <c r="N466">
        <v>42836000</v>
      </c>
      <c r="O466">
        <v>10700</v>
      </c>
      <c r="P466">
        <v>171300</v>
      </c>
      <c r="Q466">
        <v>128500</v>
      </c>
      <c r="R466">
        <v>2100000</v>
      </c>
      <c r="S466">
        <v>100000</v>
      </c>
      <c r="T466">
        <v>2019</v>
      </c>
      <c r="U466" t="s">
        <v>140</v>
      </c>
      <c r="V466" t="s">
        <v>127</v>
      </c>
      <c r="W466">
        <v>36.299999999999997</v>
      </c>
      <c r="X466">
        <v>270203917</v>
      </c>
      <c r="Y466">
        <v>4.6900000000000004</v>
      </c>
      <c r="Z466">
        <v>151509724</v>
      </c>
      <c r="AA466">
        <v>-0.78927499999999995</v>
      </c>
      <c r="AB466">
        <v>113.92132700000001</v>
      </c>
      <c r="AC466">
        <v>8.3666666666666671</v>
      </c>
      <c r="AD466">
        <v>14333296.414342629</v>
      </c>
      <c r="AE466">
        <v>33466.135458167329</v>
      </c>
      <c r="AF466">
        <v>2.3348526738538248E-3</v>
      </c>
      <c r="AG466">
        <v>23.807158513759536</v>
      </c>
      <c r="AH466">
        <v>428.29254761904764</v>
      </c>
      <c r="AI466">
        <v>7</v>
      </c>
      <c r="AJ466">
        <v>160600</v>
      </c>
      <c r="AK466">
        <v>1971500</v>
      </c>
      <c r="AL466">
        <v>14285.714285714286</v>
      </c>
      <c r="AM466">
        <f>youtube_stats_raw[[#This Row],[subscribers_for_last_30_days]] /  youtube_stats_raw[[#This Row],[subscribers]]</f>
        <v>5.9523809523809521E-3</v>
      </c>
      <c r="AN466" t="str">
        <f>IF(AND(youtube_stats_raw[[#This Row],[upload_frequency]]&gt;23.1077381,youtube_stats_raw[[#This Row],[ engagement_rate]]&lt;=0),"High",IF(OR(youtube_stats_raw[[#This Row],[upload_frequency]]&gt;23.1077381,youtube_stats_raw[[#This Row],[ engagement_rate]]&lt;=0),"Medium","Low"))</f>
        <v>Low</v>
      </c>
      <c r="AO466" s="4">
        <f>DATE(T466, MATCH(U466,{"Jan","Feb","Mar","Apr","May","Jun","Jul","Aug","Sep","Oct","Nov","Dec"},0), V466)</f>
        <v>43791</v>
      </c>
      <c r="AP466" t="str">
        <f>IF(youtube_stats_raw[[#This Row],[subscribers]]&lt;70000000,"Micro",IF(youtube_stats_raw[[#This Row],[subscribers]]&lt;128000000,"Mid",IF(youtube_stats_raw[[#This Row],[subscribers]]&lt;186000000,"Macro","Mega")))</f>
        <v>Micro</v>
      </c>
      <c r="AQ466">
        <f>SUM((youtube_stats_raw[[#This Row],[lowest_yearly_earnings]] + youtube_stats_raw[[#This Row],[highest_yearly_earnings]])/2)</f>
        <v>1114250</v>
      </c>
      <c r="AR46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67" spans="1:44" x14ac:dyDescent="0.3">
      <c r="A467">
        <v>548</v>
      </c>
      <c r="B467" t="s">
        <v>681</v>
      </c>
      <c r="C467" s="1">
        <v>16800000</v>
      </c>
      <c r="D467" s="2">
        <v>3693798804</v>
      </c>
      <c r="E467" t="s">
        <v>37</v>
      </c>
      <c r="F467" t="s">
        <v>681</v>
      </c>
      <c r="G467">
        <v>1491</v>
      </c>
      <c r="H467" t="s">
        <v>113</v>
      </c>
      <c r="I467" t="s">
        <v>114</v>
      </c>
      <c r="J467" t="s">
        <v>45</v>
      </c>
      <c r="K467">
        <v>2129</v>
      </c>
      <c r="L467">
        <v>30</v>
      </c>
      <c r="M467">
        <v>130</v>
      </c>
      <c r="N467">
        <v>44121000</v>
      </c>
      <c r="O467">
        <v>11000</v>
      </c>
      <c r="P467">
        <v>176500</v>
      </c>
      <c r="Q467">
        <v>132400</v>
      </c>
      <c r="R467">
        <v>2100000</v>
      </c>
      <c r="S467">
        <v>100000</v>
      </c>
      <c r="T467">
        <v>2013</v>
      </c>
      <c r="U467" t="s">
        <v>65</v>
      </c>
      <c r="V467" t="s">
        <v>50</v>
      </c>
      <c r="W467">
        <v>51.3</v>
      </c>
      <c r="X467">
        <v>212559417</v>
      </c>
      <c r="Y467">
        <v>12.08</v>
      </c>
      <c r="Z467">
        <v>183241641</v>
      </c>
      <c r="AA467">
        <v>-14.235004</v>
      </c>
      <c r="AB467">
        <v>-51.925280000000001</v>
      </c>
      <c r="AC467">
        <v>11.295454545454545</v>
      </c>
      <c r="AD467">
        <v>2477396.9175050301</v>
      </c>
      <c r="AE467">
        <v>11267.605633802817</v>
      </c>
      <c r="AF467">
        <v>4.5481632572427462E-3</v>
      </c>
      <c r="AG467">
        <v>47.782786601389567</v>
      </c>
      <c r="AH467">
        <v>219.86897642857141</v>
      </c>
      <c r="AI467">
        <v>13</v>
      </c>
      <c r="AJ467">
        <v>165500</v>
      </c>
      <c r="AK467">
        <v>1967600</v>
      </c>
      <c r="AL467">
        <v>7692.3076923076924</v>
      </c>
      <c r="AM467">
        <f>youtube_stats_raw[[#This Row],[subscribers_for_last_30_days]] /  youtube_stats_raw[[#This Row],[subscribers]]</f>
        <v>5.9523809523809521E-3</v>
      </c>
      <c r="AN467" t="str">
        <f>IF(AND(youtube_stats_raw[[#This Row],[upload_frequency]]&gt;23.1077381,youtube_stats_raw[[#This Row],[ engagement_rate]]&lt;=0),"High",IF(OR(youtube_stats_raw[[#This Row],[upload_frequency]]&gt;23.1077381,youtube_stats_raw[[#This Row],[ engagement_rate]]&lt;=0),"Medium","Low"))</f>
        <v>Low</v>
      </c>
      <c r="AO467" s="4">
        <f>DATE(T467, MATCH(U467,{"Jan","Feb","Mar","Apr","May","Jun","Jul","Aug","Sep","Oct","Nov","Dec"},0), V467)</f>
        <v>41366</v>
      </c>
      <c r="AP467" t="str">
        <f>IF(youtube_stats_raw[[#This Row],[subscribers]]&lt;70000000,"Micro",IF(youtube_stats_raw[[#This Row],[subscribers]]&lt;128000000,"Mid",IF(youtube_stats_raw[[#This Row],[subscribers]]&lt;186000000,"Macro","Mega")))</f>
        <v>Micro</v>
      </c>
      <c r="AQ467">
        <f>SUM((youtube_stats_raw[[#This Row],[lowest_yearly_earnings]] + youtube_stats_raw[[#This Row],[highest_yearly_earnings]])/2)</f>
        <v>1116200</v>
      </c>
      <c r="AR46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68" spans="1:44" x14ac:dyDescent="0.3">
      <c r="A468">
        <v>550</v>
      </c>
      <c r="B468" t="s">
        <v>682</v>
      </c>
      <c r="C468" s="1">
        <v>16700000</v>
      </c>
      <c r="D468" s="2">
        <v>7102965621</v>
      </c>
      <c r="E468" t="s">
        <v>61</v>
      </c>
      <c r="F468" t="s">
        <v>682</v>
      </c>
      <c r="G468">
        <v>1693</v>
      </c>
      <c r="H468" t="s">
        <v>39</v>
      </c>
      <c r="I468" t="s">
        <v>40</v>
      </c>
      <c r="J468" t="s">
        <v>41</v>
      </c>
      <c r="K468">
        <v>814</v>
      </c>
      <c r="L468">
        <v>135</v>
      </c>
      <c r="M468">
        <v>39</v>
      </c>
      <c r="N468">
        <v>105114000</v>
      </c>
      <c r="O468">
        <v>26300</v>
      </c>
      <c r="P468">
        <v>420500</v>
      </c>
      <c r="Q468">
        <v>315300</v>
      </c>
      <c r="R468">
        <v>5000000</v>
      </c>
      <c r="S468">
        <v>200000</v>
      </c>
      <c r="T468">
        <v>2009</v>
      </c>
      <c r="U468" t="s">
        <v>65</v>
      </c>
      <c r="V468" t="s">
        <v>99</v>
      </c>
      <c r="W468">
        <v>88.2</v>
      </c>
      <c r="X468">
        <v>328239523</v>
      </c>
      <c r="Y468">
        <v>14.7</v>
      </c>
      <c r="Z468">
        <v>270663028</v>
      </c>
      <c r="AA468">
        <v>37.090240000000001</v>
      </c>
      <c r="AB468">
        <v>-95.712890999999999</v>
      </c>
      <c r="AC468">
        <v>9.405555555555555</v>
      </c>
      <c r="AD468">
        <v>4195490.6207914948</v>
      </c>
      <c r="AE468">
        <v>9864.1464855286467</v>
      </c>
      <c r="AF468">
        <v>2.35113062502038E-3</v>
      </c>
      <c r="AG468">
        <v>59.200624420423331</v>
      </c>
      <c r="AH468">
        <v>425.3272826946108</v>
      </c>
      <c r="AI468">
        <v>17</v>
      </c>
      <c r="AJ468">
        <v>394200</v>
      </c>
      <c r="AK468">
        <v>4684700</v>
      </c>
      <c r="AL468">
        <v>11764.705882352941</v>
      </c>
      <c r="AM468">
        <f>youtube_stats_raw[[#This Row],[subscribers_for_last_30_days]] /  youtube_stats_raw[[#This Row],[subscribers]]</f>
        <v>1.1976047904191617E-2</v>
      </c>
      <c r="AN468" t="str">
        <f>IF(AND(youtube_stats_raw[[#This Row],[upload_frequency]]&gt;23.1077381,youtube_stats_raw[[#This Row],[ engagement_rate]]&lt;=0),"High",IF(OR(youtube_stats_raw[[#This Row],[upload_frequency]]&gt;23.1077381,youtube_stats_raw[[#This Row],[ engagement_rate]]&lt;=0),"Medium","Low"))</f>
        <v>Low</v>
      </c>
      <c r="AO468" s="4">
        <f>DATE(T468, MATCH(U468,{"Jan","Feb","Mar","Apr","May","Jun","Jul","Aug","Sep","Oct","Nov","Dec"},0), V468)</f>
        <v>39930</v>
      </c>
      <c r="AP468" t="str">
        <f>IF(youtube_stats_raw[[#This Row],[subscribers]]&lt;70000000,"Micro",IF(youtube_stats_raw[[#This Row],[subscribers]]&lt;128000000,"Mid",IF(youtube_stats_raw[[#This Row],[subscribers]]&lt;186000000,"Macro","Mega")))</f>
        <v>Micro</v>
      </c>
      <c r="AQ468">
        <f>SUM((youtube_stats_raw[[#This Row],[lowest_yearly_earnings]] + youtube_stats_raw[[#This Row],[highest_yearly_earnings]])/2)</f>
        <v>2657650</v>
      </c>
      <c r="AR46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69" spans="1:44" x14ac:dyDescent="0.3">
      <c r="A469">
        <v>551</v>
      </c>
      <c r="B469" t="s">
        <v>683</v>
      </c>
      <c r="C469" s="1">
        <v>16700000</v>
      </c>
      <c r="D469" s="2">
        <v>8826138204</v>
      </c>
      <c r="E469" t="s">
        <v>45</v>
      </c>
      <c r="F469" t="s">
        <v>683</v>
      </c>
      <c r="G469">
        <v>920</v>
      </c>
      <c r="H469" t="s">
        <v>39</v>
      </c>
      <c r="I469" t="s">
        <v>40</v>
      </c>
      <c r="J469" t="s">
        <v>45</v>
      </c>
      <c r="K469">
        <v>559</v>
      </c>
      <c r="L469">
        <v>135</v>
      </c>
      <c r="M469">
        <v>130</v>
      </c>
      <c r="N469">
        <v>45698000</v>
      </c>
      <c r="O469">
        <v>11400</v>
      </c>
      <c r="P469">
        <v>182800</v>
      </c>
      <c r="Q469">
        <v>137100</v>
      </c>
      <c r="R469">
        <v>2200000</v>
      </c>
      <c r="S469">
        <v>100000</v>
      </c>
      <c r="T469">
        <v>2012</v>
      </c>
      <c r="U469" t="s">
        <v>98</v>
      </c>
      <c r="V469" t="s">
        <v>77</v>
      </c>
      <c r="W469">
        <v>88.2</v>
      </c>
      <c r="X469">
        <v>328239523</v>
      </c>
      <c r="Y469">
        <v>14.7</v>
      </c>
      <c r="Z469">
        <v>270663028</v>
      </c>
      <c r="AA469">
        <v>37.090240000000001</v>
      </c>
      <c r="AB469">
        <v>-95.712890999999999</v>
      </c>
      <c r="AC469">
        <v>6.3888888888888893</v>
      </c>
      <c r="AD469">
        <v>9593628.4826086964</v>
      </c>
      <c r="AE469">
        <v>18152.17391304348</v>
      </c>
      <c r="AF469">
        <v>1.8921072403366142E-3</v>
      </c>
      <c r="AG469">
        <v>20.711209792427127</v>
      </c>
      <c r="AH469">
        <v>528.51126970059875</v>
      </c>
      <c r="AI469">
        <v>14</v>
      </c>
      <c r="AJ469">
        <v>171400</v>
      </c>
      <c r="AK469">
        <v>2062900</v>
      </c>
      <c r="AL469">
        <v>7142.8571428571431</v>
      </c>
      <c r="AM469">
        <f>youtube_stats_raw[[#This Row],[subscribers_for_last_30_days]] /  youtube_stats_raw[[#This Row],[subscribers]]</f>
        <v>5.9880239520958087E-3</v>
      </c>
      <c r="AN469" t="str">
        <f>IF(AND(youtube_stats_raw[[#This Row],[upload_frequency]]&gt;23.1077381,youtube_stats_raw[[#This Row],[ engagement_rate]]&lt;=0),"High",IF(OR(youtube_stats_raw[[#This Row],[upload_frequency]]&gt;23.1077381,youtube_stats_raw[[#This Row],[ engagement_rate]]&lt;=0),"Medium","Low"))</f>
        <v>Low</v>
      </c>
      <c r="AO469" s="4">
        <f>DATE(T469, MATCH(U469,{"Jan","Feb","Mar","Apr","May","Jun","Jul","Aug","Sep","Oct","Nov","Dec"},0), V469)</f>
        <v>41096</v>
      </c>
      <c r="AP469" t="str">
        <f>IF(youtube_stats_raw[[#This Row],[subscribers]]&lt;70000000,"Micro",IF(youtube_stats_raw[[#This Row],[subscribers]]&lt;128000000,"Mid",IF(youtube_stats_raw[[#This Row],[subscribers]]&lt;186000000,"Macro","Mega")))</f>
        <v>Micro</v>
      </c>
      <c r="AQ469">
        <f>SUM((youtube_stats_raw[[#This Row],[lowest_yearly_earnings]] + youtube_stats_raw[[#This Row],[highest_yearly_earnings]])/2)</f>
        <v>1168550</v>
      </c>
      <c r="AR46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70" spans="1:44" x14ac:dyDescent="0.3">
      <c r="A470">
        <v>552</v>
      </c>
      <c r="B470" t="s">
        <v>684</v>
      </c>
      <c r="C470" s="1">
        <v>16700000</v>
      </c>
      <c r="D470" s="2">
        <v>7979736581</v>
      </c>
      <c r="E470" t="s">
        <v>30</v>
      </c>
      <c r="F470" t="s">
        <v>684</v>
      </c>
      <c r="G470">
        <v>13</v>
      </c>
      <c r="H470" t="s">
        <v>39</v>
      </c>
      <c r="I470" t="s">
        <v>40</v>
      </c>
      <c r="J470" t="s">
        <v>30</v>
      </c>
      <c r="K470">
        <v>564542</v>
      </c>
      <c r="L470">
        <v>1920</v>
      </c>
      <c r="M470">
        <v>1751</v>
      </c>
      <c r="N470">
        <v>37623</v>
      </c>
      <c r="O470">
        <v>9</v>
      </c>
      <c r="P470">
        <v>150</v>
      </c>
      <c r="Q470">
        <v>113</v>
      </c>
      <c r="R470">
        <v>1800</v>
      </c>
      <c r="S470">
        <v>0</v>
      </c>
      <c r="T470">
        <v>2010</v>
      </c>
      <c r="U470" t="s">
        <v>51</v>
      </c>
      <c r="V470" t="s">
        <v>33</v>
      </c>
      <c r="W470">
        <v>88.2</v>
      </c>
      <c r="X470">
        <v>328239523</v>
      </c>
      <c r="Y470">
        <v>14.7</v>
      </c>
      <c r="Z470">
        <v>270663028</v>
      </c>
      <c r="AA470">
        <v>37.090240000000001</v>
      </c>
      <c r="AB470">
        <v>-95.712890999999999</v>
      </c>
      <c r="AC470">
        <v>7.7380952380952384E-2</v>
      </c>
      <c r="AD470">
        <v>613825890.84615386</v>
      </c>
      <c r="AE470">
        <v>1284615.3846153845</v>
      </c>
      <c r="AF470">
        <v>2.092800912722259E-3</v>
      </c>
      <c r="AG470">
        <v>1.8797612988523286E-2</v>
      </c>
      <c r="AH470">
        <v>477.82853778443115</v>
      </c>
      <c r="AI470">
        <v>16</v>
      </c>
      <c r="AJ470">
        <v>141</v>
      </c>
      <c r="AK470">
        <v>1687</v>
      </c>
      <c r="AL470">
        <v>0</v>
      </c>
      <c r="AM470">
        <f>youtube_stats_raw[[#This Row],[subscribers_for_last_30_days]] /  youtube_stats_raw[[#This Row],[subscribers]]</f>
        <v>0</v>
      </c>
      <c r="AN470" t="str">
        <f>IF(AND(youtube_stats_raw[[#This Row],[upload_frequency]]&gt;23.1077381,youtube_stats_raw[[#This Row],[ engagement_rate]]&lt;=0),"High",IF(OR(youtube_stats_raw[[#This Row],[upload_frequency]]&gt;23.1077381,youtube_stats_raw[[#This Row],[ engagement_rate]]&lt;=0),"Medium","Low"))</f>
        <v>Medium</v>
      </c>
      <c r="AO470" s="4">
        <f>DATE(T470, MATCH(U470,{"Jan","Feb","Mar","Apr","May","Jun","Jul","Aug","Sep","Oct","Nov","Dec"},0), V470)</f>
        <v>40422</v>
      </c>
      <c r="AP470" t="str">
        <f>IF(youtube_stats_raw[[#This Row],[subscribers]]&lt;70000000,"Micro",IF(youtube_stats_raw[[#This Row],[subscribers]]&lt;128000000,"Mid",IF(youtube_stats_raw[[#This Row],[subscribers]]&lt;186000000,"Macro","Mega")))</f>
        <v>Micro</v>
      </c>
      <c r="AQ470">
        <f>SUM((youtube_stats_raw[[#This Row],[lowest_yearly_earnings]] + youtube_stats_raw[[#This Row],[highest_yearly_earnings]])/2)</f>
        <v>956.5</v>
      </c>
      <c r="AR47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71" spans="1:44" x14ac:dyDescent="0.3">
      <c r="A471">
        <v>553</v>
      </c>
      <c r="B471" t="s">
        <v>685</v>
      </c>
      <c r="C471" s="1">
        <v>16700000</v>
      </c>
      <c r="D471" s="2">
        <v>5089284369</v>
      </c>
      <c r="E471" t="s">
        <v>58</v>
      </c>
      <c r="F471" t="s">
        <v>685</v>
      </c>
      <c r="G471">
        <v>8741</v>
      </c>
      <c r="H471" t="s">
        <v>195</v>
      </c>
      <c r="I471" t="s">
        <v>196</v>
      </c>
      <c r="J471" t="s">
        <v>71</v>
      </c>
      <c r="K471">
        <v>1337</v>
      </c>
      <c r="L471">
        <v>19</v>
      </c>
      <c r="M471">
        <v>35</v>
      </c>
      <c r="N471">
        <v>16139000</v>
      </c>
      <c r="O471">
        <v>4000</v>
      </c>
      <c r="P471">
        <v>64600</v>
      </c>
      <c r="Q471">
        <v>48400</v>
      </c>
      <c r="R471">
        <v>774700</v>
      </c>
      <c r="S471">
        <v>0</v>
      </c>
      <c r="T471">
        <v>2014</v>
      </c>
      <c r="U471" t="s">
        <v>91</v>
      </c>
      <c r="V471" t="s">
        <v>125</v>
      </c>
      <c r="W471">
        <v>40.200000000000003</v>
      </c>
      <c r="X471">
        <v>126014024</v>
      </c>
      <c r="Y471">
        <v>3.42</v>
      </c>
      <c r="Z471">
        <v>102626859</v>
      </c>
      <c r="AA471">
        <v>23.634501</v>
      </c>
      <c r="AB471">
        <v>-102.552784</v>
      </c>
      <c r="AC471">
        <v>72.841666666666669</v>
      </c>
      <c r="AD471">
        <v>582231.36586202949</v>
      </c>
      <c r="AE471">
        <v>1910.5365518819358</v>
      </c>
      <c r="AF471">
        <v>3.2814043761680003E-3</v>
      </c>
      <c r="AG471">
        <v>12.69333668864987</v>
      </c>
      <c r="AH471">
        <v>304.747567005988</v>
      </c>
      <c r="AI471">
        <v>12</v>
      </c>
      <c r="AJ471">
        <v>60600</v>
      </c>
      <c r="AK471">
        <v>726300</v>
      </c>
      <c r="AL471">
        <v>0</v>
      </c>
      <c r="AM471">
        <f>youtube_stats_raw[[#This Row],[subscribers_for_last_30_days]] /  youtube_stats_raw[[#This Row],[subscribers]]</f>
        <v>0</v>
      </c>
      <c r="AN471" t="str">
        <f>IF(AND(youtube_stats_raw[[#This Row],[upload_frequency]]&gt;23.1077381,youtube_stats_raw[[#This Row],[ engagement_rate]]&lt;=0),"High",IF(OR(youtube_stats_raw[[#This Row],[upload_frequency]]&gt;23.1077381,youtube_stats_raw[[#This Row],[ engagement_rate]]&lt;=0),"Medium","Low"))</f>
        <v>High</v>
      </c>
      <c r="AO471" s="4">
        <f>DATE(T471, MATCH(U471,{"Jan","Feb","Mar","Apr","May","Jun","Jul","Aug","Sep","Oct","Nov","Dec"},0), V471)</f>
        <v>41879</v>
      </c>
      <c r="AP471" t="str">
        <f>IF(youtube_stats_raw[[#This Row],[subscribers]]&lt;70000000,"Micro",IF(youtube_stats_raw[[#This Row],[subscribers]]&lt;128000000,"Mid",IF(youtube_stats_raw[[#This Row],[subscribers]]&lt;186000000,"Macro","Mega")))</f>
        <v>Micro</v>
      </c>
      <c r="AQ471">
        <f>SUM((youtube_stats_raw[[#This Row],[lowest_yearly_earnings]] + youtube_stats_raw[[#This Row],[highest_yearly_earnings]])/2)</f>
        <v>411550</v>
      </c>
      <c r="AR47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72" spans="1:44" x14ac:dyDescent="0.3">
      <c r="A472">
        <v>554</v>
      </c>
      <c r="B472" t="s">
        <v>686</v>
      </c>
      <c r="C472" s="1">
        <v>16600000</v>
      </c>
      <c r="D472" s="2">
        <v>1318442641</v>
      </c>
      <c r="E472" t="s">
        <v>71</v>
      </c>
      <c r="F472" t="s">
        <v>686</v>
      </c>
      <c r="G472">
        <v>180</v>
      </c>
      <c r="H472" t="s">
        <v>172</v>
      </c>
      <c r="I472" t="s">
        <v>173</v>
      </c>
      <c r="J472" t="s">
        <v>71</v>
      </c>
      <c r="K472">
        <v>8338</v>
      </c>
      <c r="L472">
        <v>5</v>
      </c>
      <c r="M472">
        <v>36</v>
      </c>
      <c r="N472">
        <v>15079000</v>
      </c>
      <c r="O472">
        <v>3800</v>
      </c>
      <c r="P472">
        <v>60300</v>
      </c>
      <c r="Q472">
        <v>45200</v>
      </c>
      <c r="R472">
        <v>723800</v>
      </c>
      <c r="S472">
        <v>100000</v>
      </c>
      <c r="T472">
        <v>2018</v>
      </c>
      <c r="U472" t="s">
        <v>89</v>
      </c>
      <c r="V472" t="s">
        <v>33</v>
      </c>
      <c r="W472">
        <v>35.5</v>
      </c>
      <c r="X472">
        <v>108116615</v>
      </c>
      <c r="Y472">
        <v>2.15</v>
      </c>
      <c r="Z472">
        <v>50975903</v>
      </c>
      <c r="AA472">
        <v>12.879721</v>
      </c>
      <c r="AB472">
        <v>121.774017</v>
      </c>
      <c r="AC472">
        <v>2.5</v>
      </c>
      <c r="AD472">
        <v>7324681.3388888892</v>
      </c>
      <c r="AE472">
        <v>92222.222222222219</v>
      </c>
      <c r="AF472">
        <v>1.2590612199412321E-2</v>
      </c>
      <c r="AG472">
        <v>45.735778049672469</v>
      </c>
      <c r="AH472">
        <v>79.424255481927716</v>
      </c>
      <c r="AI472">
        <v>8</v>
      </c>
      <c r="AJ472">
        <v>56500</v>
      </c>
      <c r="AK472">
        <v>678600</v>
      </c>
      <c r="AL472">
        <v>12500</v>
      </c>
      <c r="AM472">
        <f>youtube_stats_raw[[#This Row],[subscribers_for_last_30_days]] /  youtube_stats_raw[[#This Row],[subscribers]]</f>
        <v>6.024096385542169E-3</v>
      </c>
      <c r="AN472" t="str">
        <f>IF(AND(youtube_stats_raw[[#This Row],[upload_frequency]]&gt;23.1077381,youtube_stats_raw[[#This Row],[ engagement_rate]]&lt;=0),"High",IF(OR(youtube_stats_raw[[#This Row],[upload_frequency]]&gt;23.1077381,youtube_stats_raw[[#This Row],[ engagement_rate]]&lt;=0),"Medium","Low"))</f>
        <v>Low</v>
      </c>
      <c r="AO472" s="4">
        <f>DATE(T472, MATCH(U472,{"Jan","Feb","Mar","Apr","May","Jun","Jul","Aug","Sep","Oct","Nov","Dec"},0), V472)</f>
        <v>43252</v>
      </c>
      <c r="AP472" t="str">
        <f>IF(youtube_stats_raw[[#This Row],[subscribers]]&lt;70000000,"Micro",IF(youtube_stats_raw[[#This Row],[subscribers]]&lt;128000000,"Mid",IF(youtube_stats_raw[[#This Row],[subscribers]]&lt;186000000,"Macro","Mega")))</f>
        <v>Micro</v>
      </c>
      <c r="AQ472">
        <f>SUM((youtube_stats_raw[[#This Row],[lowest_yearly_earnings]] + youtube_stats_raw[[#This Row],[highest_yearly_earnings]])/2)</f>
        <v>384500</v>
      </c>
      <c r="AR47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73" spans="1:44" x14ac:dyDescent="0.3">
      <c r="A473">
        <v>555</v>
      </c>
      <c r="B473" t="s">
        <v>687</v>
      </c>
      <c r="C473" s="1">
        <v>16600000</v>
      </c>
      <c r="D473" s="2">
        <v>2798273962</v>
      </c>
      <c r="E473" t="s">
        <v>45</v>
      </c>
      <c r="F473" t="s">
        <v>688</v>
      </c>
      <c r="G473">
        <v>0</v>
      </c>
      <c r="H473" t="s">
        <v>195</v>
      </c>
      <c r="I473" t="s">
        <v>196</v>
      </c>
      <c r="J473" t="s">
        <v>41</v>
      </c>
      <c r="K473">
        <v>4057944</v>
      </c>
      <c r="L473">
        <v>4248</v>
      </c>
      <c r="M473">
        <v>7462</v>
      </c>
      <c r="O473">
        <v>0</v>
      </c>
      <c r="P473">
        <v>0</v>
      </c>
      <c r="Q473">
        <v>0</v>
      </c>
      <c r="R473">
        <v>0</v>
      </c>
      <c r="S473">
        <v>0</v>
      </c>
      <c r="T473">
        <v>2010</v>
      </c>
      <c r="U473" t="s">
        <v>84</v>
      </c>
      <c r="V473" t="s">
        <v>82</v>
      </c>
      <c r="W473">
        <v>40.200000000000003</v>
      </c>
      <c r="X473">
        <v>126014024</v>
      </c>
      <c r="Y473">
        <v>3.42</v>
      </c>
      <c r="Z473">
        <v>102626859</v>
      </c>
      <c r="AA473">
        <v>23.634501</v>
      </c>
      <c r="AB473">
        <v>-102.552784</v>
      </c>
      <c r="AC473">
        <v>0</v>
      </c>
      <c r="AD473" t="e">
        <v>#NUM!</v>
      </c>
      <c r="AE473" t="e">
        <v>#NUM!</v>
      </c>
      <c r="AF473">
        <v>5.9322283040991255E-3</v>
      </c>
      <c r="AG473">
        <v>0</v>
      </c>
      <c r="AH473">
        <v>168.57072060240964</v>
      </c>
      <c r="AI473">
        <v>16</v>
      </c>
      <c r="AJ473">
        <v>0</v>
      </c>
      <c r="AK473">
        <v>0</v>
      </c>
      <c r="AL473">
        <v>0</v>
      </c>
      <c r="AM473">
        <f>youtube_stats_raw[[#This Row],[subscribers_for_last_30_days]] /  youtube_stats_raw[[#This Row],[subscribers]]</f>
        <v>0</v>
      </c>
      <c r="AN473" t="str">
        <f>IF(AND(youtube_stats_raw[[#This Row],[upload_frequency]]&gt;23.1077381,youtube_stats_raw[[#This Row],[ engagement_rate]]&lt;=0),"High",IF(OR(youtube_stats_raw[[#This Row],[upload_frequency]]&gt;23.1077381,youtube_stats_raw[[#This Row],[ engagement_rate]]&lt;=0),"Medium","Low"))</f>
        <v>Medium</v>
      </c>
      <c r="AO473" s="4">
        <f>DATE(T473, MATCH(U473,{"Jan","Feb","Mar","Apr","May","Jun","Jul","Aug","Sep","Oct","Nov","Dec"},0), V473)</f>
        <v>40519</v>
      </c>
      <c r="AP473" t="str">
        <f>IF(youtube_stats_raw[[#This Row],[subscribers]]&lt;70000000,"Micro",IF(youtube_stats_raw[[#This Row],[subscribers]]&lt;128000000,"Mid",IF(youtube_stats_raw[[#This Row],[subscribers]]&lt;186000000,"Macro","Mega")))</f>
        <v>Micro</v>
      </c>
      <c r="AQ473">
        <f>SUM((youtube_stats_raw[[#This Row],[lowest_yearly_earnings]] + youtube_stats_raw[[#This Row],[highest_yearly_earnings]])/2)</f>
        <v>0</v>
      </c>
      <c r="AR47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74" spans="1:44" x14ac:dyDescent="0.3">
      <c r="A474">
        <v>556</v>
      </c>
      <c r="B474" t="s">
        <v>689</v>
      </c>
      <c r="C474" s="1">
        <v>16600000</v>
      </c>
      <c r="D474" s="2">
        <v>3696973456</v>
      </c>
      <c r="E474" t="s">
        <v>94</v>
      </c>
      <c r="F474" t="s">
        <v>690</v>
      </c>
      <c r="G474">
        <v>216</v>
      </c>
      <c r="H474" t="s">
        <v>207</v>
      </c>
      <c r="I474" t="s">
        <v>208</v>
      </c>
      <c r="J474" t="s">
        <v>55</v>
      </c>
      <c r="K474">
        <v>3108857</v>
      </c>
      <c r="L474">
        <v>2753</v>
      </c>
      <c r="N474">
        <v>65470</v>
      </c>
      <c r="O474">
        <v>16</v>
      </c>
      <c r="P474">
        <v>262</v>
      </c>
      <c r="Q474">
        <v>196</v>
      </c>
      <c r="R474">
        <v>3100</v>
      </c>
      <c r="S474">
        <v>0</v>
      </c>
      <c r="T474">
        <v>2017</v>
      </c>
      <c r="U474" t="s">
        <v>65</v>
      </c>
      <c r="V474" t="s">
        <v>50</v>
      </c>
      <c r="W474">
        <v>88.9</v>
      </c>
      <c r="X474">
        <v>47076781</v>
      </c>
      <c r="Y474">
        <v>13.96</v>
      </c>
      <c r="Z474">
        <v>37927409</v>
      </c>
      <c r="AA474">
        <v>40.463667000000001</v>
      </c>
      <c r="AB474">
        <v>-3.7492200000000002</v>
      </c>
      <c r="AC474">
        <v>2.5714285714285716</v>
      </c>
      <c r="AD474">
        <v>17115617.851851851</v>
      </c>
      <c r="AE474">
        <v>76851.851851851854</v>
      </c>
      <c r="AF474">
        <v>4.490159368891071E-3</v>
      </c>
      <c r="AG474">
        <v>7.0868780400569903E-2</v>
      </c>
      <c r="AH474">
        <v>222.70924433734939</v>
      </c>
      <c r="AI474">
        <v>9</v>
      </c>
      <c r="AJ474">
        <v>246</v>
      </c>
      <c r="AK474">
        <v>2904</v>
      </c>
      <c r="AL474">
        <v>0</v>
      </c>
      <c r="AM474">
        <f>youtube_stats_raw[[#This Row],[subscribers_for_last_30_days]] /  youtube_stats_raw[[#This Row],[subscribers]]</f>
        <v>0</v>
      </c>
      <c r="AN474" t="str">
        <f>IF(AND(youtube_stats_raw[[#This Row],[upload_frequency]]&gt;23.1077381,youtube_stats_raw[[#This Row],[ engagement_rate]]&lt;=0),"High",IF(OR(youtube_stats_raw[[#This Row],[upload_frequency]]&gt;23.1077381,youtube_stats_raw[[#This Row],[ engagement_rate]]&lt;=0),"Medium","Low"))</f>
        <v>Medium</v>
      </c>
      <c r="AO474" s="4">
        <f>DATE(T474, MATCH(U474,{"Jan","Feb","Mar","Apr","May","Jun","Jul","Aug","Sep","Oct","Nov","Dec"},0), V474)</f>
        <v>42827</v>
      </c>
      <c r="AP474" t="str">
        <f>IF(youtube_stats_raw[[#This Row],[subscribers]]&lt;70000000,"Micro",IF(youtube_stats_raw[[#This Row],[subscribers]]&lt;128000000,"Mid",IF(youtube_stats_raw[[#This Row],[subscribers]]&lt;186000000,"Macro","Mega")))</f>
        <v>Micro</v>
      </c>
      <c r="AQ474">
        <f>SUM((youtube_stats_raw[[#This Row],[lowest_yearly_earnings]] + youtube_stats_raw[[#This Row],[highest_yearly_earnings]])/2)</f>
        <v>1648</v>
      </c>
      <c r="AR47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75" spans="1:44" x14ac:dyDescent="0.3">
      <c r="A475">
        <v>557</v>
      </c>
      <c r="B475" t="s">
        <v>691</v>
      </c>
      <c r="C475" s="1">
        <v>16600000</v>
      </c>
      <c r="D475" s="2">
        <v>7435180827</v>
      </c>
      <c r="E475" t="s">
        <v>134</v>
      </c>
      <c r="F475" t="s">
        <v>691</v>
      </c>
      <c r="G475">
        <v>112261</v>
      </c>
      <c r="H475" t="s">
        <v>31</v>
      </c>
      <c r="I475" t="s">
        <v>32</v>
      </c>
      <c r="J475" t="s">
        <v>135</v>
      </c>
      <c r="K475">
        <v>749</v>
      </c>
      <c r="L475">
        <v>91</v>
      </c>
      <c r="M475">
        <v>12</v>
      </c>
      <c r="N475">
        <v>59201000</v>
      </c>
      <c r="O475">
        <v>14800</v>
      </c>
      <c r="P475">
        <v>236800</v>
      </c>
      <c r="Q475">
        <v>177600</v>
      </c>
      <c r="R475">
        <v>2800000</v>
      </c>
      <c r="S475">
        <v>100000</v>
      </c>
      <c r="T475">
        <v>2013</v>
      </c>
      <c r="U475" t="s">
        <v>132</v>
      </c>
      <c r="V475" t="s">
        <v>127</v>
      </c>
      <c r="W475">
        <v>28.1</v>
      </c>
      <c r="X475">
        <v>1366417754</v>
      </c>
      <c r="Y475">
        <v>5.36</v>
      </c>
      <c r="Z475">
        <v>471031528</v>
      </c>
      <c r="AA475">
        <v>20.593684</v>
      </c>
      <c r="AB475">
        <v>78.962879999999998</v>
      </c>
      <c r="AC475">
        <v>850.46212121212125</v>
      </c>
      <c r="AD475">
        <v>66231.200746474729</v>
      </c>
      <c r="AE475">
        <v>147.86969651080963</v>
      </c>
      <c r="AF475">
        <v>2.2326289549971694E-3</v>
      </c>
      <c r="AG475">
        <v>31.848586538754802</v>
      </c>
      <c r="AH475">
        <v>447.9024594578313</v>
      </c>
      <c r="AI475">
        <v>13</v>
      </c>
      <c r="AJ475">
        <v>222000</v>
      </c>
      <c r="AK475">
        <v>2622400</v>
      </c>
      <c r="AL475">
        <v>7692.3076923076924</v>
      </c>
      <c r="AM475">
        <f>youtube_stats_raw[[#This Row],[subscribers_for_last_30_days]] /  youtube_stats_raw[[#This Row],[subscribers]]</f>
        <v>6.024096385542169E-3</v>
      </c>
      <c r="AN475" t="str">
        <f>IF(AND(youtube_stats_raw[[#This Row],[upload_frequency]]&gt;23.1077381,youtube_stats_raw[[#This Row],[ engagement_rate]]&lt;=0),"High",IF(OR(youtube_stats_raw[[#This Row],[upload_frequency]]&gt;23.1077381,youtube_stats_raw[[#This Row],[ engagement_rate]]&lt;=0),"Medium","Low"))</f>
        <v>Medium</v>
      </c>
      <c r="AO475" s="4">
        <f>DATE(T475, MATCH(U475,{"Jan","Feb","Mar","Apr","May","Jun","Jul","Aug","Sep","Oct","Nov","Dec"},0), V475)</f>
        <v>41569</v>
      </c>
      <c r="AP475" t="str">
        <f>IF(youtube_stats_raw[[#This Row],[subscribers]]&lt;70000000,"Micro",IF(youtube_stats_raw[[#This Row],[subscribers]]&lt;128000000,"Mid",IF(youtube_stats_raw[[#This Row],[subscribers]]&lt;186000000,"Macro","Mega")))</f>
        <v>Micro</v>
      </c>
      <c r="AQ475">
        <f>SUM((youtube_stats_raw[[#This Row],[lowest_yearly_earnings]] + youtube_stats_raw[[#This Row],[highest_yearly_earnings]])/2)</f>
        <v>1488800</v>
      </c>
      <c r="AR47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76" spans="1:44" x14ac:dyDescent="0.3">
      <c r="A476">
        <v>558</v>
      </c>
      <c r="B476" t="s">
        <v>692</v>
      </c>
      <c r="C476" s="1">
        <v>16600000</v>
      </c>
      <c r="D476" s="2">
        <v>9439857193</v>
      </c>
      <c r="E476" t="s">
        <v>45</v>
      </c>
      <c r="F476" t="s">
        <v>692</v>
      </c>
      <c r="G476">
        <v>20102</v>
      </c>
      <c r="H476" t="s">
        <v>31</v>
      </c>
      <c r="I476" t="s">
        <v>32</v>
      </c>
      <c r="J476" t="s">
        <v>45</v>
      </c>
      <c r="K476">
        <v>497</v>
      </c>
      <c r="L476">
        <v>91</v>
      </c>
      <c r="M476">
        <v>132</v>
      </c>
      <c r="N476">
        <v>154049000</v>
      </c>
      <c r="O476">
        <v>38500</v>
      </c>
      <c r="P476">
        <v>616200</v>
      </c>
      <c r="Q476">
        <v>462100</v>
      </c>
      <c r="R476">
        <v>7400000</v>
      </c>
      <c r="S476">
        <v>200000</v>
      </c>
      <c r="T476">
        <v>2011</v>
      </c>
      <c r="U476" t="s">
        <v>51</v>
      </c>
      <c r="V476" t="s">
        <v>66</v>
      </c>
      <c r="W476">
        <v>28.1</v>
      </c>
      <c r="X476">
        <v>1366417754</v>
      </c>
      <c r="Y476">
        <v>5.36</v>
      </c>
      <c r="Z476">
        <v>471031528</v>
      </c>
      <c r="AA476">
        <v>20.593684</v>
      </c>
      <c r="AB476">
        <v>78.962879999999998</v>
      </c>
      <c r="AC476">
        <v>128.85897435897436</v>
      </c>
      <c r="AD476">
        <v>469597.91030743212</v>
      </c>
      <c r="AE476">
        <v>825.78847875833253</v>
      </c>
      <c r="AF476">
        <v>1.7585011786311246E-3</v>
      </c>
      <c r="AG476">
        <v>65.276411221234881</v>
      </c>
      <c r="AH476">
        <v>568.66609596385547</v>
      </c>
      <c r="AI476">
        <v>15</v>
      </c>
      <c r="AJ476">
        <v>577700</v>
      </c>
      <c r="AK476">
        <v>6937900</v>
      </c>
      <c r="AL476">
        <v>13333.333333333334</v>
      </c>
      <c r="AM476">
        <f>youtube_stats_raw[[#This Row],[subscribers_for_last_30_days]] /  youtube_stats_raw[[#This Row],[subscribers]]</f>
        <v>1.2048192771084338E-2</v>
      </c>
      <c r="AN476" t="str">
        <f>IF(AND(youtube_stats_raw[[#This Row],[upload_frequency]]&gt;23.1077381,youtube_stats_raw[[#This Row],[ engagement_rate]]&lt;=0),"High",IF(OR(youtube_stats_raw[[#This Row],[upload_frequency]]&gt;23.1077381,youtube_stats_raw[[#This Row],[ engagement_rate]]&lt;=0),"Medium","Low"))</f>
        <v>Medium</v>
      </c>
      <c r="AO476" s="4">
        <f>DATE(T476, MATCH(U476,{"Jan","Feb","Mar","Apr","May","Jun","Jul","Aug","Sep","Oct","Nov","Dec"},0), V476)</f>
        <v>40815</v>
      </c>
      <c r="AP476" t="str">
        <f>IF(youtube_stats_raw[[#This Row],[subscribers]]&lt;70000000,"Micro",IF(youtube_stats_raw[[#This Row],[subscribers]]&lt;128000000,"Mid",IF(youtube_stats_raw[[#This Row],[subscribers]]&lt;186000000,"Macro","Mega")))</f>
        <v>Micro</v>
      </c>
      <c r="AQ476">
        <f>SUM((youtube_stats_raw[[#This Row],[lowest_yearly_earnings]] + youtube_stats_raw[[#This Row],[highest_yearly_earnings]])/2)</f>
        <v>3931050</v>
      </c>
      <c r="AR47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77" spans="1:44" x14ac:dyDescent="0.3">
      <c r="A477">
        <v>559</v>
      </c>
      <c r="B477" t="s">
        <v>693</v>
      </c>
      <c r="C477" s="1">
        <v>16600000</v>
      </c>
      <c r="D477" s="2">
        <v>11946217860</v>
      </c>
      <c r="E477" t="s">
        <v>30</v>
      </c>
      <c r="F477" t="s">
        <v>693</v>
      </c>
      <c r="G477">
        <v>8976</v>
      </c>
      <c r="H477" t="s">
        <v>31</v>
      </c>
      <c r="I477" t="s">
        <v>32</v>
      </c>
      <c r="J477" t="s">
        <v>30</v>
      </c>
      <c r="K477">
        <v>326</v>
      </c>
      <c r="L477">
        <v>91</v>
      </c>
      <c r="M477">
        <v>115</v>
      </c>
      <c r="N477">
        <v>89012000</v>
      </c>
      <c r="O477">
        <v>22300</v>
      </c>
      <c r="P477">
        <v>356000</v>
      </c>
      <c r="Q477">
        <v>267000</v>
      </c>
      <c r="R477">
        <v>4300000</v>
      </c>
      <c r="S477">
        <v>100000</v>
      </c>
      <c r="T477">
        <v>2011</v>
      </c>
      <c r="U477" t="s">
        <v>140</v>
      </c>
      <c r="V477" t="s">
        <v>115</v>
      </c>
      <c r="W477">
        <v>28.1</v>
      </c>
      <c r="X477">
        <v>1366417754</v>
      </c>
      <c r="Y477">
        <v>5.36</v>
      </c>
      <c r="Z477">
        <v>471031528</v>
      </c>
      <c r="AA477">
        <v>20.593684</v>
      </c>
      <c r="AB477">
        <v>78.962879999999998</v>
      </c>
      <c r="AC477">
        <v>57.53846153846154</v>
      </c>
      <c r="AD477">
        <v>1330906.6243315509</v>
      </c>
      <c r="AE477">
        <v>1849.3761140819965</v>
      </c>
      <c r="AF477">
        <v>1.3895611309402321E-3</v>
      </c>
      <c r="AG477">
        <v>29.800226663537508</v>
      </c>
      <c r="AH477">
        <v>719.651678313253</v>
      </c>
      <c r="AI477">
        <v>15</v>
      </c>
      <c r="AJ477">
        <v>333700</v>
      </c>
      <c r="AK477">
        <v>4033000</v>
      </c>
      <c r="AL477">
        <v>6666.666666666667</v>
      </c>
      <c r="AM477">
        <f>youtube_stats_raw[[#This Row],[subscribers_for_last_30_days]] /  youtube_stats_raw[[#This Row],[subscribers]]</f>
        <v>6.024096385542169E-3</v>
      </c>
      <c r="AN477" t="str">
        <f>IF(AND(youtube_stats_raw[[#This Row],[upload_frequency]]&gt;23.1077381,youtube_stats_raw[[#This Row],[ engagement_rate]]&lt;=0),"High",IF(OR(youtube_stats_raw[[#This Row],[upload_frequency]]&gt;23.1077381,youtube_stats_raw[[#This Row],[ engagement_rate]]&lt;=0),"Medium","Low"))</f>
        <v>Medium</v>
      </c>
      <c r="AO477" s="4">
        <f>DATE(T477, MATCH(U477,{"Jan","Feb","Mar","Apr","May","Jun","Jul","Aug","Sep","Oct","Nov","Dec"},0), V477)</f>
        <v>40868</v>
      </c>
      <c r="AP477" t="str">
        <f>IF(youtube_stats_raw[[#This Row],[subscribers]]&lt;70000000,"Micro",IF(youtube_stats_raw[[#This Row],[subscribers]]&lt;128000000,"Mid",IF(youtube_stats_raw[[#This Row],[subscribers]]&lt;186000000,"Macro","Mega")))</f>
        <v>Micro</v>
      </c>
      <c r="AQ477">
        <f>SUM((youtube_stats_raw[[#This Row],[lowest_yearly_earnings]] + youtube_stats_raw[[#This Row],[highest_yearly_earnings]])/2)</f>
        <v>2283500</v>
      </c>
      <c r="AR47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78" spans="1:44" x14ac:dyDescent="0.3">
      <c r="A478">
        <v>560</v>
      </c>
      <c r="B478" t="s">
        <v>694</v>
      </c>
      <c r="C478" s="1">
        <v>16600000</v>
      </c>
      <c r="D478" s="2">
        <v>15278668857</v>
      </c>
      <c r="E478" t="s">
        <v>45</v>
      </c>
      <c r="F478" t="s">
        <v>694</v>
      </c>
      <c r="G478">
        <v>2200</v>
      </c>
      <c r="H478" t="s">
        <v>424</v>
      </c>
      <c r="I478" t="s">
        <v>425</v>
      </c>
      <c r="J478" t="s">
        <v>45</v>
      </c>
      <c r="K478">
        <v>213</v>
      </c>
      <c r="L478">
        <v>4</v>
      </c>
      <c r="M478">
        <v>131</v>
      </c>
      <c r="N478">
        <v>617257000</v>
      </c>
      <c r="O478">
        <v>154300</v>
      </c>
      <c r="P478">
        <v>2500000</v>
      </c>
      <c r="Q478">
        <v>1900000</v>
      </c>
      <c r="R478">
        <v>29600000</v>
      </c>
      <c r="S478">
        <v>900000</v>
      </c>
      <c r="T478">
        <v>2021</v>
      </c>
      <c r="U478" t="s">
        <v>59</v>
      </c>
      <c r="V478" t="s">
        <v>77</v>
      </c>
      <c r="W478">
        <v>70.2</v>
      </c>
      <c r="X478">
        <v>83132799</v>
      </c>
      <c r="Y478">
        <v>3.04</v>
      </c>
      <c r="Z478">
        <v>64324835</v>
      </c>
      <c r="AA478">
        <v>51.165691000000002</v>
      </c>
      <c r="AB478">
        <v>10.451525999999999</v>
      </c>
      <c r="AC478">
        <v>61.111111111111114</v>
      </c>
      <c r="AD478">
        <v>6944849.4804545455</v>
      </c>
      <c r="AE478">
        <v>7545.454545454545</v>
      </c>
      <c r="AF478">
        <v>1.0864820852763378E-3</v>
      </c>
      <c r="AG478">
        <v>163.6268200717376</v>
      </c>
      <c r="AH478">
        <v>920.40173837349403</v>
      </c>
      <c r="AI478">
        <v>5</v>
      </c>
      <c r="AJ478">
        <v>2345700</v>
      </c>
      <c r="AK478">
        <v>27700000</v>
      </c>
      <c r="AL478">
        <v>180000</v>
      </c>
      <c r="AM478">
        <f>youtube_stats_raw[[#This Row],[subscribers_for_last_30_days]] /  youtube_stats_raw[[#This Row],[subscribers]]</f>
        <v>5.4216867469879519E-2</v>
      </c>
      <c r="AN478" t="str">
        <f>IF(AND(youtube_stats_raw[[#This Row],[upload_frequency]]&gt;23.1077381,youtube_stats_raw[[#This Row],[ engagement_rate]]&lt;=0),"High",IF(OR(youtube_stats_raw[[#This Row],[upload_frequency]]&gt;23.1077381,youtube_stats_raw[[#This Row],[ engagement_rate]]&lt;=0),"Medium","Low"))</f>
        <v>Medium</v>
      </c>
      <c r="AO478" s="4">
        <f>DATE(T478, MATCH(U478,{"Jan","Feb","Mar","Apr","May","Jun","Jul","Aug","Sep","Oct","Nov","Dec"},0), V478)</f>
        <v>44322</v>
      </c>
      <c r="AP478" t="str">
        <f>IF(youtube_stats_raw[[#This Row],[subscribers]]&lt;70000000,"Micro",IF(youtube_stats_raw[[#This Row],[subscribers]]&lt;128000000,"Mid",IF(youtube_stats_raw[[#This Row],[subscribers]]&lt;186000000,"Macro","Mega")))</f>
        <v>Micro</v>
      </c>
      <c r="AQ478">
        <f>SUM((youtube_stats_raw[[#This Row],[lowest_yearly_earnings]] + youtube_stats_raw[[#This Row],[highest_yearly_earnings]])/2)</f>
        <v>15750000</v>
      </c>
      <c r="AR47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79" spans="1:44" x14ac:dyDescent="0.3">
      <c r="A479">
        <v>561</v>
      </c>
      <c r="B479" t="s">
        <v>695</v>
      </c>
      <c r="C479" s="1">
        <v>16600000</v>
      </c>
      <c r="D479" s="2">
        <v>5819508534</v>
      </c>
      <c r="E479" t="s">
        <v>45</v>
      </c>
      <c r="F479" t="s">
        <v>695</v>
      </c>
      <c r="G479">
        <v>413</v>
      </c>
      <c r="H479" t="s">
        <v>39</v>
      </c>
      <c r="I479" t="s">
        <v>40</v>
      </c>
      <c r="J479" t="s">
        <v>45</v>
      </c>
      <c r="K479">
        <v>1088</v>
      </c>
      <c r="L479">
        <v>136</v>
      </c>
      <c r="M479">
        <v>132</v>
      </c>
      <c r="N479">
        <v>199033000</v>
      </c>
      <c r="O479">
        <v>49800</v>
      </c>
      <c r="P479">
        <v>796100</v>
      </c>
      <c r="Q479">
        <v>597100</v>
      </c>
      <c r="R479">
        <v>9600000</v>
      </c>
      <c r="S479">
        <v>300000</v>
      </c>
      <c r="T479">
        <v>2006</v>
      </c>
      <c r="U479" t="s">
        <v>84</v>
      </c>
      <c r="V479" t="s">
        <v>115</v>
      </c>
      <c r="W479">
        <v>88.2</v>
      </c>
      <c r="X479">
        <v>328239523</v>
      </c>
      <c r="Y479">
        <v>14.7</v>
      </c>
      <c r="Z479">
        <v>270663028</v>
      </c>
      <c r="AA479">
        <v>37.090240000000001</v>
      </c>
      <c r="AB479">
        <v>-95.712890999999999</v>
      </c>
      <c r="AC479">
        <v>1.912037037037037</v>
      </c>
      <c r="AD479">
        <v>14090819.694915254</v>
      </c>
      <c r="AE479">
        <v>40193.704600484263</v>
      </c>
      <c r="AF479">
        <v>2.8524745522780603E-3</v>
      </c>
      <c r="AG479">
        <v>136.79849343786529</v>
      </c>
      <c r="AH479">
        <v>350.57280325301207</v>
      </c>
      <c r="AI479">
        <v>20</v>
      </c>
      <c r="AJ479">
        <v>746300</v>
      </c>
      <c r="AK479">
        <v>9002900</v>
      </c>
      <c r="AL479">
        <v>15000</v>
      </c>
      <c r="AM479">
        <f>youtube_stats_raw[[#This Row],[subscribers_for_last_30_days]] /  youtube_stats_raw[[#This Row],[subscribers]]</f>
        <v>1.8072289156626505E-2</v>
      </c>
      <c r="AN479" t="str">
        <f>IF(AND(youtube_stats_raw[[#This Row],[upload_frequency]]&gt;23.1077381,youtube_stats_raw[[#This Row],[ engagement_rate]]&lt;=0),"High",IF(OR(youtube_stats_raw[[#This Row],[upload_frequency]]&gt;23.1077381,youtube_stats_raw[[#This Row],[ engagement_rate]]&lt;=0),"Medium","Low"))</f>
        <v>Low</v>
      </c>
      <c r="AO479" s="4">
        <f>DATE(T479, MATCH(U479,{"Jan","Feb","Mar","Apr","May","Jun","Jul","Aug","Sep","Oct","Nov","Dec"},0), V479)</f>
        <v>39072</v>
      </c>
      <c r="AP479" t="str">
        <f>IF(youtube_stats_raw[[#This Row],[subscribers]]&lt;70000000,"Micro",IF(youtube_stats_raw[[#This Row],[subscribers]]&lt;128000000,"Mid",IF(youtube_stats_raw[[#This Row],[subscribers]]&lt;186000000,"Macro","Mega")))</f>
        <v>Micro</v>
      </c>
      <c r="AQ479">
        <f>SUM((youtube_stats_raw[[#This Row],[lowest_yearly_earnings]] + youtube_stats_raw[[#This Row],[highest_yearly_earnings]])/2)</f>
        <v>5098550</v>
      </c>
      <c r="AR47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80" spans="1:44" x14ac:dyDescent="0.3">
      <c r="A480">
        <v>562</v>
      </c>
      <c r="B480" t="s">
        <v>696</v>
      </c>
      <c r="C480" s="1">
        <v>16500000</v>
      </c>
      <c r="D480" s="2">
        <v>2440934034</v>
      </c>
      <c r="E480" t="s">
        <v>45</v>
      </c>
      <c r="F480" t="s">
        <v>696</v>
      </c>
      <c r="G480">
        <v>421</v>
      </c>
      <c r="H480" t="s">
        <v>39</v>
      </c>
      <c r="I480" t="s">
        <v>40</v>
      </c>
      <c r="J480" t="s">
        <v>45</v>
      </c>
      <c r="K480">
        <v>3778</v>
      </c>
      <c r="L480">
        <v>137</v>
      </c>
      <c r="M480">
        <v>133</v>
      </c>
      <c r="N480">
        <v>21953000</v>
      </c>
      <c r="O480">
        <v>5500</v>
      </c>
      <c r="P480">
        <v>87800</v>
      </c>
      <c r="Q480">
        <v>65900</v>
      </c>
      <c r="R480">
        <v>1100000</v>
      </c>
      <c r="S480">
        <v>200000</v>
      </c>
      <c r="T480">
        <v>2014</v>
      </c>
      <c r="U480" t="s">
        <v>34</v>
      </c>
      <c r="V480" t="s">
        <v>110</v>
      </c>
      <c r="W480">
        <v>88.2</v>
      </c>
      <c r="X480">
        <v>328239523</v>
      </c>
      <c r="Y480">
        <v>14.7</v>
      </c>
      <c r="Z480">
        <v>270663028</v>
      </c>
      <c r="AA480">
        <v>37.090240000000001</v>
      </c>
      <c r="AB480">
        <v>-95.712890999999999</v>
      </c>
      <c r="AC480">
        <v>3.5083333333333333</v>
      </c>
      <c r="AD480">
        <v>5797943.0736342045</v>
      </c>
      <c r="AE480">
        <v>39192.399049881235</v>
      </c>
      <c r="AF480">
        <v>6.7597074604106239E-3</v>
      </c>
      <c r="AG480">
        <v>35.969837274185018</v>
      </c>
      <c r="AH480">
        <v>147.935396</v>
      </c>
      <c r="AI480">
        <v>12</v>
      </c>
      <c r="AJ480">
        <v>82300</v>
      </c>
      <c r="AK480">
        <v>1034100</v>
      </c>
      <c r="AL480">
        <v>16666.666666666668</v>
      </c>
      <c r="AM480">
        <f>youtube_stats_raw[[#This Row],[subscribers_for_last_30_days]] /  youtube_stats_raw[[#This Row],[subscribers]]</f>
        <v>1.2121212121212121E-2</v>
      </c>
      <c r="AN480" t="str">
        <f>IF(AND(youtube_stats_raw[[#This Row],[upload_frequency]]&gt;23.1077381,youtube_stats_raw[[#This Row],[ engagement_rate]]&lt;=0),"High",IF(OR(youtube_stats_raw[[#This Row],[upload_frequency]]&gt;23.1077381,youtube_stats_raw[[#This Row],[ engagement_rate]]&lt;=0),"Medium","Low"))</f>
        <v>Low</v>
      </c>
      <c r="AO480" s="4">
        <f>DATE(T480, MATCH(U480,{"Jan","Feb","Mar","Apr","May","Jun","Jul","Aug","Sep","Oct","Nov","Dec"},0), V480)</f>
        <v>41707</v>
      </c>
      <c r="AP480" t="str">
        <f>IF(youtube_stats_raw[[#This Row],[subscribers]]&lt;70000000,"Micro",IF(youtube_stats_raw[[#This Row],[subscribers]]&lt;128000000,"Mid",IF(youtube_stats_raw[[#This Row],[subscribers]]&lt;186000000,"Macro","Mega")))</f>
        <v>Micro</v>
      </c>
      <c r="AQ480">
        <f>SUM((youtube_stats_raw[[#This Row],[lowest_yearly_earnings]] + youtube_stats_raw[[#This Row],[highest_yearly_earnings]])/2)</f>
        <v>582950</v>
      </c>
      <c r="AR48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81" spans="1:44" x14ac:dyDescent="0.3">
      <c r="A481">
        <v>563</v>
      </c>
      <c r="B481" t="s">
        <v>697</v>
      </c>
      <c r="C481" s="1">
        <v>16500000</v>
      </c>
      <c r="D481" s="2">
        <v>3037260680</v>
      </c>
      <c r="E481" t="s">
        <v>170</v>
      </c>
      <c r="F481" t="s">
        <v>697</v>
      </c>
      <c r="G481">
        <v>438</v>
      </c>
      <c r="H481" t="s">
        <v>39</v>
      </c>
      <c r="I481" t="s">
        <v>40</v>
      </c>
      <c r="J481" t="s">
        <v>45</v>
      </c>
      <c r="K481">
        <v>2766</v>
      </c>
      <c r="L481">
        <v>137</v>
      </c>
      <c r="M481">
        <v>133</v>
      </c>
      <c r="N481">
        <v>112986000</v>
      </c>
      <c r="O481">
        <v>28200</v>
      </c>
      <c r="P481">
        <v>451900</v>
      </c>
      <c r="Q481">
        <v>339000</v>
      </c>
      <c r="R481">
        <v>5400000</v>
      </c>
      <c r="S481">
        <v>100000</v>
      </c>
      <c r="T481">
        <v>2011</v>
      </c>
      <c r="U481" t="s">
        <v>98</v>
      </c>
      <c r="V481" t="s">
        <v>43</v>
      </c>
      <c r="W481">
        <v>88.2</v>
      </c>
      <c r="X481">
        <v>328239523</v>
      </c>
      <c r="Y481">
        <v>14.7</v>
      </c>
      <c r="Z481">
        <v>270663028</v>
      </c>
      <c r="AA481">
        <v>37.090240000000001</v>
      </c>
      <c r="AB481">
        <v>-95.712890999999999</v>
      </c>
      <c r="AC481">
        <v>2.8076923076923075</v>
      </c>
      <c r="AD481">
        <v>6934385.1141552515</v>
      </c>
      <c r="AE481">
        <v>37671.232876712325</v>
      </c>
      <c r="AF481">
        <v>5.4325267859458145E-3</v>
      </c>
      <c r="AG481">
        <v>148.78538512538873</v>
      </c>
      <c r="AH481">
        <v>184.07640484848486</v>
      </c>
      <c r="AI481">
        <v>15</v>
      </c>
      <c r="AJ481">
        <v>423700</v>
      </c>
      <c r="AK481">
        <v>5061000</v>
      </c>
      <c r="AL481">
        <v>6666.666666666667</v>
      </c>
      <c r="AM481">
        <f>youtube_stats_raw[[#This Row],[subscribers_for_last_30_days]] /  youtube_stats_raw[[#This Row],[subscribers]]</f>
        <v>6.0606060606060606E-3</v>
      </c>
      <c r="AN481" t="str">
        <f>IF(AND(youtube_stats_raw[[#This Row],[upload_frequency]]&gt;23.1077381,youtube_stats_raw[[#This Row],[ engagement_rate]]&lt;=0),"High",IF(OR(youtube_stats_raw[[#This Row],[upload_frequency]]&gt;23.1077381,youtube_stats_raw[[#This Row],[ engagement_rate]]&lt;=0),"Medium","Low"))</f>
        <v>Low</v>
      </c>
      <c r="AO481" s="4">
        <f>DATE(T481, MATCH(U481,{"Jan","Feb","Mar","Apr","May","Jun","Jul","Aug","Sep","Oct","Nov","Dec"},0), V481)</f>
        <v>40729</v>
      </c>
      <c r="AP481" t="str">
        <f>IF(youtube_stats_raw[[#This Row],[subscribers]]&lt;70000000,"Micro",IF(youtube_stats_raw[[#This Row],[subscribers]]&lt;128000000,"Mid",IF(youtube_stats_raw[[#This Row],[subscribers]]&lt;186000000,"Macro","Mega")))</f>
        <v>Micro</v>
      </c>
      <c r="AQ481">
        <f>SUM((youtube_stats_raw[[#This Row],[lowest_yearly_earnings]] + youtube_stats_raw[[#This Row],[highest_yearly_earnings]])/2)</f>
        <v>2869500</v>
      </c>
      <c r="AR48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82" spans="1:44" x14ac:dyDescent="0.3">
      <c r="A482">
        <v>564</v>
      </c>
      <c r="B482" t="s">
        <v>698</v>
      </c>
      <c r="C482" s="1">
        <v>16500000</v>
      </c>
      <c r="D482" s="2">
        <v>7043235131</v>
      </c>
      <c r="E482" t="s">
        <v>134</v>
      </c>
      <c r="F482" t="s">
        <v>698</v>
      </c>
      <c r="G482">
        <v>21243</v>
      </c>
      <c r="H482" t="s">
        <v>31</v>
      </c>
      <c r="I482" t="s">
        <v>32</v>
      </c>
      <c r="J482" t="s">
        <v>135</v>
      </c>
      <c r="K482">
        <v>821</v>
      </c>
      <c r="L482">
        <v>92</v>
      </c>
      <c r="M482">
        <v>13</v>
      </c>
      <c r="N482">
        <v>131202000</v>
      </c>
      <c r="O482">
        <v>32800</v>
      </c>
      <c r="P482">
        <v>524800</v>
      </c>
      <c r="Q482">
        <v>393600</v>
      </c>
      <c r="R482">
        <v>6300000</v>
      </c>
      <c r="S482">
        <v>300000</v>
      </c>
      <c r="T482">
        <v>2009</v>
      </c>
      <c r="U482" t="s">
        <v>51</v>
      </c>
      <c r="V482" t="s">
        <v>127</v>
      </c>
      <c r="W482">
        <v>28.1</v>
      </c>
      <c r="X482">
        <v>1366417754</v>
      </c>
      <c r="Y482">
        <v>5.36</v>
      </c>
      <c r="Z482">
        <v>471031528</v>
      </c>
      <c r="AA482">
        <v>20.593684</v>
      </c>
      <c r="AB482">
        <v>78.962879999999998</v>
      </c>
      <c r="AC482">
        <v>118.01666666666667</v>
      </c>
      <c r="AD482">
        <v>331555.57741373632</v>
      </c>
      <c r="AE482">
        <v>776.72645106623361</v>
      </c>
      <c r="AF482">
        <v>2.3426734580217438E-3</v>
      </c>
      <c r="AG482">
        <v>74.511213986049157</v>
      </c>
      <c r="AH482">
        <v>426.86273521212121</v>
      </c>
      <c r="AI482">
        <v>17</v>
      </c>
      <c r="AJ482">
        <v>492000</v>
      </c>
      <c r="AK482">
        <v>5906400</v>
      </c>
      <c r="AL482">
        <v>17647.058823529413</v>
      </c>
      <c r="AM482">
        <f>youtube_stats_raw[[#This Row],[subscribers_for_last_30_days]] /  youtube_stats_raw[[#This Row],[subscribers]]</f>
        <v>1.8181818181818181E-2</v>
      </c>
      <c r="AN482" t="str">
        <f>IF(AND(youtube_stats_raw[[#This Row],[upload_frequency]]&gt;23.1077381,youtube_stats_raw[[#This Row],[ engagement_rate]]&lt;=0),"High",IF(OR(youtube_stats_raw[[#This Row],[upload_frequency]]&gt;23.1077381,youtube_stats_raw[[#This Row],[ engagement_rate]]&lt;=0),"Medium","Low"))</f>
        <v>Medium</v>
      </c>
      <c r="AO482" s="4">
        <f>DATE(T482, MATCH(U482,{"Jan","Feb","Mar","Apr","May","Jun","Jul","Aug","Sep","Oct","Nov","Dec"},0), V482)</f>
        <v>40078</v>
      </c>
      <c r="AP482" t="str">
        <f>IF(youtube_stats_raw[[#This Row],[subscribers]]&lt;70000000,"Micro",IF(youtube_stats_raw[[#This Row],[subscribers]]&lt;128000000,"Mid",IF(youtube_stats_raw[[#This Row],[subscribers]]&lt;186000000,"Macro","Mega")))</f>
        <v>Micro</v>
      </c>
      <c r="AQ482">
        <f>SUM((youtube_stats_raw[[#This Row],[lowest_yearly_earnings]] + youtube_stats_raw[[#This Row],[highest_yearly_earnings]])/2)</f>
        <v>3346800</v>
      </c>
      <c r="AR48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83" spans="1:44" x14ac:dyDescent="0.3">
      <c r="A483">
        <v>565</v>
      </c>
      <c r="B483" t="s">
        <v>699</v>
      </c>
      <c r="C483" s="1">
        <v>16500000</v>
      </c>
      <c r="D483" s="2">
        <v>7406207930</v>
      </c>
      <c r="E483" t="s">
        <v>45</v>
      </c>
      <c r="F483" t="s">
        <v>699</v>
      </c>
      <c r="G483">
        <v>735</v>
      </c>
      <c r="H483" t="s">
        <v>39</v>
      </c>
      <c r="I483" t="s">
        <v>40</v>
      </c>
      <c r="J483" t="s">
        <v>45</v>
      </c>
      <c r="K483">
        <v>757</v>
      </c>
      <c r="L483">
        <v>137</v>
      </c>
      <c r="M483">
        <v>133</v>
      </c>
      <c r="N483">
        <v>24378000</v>
      </c>
      <c r="O483">
        <v>6100</v>
      </c>
      <c r="P483">
        <v>97500</v>
      </c>
      <c r="Q483">
        <v>73100</v>
      </c>
      <c r="R483">
        <v>1200000</v>
      </c>
      <c r="S483">
        <v>0</v>
      </c>
      <c r="T483">
        <v>2016</v>
      </c>
      <c r="U483" t="s">
        <v>59</v>
      </c>
      <c r="V483" t="s">
        <v>184</v>
      </c>
      <c r="W483">
        <v>88.2</v>
      </c>
      <c r="X483">
        <v>328239523</v>
      </c>
      <c r="Y483">
        <v>14.7</v>
      </c>
      <c r="Z483">
        <v>270663028</v>
      </c>
      <c r="AA483">
        <v>37.090240000000001</v>
      </c>
      <c r="AB483">
        <v>-95.712890999999999</v>
      </c>
      <c r="AC483">
        <v>7.65625</v>
      </c>
      <c r="AD483">
        <v>10076473.37414966</v>
      </c>
      <c r="AE483">
        <v>22448.979591836734</v>
      </c>
      <c r="AF483">
        <v>2.2278607562669387E-3</v>
      </c>
      <c r="AG483">
        <v>13.164631741577367</v>
      </c>
      <c r="AH483">
        <v>448.86108666666667</v>
      </c>
      <c r="AI483">
        <v>10</v>
      </c>
      <c r="AJ483">
        <v>91400</v>
      </c>
      <c r="AK483">
        <v>1126900</v>
      </c>
      <c r="AL483">
        <v>0</v>
      </c>
      <c r="AM483">
        <f>youtube_stats_raw[[#This Row],[subscribers_for_last_30_days]] /  youtube_stats_raw[[#This Row],[subscribers]]</f>
        <v>0</v>
      </c>
      <c r="AN483" t="str">
        <f>IF(AND(youtube_stats_raw[[#This Row],[upload_frequency]]&gt;23.1077381,youtube_stats_raw[[#This Row],[ engagement_rate]]&lt;=0),"High",IF(OR(youtube_stats_raw[[#This Row],[upload_frequency]]&gt;23.1077381,youtube_stats_raw[[#This Row],[ engagement_rate]]&lt;=0),"Medium","Low"))</f>
        <v>Medium</v>
      </c>
      <c r="AO483" s="4">
        <f>DATE(T483, MATCH(U483,{"Jan","Feb","Mar","Apr","May","Jun","Jul","Aug","Sep","Oct","Nov","Dec"},0), V483)</f>
        <v>42521</v>
      </c>
      <c r="AP483" t="str">
        <f>IF(youtube_stats_raw[[#This Row],[subscribers]]&lt;70000000,"Micro",IF(youtube_stats_raw[[#This Row],[subscribers]]&lt;128000000,"Mid",IF(youtube_stats_raw[[#This Row],[subscribers]]&lt;186000000,"Macro","Mega")))</f>
        <v>Micro</v>
      </c>
      <c r="AQ483">
        <f>SUM((youtube_stats_raw[[#This Row],[lowest_yearly_earnings]] + youtube_stats_raw[[#This Row],[highest_yearly_earnings]])/2)</f>
        <v>636550</v>
      </c>
      <c r="AR48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84" spans="1:44" x14ac:dyDescent="0.3">
      <c r="A484">
        <v>566</v>
      </c>
      <c r="B484" t="s">
        <v>700</v>
      </c>
      <c r="C484" s="1">
        <v>16400000</v>
      </c>
      <c r="D484" s="2">
        <v>3955426159</v>
      </c>
      <c r="E484" t="s">
        <v>94</v>
      </c>
      <c r="F484" t="s">
        <v>700</v>
      </c>
      <c r="G484">
        <v>1091</v>
      </c>
      <c r="H484" t="s">
        <v>39</v>
      </c>
      <c r="I484" t="s">
        <v>40</v>
      </c>
      <c r="J484" t="s">
        <v>45</v>
      </c>
      <c r="K484">
        <v>1938</v>
      </c>
      <c r="L484">
        <v>138</v>
      </c>
      <c r="M484">
        <v>134</v>
      </c>
      <c r="N484">
        <v>18028000</v>
      </c>
      <c r="O484">
        <v>4500</v>
      </c>
      <c r="P484">
        <v>72100</v>
      </c>
      <c r="Q484">
        <v>54100</v>
      </c>
      <c r="R484">
        <v>865300</v>
      </c>
      <c r="S484">
        <v>0</v>
      </c>
      <c r="T484">
        <v>2011</v>
      </c>
      <c r="U484" t="s">
        <v>51</v>
      </c>
      <c r="V484" t="s">
        <v>99</v>
      </c>
      <c r="W484">
        <v>88.2</v>
      </c>
      <c r="X484">
        <v>328239523</v>
      </c>
      <c r="Y484">
        <v>14.7</v>
      </c>
      <c r="Z484">
        <v>270663028</v>
      </c>
      <c r="AA484">
        <v>37.090240000000001</v>
      </c>
      <c r="AB484">
        <v>-95.712890999999999</v>
      </c>
      <c r="AC484">
        <v>6.9935897435897436</v>
      </c>
      <c r="AD484">
        <v>3625505.186984418</v>
      </c>
      <c r="AE484">
        <v>15032.080659945004</v>
      </c>
      <c r="AF484">
        <v>4.1462030488634387E-3</v>
      </c>
      <c r="AG484">
        <v>18.228124379454506</v>
      </c>
      <c r="AH484">
        <v>241.1845218902439</v>
      </c>
      <c r="AI484">
        <v>15</v>
      </c>
      <c r="AJ484">
        <v>67600</v>
      </c>
      <c r="AK484">
        <v>811200</v>
      </c>
      <c r="AL484">
        <v>0</v>
      </c>
      <c r="AM484">
        <f>youtube_stats_raw[[#This Row],[subscribers_for_last_30_days]] /  youtube_stats_raw[[#This Row],[subscribers]]</f>
        <v>0</v>
      </c>
      <c r="AN484" t="str">
        <f>IF(AND(youtube_stats_raw[[#This Row],[upload_frequency]]&gt;23.1077381,youtube_stats_raw[[#This Row],[ engagement_rate]]&lt;=0),"High",IF(OR(youtube_stats_raw[[#This Row],[upload_frequency]]&gt;23.1077381,youtube_stats_raw[[#This Row],[ engagement_rate]]&lt;=0),"Medium","Low"))</f>
        <v>Medium</v>
      </c>
      <c r="AO484" s="4">
        <f>DATE(T484, MATCH(U484,{"Jan","Feb","Mar","Apr","May","Jun","Jul","Aug","Sep","Oct","Nov","Dec"},0), V484)</f>
        <v>40813</v>
      </c>
      <c r="AP484" t="str">
        <f>IF(youtube_stats_raw[[#This Row],[subscribers]]&lt;70000000,"Micro",IF(youtube_stats_raw[[#This Row],[subscribers]]&lt;128000000,"Mid",IF(youtube_stats_raw[[#This Row],[subscribers]]&lt;186000000,"Macro","Mega")))</f>
        <v>Micro</v>
      </c>
      <c r="AQ484">
        <f>SUM((youtube_stats_raw[[#This Row],[lowest_yearly_earnings]] + youtube_stats_raw[[#This Row],[highest_yearly_earnings]])/2)</f>
        <v>459700</v>
      </c>
      <c r="AR48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85" spans="1:44" x14ac:dyDescent="0.3">
      <c r="A485">
        <v>567</v>
      </c>
      <c r="B485" t="s">
        <v>701</v>
      </c>
      <c r="C485" s="1">
        <v>16400000</v>
      </c>
      <c r="D485" s="2">
        <v>4434679706</v>
      </c>
      <c r="E485" t="s">
        <v>170</v>
      </c>
      <c r="F485" t="s">
        <v>701</v>
      </c>
      <c r="G485">
        <v>428</v>
      </c>
      <c r="H485" t="s">
        <v>176</v>
      </c>
      <c r="I485" t="s">
        <v>177</v>
      </c>
      <c r="J485" t="s">
        <v>45</v>
      </c>
      <c r="K485">
        <v>1636</v>
      </c>
      <c r="L485">
        <v>9</v>
      </c>
      <c r="M485">
        <v>134</v>
      </c>
      <c r="N485">
        <v>9341000</v>
      </c>
      <c r="O485">
        <v>2300</v>
      </c>
      <c r="P485">
        <v>37400</v>
      </c>
      <c r="Q485">
        <v>28000</v>
      </c>
      <c r="R485">
        <v>448400</v>
      </c>
      <c r="S485">
        <v>0</v>
      </c>
      <c r="T485">
        <v>2011</v>
      </c>
      <c r="U485" t="s">
        <v>73</v>
      </c>
      <c r="V485" t="s">
        <v>56</v>
      </c>
      <c r="W485">
        <v>49.3</v>
      </c>
      <c r="X485">
        <v>69625582</v>
      </c>
      <c r="Y485">
        <v>0.75</v>
      </c>
      <c r="Z485">
        <v>35294600</v>
      </c>
      <c r="AA485">
        <v>15.870032</v>
      </c>
      <c r="AB485">
        <v>100.992541</v>
      </c>
      <c r="AC485">
        <v>2.7435897435897436</v>
      </c>
      <c r="AD485">
        <v>10361401.182242991</v>
      </c>
      <c r="AE485">
        <v>38317.757009345798</v>
      </c>
      <c r="AF485">
        <v>3.6981250253115801E-3</v>
      </c>
      <c r="AG485">
        <v>8.4335290211373835</v>
      </c>
      <c r="AH485">
        <v>270.40729914634147</v>
      </c>
      <c r="AI485">
        <v>15</v>
      </c>
      <c r="AJ485">
        <v>35100</v>
      </c>
      <c r="AK485">
        <v>420400</v>
      </c>
      <c r="AL485">
        <v>0</v>
      </c>
      <c r="AM485">
        <f>youtube_stats_raw[[#This Row],[subscribers_for_last_30_days]] /  youtube_stats_raw[[#This Row],[subscribers]]</f>
        <v>0</v>
      </c>
      <c r="AN485" t="str">
        <f>IF(AND(youtube_stats_raw[[#This Row],[upload_frequency]]&gt;23.1077381,youtube_stats_raw[[#This Row],[ engagement_rate]]&lt;=0),"High",IF(OR(youtube_stats_raw[[#This Row],[upload_frequency]]&gt;23.1077381,youtube_stats_raw[[#This Row],[ engagement_rate]]&lt;=0),"Medium","Low"))</f>
        <v>Medium</v>
      </c>
      <c r="AO485" s="4">
        <f>DATE(T485, MATCH(U485,{"Jan","Feb","Mar","Apr","May","Jun","Jul","Aug","Sep","Oct","Nov","Dec"},0), V485)</f>
        <v>40567</v>
      </c>
      <c r="AP485" t="str">
        <f>IF(youtube_stats_raw[[#This Row],[subscribers]]&lt;70000000,"Micro",IF(youtube_stats_raw[[#This Row],[subscribers]]&lt;128000000,"Mid",IF(youtube_stats_raw[[#This Row],[subscribers]]&lt;186000000,"Macro","Mega")))</f>
        <v>Micro</v>
      </c>
      <c r="AQ485">
        <f>SUM((youtube_stats_raw[[#This Row],[lowest_yearly_earnings]] + youtube_stats_raw[[#This Row],[highest_yearly_earnings]])/2)</f>
        <v>238200</v>
      </c>
      <c r="AR48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86" spans="1:44" x14ac:dyDescent="0.3">
      <c r="A486">
        <v>568</v>
      </c>
      <c r="B486" t="s">
        <v>702</v>
      </c>
      <c r="C486" s="1">
        <v>16400000</v>
      </c>
      <c r="D486" s="2">
        <v>7135820721</v>
      </c>
      <c r="E486" t="s">
        <v>81</v>
      </c>
      <c r="F486" t="s">
        <v>702</v>
      </c>
      <c r="G486">
        <v>14662</v>
      </c>
      <c r="H486" t="s">
        <v>39</v>
      </c>
      <c r="I486" t="s">
        <v>40</v>
      </c>
      <c r="J486" t="s">
        <v>81</v>
      </c>
      <c r="K486">
        <v>806</v>
      </c>
      <c r="L486">
        <v>138</v>
      </c>
      <c r="M486">
        <v>7</v>
      </c>
      <c r="N486">
        <v>133208000</v>
      </c>
      <c r="O486">
        <v>33300</v>
      </c>
      <c r="P486">
        <v>532800</v>
      </c>
      <c r="Q486">
        <v>399600</v>
      </c>
      <c r="R486">
        <v>6400000</v>
      </c>
      <c r="S486">
        <v>100000</v>
      </c>
      <c r="T486">
        <v>2006</v>
      </c>
      <c r="U486" t="s">
        <v>34</v>
      </c>
      <c r="V486" t="s">
        <v>64</v>
      </c>
      <c r="W486">
        <v>88.2</v>
      </c>
      <c r="X486">
        <v>328239523</v>
      </c>
      <c r="Y486">
        <v>14.7</v>
      </c>
      <c r="Z486">
        <v>270663028</v>
      </c>
      <c r="AA486">
        <v>37.090240000000001</v>
      </c>
      <c r="AB486">
        <v>-95.712890999999999</v>
      </c>
      <c r="AC486">
        <v>67.879629629629633</v>
      </c>
      <c r="AD486">
        <v>486688.08627745189</v>
      </c>
      <c r="AE486">
        <v>1118.5377165461737</v>
      </c>
      <c r="AF486">
        <v>2.298264017723491E-3</v>
      </c>
      <c r="AG486">
        <v>74.665552966041233</v>
      </c>
      <c r="AH486">
        <v>435.11101957317072</v>
      </c>
      <c r="AI486">
        <v>20</v>
      </c>
      <c r="AJ486">
        <v>499500</v>
      </c>
      <c r="AK486">
        <v>6000400</v>
      </c>
      <c r="AL486">
        <v>5000</v>
      </c>
      <c r="AM486">
        <f>youtube_stats_raw[[#This Row],[subscribers_for_last_30_days]] /  youtube_stats_raw[[#This Row],[subscribers]]</f>
        <v>6.0975609756097563E-3</v>
      </c>
      <c r="AN486" t="str">
        <f>IF(AND(youtube_stats_raw[[#This Row],[upload_frequency]]&gt;23.1077381,youtube_stats_raw[[#This Row],[ engagement_rate]]&lt;=0),"High",IF(OR(youtube_stats_raw[[#This Row],[upload_frequency]]&gt;23.1077381,youtube_stats_raw[[#This Row],[ engagement_rate]]&lt;=0),"Medium","Low"))</f>
        <v>Medium</v>
      </c>
      <c r="AO486" s="4">
        <f>DATE(T486, MATCH(U486,{"Jan","Feb","Mar","Apr","May","Jun","Jul","Aug","Sep","Oct","Nov","Dec"},0), V486)</f>
        <v>38780</v>
      </c>
      <c r="AP486" t="str">
        <f>IF(youtube_stats_raw[[#This Row],[subscribers]]&lt;70000000,"Micro",IF(youtube_stats_raw[[#This Row],[subscribers]]&lt;128000000,"Mid",IF(youtube_stats_raw[[#This Row],[subscribers]]&lt;186000000,"Macro","Mega")))</f>
        <v>Micro</v>
      </c>
      <c r="AQ486">
        <f>SUM((youtube_stats_raw[[#This Row],[lowest_yearly_earnings]] + youtube_stats_raw[[#This Row],[highest_yearly_earnings]])/2)</f>
        <v>3399800</v>
      </c>
      <c r="AR48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87" spans="1:44" x14ac:dyDescent="0.3">
      <c r="A487">
        <v>569</v>
      </c>
      <c r="B487" t="s">
        <v>703</v>
      </c>
      <c r="C487" s="1">
        <v>16400000</v>
      </c>
      <c r="D487" s="2">
        <v>9463244435</v>
      </c>
      <c r="E487" t="s">
        <v>45</v>
      </c>
      <c r="F487" t="s">
        <v>703</v>
      </c>
      <c r="G487">
        <v>56203</v>
      </c>
      <c r="H487" t="s">
        <v>176</v>
      </c>
      <c r="I487" t="s">
        <v>177</v>
      </c>
      <c r="J487" t="s">
        <v>45</v>
      </c>
      <c r="K487">
        <v>496</v>
      </c>
      <c r="L487">
        <v>9</v>
      </c>
      <c r="M487">
        <v>134</v>
      </c>
      <c r="N487">
        <v>87757000</v>
      </c>
      <c r="O487">
        <v>21900</v>
      </c>
      <c r="P487">
        <v>351000</v>
      </c>
      <c r="Q487">
        <v>263300</v>
      </c>
      <c r="R487">
        <v>4200000</v>
      </c>
      <c r="S487">
        <v>100000</v>
      </c>
      <c r="T487">
        <v>2010</v>
      </c>
      <c r="U487" t="s">
        <v>59</v>
      </c>
      <c r="V487" t="s">
        <v>101</v>
      </c>
      <c r="W487">
        <v>49.3</v>
      </c>
      <c r="X487">
        <v>69625582</v>
      </c>
      <c r="Y487">
        <v>0.75</v>
      </c>
      <c r="Z487">
        <v>35294600</v>
      </c>
      <c r="AA487">
        <v>15.870032</v>
      </c>
      <c r="AB487">
        <v>100.992541</v>
      </c>
      <c r="AC487">
        <v>334.54166666666669</v>
      </c>
      <c r="AD487">
        <v>168376.14424496912</v>
      </c>
      <c r="AE487">
        <v>291.79937014038399</v>
      </c>
      <c r="AF487">
        <v>1.733020859034801E-3</v>
      </c>
      <c r="AG487">
        <v>37.090873263488724</v>
      </c>
      <c r="AH487">
        <v>577.02709969512193</v>
      </c>
      <c r="AI487">
        <v>16</v>
      </c>
      <c r="AJ487">
        <v>329100</v>
      </c>
      <c r="AK487">
        <v>3936700</v>
      </c>
      <c r="AL487">
        <v>6250</v>
      </c>
      <c r="AM487">
        <f>youtube_stats_raw[[#This Row],[subscribers_for_last_30_days]] /  youtube_stats_raw[[#This Row],[subscribers]]</f>
        <v>6.0975609756097563E-3</v>
      </c>
      <c r="AN487" t="str">
        <f>IF(AND(youtube_stats_raw[[#This Row],[upload_frequency]]&gt;23.1077381,youtube_stats_raw[[#This Row],[ engagement_rate]]&lt;=0),"High",IF(OR(youtube_stats_raw[[#This Row],[upload_frequency]]&gt;23.1077381,youtube_stats_raw[[#This Row],[ engagement_rate]]&lt;=0),"Medium","Low"))</f>
        <v>Medium</v>
      </c>
      <c r="AO487" s="4">
        <f>DATE(T487, MATCH(U487,{"Jan","Feb","Mar","Apr","May","Jun","Jul","Aug","Sep","Oct","Nov","Dec"},0), V487)</f>
        <v>40315</v>
      </c>
      <c r="AP487" t="str">
        <f>IF(youtube_stats_raw[[#This Row],[subscribers]]&lt;70000000,"Micro",IF(youtube_stats_raw[[#This Row],[subscribers]]&lt;128000000,"Mid",IF(youtube_stats_raw[[#This Row],[subscribers]]&lt;186000000,"Macro","Mega")))</f>
        <v>Micro</v>
      </c>
      <c r="AQ487">
        <f>SUM((youtube_stats_raw[[#This Row],[lowest_yearly_earnings]] + youtube_stats_raw[[#This Row],[highest_yearly_earnings]])/2)</f>
        <v>2231650</v>
      </c>
      <c r="AR48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88" spans="1:44" x14ac:dyDescent="0.3">
      <c r="A488">
        <v>572</v>
      </c>
      <c r="B488" t="s">
        <v>704</v>
      </c>
      <c r="C488" s="1">
        <v>16400000</v>
      </c>
      <c r="D488" s="2">
        <v>12844432341</v>
      </c>
      <c r="E488" t="s">
        <v>45</v>
      </c>
      <c r="F488" t="s">
        <v>704</v>
      </c>
      <c r="G488">
        <v>23952</v>
      </c>
      <c r="H488" t="s">
        <v>176</v>
      </c>
      <c r="I488" t="s">
        <v>177</v>
      </c>
      <c r="J488" t="s">
        <v>45</v>
      </c>
      <c r="K488">
        <v>294</v>
      </c>
      <c r="L488">
        <v>9</v>
      </c>
      <c r="M488">
        <v>134</v>
      </c>
      <c r="N488">
        <v>181382000</v>
      </c>
      <c r="O488">
        <v>45300</v>
      </c>
      <c r="P488">
        <v>725500</v>
      </c>
      <c r="Q488">
        <v>544100</v>
      </c>
      <c r="R488">
        <v>8700000</v>
      </c>
      <c r="S488">
        <v>200000</v>
      </c>
      <c r="T488">
        <v>2010</v>
      </c>
      <c r="U488" t="s">
        <v>51</v>
      </c>
      <c r="V488" t="s">
        <v>35</v>
      </c>
      <c r="W488">
        <v>49.3</v>
      </c>
      <c r="X488">
        <v>69625582</v>
      </c>
      <c r="Y488">
        <v>0.75</v>
      </c>
      <c r="Z488">
        <v>35294600</v>
      </c>
      <c r="AA488">
        <v>15.870032</v>
      </c>
      <c r="AB488">
        <v>100.992541</v>
      </c>
      <c r="AC488">
        <v>142.57142857142858</v>
      </c>
      <c r="AD488">
        <v>536257.19526553107</v>
      </c>
      <c r="AE488">
        <v>684.70273881095522</v>
      </c>
      <c r="AF488">
        <v>1.2768178121543346E-3</v>
      </c>
      <c r="AG488">
        <v>56.483617238900599</v>
      </c>
      <c r="AH488">
        <v>783.19709396341466</v>
      </c>
      <c r="AI488">
        <v>16</v>
      </c>
      <c r="AJ488">
        <v>680200</v>
      </c>
      <c r="AK488">
        <v>8155900</v>
      </c>
      <c r="AL488">
        <v>12500</v>
      </c>
      <c r="AM488">
        <f>youtube_stats_raw[[#This Row],[subscribers_for_last_30_days]] /  youtube_stats_raw[[#This Row],[subscribers]]</f>
        <v>1.2195121951219513E-2</v>
      </c>
      <c r="AN488" t="str">
        <f>IF(AND(youtube_stats_raw[[#This Row],[upload_frequency]]&gt;23.1077381,youtube_stats_raw[[#This Row],[ engagement_rate]]&lt;=0),"High",IF(OR(youtube_stats_raw[[#This Row],[upload_frequency]]&gt;23.1077381,youtube_stats_raw[[#This Row],[ engagement_rate]]&lt;=0),"Medium","Low"))</f>
        <v>Medium</v>
      </c>
      <c r="AO488" s="4">
        <f>DATE(T488, MATCH(U488,{"Jan","Feb","Mar","Apr","May","Jun","Jul","Aug","Sep","Oct","Nov","Dec"},0), V488)</f>
        <v>40434</v>
      </c>
      <c r="AP488" t="str">
        <f>IF(youtube_stats_raw[[#This Row],[subscribers]]&lt;70000000,"Micro",IF(youtube_stats_raw[[#This Row],[subscribers]]&lt;128000000,"Mid",IF(youtube_stats_raw[[#This Row],[subscribers]]&lt;186000000,"Macro","Mega")))</f>
        <v>Micro</v>
      </c>
      <c r="AQ488">
        <f>SUM((youtube_stats_raw[[#This Row],[lowest_yearly_earnings]] + youtube_stats_raw[[#This Row],[highest_yearly_earnings]])/2)</f>
        <v>4622050</v>
      </c>
      <c r="AR48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489" spans="1:44" x14ac:dyDescent="0.3">
      <c r="A489">
        <v>573</v>
      </c>
      <c r="B489" t="s">
        <v>705</v>
      </c>
      <c r="C489" s="1">
        <v>16300000</v>
      </c>
      <c r="D489" s="2">
        <v>3527627264</v>
      </c>
      <c r="E489" t="s">
        <v>45</v>
      </c>
      <c r="F489" t="s">
        <v>706</v>
      </c>
      <c r="G489">
        <v>54</v>
      </c>
      <c r="H489" t="s">
        <v>39</v>
      </c>
      <c r="I489" t="s">
        <v>40</v>
      </c>
      <c r="J489" t="s">
        <v>45</v>
      </c>
      <c r="K489">
        <v>283499</v>
      </c>
      <c r="L489">
        <v>1874</v>
      </c>
      <c r="M489">
        <v>1836</v>
      </c>
      <c r="N489">
        <v>29735</v>
      </c>
      <c r="O489">
        <v>7</v>
      </c>
      <c r="P489">
        <v>119</v>
      </c>
      <c r="Q489">
        <v>89</v>
      </c>
      <c r="R489">
        <v>1400</v>
      </c>
      <c r="S489">
        <v>0</v>
      </c>
      <c r="T489">
        <v>2010</v>
      </c>
      <c r="U489" t="s">
        <v>89</v>
      </c>
      <c r="V489" t="s">
        <v>144</v>
      </c>
      <c r="W489">
        <v>88.2</v>
      </c>
      <c r="X489">
        <v>328239523</v>
      </c>
      <c r="Y489">
        <v>14.7</v>
      </c>
      <c r="Z489">
        <v>270663028</v>
      </c>
      <c r="AA489">
        <v>37.090240000000001</v>
      </c>
      <c r="AB489">
        <v>-95.712890999999999</v>
      </c>
      <c r="AC489">
        <v>0.32142857142857145</v>
      </c>
      <c r="AD489">
        <v>65326430.814814813</v>
      </c>
      <c r="AE489">
        <v>301851.85185185185</v>
      </c>
      <c r="AF489">
        <v>4.6206695833043657E-3</v>
      </c>
      <c r="AG489">
        <v>3.3733722724737396E-2</v>
      </c>
      <c r="AH489">
        <v>216.41885055214723</v>
      </c>
      <c r="AI489">
        <v>16</v>
      </c>
      <c r="AJ489">
        <v>112</v>
      </c>
      <c r="AK489">
        <v>1311</v>
      </c>
      <c r="AL489">
        <v>0</v>
      </c>
      <c r="AM489">
        <f>youtube_stats_raw[[#This Row],[subscribers_for_last_30_days]] /  youtube_stats_raw[[#This Row],[subscribers]]</f>
        <v>0</v>
      </c>
      <c r="AN489" t="str">
        <f>IF(AND(youtube_stats_raw[[#This Row],[upload_frequency]]&gt;23.1077381,youtube_stats_raw[[#This Row],[ engagement_rate]]&lt;=0),"High",IF(OR(youtube_stats_raw[[#This Row],[upload_frequency]]&gt;23.1077381,youtube_stats_raw[[#This Row],[ engagement_rate]]&lt;=0),"Medium","Low"))</f>
        <v>Medium</v>
      </c>
      <c r="AO489" s="4">
        <f>DATE(T489, MATCH(U489,{"Jan","Feb","Mar","Apr","May","Jun","Jul","Aug","Sep","Oct","Nov","Dec"},0), V489)</f>
        <v>40348</v>
      </c>
      <c r="AP489" t="str">
        <f>IF(youtube_stats_raw[[#This Row],[subscribers]]&lt;70000000,"Micro",IF(youtube_stats_raw[[#This Row],[subscribers]]&lt;128000000,"Mid",IF(youtube_stats_raw[[#This Row],[subscribers]]&lt;186000000,"Macro","Mega")))</f>
        <v>Micro</v>
      </c>
      <c r="AQ489">
        <f>SUM((youtube_stats_raw[[#This Row],[lowest_yearly_earnings]] + youtube_stats_raw[[#This Row],[highest_yearly_earnings]])/2)</f>
        <v>744.5</v>
      </c>
      <c r="AR48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90" spans="1:44" x14ac:dyDescent="0.3">
      <c r="A490">
        <v>574</v>
      </c>
      <c r="B490" t="s">
        <v>707</v>
      </c>
      <c r="C490" s="1">
        <v>16300000</v>
      </c>
      <c r="D490" s="2">
        <v>6578828147</v>
      </c>
      <c r="E490" t="s">
        <v>30</v>
      </c>
      <c r="F490" t="s">
        <v>707</v>
      </c>
      <c r="G490">
        <v>490</v>
      </c>
      <c r="H490" t="s">
        <v>39</v>
      </c>
      <c r="I490" t="s">
        <v>40</v>
      </c>
      <c r="J490" t="s">
        <v>30</v>
      </c>
      <c r="K490">
        <v>913</v>
      </c>
      <c r="L490">
        <v>139</v>
      </c>
      <c r="M490">
        <v>117</v>
      </c>
      <c r="N490">
        <v>28787000</v>
      </c>
      <c r="O490">
        <v>7200</v>
      </c>
      <c r="P490">
        <v>115100</v>
      </c>
      <c r="Q490">
        <v>86400</v>
      </c>
      <c r="R490">
        <v>1400000</v>
      </c>
      <c r="S490">
        <v>0</v>
      </c>
      <c r="T490">
        <v>2007</v>
      </c>
      <c r="U490" t="s">
        <v>51</v>
      </c>
      <c r="V490" t="s">
        <v>50</v>
      </c>
      <c r="W490">
        <v>88.2</v>
      </c>
      <c r="X490">
        <v>328239523</v>
      </c>
      <c r="Y490">
        <v>14.7</v>
      </c>
      <c r="Z490">
        <v>270663028</v>
      </c>
      <c r="AA490">
        <v>37.090240000000001</v>
      </c>
      <c r="AB490">
        <v>-95.712890999999999</v>
      </c>
      <c r="AC490">
        <v>2.4019607843137254</v>
      </c>
      <c r="AD490">
        <v>13426179.891836734</v>
      </c>
      <c r="AE490">
        <v>33265.306122448979</v>
      </c>
      <c r="AF490">
        <v>2.4776448990285502E-3</v>
      </c>
      <c r="AG490">
        <v>17.49551704774148</v>
      </c>
      <c r="AH490">
        <v>403.60908877300614</v>
      </c>
      <c r="AI490">
        <v>19</v>
      </c>
      <c r="AJ490">
        <v>107900</v>
      </c>
      <c r="AK490">
        <v>1313600</v>
      </c>
      <c r="AL490">
        <v>0</v>
      </c>
      <c r="AM490">
        <f>youtube_stats_raw[[#This Row],[subscribers_for_last_30_days]] /  youtube_stats_raw[[#This Row],[subscribers]]</f>
        <v>0</v>
      </c>
      <c r="AN490" t="str">
        <f>IF(AND(youtube_stats_raw[[#This Row],[upload_frequency]]&gt;23.1077381,youtube_stats_raw[[#This Row],[ engagement_rate]]&lt;=0),"High",IF(OR(youtube_stats_raw[[#This Row],[upload_frequency]]&gt;23.1077381,youtube_stats_raw[[#This Row],[ engagement_rate]]&lt;=0),"Medium","Low"))</f>
        <v>Medium</v>
      </c>
      <c r="AO490" s="4">
        <f>DATE(T490, MATCH(U490,{"Jan","Feb","Mar","Apr","May","Jun","Jul","Aug","Sep","Oct","Nov","Dec"},0), V490)</f>
        <v>39327</v>
      </c>
      <c r="AP490" t="str">
        <f>IF(youtube_stats_raw[[#This Row],[subscribers]]&lt;70000000,"Micro",IF(youtube_stats_raw[[#This Row],[subscribers]]&lt;128000000,"Mid",IF(youtube_stats_raw[[#This Row],[subscribers]]&lt;186000000,"Macro","Mega")))</f>
        <v>Micro</v>
      </c>
      <c r="AQ490">
        <f>SUM((youtube_stats_raw[[#This Row],[lowest_yearly_earnings]] + youtube_stats_raw[[#This Row],[highest_yearly_earnings]])/2)</f>
        <v>743200</v>
      </c>
      <c r="AR49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91" spans="1:44" x14ac:dyDescent="0.3">
      <c r="A491">
        <v>575</v>
      </c>
      <c r="B491" t="s">
        <v>708</v>
      </c>
      <c r="C491" s="1">
        <v>16300000</v>
      </c>
      <c r="D491" s="2">
        <v>6613422635</v>
      </c>
      <c r="E491" t="s">
        <v>30</v>
      </c>
      <c r="F491" t="s">
        <v>708</v>
      </c>
      <c r="G491">
        <v>80</v>
      </c>
      <c r="H491" t="s">
        <v>39</v>
      </c>
      <c r="I491" t="s">
        <v>40</v>
      </c>
      <c r="J491" t="s">
        <v>30</v>
      </c>
      <c r="K491">
        <v>906</v>
      </c>
      <c r="L491">
        <v>139</v>
      </c>
      <c r="M491">
        <v>117</v>
      </c>
      <c r="N491">
        <v>42704000</v>
      </c>
      <c r="O491">
        <v>10700</v>
      </c>
      <c r="P491">
        <v>170800</v>
      </c>
      <c r="Q491">
        <v>128100</v>
      </c>
      <c r="R491">
        <v>2000000</v>
      </c>
      <c r="S491">
        <v>100000</v>
      </c>
      <c r="T491">
        <v>2015</v>
      </c>
      <c r="U491" t="s">
        <v>91</v>
      </c>
      <c r="V491" t="s">
        <v>83</v>
      </c>
      <c r="W491">
        <v>88.2</v>
      </c>
      <c r="X491">
        <v>328239523</v>
      </c>
      <c r="Y491">
        <v>14.7</v>
      </c>
      <c r="Z491">
        <v>270663028</v>
      </c>
      <c r="AA491">
        <v>37.090240000000001</v>
      </c>
      <c r="AB491">
        <v>-95.712890999999999</v>
      </c>
      <c r="AC491">
        <v>0.7407407407407407</v>
      </c>
      <c r="AD491">
        <v>82667782.9375</v>
      </c>
      <c r="AE491">
        <v>203750</v>
      </c>
      <c r="AF491">
        <v>2.4646844606204424E-3</v>
      </c>
      <c r="AG491">
        <v>25.826264164047334</v>
      </c>
      <c r="AH491">
        <v>405.73145</v>
      </c>
      <c r="AI491">
        <v>11</v>
      </c>
      <c r="AJ491">
        <v>160100</v>
      </c>
      <c r="AK491">
        <v>1871900</v>
      </c>
      <c r="AL491">
        <v>9090.9090909090901</v>
      </c>
      <c r="AM491">
        <f>youtube_stats_raw[[#This Row],[subscribers_for_last_30_days]] /  youtube_stats_raw[[#This Row],[subscribers]]</f>
        <v>6.1349693251533744E-3</v>
      </c>
      <c r="AN491" t="str">
        <f>IF(AND(youtube_stats_raw[[#This Row],[upload_frequency]]&gt;23.1077381,youtube_stats_raw[[#This Row],[ engagement_rate]]&lt;=0),"High",IF(OR(youtube_stats_raw[[#This Row],[upload_frequency]]&gt;23.1077381,youtube_stats_raw[[#This Row],[ engagement_rate]]&lt;=0),"Medium","Low"))</f>
        <v>Low</v>
      </c>
      <c r="AO491" s="4">
        <f>DATE(T491, MATCH(U491,{"Jan","Feb","Mar","Apr","May","Jun","Jul","Aug","Sep","Oct","Nov","Dec"},0), V491)</f>
        <v>42227</v>
      </c>
      <c r="AP491" t="str">
        <f>IF(youtube_stats_raw[[#This Row],[subscribers]]&lt;70000000,"Micro",IF(youtube_stats_raw[[#This Row],[subscribers]]&lt;128000000,"Mid",IF(youtube_stats_raw[[#This Row],[subscribers]]&lt;186000000,"Macro","Mega")))</f>
        <v>Micro</v>
      </c>
      <c r="AQ491">
        <f>SUM((youtube_stats_raw[[#This Row],[lowest_yearly_earnings]] + youtube_stats_raw[[#This Row],[highest_yearly_earnings]])/2)</f>
        <v>1064050</v>
      </c>
      <c r="AR49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92" spans="1:44" x14ac:dyDescent="0.3">
      <c r="A492">
        <v>576</v>
      </c>
      <c r="B492" t="s">
        <v>709</v>
      </c>
      <c r="C492" s="1">
        <v>16300000</v>
      </c>
      <c r="D492" s="2">
        <v>7520242626</v>
      </c>
      <c r="E492" t="s">
        <v>30</v>
      </c>
      <c r="F492" t="s">
        <v>709</v>
      </c>
      <c r="G492">
        <v>278</v>
      </c>
      <c r="H492" t="s">
        <v>96</v>
      </c>
      <c r="I492" t="s">
        <v>97</v>
      </c>
      <c r="J492" t="s">
        <v>30</v>
      </c>
      <c r="K492">
        <v>740</v>
      </c>
      <c r="L492">
        <v>22</v>
      </c>
      <c r="M492">
        <v>117</v>
      </c>
      <c r="N492">
        <v>38604000</v>
      </c>
      <c r="O492">
        <v>9700</v>
      </c>
      <c r="P492">
        <v>154400</v>
      </c>
      <c r="Q492">
        <v>115800</v>
      </c>
      <c r="R492">
        <v>1900000</v>
      </c>
      <c r="S492">
        <v>0</v>
      </c>
      <c r="T492">
        <v>2011</v>
      </c>
      <c r="U492" t="s">
        <v>140</v>
      </c>
      <c r="V492" t="s">
        <v>104</v>
      </c>
      <c r="W492">
        <v>60</v>
      </c>
      <c r="X492">
        <v>66834405</v>
      </c>
      <c r="Y492">
        <v>3.85</v>
      </c>
      <c r="Z492">
        <v>55908316</v>
      </c>
      <c r="AA492">
        <v>55.378050999999999</v>
      </c>
      <c r="AB492">
        <v>-3.4359730000000002</v>
      </c>
      <c r="AC492">
        <v>1.7820512820512822</v>
      </c>
      <c r="AD492">
        <v>27051232.467625901</v>
      </c>
      <c r="AE492">
        <v>58633.093525179858</v>
      </c>
      <c r="AF492">
        <v>2.1674832596019489E-3</v>
      </c>
      <c r="AG492">
        <v>20.531252471321526</v>
      </c>
      <c r="AH492">
        <v>461.36457828220858</v>
      </c>
      <c r="AI492">
        <v>15</v>
      </c>
      <c r="AJ492">
        <v>144700</v>
      </c>
      <c r="AK492">
        <v>1784200</v>
      </c>
      <c r="AL492">
        <v>0</v>
      </c>
      <c r="AM492">
        <f>youtube_stats_raw[[#This Row],[subscribers_for_last_30_days]] /  youtube_stats_raw[[#This Row],[subscribers]]</f>
        <v>0</v>
      </c>
      <c r="AN492" t="str">
        <f>IF(AND(youtube_stats_raw[[#This Row],[upload_frequency]]&gt;23.1077381,youtube_stats_raw[[#This Row],[ engagement_rate]]&lt;=0),"High",IF(OR(youtube_stats_raw[[#This Row],[upload_frequency]]&gt;23.1077381,youtube_stats_raw[[#This Row],[ engagement_rate]]&lt;=0),"Medium","Low"))</f>
        <v>Medium</v>
      </c>
      <c r="AO492" s="4">
        <f>DATE(T492, MATCH(U492,{"Jan","Feb","Mar","Apr","May","Jun","Jul","Aug","Sep","Oct","Nov","Dec"},0), V492)</f>
        <v>40877</v>
      </c>
      <c r="AP492" t="str">
        <f>IF(youtube_stats_raw[[#This Row],[subscribers]]&lt;70000000,"Micro",IF(youtube_stats_raw[[#This Row],[subscribers]]&lt;128000000,"Mid",IF(youtube_stats_raw[[#This Row],[subscribers]]&lt;186000000,"Macro","Mega")))</f>
        <v>Micro</v>
      </c>
      <c r="AQ492">
        <f>SUM((youtube_stats_raw[[#This Row],[lowest_yearly_earnings]] + youtube_stats_raw[[#This Row],[highest_yearly_earnings]])/2)</f>
        <v>1007900</v>
      </c>
      <c r="AR49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93" spans="1:44" x14ac:dyDescent="0.3">
      <c r="A493">
        <v>577</v>
      </c>
      <c r="B493" t="s">
        <v>710</v>
      </c>
      <c r="C493" s="1">
        <v>16300000</v>
      </c>
      <c r="D493" s="2">
        <v>10170264839</v>
      </c>
      <c r="E493" t="s">
        <v>30</v>
      </c>
      <c r="F493" t="s">
        <v>710</v>
      </c>
      <c r="G493">
        <v>230</v>
      </c>
      <c r="H493" t="s">
        <v>96</v>
      </c>
      <c r="I493" t="s">
        <v>97</v>
      </c>
      <c r="J493" t="s">
        <v>45</v>
      </c>
      <c r="K493">
        <v>428</v>
      </c>
      <c r="L493">
        <v>22</v>
      </c>
      <c r="M493">
        <v>135</v>
      </c>
      <c r="N493">
        <v>85778000</v>
      </c>
      <c r="O493">
        <v>21400</v>
      </c>
      <c r="P493">
        <v>343100</v>
      </c>
      <c r="Q493">
        <v>257300</v>
      </c>
      <c r="R493">
        <v>4100000</v>
      </c>
      <c r="S493">
        <v>0</v>
      </c>
      <c r="T493">
        <v>2012</v>
      </c>
      <c r="U493" t="s">
        <v>51</v>
      </c>
      <c r="V493" t="s">
        <v>74</v>
      </c>
      <c r="W493">
        <v>60</v>
      </c>
      <c r="X493">
        <v>66834405</v>
      </c>
      <c r="Y493">
        <v>3.85</v>
      </c>
      <c r="Z493">
        <v>55908316</v>
      </c>
      <c r="AA493">
        <v>55.378050999999999</v>
      </c>
      <c r="AB493">
        <v>-3.4359730000000002</v>
      </c>
      <c r="AC493">
        <v>1.5972222222222223</v>
      </c>
      <c r="AD493">
        <v>44218542.778260872</v>
      </c>
      <c r="AE493">
        <v>70869.565217391311</v>
      </c>
      <c r="AF493">
        <v>1.6027114591445301E-3</v>
      </c>
      <c r="AG493">
        <v>33.735601327146526</v>
      </c>
      <c r="AH493">
        <v>623.94262815950924</v>
      </c>
      <c r="AI493">
        <v>14</v>
      </c>
      <c r="AJ493">
        <v>321700</v>
      </c>
      <c r="AK493">
        <v>3842700</v>
      </c>
      <c r="AL493">
        <v>0</v>
      </c>
      <c r="AM493">
        <f>youtube_stats_raw[[#This Row],[subscribers_for_last_30_days]] /  youtube_stats_raw[[#This Row],[subscribers]]</f>
        <v>0</v>
      </c>
      <c r="AN493" t="str">
        <f>IF(AND(youtube_stats_raw[[#This Row],[upload_frequency]]&gt;23.1077381,youtube_stats_raw[[#This Row],[ engagement_rate]]&lt;=0),"High",IF(OR(youtube_stats_raw[[#This Row],[upload_frequency]]&gt;23.1077381,youtube_stats_raw[[#This Row],[ engagement_rate]]&lt;=0),"Medium","Low"))</f>
        <v>Medium</v>
      </c>
      <c r="AO493" s="4">
        <f>DATE(T493, MATCH(U493,{"Jan","Feb","Mar","Apr","May","Jun","Jul","Aug","Sep","Oct","Nov","Dec"},0), V493)</f>
        <v>41166</v>
      </c>
      <c r="AP493" t="str">
        <f>IF(youtube_stats_raw[[#This Row],[subscribers]]&lt;70000000,"Micro",IF(youtube_stats_raw[[#This Row],[subscribers]]&lt;128000000,"Mid",IF(youtube_stats_raw[[#This Row],[subscribers]]&lt;186000000,"Macro","Mega")))</f>
        <v>Micro</v>
      </c>
      <c r="AQ493">
        <f>SUM((youtube_stats_raw[[#This Row],[lowest_yearly_earnings]] + youtube_stats_raw[[#This Row],[highest_yearly_earnings]])/2)</f>
        <v>2178650</v>
      </c>
      <c r="AR49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94" spans="1:44" x14ac:dyDescent="0.3">
      <c r="A494">
        <v>578</v>
      </c>
      <c r="B494" t="s">
        <v>711</v>
      </c>
      <c r="C494" s="1">
        <v>16300000</v>
      </c>
      <c r="D494" s="2">
        <v>12475714382</v>
      </c>
      <c r="E494" t="s">
        <v>30</v>
      </c>
      <c r="F494" t="s">
        <v>711</v>
      </c>
      <c r="G494">
        <v>352</v>
      </c>
      <c r="H494" t="s">
        <v>39</v>
      </c>
      <c r="I494" t="s">
        <v>40</v>
      </c>
      <c r="J494" t="s">
        <v>30</v>
      </c>
      <c r="K494">
        <v>308</v>
      </c>
      <c r="L494">
        <v>139</v>
      </c>
      <c r="M494">
        <v>117</v>
      </c>
      <c r="N494">
        <v>88004000</v>
      </c>
      <c r="O494">
        <v>22000</v>
      </c>
      <c r="P494">
        <v>352000</v>
      </c>
      <c r="Q494">
        <v>264000</v>
      </c>
      <c r="R494">
        <v>4200000</v>
      </c>
      <c r="S494">
        <v>0</v>
      </c>
      <c r="T494">
        <v>2006</v>
      </c>
      <c r="U494" t="s">
        <v>98</v>
      </c>
      <c r="V494" t="s">
        <v>43</v>
      </c>
      <c r="W494">
        <v>88.2</v>
      </c>
      <c r="X494">
        <v>328239523</v>
      </c>
      <c r="Y494">
        <v>14.7</v>
      </c>
      <c r="Z494">
        <v>270663028</v>
      </c>
      <c r="AA494">
        <v>37.090240000000001</v>
      </c>
      <c r="AB494">
        <v>-95.712890999999999</v>
      </c>
      <c r="AC494">
        <v>1.6296296296296295</v>
      </c>
      <c r="AD494">
        <v>35442370.403409094</v>
      </c>
      <c r="AE494">
        <v>46306.818181818184</v>
      </c>
      <c r="AF494">
        <v>1.3065384074131812E-3</v>
      </c>
      <c r="AG494">
        <v>28.214817141683422</v>
      </c>
      <c r="AH494">
        <v>765.38125042944785</v>
      </c>
      <c r="AI494">
        <v>20</v>
      </c>
      <c r="AJ494">
        <v>330000</v>
      </c>
      <c r="AK494">
        <v>3936000</v>
      </c>
      <c r="AL494">
        <v>0</v>
      </c>
      <c r="AM494">
        <f>youtube_stats_raw[[#This Row],[subscribers_for_last_30_days]] /  youtube_stats_raw[[#This Row],[subscribers]]</f>
        <v>0</v>
      </c>
      <c r="AN494" t="str">
        <f>IF(AND(youtube_stats_raw[[#This Row],[upload_frequency]]&gt;23.1077381,youtube_stats_raw[[#This Row],[ engagement_rate]]&lt;=0),"High",IF(OR(youtube_stats_raw[[#This Row],[upload_frequency]]&gt;23.1077381,youtube_stats_raw[[#This Row],[ engagement_rate]]&lt;=0),"Medium","Low"))</f>
        <v>Medium</v>
      </c>
      <c r="AO494" s="4">
        <f>DATE(T494, MATCH(U494,{"Jan","Feb","Mar","Apr","May","Jun","Jul","Aug","Sep","Oct","Nov","Dec"},0), V494)</f>
        <v>38903</v>
      </c>
      <c r="AP494" t="str">
        <f>IF(youtube_stats_raw[[#This Row],[subscribers]]&lt;70000000,"Micro",IF(youtube_stats_raw[[#This Row],[subscribers]]&lt;128000000,"Mid",IF(youtube_stats_raw[[#This Row],[subscribers]]&lt;186000000,"Macro","Mega")))</f>
        <v>Micro</v>
      </c>
      <c r="AQ494">
        <f>SUM((youtube_stats_raw[[#This Row],[lowest_yearly_earnings]] + youtube_stats_raw[[#This Row],[highest_yearly_earnings]])/2)</f>
        <v>2232000</v>
      </c>
      <c r="AR49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95" spans="1:44" x14ac:dyDescent="0.3">
      <c r="A495">
        <v>579</v>
      </c>
      <c r="B495" t="s">
        <v>712</v>
      </c>
      <c r="C495" s="1">
        <v>16300000</v>
      </c>
      <c r="D495" s="2">
        <v>7141825267</v>
      </c>
      <c r="E495" t="s">
        <v>45</v>
      </c>
      <c r="F495" t="s">
        <v>712</v>
      </c>
      <c r="G495">
        <v>1444</v>
      </c>
      <c r="H495" t="s">
        <v>31</v>
      </c>
      <c r="I495" t="s">
        <v>32</v>
      </c>
      <c r="J495" t="s">
        <v>30</v>
      </c>
      <c r="K495">
        <v>804</v>
      </c>
      <c r="L495">
        <v>93</v>
      </c>
      <c r="M495">
        <v>116</v>
      </c>
      <c r="N495">
        <v>151477000</v>
      </c>
      <c r="O495">
        <v>37900</v>
      </c>
      <c r="P495">
        <v>605900</v>
      </c>
      <c r="Q495">
        <v>454400</v>
      </c>
      <c r="R495">
        <v>7300000</v>
      </c>
      <c r="S495">
        <v>300000</v>
      </c>
      <c r="T495">
        <v>2011</v>
      </c>
      <c r="U495" t="s">
        <v>132</v>
      </c>
      <c r="V495" t="s">
        <v>35</v>
      </c>
      <c r="W495">
        <v>28.1</v>
      </c>
      <c r="X495">
        <v>1366417754</v>
      </c>
      <c r="Y495">
        <v>5.36</v>
      </c>
      <c r="Z495">
        <v>471031528</v>
      </c>
      <c r="AA495">
        <v>20.593684</v>
      </c>
      <c r="AB495">
        <v>78.962879999999998</v>
      </c>
      <c r="AC495">
        <v>9.2564102564102573</v>
      </c>
      <c r="AD495">
        <v>4945862.3732686983</v>
      </c>
      <c r="AE495">
        <v>11288.088642659281</v>
      </c>
      <c r="AF495">
        <v>2.2823297113298024E-3</v>
      </c>
      <c r="AG495">
        <v>84.838255956731743</v>
      </c>
      <c r="AH495">
        <v>438.14878938650304</v>
      </c>
      <c r="AI495">
        <v>15</v>
      </c>
      <c r="AJ495">
        <v>568000</v>
      </c>
      <c r="AK495">
        <v>6845600</v>
      </c>
      <c r="AL495">
        <v>20000</v>
      </c>
      <c r="AM495">
        <f>youtube_stats_raw[[#This Row],[subscribers_for_last_30_days]] /  youtube_stats_raw[[#This Row],[subscribers]]</f>
        <v>1.8404907975460124E-2</v>
      </c>
      <c r="AN495" t="str">
        <f>IF(AND(youtube_stats_raw[[#This Row],[upload_frequency]]&gt;23.1077381,youtube_stats_raw[[#This Row],[ engagement_rate]]&lt;=0),"High",IF(OR(youtube_stats_raw[[#This Row],[upload_frequency]]&gt;23.1077381,youtube_stats_raw[[#This Row],[ engagement_rate]]&lt;=0),"Medium","Low"))</f>
        <v>Low</v>
      </c>
      <c r="AO495" s="4">
        <f>DATE(T495, MATCH(U495,{"Jan","Feb","Mar","Apr","May","Jun","Jul","Aug","Sep","Oct","Nov","Dec"},0), V495)</f>
        <v>40829</v>
      </c>
      <c r="AP495" t="str">
        <f>IF(youtube_stats_raw[[#This Row],[subscribers]]&lt;70000000,"Micro",IF(youtube_stats_raw[[#This Row],[subscribers]]&lt;128000000,"Mid",IF(youtube_stats_raw[[#This Row],[subscribers]]&lt;186000000,"Macro","Mega")))</f>
        <v>Micro</v>
      </c>
      <c r="AQ495">
        <f>SUM((youtube_stats_raw[[#This Row],[lowest_yearly_earnings]] + youtube_stats_raw[[#This Row],[highest_yearly_earnings]])/2)</f>
        <v>3877200</v>
      </c>
      <c r="AR49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96" spans="1:44" x14ac:dyDescent="0.3">
      <c r="A496">
        <v>580</v>
      </c>
      <c r="B496" t="s">
        <v>713</v>
      </c>
      <c r="C496" s="1">
        <v>16300000</v>
      </c>
      <c r="D496" s="2">
        <v>1656452554</v>
      </c>
      <c r="E496" t="s">
        <v>61</v>
      </c>
      <c r="F496" t="s">
        <v>713</v>
      </c>
      <c r="G496">
        <v>989</v>
      </c>
      <c r="H496" t="s">
        <v>39</v>
      </c>
      <c r="I496" t="s">
        <v>40</v>
      </c>
      <c r="J496" t="s">
        <v>41</v>
      </c>
      <c r="K496">
        <v>6274</v>
      </c>
      <c r="L496">
        <v>138</v>
      </c>
      <c r="M496">
        <v>40</v>
      </c>
      <c r="N496">
        <v>17944000</v>
      </c>
      <c r="O496">
        <v>4500</v>
      </c>
      <c r="P496">
        <v>71800</v>
      </c>
      <c r="Q496">
        <v>53800</v>
      </c>
      <c r="R496">
        <v>861300</v>
      </c>
      <c r="S496">
        <v>200000</v>
      </c>
      <c r="T496">
        <v>2013</v>
      </c>
      <c r="U496" t="s">
        <v>132</v>
      </c>
      <c r="V496" t="s">
        <v>125</v>
      </c>
      <c r="W496">
        <v>88.2</v>
      </c>
      <c r="X496">
        <v>328239523</v>
      </c>
      <c r="Y496">
        <v>14.7</v>
      </c>
      <c r="Z496">
        <v>270663028</v>
      </c>
      <c r="AA496">
        <v>37.090240000000001</v>
      </c>
      <c r="AB496">
        <v>-95.712890999999999</v>
      </c>
      <c r="AC496">
        <v>7.4924242424242422</v>
      </c>
      <c r="AD496">
        <v>1674876.1921132456</v>
      </c>
      <c r="AE496">
        <v>16481.294236602629</v>
      </c>
      <c r="AF496">
        <v>9.8403059964734738E-3</v>
      </c>
      <c r="AG496">
        <v>43.345642364834077</v>
      </c>
      <c r="AH496">
        <v>101.62285607361963</v>
      </c>
      <c r="AI496">
        <v>13</v>
      </c>
      <c r="AJ496">
        <v>67300</v>
      </c>
      <c r="AK496">
        <v>807500</v>
      </c>
      <c r="AL496">
        <v>15384.615384615385</v>
      </c>
      <c r="AM496">
        <f>youtube_stats_raw[[#This Row],[subscribers_for_last_30_days]] /  youtube_stats_raw[[#This Row],[subscribers]]</f>
        <v>1.2269938650306749E-2</v>
      </c>
      <c r="AN496" t="str">
        <f>IF(AND(youtube_stats_raw[[#This Row],[upload_frequency]]&gt;23.1077381,youtube_stats_raw[[#This Row],[ engagement_rate]]&lt;=0),"High",IF(OR(youtube_stats_raw[[#This Row],[upload_frequency]]&gt;23.1077381,youtube_stats_raw[[#This Row],[ engagement_rate]]&lt;=0),"Medium","Low"))</f>
        <v>Low</v>
      </c>
      <c r="AO496" s="4">
        <f>DATE(T496, MATCH(U496,{"Jan","Feb","Mar","Apr","May","Jun","Jul","Aug","Sep","Oct","Nov","Dec"},0), V496)</f>
        <v>41575</v>
      </c>
      <c r="AP496" t="str">
        <f>IF(youtube_stats_raw[[#This Row],[subscribers]]&lt;70000000,"Micro",IF(youtube_stats_raw[[#This Row],[subscribers]]&lt;128000000,"Mid",IF(youtube_stats_raw[[#This Row],[subscribers]]&lt;186000000,"Macro","Mega")))</f>
        <v>Micro</v>
      </c>
      <c r="AQ496">
        <f>SUM((youtube_stats_raw[[#This Row],[lowest_yearly_earnings]] + youtube_stats_raw[[#This Row],[highest_yearly_earnings]])/2)</f>
        <v>457550</v>
      </c>
      <c r="AR49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497" spans="1:44" x14ac:dyDescent="0.3">
      <c r="A497">
        <v>581</v>
      </c>
      <c r="B497" t="s">
        <v>714</v>
      </c>
      <c r="C497" s="1">
        <v>16300000</v>
      </c>
      <c r="D497" s="2">
        <v>4768370464</v>
      </c>
      <c r="E497" t="s">
        <v>61</v>
      </c>
      <c r="F497" t="s">
        <v>714</v>
      </c>
      <c r="G497">
        <v>652</v>
      </c>
      <c r="H497" t="s">
        <v>96</v>
      </c>
      <c r="I497" t="s">
        <v>97</v>
      </c>
      <c r="J497" t="s">
        <v>45</v>
      </c>
      <c r="K497">
        <v>1455</v>
      </c>
      <c r="L497">
        <v>22</v>
      </c>
      <c r="M497">
        <v>135</v>
      </c>
      <c r="N497">
        <v>3079000</v>
      </c>
      <c r="O497">
        <v>770</v>
      </c>
      <c r="P497">
        <v>12300</v>
      </c>
      <c r="Q497">
        <v>9200</v>
      </c>
      <c r="R497">
        <v>147800</v>
      </c>
      <c r="S497">
        <v>0</v>
      </c>
      <c r="T497">
        <v>2012</v>
      </c>
      <c r="U497" t="s">
        <v>98</v>
      </c>
      <c r="V497" t="s">
        <v>183</v>
      </c>
      <c r="W497">
        <v>60</v>
      </c>
      <c r="X497">
        <v>66834405</v>
      </c>
      <c r="Y497">
        <v>3.85</v>
      </c>
      <c r="Z497">
        <v>55908316</v>
      </c>
      <c r="AA497">
        <v>55.378050999999999</v>
      </c>
      <c r="AB497">
        <v>-3.4359730000000002</v>
      </c>
      <c r="AC497">
        <v>4.5277777777777777</v>
      </c>
      <c r="AD497">
        <v>7313451.6319018407</v>
      </c>
      <c r="AE497">
        <v>25000</v>
      </c>
      <c r="AF497">
        <v>3.4183585614961983E-3</v>
      </c>
      <c r="AG497">
        <v>2.5794975648100151</v>
      </c>
      <c r="AH497">
        <v>292.53806527607361</v>
      </c>
      <c r="AI497">
        <v>14</v>
      </c>
      <c r="AJ497">
        <v>11530</v>
      </c>
      <c r="AK497">
        <v>138600</v>
      </c>
      <c r="AL497">
        <v>0</v>
      </c>
      <c r="AM497">
        <f>youtube_stats_raw[[#This Row],[subscribers_for_last_30_days]] /  youtube_stats_raw[[#This Row],[subscribers]]</f>
        <v>0</v>
      </c>
      <c r="AN497" t="str">
        <f>IF(AND(youtube_stats_raw[[#This Row],[upload_frequency]]&gt;23.1077381,youtube_stats_raw[[#This Row],[ engagement_rate]]&lt;=0),"High",IF(OR(youtube_stats_raw[[#This Row],[upload_frequency]]&gt;23.1077381,youtube_stats_raw[[#This Row],[ engagement_rate]]&lt;=0),"Medium","Low"))</f>
        <v>Medium</v>
      </c>
      <c r="AO497" s="4">
        <f>DATE(T497, MATCH(U497,{"Jan","Feb","Mar","Apr","May","Jun","Jul","Aug","Sep","Oct","Nov","Dec"},0), V497)</f>
        <v>41116</v>
      </c>
      <c r="AP497" t="str">
        <f>IF(youtube_stats_raw[[#This Row],[subscribers]]&lt;70000000,"Micro",IF(youtube_stats_raw[[#This Row],[subscribers]]&lt;128000000,"Mid",IF(youtube_stats_raw[[#This Row],[subscribers]]&lt;186000000,"Macro","Mega")))</f>
        <v>Micro</v>
      </c>
      <c r="AQ497">
        <f>SUM((youtube_stats_raw[[#This Row],[lowest_yearly_earnings]] + youtube_stats_raw[[#This Row],[highest_yearly_earnings]])/2)</f>
        <v>78500</v>
      </c>
      <c r="AR49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498" spans="1:44" x14ac:dyDescent="0.3">
      <c r="A498">
        <v>582</v>
      </c>
      <c r="B498" t="s">
        <v>715</v>
      </c>
      <c r="C498" s="1">
        <v>16200000</v>
      </c>
      <c r="D498" s="2">
        <v>10227242833</v>
      </c>
      <c r="E498" t="s">
        <v>30</v>
      </c>
      <c r="F498" t="s">
        <v>715</v>
      </c>
      <c r="G498">
        <v>258</v>
      </c>
      <c r="H498" t="s">
        <v>39</v>
      </c>
      <c r="I498" t="s">
        <v>40</v>
      </c>
      <c r="J498" t="s">
        <v>30</v>
      </c>
      <c r="K498">
        <v>426</v>
      </c>
      <c r="L498">
        <v>140</v>
      </c>
      <c r="M498">
        <v>118</v>
      </c>
      <c r="N498">
        <v>63441000</v>
      </c>
      <c r="O498">
        <v>15900</v>
      </c>
      <c r="P498">
        <v>253800</v>
      </c>
      <c r="Q498">
        <v>190300</v>
      </c>
      <c r="R498">
        <v>3000000</v>
      </c>
      <c r="S498">
        <v>0</v>
      </c>
      <c r="T498">
        <v>2005</v>
      </c>
      <c r="U498" t="s">
        <v>140</v>
      </c>
      <c r="V498" t="s">
        <v>90</v>
      </c>
      <c r="W498">
        <v>88.2</v>
      </c>
      <c r="X498">
        <v>328239523</v>
      </c>
      <c r="Y498">
        <v>14.7</v>
      </c>
      <c r="Z498">
        <v>270663028</v>
      </c>
      <c r="AA498">
        <v>37.090240000000001</v>
      </c>
      <c r="AB498">
        <v>-95.712890999999999</v>
      </c>
      <c r="AC498">
        <v>1.131578947368421</v>
      </c>
      <c r="AD498">
        <v>39640476.096899226</v>
      </c>
      <c r="AE498">
        <v>62790.697674418603</v>
      </c>
      <c r="AF498">
        <v>1.5840046300384936E-3</v>
      </c>
      <c r="AG498">
        <v>24.816072537269733</v>
      </c>
      <c r="AH498">
        <v>631.31128598765429</v>
      </c>
      <c r="AI498">
        <v>21</v>
      </c>
      <c r="AJ498">
        <v>237900</v>
      </c>
      <c r="AK498">
        <v>2809700</v>
      </c>
      <c r="AL498">
        <v>0</v>
      </c>
      <c r="AM498">
        <f>youtube_stats_raw[[#This Row],[subscribers_for_last_30_days]] /  youtube_stats_raw[[#This Row],[subscribers]]</f>
        <v>0</v>
      </c>
      <c r="AN498" t="str">
        <f>IF(AND(youtube_stats_raw[[#This Row],[upload_frequency]]&gt;23.1077381,youtube_stats_raw[[#This Row],[ engagement_rate]]&lt;=0),"High",IF(OR(youtube_stats_raw[[#This Row],[upload_frequency]]&gt;23.1077381,youtube_stats_raw[[#This Row],[ engagement_rate]]&lt;=0),"Medium","Low"))</f>
        <v>Medium</v>
      </c>
      <c r="AO498" s="4">
        <f>DATE(T498, MATCH(U498,{"Jan","Feb","Mar","Apr","May","Jun","Jul","Aug","Sep","Oct","Nov","Dec"},0), V498)</f>
        <v>38674</v>
      </c>
      <c r="AP498" t="str">
        <f>IF(youtube_stats_raw[[#This Row],[subscribers]]&lt;70000000,"Micro",IF(youtube_stats_raw[[#This Row],[subscribers]]&lt;128000000,"Mid",IF(youtube_stats_raw[[#This Row],[subscribers]]&lt;186000000,"Macro","Mega")))</f>
        <v>Micro</v>
      </c>
      <c r="AQ498">
        <f>SUM((youtube_stats_raw[[#This Row],[lowest_yearly_earnings]] + youtube_stats_raw[[#This Row],[highest_yearly_earnings]])/2)</f>
        <v>1595150</v>
      </c>
      <c r="AR49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499" spans="1:44" x14ac:dyDescent="0.3">
      <c r="A499">
        <v>583</v>
      </c>
      <c r="B499" t="s">
        <v>716</v>
      </c>
      <c r="C499" s="1">
        <v>16200000</v>
      </c>
      <c r="D499" s="2">
        <v>8091706232</v>
      </c>
      <c r="E499" t="s">
        <v>45</v>
      </c>
      <c r="F499" t="s">
        <v>716</v>
      </c>
      <c r="G499">
        <v>593</v>
      </c>
      <c r="H499" t="s">
        <v>39</v>
      </c>
      <c r="I499" t="s">
        <v>40</v>
      </c>
      <c r="J499" t="s">
        <v>45</v>
      </c>
      <c r="K499">
        <v>636</v>
      </c>
      <c r="L499">
        <v>140</v>
      </c>
      <c r="M499">
        <v>136</v>
      </c>
      <c r="N499">
        <v>25912000</v>
      </c>
      <c r="O499">
        <v>6500</v>
      </c>
      <c r="P499">
        <v>103600</v>
      </c>
      <c r="Q499">
        <v>77700</v>
      </c>
      <c r="R499">
        <v>1200000</v>
      </c>
      <c r="S499">
        <v>0</v>
      </c>
      <c r="T499">
        <v>2018</v>
      </c>
      <c r="U499" t="s">
        <v>59</v>
      </c>
      <c r="V499" t="s">
        <v>74</v>
      </c>
      <c r="W499">
        <v>88.2</v>
      </c>
      <c r="X499">
        <v>328239523</v>
      </c>
      <c r="Y499">
        <v>14.7</v>
      </c>
      <c r="Z499">
        <v>270663028</v>
      </c>
      <c r="AA499">
        <v>37.090240000000001</v>
      </c>
      <c r="AB499">
        <v>-95.712890999999999</v>
      </c>
      <c r="AC499">
        <v>8.2361111111111107</v>
      </c>
      <c r="AD499">
        <v>13645373.072512647</v>
      </c>
      <c r="AE499">
        <v>27318.718381112983</v>
      </c>
      <c r="AF499">
        <v>2.0020499429322337E-3</v>
      </c>
      <c r="AG499">
        <v>12.803232968381444</v>
      </c>
      <c r="AH499">
        <v>499.48803901234567</v>
      </c>
      <c r="AI499">
        <v>8</v>
      </c>
      <c r="AJ499">
        <v>97100</v>
      </c>
      <c r="AK499">
        <v>1122300</v>
      </c>
      <c r="AL499">
        <v>0</v>
      </c>
      <c r="AM499">
        <f>youtube_stats_raw[[#This Row],[subscribers_for_last_30_days]] /  youtube_stats_raw[[#This Row],[subscribers]]</f>
        <v>0</v>
      </c>
      <c r="AN499" t="str">
        <f>IF(AND(youtube_stats_raw[[#This Row],[upload_frequency]]&gt;23.1077381,youtube_stats_raw[[#This Row],[ engagement_rate]]&lt;=0),"High",IF(OR(youtube_stats_raw[[#This Row],[upload_frequency]]&gt;23.1077381,youtube_stats_raw[[#This Row],[ engagement_rate]]&lt;=0),"Medium","Low"))</f>
        <v>Medium</v>
      </c>
      <c r="AO499" s="4">
        <f>DATE(T499, MATCH(U499,{"Jan","Feb","Mar","Apr","May","Jun","Jul","Aug","Sep","Oct","Nov","Dec"},0), V499)</f>
        <v>43234</v>
      </c>
      <c r="AP499" t="str">
        <f>IF(youtube_stats_raw[[#This Row],[subscribers]]&lt;70000000,"Micro",IF(youtube_stats_raw[[#This Row],[subscribers]]&lt;128000000,"Mid",IF(youtube_stats_raw[[#This Row],[subscribers]]&lt;186000000,"Macro","Mega")))</f>
        <v>Micro</v>
      </c>
      <c r="AQ499">
        <f>SUM((youtube_stats_raw[[#This Row],[lowest_yearly_earnings]] + youtube_stats_raw[[#This Row],[highest_yearly_earnings]])/2)</f>
        <v>638850</v>
      </c>
      <c r="AR49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00" spans="1:44" x14ac:dyDescent="0.3">
      <c r="A500">
        <v>584</v>
      </c>
      <c r="B500" t="s">
        <v>717</v>
      </c>
      <c r="C500" s="1">
        <v>16200000</v>
      </c>
      <c r="D500" s="2">
        <v>2990185467</v>
      </c>
      <c r="E500" t="s">
        <v>170</v>
      </c>
      <c r="F500" t="s">
        <v>717</v>
      </c>
      <c r="G500">
        <v>1930</v>
      </c>
      <c r="H500" t="s">
        <v>113</v>
      </c>
      <c r="I500" t="s">
        <v>114</v>
      </c>
      <c r="J500" t="s">
        <v>71</v>
      </c>
      <c r="K500">
        <v>2898</v>
      </c>
      <c r="L500">
        <v>31</v>
      </c>
      <c r="M500">
        <v>38</v>
      </c>
      <c r="N500">
        <v>33015000</v>
      </c>
      <c r="O500">
        <v>8300</v>
      </c>
      <c r="P500">
        <v>132100</v>
      </c>
      <c r="Q500">
        <v>99000</v>
      </c>
      <c r="R500">
        <v>1600000</v>
      </c>
      <c r="S500">
        <v>100000</v>
      </c>
      <c r="T500">
        <v>2012</v>
      </c>
      <c r="U500" t="s">
        <v>73</v>
      </c>
      <c r="V500" t="s">
        <v>103</v>
      </c>
      <c r="W500">
        <v>51.3</v>
      </c>
      <c r="X500">
        <v>212559417</v>
      </c>
      <c r="Y500">
        <v>12.08</v>
      </c>
      <c r="Z500">
        <v>183241641</v>
      </c>
      <c r="AA500">
        <v>-14.235004</v>
      </c>
      <c r="AB500">
        <v>-51.925280000000001</v>
      </c>
      <c r="AC500">
        <v>13.402777777777779</v>
      </c>
      <c r="AD500">
        <v>1549318.8948186529</v>
      </c>
      <c r="AE500">
        <v>8393.7823834196897</v>
      </c>
      <c r="AF500">
        <v>5.4177241441324946E-3</v>
      </c>
      <c r="AG500">
        <v>44.17786169382115</v>
      </c>
      <c r="AH500">
        <v>184.5793498148148</v>
      </c>
      <c r="AI500">
        <v>14</v>
      </c>
      <c r="AJ500">
        <v>123800</v>
      </c>
      <c r="AK500">
        <v>1501000</v>
      </c>
      <c r="AL500">
        <v>7142.8571428571431</v>
      </c>
      <c r="AM500">
        <f>youtube_stats_raw[[#This Row],[subscribers_for_last_30_days]] /  youtube_stats_raw[[#This Row],[subscribers]]</f>
        <v>6.1728395061728392E-3</v>
      </c>
      <c r="AN500" t="str">
        <f>IF(AND(youtube_stats_raw[[#This Row],[upload_frequency]]&gt;23.1077381,youtube_stats_raw[[#This Row],[ engagement_rate]]&lt;=0),"High",IF(OR(youtube_stats_raw[[#This Row],[upload_frequency]]&gt;23.1077381,youtube_stats_raw[[#This Row],[ engagement_rate]]&lt;=0),"Medium","Low"))</f>
        <v>Low</v>
      </c>
      <c r="AO500" s="4">
        <f>DATE(T500, MATCH(U500,{"Jan","Feb","Mar","Apr","May","Jun","Jul","Aug","Sep","Oct","Nov","Dec"},0), V500)</f>
        <v>40924</v>
      </c>
      <c r="AP500" t="str">
        <f>IF(youtube_stats_raw[[#This Row],[subscribers]]&lt;70000000,"Micro",IF(youtube_stats_raw[[#This Row],[subscribers]]&lt;128000000,"Mid",IF(youtube_stats_raw[[#This Row],[subscribers]]&lt;186000000,"Macro","Mega")))</f>
        <v>Micro</v>
      </c>
      <c r="AQ500">
        <f>SUM((youtube_stats_raw[[#This Row],[lowest_yearly_earnings]] + youtube_stats_raw[[#This Row],[highest_yearly_earnings]])/2)</f>
        <v>849500</v>
      </c>
      <c r="AR50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01" spans="1:44" x14ac:dyDescent="0.3">
      <c r="A501">
        <v>585</v>
      </c>
      <c r="B501" t="s">
        <v>718</v>
      </c>
      <c r="C501" s="1">
        <v>16200000</v>
      </c>
      <c r="D501" s="2">
        <v>4076692623</v>
      </c>
      <c r="E501" t="s">
        <v>61</v>
      </c>
      <c r="F501" t="s">
        <v>718</v>
      </c>
      <c r="G501">
        <v>1294</v>
      </c>
      <c r="H501" t="s">
        <v>96</v>
      </c>
      <c r="I501" t="s">
        <v>97</v>
      </c>
      <c r="J501" t="s">
        <v>45</v>
      </c>
      <c r="K501">
        <v>1856</v>
      </c>
      <c r="L501">
        <v>23</v>
      </c>
      <c r="M501">
        <v>136</v>
      </c>
      <c r="N501">
        <v>27808000</v>
      </c>
      <c r="O501">
        <v>7000</v>
      </c>
      <c r="P501">
        <v>111200</v>
      </c>
      <c r="Q501">
        <v>83400</v>
      </c>
      <c r="R501">
        <v>1300000</v>
      </c>
      <c r="S501">
        <v>100000</v>
      </c>
      <c r="T501">
        <v>2011</v>
      </c>
      <c r="U501" t="s">
        <v>73</v>
      </c>
      <c r="V501" t="s">
        <v>183</v>
      </c>
      <c r="W501">
        <v>60</v>
      </c>
      <c r="X501">
        <v>66834405</v>
      </c>
      <c r="Y501">
        <v>3.85</v>
      </c>
      <c r="Z501">
        <v>55908316</v>
      </c>
      <c r="AA501">
        <v>55.378050999999999</v>
      </c>
      <c r="AB501">
        <v>-3.4359730000000002</v>
      </c>
      <c r="AC501">
        <v>8.2948717948717956</v>
      </c>
      <c r="AD501">
        <v>3150457.9775888715</v>
      </c>
      <c r="AE501">
        <v>12519.319938176197</v>
      </c>
      <c r="AF501">
        <v>3.9738095309424064E-3</v>
      </c>
      <c r="AG501">
        <v>27.277013570419484</v>
      </c>
      <c r="AH501">
        <v>251.64769277777779</v>
      </c>
      <c r="AI501">
        <v>15</v>
      </c>
      <c r="AJ501">
        <v>104200</v>
      </c>
      <c r="AK501">
        <v>1216600</v>
      </c>
      <c r="AL501">
        <v>6666.666666666667</v>
      </c>
      <c r="AM501">
        <f>youtube_stats_raw[[#This Row],[subscribers_for_last_30_days]] /  youtube_stats_raw[[#This Row],[subscribers]]</f>
        <v>6.1728395061728392E-3</v>
      </c>
      <c r="AN501" t="str">
        <f>IF(AND(youtube_stats_raw[[#This Row],[upload_frequency]]&gt;23.1077381,youtube_stats_raw[[#This Row],[ engagement_rate]]&lt;=0),"High",IF(OR(youtube_stats_raw[[#This Row],[upload_frequency]]&gt;23.1077381,youtube_stats_raw[[#This Row],[ engagement_rate]]&lt;=0),"Medium","Low"))</f>
        <v>Low</v>
      </c>
      <c r="AO501" s="4">
        <f>DATE(T501, MATCH(U501,{"Jan","Feb","Mar","Apr","May","Jun","Jul","Aug","Sep","Oct","Nov","Dec"},0), V501)</f>
        <v>40569</v>
      </c>
      <c r="AP501" t="str">
        <f>IF(youtube_stats_raw[[#This Row],[subscribers]]&lt;70000000,"Micro",IF(youtube_stats_raw[[#This Row],[subscribers]]&lt;128000000,"Mid",IF(youtube_stats_raw[[#This Row],[subscribers]]&lt;186000000,"Macro","Mega")))</f>
        <v>Micro</v>
      </c>
      <c r="AQ501">
        <f>SUM((youtube_stats_raw[[#This Row],[lowest_yearly_earnings]] + youtube_stats_raw[[#This Row],[highest_yearly_earnings]])/2)</f>
        <v>691700</v>
      </c>
      <c r="AR50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02" spans="1:44" x14ac:dyDescent="0.3">
      <c r="A502">
        <v>586</v>
      </c>
      <c r="B502" t="s">
        <v>719</v>
      </c>
      <c r="C502" s="1">
        <v>16200000</v>
      </c>
      <c r="D502" s="2">
        <v>9763592867</v>
      </c>
      <c r="E502" t="s">
        <v>30</v>
      </c>
      <c r="F502" t="s">
        <v>719</v>
      </c>
      <c r="G502">
        <v>3943</v>
      </c>
      <c r="H502" t="s">
        <v>622</v>
      </c>
      <c r="I502" t="s">
        <v>623</v>
      </c>
      <c r="J502" t="s">
        <v>124</v>
      </c>
      <c r="K502">
        <v>462</v>
      </c>
      <c r="L502">
        <v>2</v>
      </c>
      <c r="M502">
        <v>30</v>
      </c>
      <c r="N502">
        <v>256733000</v>
      </c>
      <c r="O502">
        <v>64200</v>
      </c>
      <c r="P502">
        <v>1000000</v>
      </c>
      <c r="Q502">
        <v>770200</v>
      </c>
      <c r="R502">
        <v>12300000</v>
      </c>
      <c r="S502">
        <v>200000</v>
      </c>
      <c r="T502">
        <v>2014</v>
      </c>
      <c r="U502" t="s">
        <v>73</v>
      </c>
      <c r="V502" t="s">
        <v>74</v>
      </c>
      <c r="W502">
        <v>28.5</v>
      </c>
      <c r="X502">
        <v>96462106</v>
      </c>
      <c r="Y502">
        <v>2.0099999999999998</v>
      </c>
      <c r="Z502">
        <v>35332140</v>
      </c>
      <c r="AA502">
        <v>14.058324000000001</v>
      </c>
      <c r="AB502">
        <v>108.277199</v>
      </c>
      <c r="AC502">
        <v>32.858333333333334</v>
      </c>
      <c r="AD502">
        <v>2476183.8364189705</v>
      </c>
      <c r="AE502">
        <v>4108.5467917829064</v>
      </c>
      <c r="AF502">
        <v>1.6592252688817487E-3</v>
      </c>
      <c r="AG502">
        <v>102.42131289393512</v>
      </c>
      <c r="AH502">
        <v>602.6909177160494</v>
      </c>
      <c r="AI502">
        <v>12</v>
      </c>
      <c r="AJ502">
        <v>935800</v>
      </c>
      <c r="AK502">
        <v>11529800</v>
      </c>
      <c r="AL502">
        <v>16666.666666666668</v>
      </c>
      <c r="AM502">
        <f>youtube_stats_raw[[#This Row],[subscribers_for_last_30_days]] /  youtube_stats_raw[[#This Row],[subscribers]]</f>
        <v>1.2345679012345678E-2</v>
      </c>
      <c r="AN502" t="str">
        <f>IF(AND(youtube_stats_raw[[#This Row],[upload_frequency]]&gt;23.1077381,youtube_stats_raw[[#This Row],[ engagement_rate]]&lt;=0),"High",IF(OR(youtube_stats_raw[[#This Row],[upload_frequency]]&gt;23.1077381,youtube_stats_raw[[#This Row],[ engagement_rate]]&lt;=0),"Medium","Low"))</f>
        <v>Medium</v>
      </c>
      <c r="AO502" s="4">
        <f>DATE(T502, MATCH(U502,{"Jan","Feb","Mar","Apr","May","Jun","Jul","Aug","Sep","Oct","Nov","Dec"},0), V502)</f>
        <v>41653</v>
      </c>
      <c r="AP502" t="str">
        <f>IF(youtube_stats_raw[[#This Row],[subscribers]]&lt;70000000,"Micro",IF(youtube_stats_raw[[#This Row],[subscribers]]&lt;128000000,"Mid",IF(youtube_stats_raw[[#This Row],[subscribers]]&lt;186000000,"Macro","Mega")))</f>
        <v>Micro</v>
      </c>
      <c r="AQ502">
        <f>SUM((youtube_stats_raw[[#This Row],[lowest_yearly_earnings]] + youtube_stats_raw[[#This Row],[highest_yearly_earnings]])/2)</f>
        <v>6535100</v>
      </c>
      <c r="AR50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03" spans="1:44" x14ac:dyDescent="0.3">
      <c r="A503">
        <v>587</v>
      </c>
      <c r="B503" t="s">
        <v>720</v>
      </c>
      <c r="C503" s="1">
        <v>16200000</v>
      </c>
      <c r="D503" s="2">
        <v>14563841315</v>
      </c>
      <c r="E503" t="s">
        <v>134</v>
      </c>
      <c r="F503" t="s">
        <v>720</v>
      </c>
      <c r="G503">
        <v>244899</v>
      </c>
      <c r="H503" t="s">
        <v>176</v>
      </c>
      <c r="I503" t="s">
        <v>177</v>
      </c>
      <c r="J503" t="s">
        <v>135</v>
      </c>
      <c r="K503">
        <v>238</v>
      </c>
      <c r="L503">
        <v>10</v>
      </c>
      <c r="M503">
        <v>14</v>
      </c>
      <c r="N503">
        <v>224756000</v>
      </c>
      <c r="O503">
        <v>56200</v>
      </c>
      <c r="P503">
        <v>899000</v>
      </c>
      <c r="Q503">
        <v>674300</v>
      </c>
      <c r="R503">
        <v>10800000</v>
      </c>
      <c r="S503">
        <v>100000</v>
      </c>
      <c r="T503">
        <v>2010</v>
      </c>
      <c r="U503" t="s">
        <v>51</v>
      </c>
      <c r="V503" t="s">
        <v>99</v>
      </c>
      <c r="W503">
        <v>49.3</v>
      </c>
      <c r="X503">
        <v>69625582</v>
      </c>
      <c r="Y503">
        <v>0.75</v>
      </c>
      <c r="Z503">
        <v>35294600</v>
      </c>
      <c r="AA503">
        <v>15.870032</v>
      </c>
      <c r="AB503">
        <v>100.992541</v>
      </c>
      <c r="AC503">
        <v>1457.7321428571429</v>
      </c>
      <c r="AD503">
        <v>59468.765960661331</v>
      </c>
      <c r="AE503">
        <v>66.149718863694829</v>
      </c>
      <c r="AF503">
        <v>1.1123438967516656E-3</v>
      </c>
      <c r="AG503">
        <v>61.728219949367116</v>
      </c>
      <c r="AH503">
        <v>899.00255030864196</v>
      </c>
      <c r="AI503">
        <v>16</v>
      </c>
      <c r="AJ503">
        <v>842800</v>
      </c>
      <c r="AK503">
        <v>10125700</v>
      </c>
      <c r="AL503">
        <v>6250</v>
      </c>
      <c r="AM503">
        <f>youtube_stats_raw[[#This Row],[subscribers_for_last_30_days]] /  youtube_stats_raw[[#This Row],[subscribers]]</f>
        <v>6.1728395061728392E-3</v>
      </c>
      <c r="AN503" t="str">
        <f>IF(AND(youtube_stats_raw[[#This Row],[upload_frequency]]&gt;23.1077381,youtube_stats_raw[[#This Row],[ engagement_rate]]&lt;=0),"High",IF(OR(youtube_stats_raw[[#This Row],[upload_frequency]]&gt;23.1077381,youtube_stats_raw[[#This Row],[ engagement_rate]]&lt;=0),"Medium","Low"))</f>
        <v>Medium</v>
      </c>
      <c r="AO503" s="4">
        <f>DATE(T503, MATCH(U503,{"Jan","Feb","Mar","Apr","May","Jun","Jul","Aug","Sep","Oct","Nov","Dec"},0), V503)</f>
        <v>40448</v>
      </c>
      <c r="AP503" t="str">
        <f>IF(youtube_stats_raw[[#This Row],[subscribers]]&lt;70000000,"Micro",IF(youtube_stats_raw[[#This Row],[subscribers]]&lt;128000000,"Mid",IF(youtube_stats_raw[[#This Row],[subscribers]]&lt;186000000,"Macro","Mega")))</f>
        <v>Micro</v>
      </c>
      <c r="AQ503">
        <f>SUM((youtube_stats_raw[[#This Row],[lowest_yearly_earnings]] + youtube_stats_raw[[#This Row],[highest_yearly_earnings]])/2)</f>
        <v>5737150</v>
      </c>
      <c r="AR50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04" spans="1:44" x14ac:dyDescent="0.3">
      <c r="A504">
        <v>588</v>
      </c>
      <c r="B504" t="s">
        <v>721</v>
      </c>
      <c r="C504" s="1">
        <v>16200000</v>
      </c>
      <c r="D504" s="2">
        <v>20522339099</v>
      </c>
      <c r="E504" t="s">
        <v>45</v>
      </c>
      <c r="F504" t="s">
        <v>721</v>
      </c>
      <c r="G504">
        <v>31889</v>
      </c>
      <c r="H504" t="s">
        <v>326</v>
      </c>
      <c r="I504" t="s">
        <v>327</v>
      </c>
      <c r="J504" t="s">
        <v>45</v>
      </c>
      <c r="K504">
        <v>116</v>
      </c>
      <c r="L504">
        <v>1</v>
      </c>
      <c r="M504">
        <v>136</v>
      </c>
      <c r="N504">
        <v>117209000</v>
      </c>
      <c r="O504">
        <v>29300</v>
      </c>
      <c r="P504">
        <v>468800</v>
      </c>
      <c r="Q504">
        <v>351600</v>
      </c>
      <c r="R504">
        <v>5600000</v>
      </c>
      <c r="S504">
        <v>200000</v>
      </c>
      <c r="T504">
        <v>2005</v>
      </c>
      <c r="U504" t="s">
        <v>132</v>
      </c>
      <c r="V504" t="s">
        <v>127</v>
      </c>
      <c r="W504">
        <v>84.8</v>
      </c>
      <c r="X504">
        <v>5703569</v>
      </c>
      <c r="Y504">
        <v>4.1100000000000003</v>
      </c>
      <c r="Z504">
        <v>5703569</v>
      </c>
      <c r="AA504">
        <v>1.3520829999999999</v>
      </c>
      <c r="AB504">
        <v>103.819836</v>
      </c>
      <c r="AC504">
        <v>139.86403508771929</v>
      </c>
      <c r="AD504">
        <v>643555.42974066292</v>
      </c>
      <c r="AE504">
        <v>508.01216720499229</v>
      </c>
      <c r="AF504">
        <v>7.8938370143145052E-4</v>
      </c>
      <c r="AG504">
        <v>22.843399952534817</v>
      </c>
      <c r="AH504">
        <v>1266.8110554938271</v>
      </c>
      <c r="AI504">
        <v>21</v>
      </c>
      <c r="AJ504">
        <v>439500</v>
      </c>
      <c r="AK504">
        <v>5248400</v>
      </c>
      <c r="AL504">
        <v>9523.8095238095229</v>
      </c>
      <c r="AM504">
        <f>youtube_stats_raw[[#This Row],[subscribers_for_last_30_days]] /  youtube_stats_raw[[#This Row],[subscribers]]</f>
        <v>1.2345679012345678E-2</v>
      </c>
      <c r="AN504" t="str">
        <f>IF(AND(youtube_stats_raw[[#This Row],[upload_frequency]]&gt;23.1077381,youtube_stats_raw[[#This Row],[ engagement_rate]]&lt;=0),"High",IF(OR(youtube_stats_raw[[#This Row],[upload_frequency]]&gt;23.1077381,youtube_stats_raw[[#This Row],[ engagement_rate]]&lt;=0),"Medium","Low"))</f>
        <v>Medium</v>
      </c>
      <c r="AO504" s="4">
        <f>DATE(T504, MATCH(U504,{"Jan","Feb","Mar","Apr","May","Jun","Jul","Aug","Sep","Oct","Nov","Dec"},0), V504)</f>
        <v>38647</v>
      </c>
      <c r="AP504" t="str">
        <f>IF(youtube_stats_raw[[#This Row],[subscribers]]&lt;70000000,"Micro",IF(youtube_stats_raw[[#This Row],[subscribers]]&lt;128000000,"Mid",IF(youtube_stats_raw[[#This Row],[subscribers]]&lt;186000000,"Macro","Mega")))</f>
        <v>Micro</v>
      </c>
      <c r="AQ504">
        <f>SUM((youtube_stats_raw[[#This Row],[lowest_yearly_earnings]] + youtube_stats_raw[[#This Row],[highest_yearly_earnings]])/2)</f>
        <v>2975800</v>
      </c>
      <c r="AR50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05" spans="1:44" x14ac:dyDescent="0.3">
      <c r="A505">
        <v>589</v>
      </c>
      <c r="B505" t="s">
        <v>722</v>
      </c>
      <c r="C505" s="1">
        <v>16200000</v>
      </c>
      <c r="D505" s="2">
        <v>14784781923</v>
      </c>
      <c r="E505" t="s">
        <v>58</v>
      </c>
      <c r="F505" t="s">
        <v>723</v>
      </c>
      <c r="G505">
        <v>189</v>
      </c>
      <c r="H505" t="s">
        <v>39</v>
      </c>
      <c r="I505" t="s">
        <v>40</v>
      </c>
      <c r="J505" t="s">
        <v>71</v>
      </c>
      <c r="K505">
        <v>153622</v>
      </c>
      <c r="L505">
        <v>1776</v>
      </c>
      <c r="M505">
        <v>1495</v>
      </c>
      <c r="N505">
        <v>37911</v>
      </c>
      <c r="O505">
        <v>9</v>
      </c>
      <c r="P505">
        <v>152</v>
      </c>
      <c r="Q505">
        <v>114</v>
      </c>
      <c r="R505">
        <v>1800</v>
      </c>
      <c r="S505">
        <v>1000</v>
      </c>
      <c r="T505">
        <v>2020</v>
      </c>
      <c r="U505" t="s">
        <v>51</v>
      </c>
      <c r="V505" t="s">
        <v>42</v>
      </c>
      <c r="W505">
        <v>88.2</v>
      </c>
      <c r="X505">
        <v>328239523</v>
      </c>
      <c r="Y505">
        <v>14.7</v>
      </c>
      <c r="Z505">
        <v>270663028</v>
      </c>
      <c r="AA505">
        <v>37.090240000000001</v>
      </c>
      <c r="AB505">
        <v>-95.712890999999999</v>
      </c>
      <c r="AC505">
        <v>3.9375</v>
      </c>
      <c r="AD505">
        <v>78226359.380952388</v>
      </c>
      <c r="AE505">
        <v>85714.28571428571</v>
      </c>
      <c r="AF505">
        <v>1.0957212682858996E-3</v>
      </c>
      <c r="AG505">
        <v>1.0280841529596093E-2</v>
      </c>
      <c r="AH505">
        <v>912.64085944444446</v>
      </c>
      <c r="AI505">
        <v>6</v>
      </c>
      <c r="AJ505">
        <v>143</v>
      </c>
      <c r="AK505">
        <v>1686</v>
      </c>
      <c r="AL505">
        <v>166.66666666666666</v>
      </c>
      <c r="AM505">
        <f>youtube_stats_raw[[#This Row],[subscribers_for_last_30_days]] /  youtube_stats_raw[[#This Row],[subscribers]]</f>
        <v>6.1728395061728397E-5</v>
      </c>
      <c r="AN505" t="str">
        <f>IF(AND(youtube_stats_raw[[#This Row],[upload_frequency]]&gt;23.1077381,youtube_stats_raw[[#This Row],[ engagement_rate]]&lt;=0),"High",IF(OR(youtube_stats_raw[[#This Row],[upload_frequency]]&gt;23.1077381,youtube_stats_raw[[#This Row],[ engagement_rate]]&lt;=0),"Medium","Low"))</f>
        <v>Low</v>
      </c>
      <c r="AO505" s="4">
        <f>DATE(T505, MATCH(U505,{"Jan","Feb","Mar","Apr","May","Jun","Jul","Aug","Sep","Oct","Nov","Dec"},0), V505)</f>
        <v>44086</v>
      </c>
      <c r="AP505" t="str">
        <f>IF(youtube_stats_raw[[#This Row],[subscribers]]&lt;70000000,"Micro",IF(youtube_stats_raw[[#This Row],[subscribers]]&lt;128000000,"Mid",IF(youtube_stats_raw[[#This Row],[subscribers]]&lt;186000000,"Macro","Mega")))</f>
        <v>Micro</v>
      </c>
      <c r="AQ505">
        <f>SUM((youtube_stats_raw[[#This Row],[lowest_yearly_earnings]] + youtube_stats_raw[[#This Row],[highest_yearly_earnings]])/2)</f>
        <v>957</v>
      </c>
      <c r="AR50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06" spans="1:44" x14ac:dyDescent="0.3">
      <c r="A506">
        <v>590</v>
      </c>
      <c r="B506" t="s">
        <v>724</v>
      </c>
      <c r="C506" s="1">
        <v>16200000</v>
      </c>
      <c r="D506" s="2">
        <v>4488680903</v>
      </c>
      <c r="E506" t="s">
        <v>45</v>
      </c>
      <c r="F506" t="s">
        <v>725</v>
      </c>
      <c r="G506">
        <v>10</v>
      </c>
      <c r="H506" t="s">
        <v>207</v>
      </c>
      <c r="I506" t="s">
        <v>208</v>
      </c>
      <c r="J506" t="s">
        <v>30</v>
      </c>
      <c r="K506">
        <v>4048675</v>
      </c>
      <c r="L506">
        <v>4228</v>
      </c>
      <c r="M506">
        <v>5766</v>
      </c>
      <c r="N506">
        <v>4</v>
      </c>
      <c r="O506">
        <v>0</v>
      </c>
      <c r="P506">
        <v>0</v>
      </c>
      <c r="Q506">
        <v>0</v>
      </c>
      <c r="R506">
        <v>0</v>
      </c>
      <c r="S506">
        <v>0</v>
      </c>
      <c r="T506">
        <v>2006</v>
      </c>
      <c r="U506" t="s">
        <v>59</v>
      </c>
      <c r="V506" t="s">
        <v>50</v>
      </c>
      <c r="W506">
        <v>88.9</v>
      </c>
      <c r="X506">
        <v>47076781</v>
      </c>
      <c r="Y506">
        <v>13.96</v>
      </c>
      <c r="Z506">
        <v>37927409</v>
      </c>
      <c r="AA506">
        <v>40.463667000000001</v>
      </c>
      <c r="AB506">
        <v>-3.7492200000000002</v>
      </c>
      <c r="AC506">
        <v>4.6296296296296294E-2</v>
      </c>
      <c r="AD506">
        <v>448868090.30000001</v>
      </c>
      <c r="AE506">
        <v>1620000</v>
      </c>
      <c r="AF506">
        <v>3.6090781122740906E-3</v>
      </c>
      <c r="AG506">
        <v>0</v>
      </c>
      <c r="AH506">
        <v>277.07906808641974</v>
      </c>
      <c r="AI506">
        <v>20</v>
      </c>
      <c r="AJ506">
        <v>0</v>
      </c>
      <c r="AK506">
        <v>0</v>
      </c>
      <c r="AL506">
        <v>0</v>
      </c>
      <c r="AM506">
        <f>youtube_stats_raw[[#This Row],[subscribers_for_last_30_days]] /  youtube_stats_raw[[#This Row],[subscribers]]</f>
        <v>0</v>
      </c>
      <c r="AN506" t="str">
        <f>IF(AND(youtube_stats_raw[[#This Row],[upload_frequency]]&gt;23.1077381,youtube_stats_raw[[#This Row],[ engagement_rate]]&lt;=0),"High",IF(OR(youtube_stats_raw[[#This Row],[upload_frequency]]&gt;23.1077381,youtube_stats_raw[[#This Row],[ engagement_rate]]&lt;=0),"Medium","Low"))</f>
        <v>Medium</v>
      </c>
      <c r="AO506" s="4">
        <f>DATE(T506, MATCH(U506,{"Jan","Feb","Mar","Apr","May","Jun","Jul","Aug","Sep","Oct","Nov","Dec"},0), V506)</f>
        <v>38839</v>
      </c>
      <c r="AP506" t="str">
        <f>IF(youtube_stats_raw[[#This Row],[subscribers]]&lt;70000000,"Micro",IF(youtube_stats_raw[[#This Row],[subscribers]]&lt;128000000,"Mid",IF(youtube_stats_raw[[#This Row],[subscribers]]&lt;186000000,"Macro","Mega")))</f>
        <v>Micro</v>
      </c>
      <c r="AQ506">
        <f>SUM((youtube_stats_raw[[#This Row],[lowest_yearly_earnings]] + youtube_stats_raw[[#This Row],[highest_yearly_earnings]])/2)</f>
        <v>0</v>
      </c>
      <c r="AR50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07" spans="1:44" x14ac:dyDescent="0.3">
      <c r="A507">
        <v>592</v>
      </c>
      <c r="B507" t="s">
        <v>726</v>
      </c>
      <c r="C507" s="1">
        <v>16100000</v>
      </c>
      <c r="D507" s="2">
        <v>1517638132</v>
      </c>
      <c r="E507" t="s">
        <v>45</v>
      </c>
      <c r="F507" t="s">
        <v>726</v>
      </c>
      <c r="G507">
        <v>2805</v>
      </c>
      <c r="H507" t="s">
        <v>246</v>
      </c>
      <c r="I507" t="s">
        <v>247</v>
      </c>
      <c r="J507" t="s">
        <v>41</v>
      </c>
      <c r="K507">
        <v>6986</v>
      </c>
      <c r="L507">
        <v>21</v>
      </c>
      <c r="M507">
        <v>41</v>
      </c>
      <c r="N507">
        <v>9619000</v>
      </c>
      <c r="O507">
        <v>2400</v>
      </c>
      <c r="P507">
        <v>38500</v>
      </c>
      <c r="Q507">
        <v>28900</v>
      </c>
      <c r="R507">
        <v>461700</v>
      </c>
      <c r="S507">
        <v>0</v>
      </c>
      <c r="T507">
        <v>2015</v>
      </c>
      <c r="U507" t="s">
        <v>73</v>
      </c>
      <c r="V507" t="s">
        <v>125</v>
      </c>
      <c r="W507">
        <v>36.299999999999997</v>
      </c>
      <c r="X507">
        <v>270203917</v>
      </c>
      <c r="Y507">
        <v>4.6900000000000004</v>
      </c>
      <c r="Z507">
        <v>151509724</v>
      </c>
      <c r="AA507">
        <v>-0.78927499999999995</v>
      </c>
      <c r="AB507">
        <v>113.92132700000001</v>
      </c>
      <c r="AC507">
        <v>25.972222222222221</v>
      </c>
      <c r="AD507">
        <v>541047.46238859184</v>
      </c>
      <c r="AE507">
        <v>5739.7504456327988</v>
      </c>
      <c r="AF507">
        <v>1.0608589531671046E-2</v>
      </c>
      <c r="AG507">
        <v>25.368366271387281</v>
      </c>
      <c r="AH507">
        <v>94.263238012422363</v>
      </c>
      <c r="AI507">
        <v>11</v>
      </c>
      <c r="AJ507">
        <v>36100</v>
      </c>
      <c r="AK507">
        <v>432800</v>
      </c>
      <c r="AL507">
        <v>0</v>
      </c>
      <c r="AM507">
        <f>youtube_stats_raw[[#This Row],[subscribers_for_last_30_days]] /  youtube_stats_raw[[#This Row],[subscribers]]</f>
        <v>0</v>
      </c>
      <c r="AN507" t="str">
        <f>IF(AND(youtube_stats_raw[[#This Row],[upload_frequency]]&gt;23.1077381,youtube_stats_raw[[#This Row],[ engagement_rate]]&lt;=0),"High",IF(OR(youtube_stats_raw[[#This Row],[upload_frequency]]&gt;23.1077381,youtube_stats_raw[[#This Row],[ engagement_rate]]&lt;=0),"Medium","Low"))</f>
        <v>High</v>
      </c>
      <c r="AO507" s="4">
        <f>DATE(T507, MATCH(U507,{"Jan","Feb","Mar","Apr","May","Jun","Jul","Aug","Sep","Oct","Nov","Dec"},0), V507)</f>
        <v>42032</v>
      </c>
      <c r="AP507" t="str">
        <f>IF(youtube_stats_raw[[#This Row],[subscribers]]&lt;70000000,"Micro",IF(youtube_stats_raw[[#This Row],[subscribers]]&lt;128000000,"Mid",IF(youtube_stats_raw[[#This Row],[subscribers]]&lt;186000000,"Macro","Mega")))</f>
        <v>Micro</v>
      </c>
      <c r="AQ507">
        <f>SUM((youtube_stats_raw[[#This Row],[lowest_yearly_earnings]] + youtube_stats_raw[[#This Row],[highest_yearly_earnings]])/2)</f>
        <v>245300</v>
      </c>
      <c r="AR50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08" spans="1:44" x14ac:dyDescent="0.3">
      <c r="A508">
        <v>594</v>
      </c>
      <c r="B508" t="s">
        <v>727</v>
      </c>
      <c r="C508" s="1">
        <v>16100000</v>
      </c>
      <c r="D508" s="2">
        <v>7399296005</v>
      </c>
      <c r="E508" t="s">
        <v>45</v>
      </c>
      <c r="F508" t="s">
        <v>727</v>
      </c>
      <c r="G508">
        <v>510</v>
      </c>
      <c r="H508" t="s">
        <v>39</v>
      </c>
      <c r="I508" t="s">
        <v>40</v>
      </c>
      <c r="J508" t="s">
        <v>45</v>
      </c>
      <c r="K508">
        <v>759</v>
      </c>
      <c r="L508">
        <v>141</v>
      </c>
      <c r="M508">
        <v>137</v>
      </c>
      <c r="N508">
        <v>32011000</v>
      </c>
      <c r="O508">
        <v>8000</v>
      </c>
      <c r="P508">
        <v>128000</v>
      </c>
      <c r="Q508">
        <v>96000</v>
      </c>
      <c r="R508">
        <v>1500000</v>
      </c>
      <c r="S508">
        <v>100000</v>
      </c>
      <c r="T508">
        <v>2019</v>
      </c>
      <c r="U508" t="s">
        <v>59</v>
      </c>
      <c r="V508" t="s">
        <v>56</v>
      </c>
      <c r="W508">
        <v>88.2</v>
      </c>
      <c r="X508">
        <v>328239523</v>
      </c>
      <c r="Y508">
        <v>14.7</v>
      </c>
      <c r="Z508">
        <v>270663028</v>
      </c>
      <c r="AA508">
        <v>37.090240000000001</v>
      </c>
      <c r="AB508">
        <v>-95.712890999999999</v>
      </c>
      <c r="AC508">
        <v>8.5</v>
      </c>
      <c r="AD508">
        <v>14508423.539215686</v>
      </c>
      <c r="AE508">
        <v>31568.627450980392</v>
      </c>
      <c r="AF508">
        <v>2.1758826770980084E-3</v>
      </c>
      <c r="AG508">
        <v>17.298943022890999</v>
      </c>
      <c r="AH508">
        <v>459.58360279503108</v>
      </c>
      <c r="AI508">
        <v>7</v>
      </c>
      <c r="AJ508">
        <v>120000</v>
      </c>
      <c r="AK508">
        <v>1404000</v>
      </c>
      <c r="AL508">
        <v>14285.714285714286</v>
      </c>
      <c r="AM508">
        <f>youtube_stats_raw[[#This Row],[subscribers_for_last_30_days]] /  youtube_stats_raw[[#This Row],[subscribers]]</f>
        <v>6.2111801242236021E-3</v>
      </c>
      <c r="AN508" t="str">
        <f>IF(AND(youtube_stats_raw[[#This Row],[upload_frequency]]&gt;23.1077381,youtube_stats_raw[[#This Row],[ engagement_rate]]&lt;=0),"High",IF(OR(youtube_stats_raw[[#This Row],[upload_frequency]]&gt;23.1077381,youtube_stats_raw[[#This Row],[ engagement_rate]]&lt;=0),"Medium","Low"))</f>
        <v>Low</v>
      </c>
      <c r="AO508" s="4">
        <f>DATE(T508, MATCH(U508,{"Jan","Feb","Mar","Apr","May","Jun","Jul","Aug","Sep","Oct","Nov","Dec"},0), V508)</f>
        <v>43609</v>
      </c>
      <c r="AP508" t="str">
        <f>IF(youtube_stats_raw[[#This Row],[subscribers]]&lt;70000000,"Micro",IF(youtube_stats_raw[[#This Row],[subscribers]]&lt;128000000,"Mid",IF(youtube_stats_raw[[#This Row],[subscribers]]&lt;186000000,"Macro","Mega")))</f>
        <v>Micro</v>
      </c>
      <c r="AQ508">
        <f>SUM((youtube_stats_raw[[#This Row],[lowest_yearly_earnings]] + youtube_stats_raw[[#This Row],[highest_yearly_earnings]])/2)</f>
        <v>798000</v>
      </c>
      <c r="AR50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09" spans="1:44" x14ac:dyDescent="0.3">
      <c r="A509">
        <v>595</v>
      </c>
      <c r="B509" t="s">
        <v>728</v>
      </c>
      <c r="C509" s="1">
        <v>16100000</v>
      </c>
      <c r="D509" s="2">
        <v>2687443643</v>
      </c>
      <c r="E509" t="s">
        <v>58</v>
      </c>
      <c r="F509" t="s">
        <v>728</v>
      </c>
      <c r="G509">
        <v>723</v>
      </c>
      <c r="H509" t="s">
        <v>113</v>
      </c>
      <c r="I509" t="s">
        <v>114</v>
      </c>
      <c r="J509" t="s">
        <v>45</v>
      </c>
      <c r="K509">
        <v>3338</v>
      </c>
      <c r="L509">
        <v>32</v>
      </c>
      <c r="M509">
        <v>137</v>
      </c>
      <c r="N509">
        <v>13802000</v>
      </c>
      <c r="O509">
        <v>3500</v>
      </c>
      <c r="P509">
        <v>55200</v>
      </c>
      <c r="Q509">
        <v>41400</v>
      </c>
      <c r="R509">
        <v>662500</v>
      </c>
      <c r="S509">
        <v>0</v>
      </c>
      <c r="T509">
        <v>2017</v>
      </c>
      <c r="U509" t="s">
        <v>98</v>
      </c>
      <c r="V509" t="s">
        <v>115</v>
      </c>
      <c r="W509">
        <v>51.3</v>
      </c>
      <c r="X509">
        <v>212559417</v>
      </c>
      <c r="Y509">
        <v>12.08</v>
      </c>
      <c r="Z509">
        <v>183241641</v>
      </c>
      <c r="AA509">
        <v>-14.235004</v>
      </c>
      <c r="AB509">
        <v>-51.925280000000001</v>
      </c>
      <c r="AC509">
        <v>8.6071428571428577</v>
      </c>
      <c r="AD509">
        <v>3717072.8118948825</v>
      </c>
      <c r="AE509">
        <v>22268.326417704011</v>
      </c>
      <c r="AF509">
        <v>5.9908233022618962E-3</v>
      </c>
      <c r="AG509">
        <v>20.539965607755072</v>
      </c>
      <c r="AH509">
        <v>166.92196540372672</v>
      </c>
      <c r="AI509">
        <v>9</v>
      </c>
      <c r="AJ509">
        <v>51700</v>
      </c>
      <c r="AK509">
        <v>621100</v>
      </c>
      <c r="AL509">
        <v>0</v>
      </c>
      <c r="AM509">
        <f>youtube_stats_raw[[#This Row],[subscribers_for_last_30_days]] /  youtube_stats_raw[[#This Row],[subscribers]]</f>
        <v>0</v>
      </c>
      <c r="AN509" t="str">
        <f>IF(AND(youtube_stats_raw[[#This Row],[upload_frequency]]&gt;23.1077381,youtube_stats_raw[[#This Row],[ engagement_rate]]&lt;=0),"High",IF(OR(youtube_stats_raw[[#This Row],[upload_frequency]]&gt;23.1077381,youtube_stats_raw[[#This Row],[ engagement_rate]]&lt;=0),"Medium","Low"))</f>
        <v>Medium</v>
      </c>
      <c r="AO509" s="4">
        <f>DATE(T509, MATCH(U509,{"Jan","Feb","Mar","Apr","May","Jun","Jul","Aug","Sep","Oct","Nov","Dec"},0), V509)</f>
        <v>42937</v>
      </c>
      <c r="AP509" t="str">
        <f>IF(youtube_stats_raw[[#This Row],[subscribers]]&lt;70000000,"Micro",IF(youtube_stats_raw[[#This Row],[subscribers]]&lt;128000000,"Mid",IF(youtube_stats_raw[[#This Row],[subscribers]]&lt;186000000,"Macro","Mega")))</f>
        <v>Micro</v>
      </c>
      <c r="AQ509">
        <f>SUM((youtube_stats_raw[[#This Row],[lowest_yearly_earnings]] + youtube_stats_raw[[#This Row],[highest_yearly_earnings]])/2)</f>
        <v>351950</v>
      </c>
      <c r="AR50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10" spans="1:44" x14ac:dyDescent="0.3">
      <c r="A510">
        <v>597</v>
      </c>
      <c r="B510" t="s">
        <v>729</v>
      </c>
      <c r="C510" s="1">
        <v>16100000</v>
      </c>
      <c r="D510" s="2">
        <v>6872702790</v>
      </c>
      <c r="E510" t="s">
        <v>45</v>
      </c>
      <c r="F510" t="s">
        <v>729</v>
      </c>
      <c r="G510">
        <v>671</v>
      </c>
      <c r="H510" t="s">
        <v>39</v>
      </c>
      <c r="I510" t="s">
        <v>40</v>
      </c>
      <c r="J510" t="s">
        <v>45</v>
      </c>
      <c r="K510">
        <v>851</v>
      </c>
      <c r="L510">
        <v>140</v>
      </c>
      <c r="M510">
        <v>136</v>
      </c>
      <c r="N510">
        <v>399807000</v>
      </c>
      <c r="O510">
        <v>100000</v>
      </c>
      <c r="P510">
        <v>1600000</v>
      </c>
      <c r="Q510">
        <v>1200000</v>
      </c>
      <c r="R510">
        <v>19200000</v>
      </c>
      <c r="S510">
        <v>300000</v>
      </c>
      <c r="T510">
        <v>2015</v>
      </c>
      <c r="U510" t="s">
        <v>98</v>
      </c>
      <c r="V510" t="s">
        <v>85</v>
      </c>
      <c r="W510">
        <v>88.2</v>
      </c>
      <c r="X510">
        <v>328239523</v>
      </c>
      <c r="Y510">
        <v>14.7</v>
      </c>
      <c r="Z510">
        <v>270663028</v>
      </c>
      <c r="AA510">
        <v>37.090240000000001</v>
      </c>
      <c r="AB510">
        <v>-95.712890999999999</v>
      </c>
      <c r="AC510">
        <v>6.2129629629629628</v>
      </c>
      <c r="AD510">
        <v>10242478.077496273</v>
      </c>
      <c r="AE510">
        <v>23994.038748137107</v>
      </c>
      <c r="AF510">
        <v>2.3426009376436314E-3</v>
      </c>
      <c r="AG510">
        <v>232.80506212607514</v>
      </c>
      <c r="AH510">
        <v>426.87594968944097</v>
      </c>
      <c r="AI510">
        <v>11</v>
      </c>
      <c r="AJ510">
        <v>1500000</v>
      </c>
      <c r="AK510">
        <v>18000000</v>
      </c>
      <c r="AL510">
        <v>27272.727272727272</v>
      </c>
      <c r="AM510">
        <f>youtube_stats_raw[[#This Row],[subscribers_for_last_30_days]] /  youtube_stats_raw[[#This Row],[subscribers]]</f>
        <v>1.8633540372670808E-2</v>
      </c>
      <c r="AN510" t="str">
        <f>IF(AND(youtube_stats_raw[[#This Row],[upload_frequency]]&gt;23.1077381,youtube_stats_raw[[#This Row],[ engagement_rate]]&lt;=0),"High",IF(OR(youtube_stats_raw[[#This Row],[upload_frequency]]&gt;23.1077381,youtube_stats_raw[[#This Row],[ engagement_rate]]&lt;=0),"Medium","Low"))</f>
        <v>Low</v>
      </c>
      <c r="AO510" s="4">
        <f>DATE(T510, MATCH(U510,{"Jan","Feb","Mar","Apr","May","Jun","Jul","Aug","Sep","Oct","Nov","Dec"},0), V510)</f>
        <v>42200</v>
      </c>
      <c r="AP510" t="str">
        <f>IF(youtube_stats_raw[[#This Row],[subscribers]]&lt;70000000,"Micro",IF(youtube_stats_raw[[#This Row],[subscribers]]&lt;128000000,"Mid",IF(youtube_stats_raw[[#This Row],[subscribers]]&lt;186000000,"Macro","Mega")))</f>
        <v>Micro</v>
      </c>
      <c r="AQ510">
        <f>SUM((youtube_stats_raw[[#This Row],[lowest_yearly_earnings]] + youtube_stats_raw[[#This Row],[highest_yearly_earnings]])/2)</f>
        <v>10200000</v>
      </c>
      <c r="AR51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11" spans="1:44" x14ac:dyDescent="0.3">
      <c r="A511">
        <v>598</v>
      </c>
      <c r="B511" t="s">
        <v>730</v>
      </c>
      <c r="C511" s="1">
        <v>16100000</v>
      </c>
      <c r="D511" s="2">
        <v>7126210721</v>
      </c>
      <c r="E511" t="s">
        <v>30</v>
      </c>
      <c r="F511" t="s">
        <v>731</v>
      </c>
      <c r="G511">
        <v>41</v>
      </c>
      <c r="H511" t="s">
        <v>447</v>
      </c>
      <c r="I511" t="s">
        <v>448</v>
      </c>
      <c r="J511" t="s">
        <v>45</v>
      </c>
      <c r="K511">
        <v>4006012</v>
      </c>
      <c r="L511">
        <v>3726</v>
      </c>
      <c r="M511">
        <v>6335</v>
      </c>
      <c r="N511">
        <v>780</v>
      </c>
      <c r="O511">
        <v>0</v>
      </c>
      <c r="P511">
        <v>3</v>
      </c>
      <c r="Q511">
        <v>2</v>
      </c>
      <c r="R511">
        <v>37</v>
      </c>
      <c r="S511">
        <v>4</v>
      </c>
      <c r="T511">
        <v>2006</v>
      </c>
      <c r="U511" t="s">
        <v>140</v>
      </c>
      <c r="V511" t="s">
        <v>47</v>
      </c>
      <c r="W511">
        <v>65.599999999999994</v>
      </c>
      <c r="X511">
        <v>67059887</v>
      </c>
      <c r="Y511">
        <v>8.43</v>
      </c>
      <c r="Z511">
        <v>54123364</v>
      </c>
      <c r="AA511">
        <v>46.227637999999999</v>
      </c>
      <c r="AB511">
        <v>2.213749</v>
      </c>
      <c r="AC511">
        <v>0.18981481481481483</v>
      </c>
      <c r="AD511">
        <v>173810017.58536586</v>
      </c>
      <c r="AE511">
        <v>392682.92682926828</v>
      </c>
      <c r="AF511">
        <v>2.2592652154609224E-3</v>
      </c>
      <c r="AG511">
        <v>4.2098109604861905E-4</v>
      </c>
      <c r="AH511">
        <v>442.62178391304349</v>
      </c>
      <c r="AI511">
        <v>20</v>
      </c>
      <c r="AJ511">
        <v>3</v>
      </c>
      <c r="AK511">
        <v>35</v>
      </c>
      <c r="AL511">
        <v>0.2</v>
      </c>
      <c r="AM511">
        <f>youtube_stats_raw[[#This Row],[subscribers_for_last_30_days]] /  youtube_stats_raw[[#This Row],[subscribers]]</f>
        <v>2.4844720496894412E-7</v>
      </c>
      <c r="AN511" t="str">
        <f>IF(AND(youtube_stats_raw[[#This Row],[upload_frequency]]&gt;23.1077381,youtube_stats_raw[[#This Row],[ engagement_rate]]&lt;=0),"High",IF(OR(youtube_stats_raw[[#This Row],[upload_frequency]]&gt;23.1077381,youtube_stats_raw[[#This Row],[ engagement_rate]]&lt;=0),"Medium","Low"))</f>
        <v>Low</v>
      </c>
      <c r="AO511" s="4">
        <f>DATE(T511, MATCH(U511,{"Jan","Feb","Mar","Apr","May","Jun","Jul","Aug","Sep","Oct","Nov","Dec"},0), V511)</f>
        <v>39041</v>
      </c>
      <c r="AP511" t="str">
        <f>IF(youtube_stats_raw[[#This Row],[subscribers]]&lt;70000000,"Micro",IF(youtube_stats_raw[[#This Row],[subscribers]]&lt;128000000,"Mid",IF(youtube_stats_raw[[#This Row],[subscribers]]&lt;186000000,"Macro","Mega")))</f>
        <v>Micro</v>
      </c>
      <c r="AQ511">
        <f>SUM((youtube_stats_raw[[#This Row],[lowest_yearly_earnings]] + youtube_stats_raw[[#This Row],[highest_yearly_earnings]])/2)</f>
        <v>19.5</v>
      </c>
      <c r="AR51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12" spans="1:44" x14ac:dyDescent="0.3">
      <c r="A512">
        <v>599</v>
      </c>
      <c r="B512" t="s">
        <v>732</v>
      </c>
      <c r="C512" s="1">
        <v>16100000</v>
      </c>
      <c r="D512" s="2">
        <v>7155736006</v>
      </c>
      <c r="E512" t="s">
        <v>81</v>
      </c>
      <c r="F512" t="s">
        <v>732</v>
      </c>
      <c r="G512">
        <v>667</v>
      </c>
      <c r="H512" t="s">
        <v>504</v>
      </c>
      <c r="I512" t="s">
        <v>505</v>
      </c>
      <c r="J512" t="s">
        <v>81</v>
      </c>
      <c r="K512">
        <v>792</v>
      </c>
      <c r="L512">
        <v>2</v>
      </c>
      <c r="M512">
        <v>8</v>
      </c>
      <c r="N512">
        <v>478528000</v>
      </c>
      <c r="O512">
        <v>119600</v>
      </c>
      <c r="P512">
        <v>1900000</v>
      </c>
      <c r="Q512">
        <v>1400000</v>
      </c>
      <c r="R512">
        <v>23000000</v>
      </c>
      <c r="S512">
        <v>3000000</v>
      </c>
      <c r="T512">
        <v>2020</v>
      </c>
      <c r="U512" t="s">
        <v>140</v>
      </c>
      <c r="V512" t="s">
        <v>115</v>
      </c>
      <c r="W512">
        <v>67</v>
      </c>
      <c r="X512">
        <v>10285453</v>
      </c>
      <c r="Y512">
        <v>6.48</v>
      </c>
      <c r="Z512">
        <v>9021165</v>
      </c>
      <c r="AA512">
        <v>60.128160999999999</v>
      </c>
      <c r="AB512">
        <v>18.643501000000001</v>
      </c>
      <c r="AC512">
        <v>13.895833333333334</v>
      </c>
      <c r="AD512">
        <v>10728239.889055472</v>
      </c>
      <c r="AE512">
        <v>24137.931034482757</v>
      </c>
      <c r="AF512">
        <v>2.2499432604137911E-3</v>
      </c>
      <c r="AG512">
        <v>265.52125433454677</v>
      </c>
      <c r="AH512">
        <v>444.45565254658385</v>
      </c>
      <c r="AI512">
        <v>6</v>
      </c>
      <c r="AJ512">
        <v>1780400</v>
      </c>
      <c r="AK512">
        <v>21600000</v>
      </c>
      <c r="AL512">
        <v>500000</v>
      </c>
      <c r="AM512">
        <f>youtube_stats_raw[[#This Row],[subscribers_for_last_30_days]] /  youtube_stats_raw[[#This Row],[subscribers]]</f>
        <v>0.18633540372670807</v>
      </c>
      <c r="AN512" t="str">
        <f>IF(AND(youtube_stats_raw[[#This Row],[upload_frequency]]&gt;23.1077381,youtube_stats_raw[[#This Row],[ engagement_rate]]&lt;=0),"High",IF(OR(youtube_stats_raw[[#This Row],[upload_frequency]]&gt;23.1077381,youtube_stats_raw[[#This Row],[ engagement_rate]]&lt;=0),"Medium","Low"))</f>
        <v>Low</v>
      </c>
      <c r="AO512" s="4">
        <f>DATE(T512, MATCH(U512,{"Jan","Feb","Mar","Apr","May","Jun","Jul","Aug","Sep","Oct","Nov","Dec"},0), V512)</f>
        <v>44156</v>
      </c>
      <c r="AP512" t="str">
        <f>IF(youtube_stats_raw[[#This Row],[subscribers]]&lt;70000000,"Micro",IF(youtube_stats_raw[[#This Row],[subscribers]]&lt;128000000,"Mid",IF(youtube_stats_raw[[#This Row],[subscribers]]&lt;186000000,"Macro","Mega")))</f>
        <v>Micro</v>
      </c>
      <c r="AQ512">
        <f>SUM((youtube_stats_raw[[#This Row],[lowest_yearly_earnings]] + youtube_stats_raw[[#This Row],[highest_yearly_earnings]])/2)</f>
        <v>12200000</v>
      </c>
      <c r="AR51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13" spans="1:44" x14ac:dyDescent="0.3">
      <c r="A513">
        <v>600</v>
      </c>
      <c r="B513" t="s">
        <v>733</v>
      </c>
      <c r="C513" s="1">
        <v>16100000</v>
      </c>
      <c r="D513" s="2">
        <v>15812009296</v>
      </c>
      <c r="E513" t="s">
        <v>45</v>
      </c>
      <c r="F513" t="s">
        <v>733</v>
      </c>
      <c r="G513">
        <v>4045</v>
      </c>
      <c r="H513" t="s">
        <v>39</v>
      </c>
      <c r="I513" t="s">
        <v>40</v>
      </c>
      <c r="J513" t="s">
        <v>45</v>
      </c>
      <c r="K513">
        <v>196</v>
      </c>
      <c r="L513">
        <v>140</v>
      </c>
      <c r="M513">
        <v>136</v>
      </c>
      <c r="N513">
        <v>267131000</v>
      </c>
      <c r="O513">
        <v>66800</v>
      </c>
      <c r="P513">
        <v>1100000</v>
      </c>
      <c r="Q513">
        <v>801400</v>
      </c>
      <c r="R513">
        <v>12800000</v>
      </c>
      <c r="S513">
        <v>300000</v>
      </c>
      <c r="T513">
        <v>2008</v>
      </c>
      <c r="U513" t="s">
        <v>65</v>
      </c>
      <c r="V513" t="s">
        <v>127</v>
      </c>
      <c r="W513">
        <v>88.2</v>
      </c>
      <c r="X513">
        <v>328239523</v>
      </c>
      <c r="Y513">
        <v>14.7</v>
      </c>
      <c r="Z513">
        <v>270663028</v>
      </c>
      <c r="AA513">
        <v>37.090240000000001</v>
      </c>
      <c r="AB513">
        <v>-95.712890999999999</v>
      </c>
      <c r="AC513">
        <v>21.067708333333332</v>
      </c>
      <c r="AD513">
        <v>3909025.783930779</v>
      </c>
      <c r="AE513">
        <v>3980.2224969097651</v>
      </c>
      <c r="AF513">
        <v>1.0182134160566711E-3</v>
      </c>
      <c r="AG513">
        <v>69.56737625231915</v>
      </c>
      <c r="AH513">
        <v>982.1123786335404</v>
      </c>
      <c r="AI513">
        <v>18</v>
      </c>
      <c r="AJ513">
        <v>1033200</v>
      </c>
      <c r="AK513">
        <v>11998600</v>
      </c>
      <c r="AL513">
        <v>16666.666666666668</v>
      </c>
      <c r="AM513">
        <f>youtube_stats_raw[[#This Row],[subscribers_for_last_30_days]] /  youtube_stats_raw[[#This Row],[subscribers]]</f>
        <v>1.8633540372670808E-2</v>
      </c>
      <c r="AN513" t="str">
        <f>IF(AND(youtube_stats_raw[[#This Row],[upload_frequency]]&gt;23.1077381,youtube_stats_raw[[#This Row],[ engagement_rate]]&lt;=0),"High",IF(OR(youtube_stats_raw[[#This Row],[upload_frequency]]&gt;23.1077381,youtube_stats_raw[[#This Row],[ engagement_rate]]&lt;=0),"Medium","Low"))</f>
        <v>Low</v>
      </c>
      <c r="AO513" s="4">
        <f>DATE(T513, MATCH(U513,{"Jan","Feb","Mar","Apr","May","Jun","Jul","Aug","Sep","Oct","Nov","Dec"},0), V513)</f>
        <v>39560</v>
      </c>
      <c r="AP513" t="str">
        <f>IF(youtube_stats_raw[[#This Row],[subscribers]]&lt;70000000,"Micro",IF(youtube_stats_raw[[#This Row],[subscribers]]&lt;128000000,"Mid",IF(youtube_stats_raw[[#This Row],[subscribers]]&lt;186000000,"Macro","Mega")))</f>
        <v>Micro</v>
      </c>
      <c r="AQ513">
        <f>SUM((youtube_stats_raw[[#This Row],[lowest_yearly_earnings]] + youtube_stats_raw[[#This Row],[highest_yearly_earnings]])/2)</f>
        <v>6800700</v>
      </c>
      <c r="AR51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14" spans="1:44" x14ac:dyDescent="0.3">
      <c r="A514">
        <v>601</v>
      </c>
      <c r="B514" t="s">
        <v>734</v>
      </c>
      <c r="C514" s="1">
        <v>16100000</v>
      </c>
      <c r="D514" s="2">
        <v>9642146451</v>
      </c>
      <c r="E514" t="s">
        <v>45</v>
      </c>
      <c r="F514" t="s">
        <v>735</v>
      </c>
      <c r="G514">
        <v>0</v>
      </c>
      <c r="H514" t="s">
        <v>195</v>
      </c>
      <c r="I514" t="s">
        <v>196</v>
      </c>
      <c r="J514" t="s">
        <v>41</v>
      </c>
      <c r="K514">
        <v>4057944</v>
      </c>
      <c r="L514">
        <v>4258</v>
      </c>
      <c r="M514">
        <v>7472</v>
      </c>
      <c r="O514">
        <v>0</v>
      </c>
      <c r="P514">
        <v>0</v>
      </c>
      <c r="Q514">
        <v>0</v>
      </c>
      <c r="R514">
        <v>0</v>
      </c>
      <c r="S514">
        <v>0</v>
      </c>
      <c r="T514">
        <v>2008</v>
      </c>
      <c r="U514" t="s">
        <v>51</v>
      </c>
      <c r="V514" t="s">
        <v>54</v>
      </c>
      <c r="W514">
        <v>40.200000000000003</v>
      </c>
      <c r="X514">
        <v>126014024</v>
      </c>
      <c r="Y514">
        <v>3.42</v>
      </c>
      <c r="Z514">
        <v>102626859</v>
      </c>
      <c r="AA514">
        <v>23.634501</v>
      </c>
      <c r="AB514">
        <v>-102.552784</v>
      </c>
      <c r="AC514">
        <v>0</v>
      </c>
      <c r="AD514" t="e">
        <v>#NUM!</v>
      </c>
      <c r="AE514" t="e">
        <v>#NUM!</v>
      </c>
      <c r="AF514">
        <v>1.66975269270363E-3</v>
      </c>
      <c r="AG514">
        <v>0</v>
      </c>
      <c r="AH514">
        <v>598.89108391304353</v>
      </c>
      <c r="AI514">
        <v>18</v>
      </c>
      <c r="AJ514">
        <v>0</v>
      </c>
      <c r="AK514">
        <v>0</v>
      </c>
      <c r="AL514">
        <v>0</v>
      </c>
      <c r="AM514">
        <f>youtube_stats_raw[[#This Row],[subscribers_for_last_30_days]] /  youtube_stats_raw[[#This Row],[subscribers]]</f>
        <v>0</v>
      </c>
      <c r="AN514" t="str">
        <f>IF(AND(youtube_stats_raw[[#This Row],[upload_frequency]]&gt;23.1077381,youtube_stats_raw[[#This Row],[ engagement_rate]]&lt;=0),"High",IF(OR(youtube_stats_raw[[#This Row],[upload_frequency]]&gt;23.1077381,youtube_stats_raw[[#This Row],[ engagement_rate]]&lt;=0),"Medium","Low"))</f>
        <v>Medium</v>
      </c>
      <c r="AO514" s="4">
        <f>DATE(T514, MATCH(U514,{"Jan","Feb","Mar","Apr","May","Jun","Jul","Aug","Sep","Oct","Nov","Dec"},0), V514)</f>
        <v>39694</v>
      </c>
      <c r="AP514" t="str">
        <f>IF(youtube_stats_raw[[#This Row],[subscribers]]&lt;70000000,"Micro",IF(youtube_stats_raw[[#This Row],[subscribers]]&lt;128000000,"Mid",IF(youtube_stats_raw[[#This Row],[subscribers]]&lt;186000000,"Macro","Mega")))</f>
        <v>Micro</v>
      </c>
      <c r="AQ514">
        <f>SUM((youtube_stats_raw[[#This Row],[lowest_yearly_earnings]] + youtube_stats_raw[[#This Row],[highest_yearly_earnings]])/2)</f>
        <v>0</v>
      </c>
      <c r="AR51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15" spans="1:44" x14ac:dyDescent="0.3">
      <c r="A515">
        <v>603</v>
      </c>
      <c r="B515" t="s">
        <v>736</v>
      </c>
      <c r="C515" s="1">
        <v>16000000</v>
      </c>
      <c r="D515" s="2">
        <v>3018032423</v>
      </c>
      <c r="E515" t="s">
        <v>49</v>
      </c>
      <c r="F515" t="s">
        <v>737</v>
      </c>
      <c r="G515">
        <v>52144</v>
      </c>
      <c r="H515" t="s">
        <v>31</v>
      </c>
      <c r="I515" t="s">
        <v>32</v>
      </c>
      <c r="J515" t="s">
        <v>49</v>
      </c>
      <c r="K515">
        <v>2855</v>
      </c>
      <c r="L515">
        <v>94</v>
      </c>
      <c r="M515">
        <v>30</v>
      </c>
      <c r="N515">
        <v>14287000</v>
      </c>
      <c r="O515">
        <v>3600</v>
      </c>
      <c r="P515">
        <v>57100</v>
      </c>
      <c r="Q515">
        <v>42900</v>
      </c>
      <c r="R515">
        <v>685800</v>
      </c>
      <c r="S515">
        <v>0</v>
      </c>
      <c r="T515">
        <v>2014</v>
      </c>
      <c r="U515" t="s">
        <v>98</v>
      </c>
      <c r="V515" t="s">
        <v>183</v>
      </c>
      <c r="W515">
        <v>28.1</v>
      </c>
      <c r="X515">
        <v>1366417754</v>
      </c>
      <c r="Y515">
        <v>5.36</v>
      </c>
      <c r="Z515">
        <v>471031528</v>
      </c>
      <c r="AA515">
        <v>20.593684</v>
      </c>
      <c r="AB515">
        <v>78.962879999999998</v>
      </c>
      <c r="AC515">
        <v>434.53333333333336</v>
      </c>
      <c r="AD515">
        <v>57878.805289199139</v>
      </c>
      <c r="AE515">
        <v>306.84258975145752</v>
      </c>
      <c r="AF515">
        <v>5.3014672334419782E-3</v>
      </c>
      <c r="AG515">
        <v>18.91961118934606</v>
      </c>
      <c r="AH515">
        <v>188.62702643750001</v>
      </c>
      <c r="AI515">
        <v>12</v>
      </c>
      <c r="AJ515">
        <v>53500</v>
      </c>
      <c r="AK515">
        <v>642900</v>
      </c>
      <c r="AL515">
        <v>0</v>
      </c>
      <c r="AM515">
        <f>youtube_stats_raw[[#This Row],[subscribers_for_last_30_days]] /  youtube_stats_raw[[#This Row],[subscribers]]</f>
        <v>0</v>
      </c>
      <c r="AN515" t="str">
        <f>IF(AND(youtube_stats_raw[[#This Row],[upload_frequency]]&gt;23.1077381,youtube_stats_raw[[#This Row],[ engagement_rate]]&lt;=0),"High",IF(OR(youtube_stats_raw[[#This Row],[upload_frequency]]&gt;23.1077381,youtube_stats_raw[[#This Row],[ engagement_rate]]&lt;=0),"Medium","Low"))</f>
        <v>High</v>
      </c>
      <c r="AO515" s="4">
        <f>DATE(T515, MATCH(U515,{"Jan","Feb","Mar","Apr","May","Jun","Jul","Aug","Sep","Oct","Nov","Dec"},0), V515)</f>
        <v>41846</v>
      </c>
      <c r="AP515" t="str">
        <f>IF(youtube_stats_raw[[#This Row],[subscribers]]&lt;70000000,"Micro",IF(youtube_stats_raw[[#This Row],[subscribers]]&lt;128000000,"Mid",IF(youtube_stats_raw[[#This Row],[subscribers]]&lt;186000000,"Macro","Mega")))</f>
        <v>Micro</v>
      </c>
      <c r="AQ515">
        <f>SUM((youtube_stats_raw[[#This Row],[lowest_yearly_earnings]] + youtube_stats_raw[[#This Row],[highest_yearly_earnings]])/2)</f>
        <v>364350</v>
      </c>
      <c r="AR51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16" spans="1:44" x14ac:dyDescent="0.3">
      <c r="A516">
        <v>604</v>
      </c>
      <c r="B516" t="s">
        <v>738</v>
      </c>
      <c r="C516" s="1">
        <v>16000000</v>
      </c>
      <c r="D516" s="2">
        <v>3029872908</v>
      </c>
      <c r="E516" t="s">
        <v>61</v>
      </c>
      <c r="F516" t="s">
        <v>738</v>
      </c>
      <c r="G516">
        <v>687</v>
      </c>
      <c r="H516" t="s">
        <v>195</v>
      </c>
      <c r="I516" t="s">
        <v>196</v>
      </c>
      <c r="J516" t="s">
        <v>41</v>
      </c>
      <c r="K516">
        <v>2844</v>
      </c>
      <c r="L516">
        <v>23</v>
      </c>
      <c r="M516">
        <v>42</v>
      </c>
      <c r="N516">
        <v>4698000</v>
      </c>
      <c r="O516">
        <v>1200</v>
      </c>
      <c r="P516">
        <v>18800</v>
      </c>
      <c r="Q516">
        <v>14100</v>
      </c>
      <c r="R516">
        <v>225500</v>
      </c>
      <c r="S516">
        <v>0</v>
      </c>
      <c r="T516">
        <v>2015</v>
      </c>
      <c r="U516" t="s">
        <v>59</v>
      </c>
      <c r="V516" t="s">
        <v>72</v>
      </c>
      <c r="W516">
        <v>40.200000000000003</v>
      </c>
      <c r="X516">
        <v>126014024</v>
      </c>
      <c r="Y516">
        <v>3.42</v>
      </c>
      <c r="Z516">
        <v>102626859</v>
      </c>
      <c r="AA516">
        <v>23.634501</v>
      </c>
      <c r="AB516">
        <v>-102.552784</v>
      </c>
      <c r="AC516">
        <v>6.3611111111111107</v>
      </c>
      <c r="AD516">
        <v>4410295.3537117904</v>
      </c>
      <c r="AE516">
        <v>23289.665211062591</v>
      </c>
      <c r="AF516">
        <v>5.2807495514924085E-3</v>
      </c>
      <c r="AG516">
        <v>6.2048807230035807</v>
      </c>
      <c r="AH516">
        <v>189.36705674999999</v>
      </c>
      <c r="AI516">
        <v>11</v>
      </c>
      <c r="AJ516">
        <v>17600</v>
      </c>
      <c r="AK516">
        <v>211400</v>
      </c>
      <c r="AL516">
        <v>0</v>
      </c>
      <c r="AM516">
        <f>youtube_stats_raw[[#This Row],[subscribers_for_last_30_days]] /  youtube_stats_raw[[#This Row],[subscribers]]</f>
        <v>0</v>
      </c>
      <c r="AN516" t="str">
        <f>IF(AND(youtube_stats_raw[[#This Row],[upload_frequency]]&gt;23.1077381,youtube_stats_raw[[#This Row],[ engagement_rate]]&lt;=0),"High",IF(OR(youtube_stats_raw[[#This Row],[upload_frequency]]&gt;23.1077381,youtube_stats_raw[[#This Row],[ engagement_rate]]&lt;=0),"Medium","Low"))</f>
        <v>Medium</v>
      </c>
      <c r="AO516" s="4">
        <f>DATE(T516, MATCH(U516,{"Jan","Feb","Mar","Apr","May","Jun","Jul","Aug","Sep","Oct","Nov","Dec"},0), V516)</f>
        <v>42149</v>
      </c>
      <c r="AP516" t="str">
        <f>IF(youtube_stats_raw[[#This Row],[subscribers]]&lt;70000000,"Micro",IF(youtube_stats_raw[[#This Row],[subscribers]]&lt;128000000,"Mid",IF(youtube_stats_raw[[#This Row],[subscribers]]&lt;186000000,"Macro","Mega")))</f>
        <v>Micro</v>
      </c>
      <c r="AQ516">
        <f>SUM((youtube_stats_raw[[#This Row],[lowest_yearly_earnings]] + youtube_stats_raw[[#This Row],[highest_yearly_earnings]])/2)</f>
        <v>119800</v>
      </c>
      <c r="AR51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17" spans="1:44" x14ac:dyDescent="0.3">
      <c r="A517">
        <v>606</v>
      </c>
      <c r="B517" t="s">
        <v>739</v>
      </c>
      <c r="C517" s="1">
        <v>16000000</v>
      </c>
      <c r="D517" s="2">
        <v>5997599089</v>
      </c>
      <c r="E517" t="s">
        <v>37</v>
      </c>
      <c r="F517" t="s">
        <v>739</v>
      </c>
      <c r="G517">
        <v>344</v>
      </c>
      <c r="H517" t="s">
        <v>195</v>
      </c>
      <c r="I517" t="s">
        <v>196</v>
      </c>
      <c r="J517" t="s">
        <v>124</v>
      </c>
      <c r="K517">
        <v>1048</v>
      </c>
      <c r="L517">
        <v>23</v>
      </c>
      <c r="M517">
        <v>31</v>
      </c>
      <c r="N517">
        <v>112393000</v>
      </c>
      <c r="O517">
        <v>28100</v>
      </c>
      <c r="P517">
        <v>449600</v>
      </c>
      <c r="Q517">
        <v>337200</v>
      </c>
      <c r="R517">
        <v>5400000</v>
      </c>
      <c r="S517">
        <v>200000</v>
      </c>
      <c r="T517">
        <v>2017</v>
      </c>
      <c r="U517" t="s">
        <v>51</v>
      </c>
      <c r="V517" t="s">
        <v>82</v>
      </c>
      <c r="W517">
        <v>40.200000000000003</v>
      </c>
      <c r="X517">
        <v>126014024</v>
      </c>
      <c r="Y517">
        <v>3.42</v>
      </c>
      <c r="Z517">
        <v>102626859</v>
      </c>
      <c r="AA517">
        <v>23.634501</v>
      </c>
      <c r="AB517">
        <v>-102.552784</v>
      </c>
      <c r="AC517">
        <v>4.0952380952380949</v>
      </c>
      <c r="AD517">
        <v>17434881.07267442</v>
      </c>
      <c r="AE517">
        <v>46511.627906976741</v>
      </c>
      <c r="AF517">
        <v>2.667734165383791E-3</v>
      </c>
      <c r="AG517">
        <v>74.963330047284529</v>
      </c>
      <c r="AH517">
        <v>374.84994306250002</v>
      </c>
      <c r="AI517">
        <v>9</v>
      </c>
      <c r="AJ517">
        <v>421500</v>
      </c>
      <c r="AK517">
        <v>5062800</v>
      </c>
      <c r="AL517">
        <v>22222.222222222223</v>
      </c>
      <c r="AM517">
        <f>youtube_stats_raw[[#This Row],[subscribers_for_last_30_days]] /  youtube_stats_raw[[#This Row],[subscribers]]</f>
        <v>1.2500000000000001E-2</v>
      </c>
      <c r="AN517" t="str">
        <f>IF(AND(youtube_stats_raw[[#This Row],[upload_frequency]]&gt;23.1077381,youtube_stats_raw[[#This Row],[ engagement_rate]]&lt;=0),"High",IF(OR(youtube_stats_raw[[#This Row],[upload_frequency]]&gt;23.1077381,youtube_stats_raw[[#This Row],[ engagement_rate]]&lt;=0),"Medium","Low"))</f>
        <v>Low</v>
      </c>
      <c r="AO517" s="4">
        <f>DATE(T517, MATCH(U517,{"Jan","Feb","Mar","Apr","May","Jun","Jul","Aug","Sep","Oct","Nov","Dec"},0), V517)</f>
        <v>42985</v>
      </c>
      <c r="AP517" t="str">
        <f>IF(youtube_stats_raw[[#This Row],[subscribers]]&lt;70000000,"Micro",IF(youtube_stats_raw[[#This Row],[subscribers]]&lt;128000000,"Mid",IF(youtube_stats_raw[[#This Row],[subscribers]]&lt;186000000,"Macro","Mega")))</f>
        <v>Micro</v>
      </c>
      <c r="AQ517">
        <f>SUM((youtube_stats_raw[[#This Row],[lowest_yearly_earnings]] + youtube_stats_raw[[#This Row],[highest_yearly_earnings]])/2)</f>
        <v>2868600</v>
      </c>
      <c r="AR51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18" spans="1:44" x14ac:dyDescent="0.3">
      <c r="A518">
        <v>607</v>
      </c>
      <c r="B518" t="s">
        <v>740</v>
      </c>
      <c r="C518" s="1">
        <v>15900000</v>
      </c>
      <c r="D518" s="2">
        <v>1845329502</v>
      </c>
      <c r="E518" t="s">
        <v>58</v>
      </c>
      <c r="F518" t="s">
        <v>741</v>
      </c>
      <c r="G518">
        <v>0</v>
      </c>
      <c r="H518" t="s">
        <v>69</v>
      </c>
      <c r="I518" t="s">
        <v>70</v>
      </c>
      <c r="J518" t="s">
        <v>41</v>
      </c>
      <c r="K518">
        <v>4057944</v>
      </c>
      <c r="L518">
        <v>3309</v>
      </c>
      <c r="M518">
        <v>5665</v>
      </c>
      <c r="O518">
        <v>0</v>
      </c>
      <c r="P518">
        <v>0</v>
      </c>
      <c r="Q518">
        <v>0</v>
      </c>
      <c r="R518">
        <v>0</v>
      </c>
      <c r="S518">
        <v>10</v>
      </c>
      <c r="T518">
        <v>2017</v>
      </c>
      <c r="U518" t="s">
        <v>59</v>
      </c>
      <c r="V518" t="s">
        <v>99</v>
      </c>
      <c r="W518">
        <v>81.900000000000006</v>
      </c>
      <c r="X518">
        <v>144373535</v>
      </c>
      <c r="Y518">
        <v>4.59</v>
      </c>
      <c r="Z518">
        <v>107683889</v>
      </c>
      <c r="AA518">
        <v>61.524009999999997</v>
      </c>
      <c r="AB518">
        <v>105.31875599999999</v>
      </c>
      <c r="AC518">
        <v>0</v>
      </c>
      <c r="AD518" t="e">
        <v>#NUM!</v>
      </c>
      <c r="AE518" t="e">
        <v>#NUM!</v>
      </c>
      <c r="AF518">
        <v>8.6163473692732404E-3</v>
      </c>
      <c r="AG518">
        <v>0</v>
      </c>
      <c r="AH518">
        <v>116.05845924528302</v>
      </c>
      <c r="AI518">
        <v>9</v>
      </c>
      <c r="AJ518">
        <v>0</v>
      </c>
      <c r="AK518">
        <v>0</v>
      </c>
      <c r="AL518">
        <v>1.1111111111111112</v>
      </c>
      <c r="AM518">
        <f>youtube_stats_raw[[#This Row],[subscribers_for_last_30_days]] /  youtube_stats_raw[[#This Row],[subscribers]]</f>
        <v>6.2893081761006289E-7</v>
      </c>
      <c r="AN518" t="str">
        <f>IF(AND(youtube_stats_raw[[#This Row],[upload_frequency]]&gt;23.1077381,youtube_stats_raw[[#This Row],[ engagement_rate]]&lt;=0),"High",IF(OR(youtube_stats_raw[[#This Row],[upload_frequency]]&gt;23.1077381,youtube_stats_raw[[#This Row],[ engagement_rate]]&lt;=0),"Medium","Low"))</f>
        <v>Low</v>
      </c>
      <c r="AO518" s="4">
        <f>DATE(T518, MATCH(U518,{"Jan","Feb","Mar","Apr","May","Jun","Jul","Aug","Sep","Oct","Nov","Dec"},0), V518)</f>
        <v>42882</v>
      </c>
      <c r="AP518" t="str">
        <f>IF(youtube_stats_raw[[#This Row],[subscribers]]&lt;70000000,"Micro",IF(youtube_stats_raw[[#This Row],[subscribers]]&lt;128000000,"Mid",IF(youtube_stats_raw[[#This Row],[subscribers]]&lt;186000000,"Macro","Mega")))</f>
        <v>Micro</v>
      </c>
      <c r="AQ518">
        <f>SUM((youtube_stats_raw[[#This Row],[lowest_yearly_earnings]] + youtube_stats_raw[[#This Row],[highest_yearly_earnings]])/2)</f>
        <v>0</v>
      </c>
      <c r="AR51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19" spans="1:44" x14ac:dyDescent="0.3">
      <c r="A519">
        <v>608</v>
      </c>
      <c r="B519" t="s">
        <v>742</v>
      </c>
      <c r="C519" s="1">
        <v>15900000</v>
      </c>
      <c r="D519" s="2">
        <v>9962188084</v>
      </c>
      <c r="E519" t="s">
        <v>30</v>
      </c>
      <c r="F519" t="s">
        <v>742</v>
      </c>
      <c r="G519">
        <v>2035</v>
      </c>
      <c r="H519" t="s">
        <v>39</v>
      </c>
      <c r="I519" t="s">
        <v>40</v>
      </c>
      <c r="J519" t="s">
        <v>30</v>
      </c>
      <c r="K519">
        <v>444</v>
      </c>
      <c r="L519">
        <v>142</v>
      </c>
      <c r="M519">
        <v>120</v>
      </c>
      <c r="N519">
        <v>9915000</v>
      </c>
      <c r="O519">
        <v>2500</v>
      </c>
      <c r="P519">
        <v>39700</v>
      </c>
      <c r="Q519">
        <v>29700</v>
      </c>
      <c r="R519">
        <v>475900</v>
      </c>
      <c r="S519">
        <v>0</v>
      </c>
      <c r="T519">
        <v>2016</v>
      </c>
      <c r="U519" t="s">
        <v>89</v>
      </c>
      <c r="V519" t="s">
        <v>110</v>
      </c>
      <c r="W519">
        <v>88.2</v>
      </c>
      <c r="X519">
        <v>328239523</v>
      </c>
      <c r="Y519">
        <v>14.7</v>
      </c>
      <c r="Z519">
        <v>270663028</v>
      </c>
      <c r="AA519">
        <v>37.090240000000001</v>
      </c>
      <c r="AB519">
        <v>-95.712890999999999</v>
      </c>
      <c r="AC519">
        <v>21.197916666666668</v>
      </c>
      <c r="AD519">
        <v>4895424.1199017195</v>
      </c>
      <c r="AE519">
        <v>7813.2678132678129</v>
      </c>
      <c r="AF519">
        <v>1.5960349138094028E-3</v>
      </c>
      <c r="AG519">
        <v>3.9850683068071255</v>
      </c>
      <c r="AH519">
        <v>626.55270968553464</v>
      </c>
      <c r="AI519">
        <v>10</v>
      </c>
      <c r="AJ519">
        <v>37200</v>
      </c>
      <c r="AK519">
        <v>446200</v>
      </c>
      <c r="AL519">
        <v>0</v>
      </c>
      <c r="AM519">
        <f>youtube_stats_raw[[#This Row],[subscribers_for_last_30_days]] /  youtube_stats_raw[[#This Row],[subscribers]]</f>
        <v>0</v>
      </c>
      <c r="AN519" t="str">
        <f>IF(AND(youtube_stats_raw[[#This Row],[upload_frequency]]&gt;23.1077381,youtube_stats_raw[[#This Row],[ engagement_rate]]&lt;=0),"High",IF(OR(youtube_stats_raw[[#This Row],[upload_frequency]]&gt;23.1077381,youtube_stats_raw[[#This Row],[ engagement_rate]]&lt;=0),"Medium","Low"))</f>
        <v>Medium</v>
      </c>
      <c r="AO519" s="4">
        <f>DATE(T519, MATCH(U519,{"Jan","Feb","Mar","Apr","May","Jun","Jul","Aug","Sep","Oct","Nov","Dec"},0), V519)</f>
        <v>42530</v>
      </c>
      <c r="AP519" t="str">
        <f>IF(youtube_stats_raw[[#This Row],[subscribers]]&lt;70000000,"Micro",IF(youtube_stats_raw[[#This Row],[subscribers]]&lt;128000000,"Mid",IF(youtube_stats_raw[[#This Row],[subscribers]]&lt;186000000,"Macro","Mega")))</f>
        <v>Micro</v>
      </c>
      <c r="AQ519">
        <f>SUM((youtube_stats_raw[[#This Row],[lowest_yearly_earnings]] + youtube_stats_raw[[#This Row],[highest_yearly_earnings]])/2)</f>
        <v>252800</v>
      </c>
      <c r="AR51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20" spans="1:44" x14ac:dyDescent="0.3">
      <c r="A520">
        <v>609</v>
      </c>
      <c r="B520" t="s">
        <v>743</v>
      </c>
      <c r="C520" s="1">
        <v>15900000</v>
      </c>
      <c r="D520" s="2">
        <v>2609358468</v>
      </c>
      <c r="E520" t="s">
        <v>94</v>
      </c>
      <c r="F520" t="s">
        <v>743</v>
      </c>
      <c r="G520">
        <v>433</v>
      </c>
      <c r="H520" t="s">
        <v>39</v>
      </c>
      <c r="I520" t="s">
        <v>40</v>
      </c>
      <c r="J520" t="s">
        <v>181</v>
      </c>
      <c r="K520">
        <v>3474</v>
      </c>
      <c r="L520">
        <v>142</v>
      </c>
      <c r="M520">
        <v>20</v>
      </c>
      <c r="N520">
        <v>2006000</v>
      </c>
      <c r="O520">
        <v>502</v>
      </c>
      <c r="P520">
        <v>8000</v>
      </c>
      <c r="Q520">
        <v>6000</v>
      </c>
      <c r="R520">
        <v>96300</v>
      </c>
      <c r="S520">
        <v>0</v>
      </c>
      <c r="T520">
        <v>2006</v>
      </c>
      <c r="U520" t="s">
        <v>46</v>
      </c>
      <c r="V520" t="s">
        <v>74</v>
      </c>
      <c r="W520">
        <v>88.2</v>
      </c>
      <c r="X520">
        <v>328239523</v>
      </c>
      <c r="Y520">
        <v>14.7</v>
      </c>
      <c r="Z520">
        <v>270663028</v>
      </c>
      <c r="AA520">
        <v>37.090240000000001</v>
      </c>
      <c r="AB520">
        <v>-95.712890999999999</v>
      </c>
      <c r="AC520">
        <v>2.0046296296296298</v>
      </c>
      <c r="AD520">
        <v>6026232.0277136257</v>
      </c>
      <c r="AE520">
        <v>36720.554272517322</v>
      </c>
      <c r="AF520">
        <v>6.0934517794279542E-3</v>
      </c>
      <c r="AG520">
        <v>3.0658876877624928</v>
      </c>
      <c r="AH520">
        <v>164.1105954716981</v>
      </c>
      <c r="AI520">
        <v>20</v>
      </c>
      <c r="AJ520">
        <v>7498</v>
      </c>
      <c r="AK520">
        <v>90300</v>
      </c>
      <c r="AL520">
        <v>0</v>
      </c>
      <c r="AM520">
        <f>youtube_stats_raw[[#This Row],[subscribers_for_last_30_days]] /  youtube_stats_raw[[#This Row],[subscribers]]</f>
        <v>0</v>
      </c>
      <c r="AN520" t="str">
        <f>IF(AND(youtube_stats_raw[[#This Row],[upload_frequency]]&gt;23.1077381,youtube_stats_raw[[#This Row],[ engagement_rate]]&lt;=0),"High",IF(OR(youtube_stats_raw[[#This Row],[upload_frequency]]&gt;23.1077381,youtube_stats_raw[[#This Row],[ engagement_rate]]&lt;=0),"Medium","Low"))</f>
        <v>Medium</v>
      </c>
      <c r="AO520" s="4">
        <f>DATE(T520, MATCH(U520,{"Jan","Feb","Mar","Apr","May","Jun","Jul","Aug","Sep","Oct","Nov","Dec"},0), V520)</f>
        <v>38762</v>
      </c>
      <c r="AP520" t="str">
        <f>IF(youtube_stats_raw[[#This Row],[subscribers]]&lt;70000000,"Micro",IF(youtube_stats_raw[[#This Row],[subscribers]]&lt;128000000,"Mid",IF(youtube_stats_raw[[#This Row],[subscribers]]&lt;186000000,"Macro","Mega")))</f>
        <v>Micro</v>
      </c>
      <c r="AQ520">
        <f>SUM((youtube_stats_raw[[#This Row],[lowest_yearly_earnings]] + youtube_stats_raw[[#This Row],[highest_yearly_earnings]])/2)</f>
        <v>51150</v>
      </c>
      <c r="AR52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21" spans="1:44" x14ac:dyDescent="0.3">
      <c r="A521">
        <v>610</v>
      </c>
      <c r="B521" t="s">
        <v>744</v>
      </c>
      <c r="C521" s="1">
        <v>15900000</v>
      </c>
      <c r="D521" s="2">
        <v>6534326412</v>
      </c>
      <c r="E521" t="s">
        <v>61</v>
      </c>
      <c r="F521" t="s">
        <v>744</v>
      </c>
      <c r="G521">
        <v>4906</v>
      </c>
      <c r="H521" t="s">
        <v>129</v>
      </c>
      <c r="I521" t="s">
        <v>130</v>
      </c>
      <c r="J521" t="s">
        <v>41</v>
      </c>
      <c r="K521">
        <v>919</v>
      </c>
      <c r="L521">
        <v>12</v>
      </c>
      <c r="M521">
        <v>43</v>
      </c>
      <c r="N521">
        <v>64085000</v>
      </c>
      <c r="O521">
        <v>16000</v>
      </c>
      <c r="P521">
        <v>256300</v>
      </c>
      <c r="Q521">
        <v>192300</v>
      </c>
      <c r="R521">
        <v>3100000</v>
      </c>
      <c r="S521">
        <v>200000</v>
      </c>
      <c r="T521">
        <v>2014</v>
      </c>
      <c r="U521" t="s">
        <v>51</v>
      </c>
      <c r="V521" t="s">
        <v>76</v>
      </c>
      <c r="W521">
        <v>90</v>
      </c>
      <c r="X521">
        <v>44938712</v>
      </c>
      <c r="Y521">
        <v>9.7899999999999991</v>
      </c>
      <c r="Z521">
        <v>41339571</v>
      </c>
      <c r="AA521">
        <v>-38.416097000000001</v>
      </c>
      <c r="AB521">
        <v>-63.616672000000001</v>
      </c>
      <c r="AC521">
        <v>40.883333333333333</v>
      </c>
      <c r="AD521">
        <v>1331905.0982470445</v>
      </c>
      <c r="AE521">
        <v>3240.9294741133308</v>
      </c>
      <c r="AF521">
        <v>2.4333036027708007E-3</v>
      </c>
      <c r="AG521">
        <v>39.223629772965801</v>
      </c>
      <c r="AH521">
        <v>410.96392528301885</v>
      </c>
      <c r="AI521">
        <v>12</v>
      </c>
      <c r="AJ521">
        <v>240300</v>
      </c>
      <c r="AK521">
        <v>2907700</v>
      </c>
      <c r="AL521">
        <v>16666.666666666668</v>
      </c>
      <c r="AM521">
        <f>youtube_stats_raw[[#This Row],[subscribers_for_last_30_days]] /  youtube_stats_raw[[#This Row],[subscribers]]</f>
        <v>1.2578616352201259E-2</v>
      </c>
      <c r="AN521" t="str">
        <f>IF(AND(youtube_stats_raw[[#This Row],[upload_frequency]]&gt;23.1077381,youtube_stats_raw[[#This Row],[ engagement_rate]]&lt;=0),"High",IF(OR(youtube_stats_raw[[#This Row],[upload_frequency]]&gt;23.1077381,youtube_stats_raw[[#This Row],[ engagement_rate]]&lt;=0),"Medium","Low"))</f>
        <v>Medium</v>
      </c>
      <c r="AO521" s="4">
        <f>DATE(T521, MATCH(U521,{"Jan","Feb","Mar","Apr","May","Jun","Jul","Aug","Sep","Oct","Nov","Dec"},0), V521)</f>
        <v>41890</v>
      </c>
      <c r="AP521" t="str">
        <f>IF(youtube_stats_raw[[#This Row],[subscribers]]&lt;70000000,"Micro",IF(youtube_stats_raw[[#This Row],[subscribers]]&lt;128000000,"Mid",IF(youtube_stats_raw[[#This Row],[subscribers]]&lt;186000000,"Macro","Mega")))</f>
        <v>Micro</v>
      </c>
      <c r="AQ521">
        <f>SUM((youtube_stats_raw[[#This Row],[lowest_yearly_earnings]] + youtube_stats_raw[[#This Row],[highest_yearly_earnings]])/2)</f>
        <v>1646150</v>
      </c>
      <c r="AR52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22" spans="1:44" x14ac:dyDescent="0.3">
      <c r="A522">
        <v>611</v>
      </c>
      <c r="B522" t="s">
        <v>745</v>
      </c>
      <c r="C522" s="1">
        <v>15900000</v>
      </c>
      <c r="D522" s="2">
        <v>9198986881</v>
      </c>
      <c r="E522" t="s">
        <v>30</v>
      </c>
      <c r="F522" t="s">
        <v>745</v>
      </c>
      <c r="G522">
        <v>5105</v>
      </c>
      <c r="H522" t="s">
        <v>113</v>
      </c>
      <c r="I522" t="s">
        <v>114</v>
      </c>
      <c r="J522" t="s">
        <v>30</v>
      </c>
      <c r="K522">
        <v>516</v>
      </c>
      <c r="L522">
        <v>33</v>
      </c>
      <c r="M522">
        <v>120</v>
      </c>
      <c r="N522">
        <v>136388000</v>
      </c>
      <c r="O522">
        <v>34100</v>
      </c>
      <c r="P522">
        <v>545600</v>
      </c>
      <c r="Q522">
        <v>409200</v>
      </c>
      <c r="R522">
        <v>6500000</v>
      </c>
      <c r="S522">
        <v>100000</v>
      </c>
      <c r="T522">
        <v>2010</v>
      </c>
      <c r="U522" t="s">
        <v>73</v>
      </c>
      <c r="V522" t="s">
        <v>90</v>
      </c>
      <c r="W522">
        <v>51.3</v>
      </c>
      <c r="X522">
        <v>212559417</v>
      </c>
      <c r="Y522">
        <v>12.08</v>
      </c>
      <c r="Z522">
        <v>183241641</v>
      </c>
      <c r="AA522">
        <v>-14.235004</v>
      </c>
      <c r="AB522">
        <v>-51.925280000000001</v>
      </c>
      <c r="AC522">
        <v>30.386904761904763</v>
      </c>
      <c r="AD522">
        <v>1801956.2940254651</v>
      </c>
      <c r="AE522">
        <v>3114.5935357492654</v>
      </c>
      <c r="AF522">
        <v>1.7284512094305269E-3</v>
      </c>
      <c r="AG522">
        <v>59.310879236811033</v>
      </c>
      <c r="AH522">
        <v>578.5526340251572</v>
      </c>
      <c r="AI522">
        <v>16</v>
      </c>
      <c r="AJ522">
        <v>511500</v>
      </c>
      <c r="AK522">
        <v>6090800</v>
      </c>
      <c r="AL522">
        <v>6250</v>
      </c>
      <c r="AM522">
        <f>youtube_stats_raw[[#This Row],[subscribers_for_last_30_days]] /  youtube_stats_raw[[#This Row],[subscribers]]</f>
        <v>6.2893081761006293E-3</v>
      </c>
      <c r="AN522" t="str">
        <f>IF(AND(youtube_stats_raw[[#This Row],[upload_frequency]]&gt;23.1077381,youtube_stats_raw[[#This Row],[ engagement_rate]]&lt;=0),"High",IF(OR(youtube_stats_raw[[#This Row],[upload_frequency]]&gt;23.1077381,youtube_stats_raw[[#This Row],[ engagement_rate]]&lt;=0),"Medium","Low"))</f>
        <v>Medium</v>
      </c>
      <c r="AO522" s="4">
        <f>DATE(T522, MATCH(U522,{"Jan","Feb","Mar","Apr","May","Jun","Jul","Aug","Sep","Oct","Nov","Dec"},0), V522)</f>
        <v>40196</v>
      </c>
      <c r="AP522" t="str">
        <f>IF(youtube_stats_raw[[#This Row],[subscribers]]&lt;70000000,"Micro",IF(youtube_stats_raw[[#This Row],[subscribers]]&lt;128000000,"Mid",IF(youtube_stats_raw[[#This Row],[subscribers]]&lt;186000000,"Macro","Mega")))</f>
        <v>Micro</v>
      </c>
      <c r="AQ522">
        <f>SUM((youtube_stats_raw[[#This Row],[lowest_yearly_earnings]] + youtube_stats_raw[[#This Row],[highest_yearly_earnings]])/2)</f>
        <v>3454600</v>
      </c>
      <c r="AR52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23" spans="1:44" x14ac:dyDescent="0.3">
      <c r="A523">
        <v>612</v>
      </c>
      <c r="B523" t="s">
        <v>746</v>
      </c>
      <c r="C523" s="1">
        <v>15900000</v>
      </c>
      <c r="D523" s="2">
        <v>9052367553</v>
      </c>
      <c r="E523" t="s">
        <v>61</v>
      </c>
      <c r="F523" t="s">
        <v>746</v>
      </c>
      <c r="G523">
        <v>796</v>
      </c>
      <c r="H523" t="s">
        <v>39</v>
      </c>
      <c r="I523" t="s">
        <v>40</v>
      </c>
      <c r="J523" t="s">
        <v>71</v>
      </c>
      <c r="K523">
        <v>530</v>
      </c>
      <c r="L523">
        <v>142</v>
      </c>
      <c r="M523">
        <v>40</v>
      </c>
      <c r="N523">
        <v>164895000</v>
      </c>
      <c r="O523">
        <v>41200</v>
      </c>
      <c r="P523">
        <v>659600</v>
      </c>
      <c r="Q523">
        <v>494700</v>
      </c>
      <c r="R523">
        <v>7900000</v>
      </c>
      <c r="S523">
        <v>200000</v>
      </c>
      <c r="T523">
        <v>2016</v>
      </c>
      <c r="U523" t="s">
        <v>59</v>
      </c>
      <c r="V523" t="s">
        <v>33</v>
      </c>
      <c r="W523">
        <v>88.2</v>
      </c>
      <c r="X523">
        <v>328239523</v>
      </c>
      <c r="Y523">
        <v>14.7</v>
      </c>
      <c r="Z523">
        <v>270663028</v>
      </c>
      <c r="AA523">
        <v>37.090240000000001</v>
      </c>
      <c r="AB523">
        <v>-95.712890999999999</v>
      </c>
      <c r="AC523">
        <v>8.2916666666666661</v>
      </c>
      <c r="AD523">
        <v>11372321.046482412</v>
      </c>
      <c r="AE523">
        <v>19974.874371859296</v>
      </c>
      <c r="AF523">
        <v>1.756446576755565E-3</v>
      </c>
      <c r="AG523">
        <v>72.864915850815763</v>
      </c>
      <c r="AH523">
        <v>569.33129264150944</v>
      </c>
      <c r="AI523">
        <v>10</v>
      </c>
      <c r="AJ523">
        <v>618400</v>
      </c>
      <c r="AK523">
        <v>7405300</v>
      </c>
      <c r="AL523">
        <v>20000</v>
      </c>
      <c r="AM523">
        <f>youtube_stats_raw[[#This Row],[subscribers_for_last_30_days]] /  youtube_stats_raw[[#This Row],[subscribers]]</f>
        <v>1.2578616352201259E-2</v>
      </c>
      <c r="AN523" t="str">
        <f>IF(AND(youtube_stats_raw[[#This Row],[upload_frequency]]&gt;23.1077381,youtube_stats_raw[[#This Row],[ engagement_rate]]&lt;=0),"High",IF(OR(youtube_stats_raw[[#This Row],[upload_frequency]]&gt;23.1077381,youtube_stats_raw[[#This Row],[ engagement_rate]]&lt;=0),"Medium","Low"))</f>
        <v>Low</v>
      </c>
      <c r="AO523" s="4">
        <f>DATE(T523, MATCH(U523,{"Jan","Feb","Mar","Apr","May","Jun","Jul","Aug","Sep","Oct","Nov","Dec"},0), V523)</f>
        <v>42491</v>
      </c>
      <c r="AP523" t="str">
        <f>IF(youtube_stats_raw[[#This Row],[subscribers]]&lt;70000000,"Micro",IF(youtube_stats_raw[[#This Row],[subscribers]]&lt;128000000,"Mid",IF(youtube_stats_raw[[#This Row],[subscribers]]&lt;186000000,"Macro","Mega")))</f>
        <v>Micro</v>
      </c>
      <c r="AQ523">
        <f>SUM((youtube_stats_raw[[#This Row],[lowest_yearly_earnings]] + youtube_stats_raw[[#This Row],[highest_yearly_earnings]])/2)</f>
        <v>4197350</v>
      </c>
      <c r="AR52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24" spans="1:44" x14ac:dyDescent="0.3">
      <c r="A524">
        <v>613</v>
      </c>
      <c r="B524" t="s">
        <v>747</v>
      </c>
      <c r="C524" s="1">
        <v>15900000</v>
      </c>
      <c r="D524" s="2">
        <v>6802382479</v>
      </c>
      <c r="E524" t="s">
        <v>30</v>
      </c>
      <c r="F524" t="s">
        <v>747</v>
      </c>
      <c r="G524">
        <v>132</v>
      </c>
      <c r="H524" t="s">
        <v>179</v>
      </c>
      <c r="I524" t="s">
        <v>180</v>
      </c>
      <c r="J524" t="s">
        <v>30</v>
      </c>
      <c r="K524">
        <v>871</v>
      </c>
      <c r="L524">
        <v>8</v>
      </c>
      <c r="M524">
        <v>120</v>
      </c>
      <c r="N524">
        <v>59890000</v>
      </c>
      <c r="O524">
        <v>15000</v>
      </c>
      <c r="P524">
        <v>239600</v>
      </c>
      <c r="Q524">
        <v>179700</v>
      </c>
      <c r="R524">
        <v>2900000</v>
      </c>
      <c r="S524">
        <v>100000</v>
      </c>
      <c r="T524">
        <v>2010</v>
      </c>
      <c r="U524" t="s">
        <v>98</v>
      </c>
      <c r="V524" t="s">
        <v>66</v>
      </c>
      <c r="W524">
        <v>55.3</v>
      </c>
      <c r="X524">
        <v>50339443</v>
      </c>
      <c r="Y524">
        <v>9.7100000000000009</v>
      </c>
      <c r="Z524">
        <v>40827302</v>
      </c>
      <c r="AA524">
        <v>4.5708679999999999</v>
      </c>
      <c r="AB524">
        <v>-74.297332999999995</v>
      </c>
      <c r="AC524">
        <v>0.7857142857142857</v>
      </c>
      <c r="AD524">
        <v>51533200.598484851</v>
      </c>
      <c r="AE524">
        <v>120454.54545454546</v>
      </c>
      <c r="AF524">
        <v>2.3374163462706989E-3</v>
      </c>
      <c r="AG524">
        <v>35.222953243173556</v>
      </c>
      <c r="AH524">
        <v>427.82279742138365</v>
      </c>
      <c r="AI524">
        <v>16</v>
      </c>
      <c r="AJ524">
        <v>224600</v>
      </c>
      <c r="AK524">
        <v>2720300</v>
      </c>
      <c r="AL524">
        <v>6250</v>
      </c>
      <c r="AM524">
        <f>youtube_stats_raw[[#This Row],[subscribers_for_last_30_days]] /  youtube_stats_raw[[#This Row],[subscribers]]</f>
        <v>6.2893081761006293E-3</v>
      </c>
      <c r="AN524" t="str">
        <f>IF(AND(youtube_stats_raw[[#This Row],[upload_frequency]]&gt;23.1077381,youtube_stats_raw[[#This Row],[ engagement_rate]]&lt;=0),"High",IF(OR(youtube_stats_raw[[#This Row],[upload_frequency]]&gt;23.1077381,youtube_stats_raw[[#This Row],[ engagement_rate]]&lt;=0),"Medium","Low"))</f>
        <v>Low</v>
      </c>
      <c r="AO524" s="4">
        <f>DATE(T524, MATCH(U524,{"Jan","Feb","Mar","Apr","May","Jun","Jul","Aug","Sep","Oct","Nov","Dec"},0), V524)</f>
        <v>40388</v>
      </c>
      <c r="AP524" t="str">
        <f>IF(youtube_stats_raw[[#This Row],[subscribers]]&lt;70000000,"Micro",IF(youtube_stats_raw[[#This Row],[subscribers]]&lt;128000000,"Mid",IF(youtube_stats_raw[[#This Row],[subscribers]]&lt;186000000,"Macro","Mega")))</f>
        <v>Micro</v>
      </c>
      <c r="AQ524">
        <f>SUM((youtube_stats_raw[[#This Row],[lowest_yearly_earnings]] + youtube_stats_raw[[#This Row],[highest_yearly_earnings]])/2)</f>
        <v>1539850</v>
      </c>
      <c r="AR52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25" spans="1:44" x14ac:dyDescent="0.3">
      <c r="A525">
        <v>614</v>
      </c>
      <c r="B525" t="s">
        <v>748</v>
      </c>
      <c r="C525" s="1">
        <v>15800000</v>
      </c>
      <c r="D525" s="2">
        <v>1349288771</v>
      </c>
      <c r="E525" t="s">
        <v>49</v>
      </c>
      <c r="F525" t="s">
        <v>748</v>
      </c>
      <c r="G525">
        <v>633</v>
      </c>
      <c r="H525" t="s">
        <v>31</v>
      </c>
      <c r="I525" t="s">
        <v>32</v>
      </c>
      <c r="J525" t="s">
        <v>49</v>
      </c>
      <c r="K525">
        <v>8066</v>
      </c>
      <c r="L525">
        <v>95</v>
      </c>
      <c r="M525">
        <v>31</v>
      </c>
      <c r="N525">
        <v>24056000</v>
      </c>
      <c r="O525">
        <v>6000</v>
      </c>
      <c r="P525">
        <v>96200</v>
      </c>
      <c r="Q525">
        <v>72200</v>
      </c>
      <c r="R525">
        <v>1200000</v>
      </c>
      <c r="S525">
        <v>200000</v>
      </c>
      <c r="T525">
        <v>2016</v>
      </c>
      <c r="U525" t="s">
        <v>84</v>
      </c>
      <c r="V525" t="s">
        <v>35</v>
      </c>
      <c r="W525">
        <v>28.1</v>
      </c>
      <c r="X525">
        <v>1366417754</v>
      </c>
      <c r="Y525">
        <v>5.36</v>
      </c>
      <c r="Z525">
        <v>471031528</v>
      </c>
      <c r="AA525">
        <v>20.593684</v>
      </c>
      <c r="AB525">
        <v>78.962879999999998</v>
      </c>
      <c r="AC525">
        <v>6.59375</v>
      </c>
      <c r="AD525">
        <v>2131577.8372827806</v>
      </c>
      <c r="AE525">
        <v>24960.505529225909</v>
      </c>
      <c r="AF525">
        <v>1.170987288976705E-2</v>
      </c>
      <c r="AG525">
        <v>71.296821012379127</v>
      </c>
      <c r="AH525">
        <v>85.398023481012657</v>
      </c>
      <c r="AI525">
        <v>10</v>
      </c>
      <c r="AJ525">
        <v>90200</v>
      </c>
      <c r="AK525">
        <v>1127800</v>
      </c>
      <c r="AL525">
        <v>20000</v>
      </c>
      <c r="AM525">
        <f>youtube_stats_raw[[#This Row],[subscribers_for_last_30_days]] /  youtube_stats_raw[[#This Row],[subscribers]]</f>
        <v>1.2658227848101266E-2</v>
      </c>
      <c r="AN525" t="str">
        <f>IF(AND(youtube_stats_raw[[#This Row],[upload_frequency]]&gt;23.1077381,youtube_stats_raw[[#This Row],[ engagement_rate]]&lt;=0),"High",IF(OR(youtube_stats_raw[[#This Row],[upload_frequency]]&gt;23.1077381,youtube_stats_raw[[#This Row],[ engagement_rate]]&lt;=0),"Medium","Low"))</f>
        <v>Low</v>
      </c>
      <c r="AO525" s="4">
        <f>DATE(T525, MATCH(U525,{"Jan","Feb","Mar","Apr","May","Jun","Jul","Aug","Sep","Oct","Nov","Dec"},0), V525)</f>
        <v>42717</v>
      </c>
      <c r="AP525" t="str">
        <f>IF(youtube_stats_raw[[#This Row],[subscribers]]&lt;70000000,"Micro",IF(youtube_stats_raw[[#This Row],[subscribers]]&lt;128000000,"Mid",IF(youtube_stats_raw[[#This Row],[subscribers]]&lt;186000000,"Macro","Mega")))</f>
        <v>Micro</v>
      </c>
      <c r="AQ525">
        <f>SUM((youtube_stats_raw[[#This Row],[lowest_yearly_earnings]] + youtube_stats_raw[[#This Row],[highest_yearly_earnings]])/2)</f>
        <v>636100</v>
      </c>
      <c r="AR52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26" spans="1:44" x14ac:dyDescent="0.3">
      <c r="A526">
        <v>615</v>
      </c>
      <c r="B526" t="s">
        <v>749</v>
      </c>
      <c r="C526" s="1">
        <v>15800000</v>
      </c>
      <c r="D526" s="2">
        <v>3392918989</v>
      </c>
      <c r="E526" t="s">
        <v>134</v>
      </c>
      <c r="F526" t="s">
        <v>749</v>
      </c>
      <c r="G526">
        <v>20679</v>
      </c>
      <c r="H526" t="s">
        <v>31</v>
      </c>
      <c r="I526" t="s">
        <v>32</v>
      </c>
      <c r="J526" t="s">
        <v>135</v>
      </c>
      <c r="K526">
        <v>2406</v>
      </c>
      <c r="L526">
        <v>96</v>
      </c>
      <c r="M526">
        <v>15</v>
      </c>
      <c r="N526">
        <v>185969000</v>
      </c>
      <c r="O526">
        <v>46500</v>
      </c>
      <c r="P526">
        <v>743900</v>
      </c>
      <c r="Q526">
        <v>557900</v>
      </c>
      <c r="R526">
        <v>8900000</v>
      </c>
      <c r="S526">
        <v>700000</v>
      </c>
      <c r="T526">
        <v>2007</v>
      </c>
      <c r="U526" t="s">
        <v>132</v>
      </c>
      <c r="V526" t="s">
        <v>183</v>
      </c>
      <c r="W526">
        <v>28.1</v>
      </c>
      <c r="X526">
        <v>1366417754</v>
      </c>
      <c r="Y526">
        <v>5.36</v>
      </c>
      <c r="Z526">
        <v>471031528</v>
      </c>
      <c r="AA526">
        <v>20.593684</v>
      </c>
      <c r="AB526">
        <v>78.962879999999998</v>
      </c>
      <c r="AC526">
        <v>101.36764705882354</v>
      </c>
      <c r="AD526">
        <v>164075.58339378113</v>
      </c>
      <c r="AE526">
        <v>764.06015764785536</v>
      </c>
      <c r="AF526">
        <v>4.6567572203239536E-3</v>
      </c>
      <c r="AG526">
        <v>219.25074026575882</v>
      </c>
      <c r="AH526">
        <v>214.74170816455697</v>
      </c>
      <c r="AI526">
        <v>19</v>
      </c>
      <c r="AJ526">
        <v>697400</v>
      </c>
      <c r="AK526">
        <v>8342100</v>
      </c>
      <c r="AL526">
        <v>36842.105263157893</v>
      </c>
      <c r="AM526">
        <f>youtube_stats_raw[[#This Row],[subscribers_for_last_30_days]] /  youtube_stats_raw[[#This Row],[subscribers]]</f>
        <v>4.4303797468354431E-2</v>
      </c>
      <c r="AN526" t="str">
        <f>IF(AND(youtube_stats_raw[[#This Row],[upload_frequency]]&gt;23.1077381,youtube_stats_raw[[#This Row],[ engagement_rate]]&lt;=0),"High",IF(OR(youtube_stats_raw[[#This Row],[upload_frequency]]&gt;23.1077381,youtube_stats_raw[[#This Row],[ engagement_rate]]&lt;=0),"Medium","Low"))</f>
        <v>Medium</v>
      </c>
      <c r="AO526" s="4">
        <f>DATE(T526, MATCH(U526,{"Jan","Feb","Mar","Apr","May","Jun","Jul","Aug","Sep","Oct","Nov","Dec"},0), V526)</f>
        <v>39381</v>
      </c>
      <c r="AP526" t="str">
        <f>IF(youtube_stats_raw[[#This Row],[subscribers]]&lt;70000000,"Micro",IF(youtube_stats_raw[[#This Row],[subscribers]]&lt;128000000,"Mid",IF(youtube_stats_raw[[#This Row],[subscribers]]&lt;186000000,"Macro","Mega")))</f>
        <v>Micro</v>
      </c>
      <c r="AQ526">
        <f>SUM((youtube_stats_raw[[#This Row],[lowest_yearly_earnings]] + youtube_stats_raw[[#This Row],[highest_yearly_earnings]])/2)</f>
        <v>4728950</v>
      </c>
      <c r="AR52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27" spans="1:44" x14ac:dyDescent="0.3">
      <c r="A527">
        <v>616</v>
      </c>
      <c r="B527" t="s">
        <v>750</v>
      </c>
      <c r="C527" s="1">
        <v>15800000</v>
      </c>
      <c r="D527" s="2">
        <v>4122634467</v>
      </c>
      <c r="E527" t="s">
        <v>58</v>
      </c>
      <c r="F527" t="s">
        <v>750</v>
      </c>
      <c r="G527">
        <v>542</v>
      </c>
      <c r="H527" t="s">
        <v>246</v>
      </c>
      <c r="I527" t="s">
        <v>247</v>
      </c>
      <c r="J527" t="s">
        <v>170</v>
      </c>
      <c r="K527">
        <v>1816</v>
      </c>
      <c r="L527">
        <v>22</v>
      </c>
      <c r="M527">
        <v>26</v>
      </c>
      <c r="N527">
        <v>71870000</v>
      </c>
      <c r="O527">
        <v>18000</v>
      </c>
      <c r="P527">
        <v>287500</v>
      </c>
      <c r="Q527">
        <v>215600</v>
      </c>
      <c r="R527">
        <v>3400000</v>
      </c>
      <c r="S527">
        <v>100000</v>
      </c>
      <c r="T527">
        <v>2017</v>
      </c>
      <c r="U527" t="s">
        <v>73</v>
      </c>
      <c r="V527" t="s">
        <v>90</v>
      </c>
      <c r="W527">
        <v>36.299999999999997</v>
      </c>
      <c r="X527">
        <v>270203917</v>
      </c>
      <c r="Y527">
        <v>4.6900000000000004</v>
      </c>
      <c r="Z527">
        <v>151509724</v>
      </c>
      <c r="AA527">
        <v>-0.78927499999999995</v>
      </c>
      <c r="AB527">
        <v>113.92132700000001</v>
      </c>
      <c r="AC527">
        <v>6.4523809523809526</v>
      </c>
      <c r="AD527">
        <v>7606336.6549815498</v>
      </c>
      <c r="AE527">
        <v>29151.29151291513</v>
      </c>
      <c r="AF527">
        <v>3.8325008259821546E-3</v>
      </c>
      <c r="AG527">
        <v>69.736961232270218</v>
      </c>
      <c r="AH527">
        <v>260.92623208860761</v>
      </c>
      <c r="AI527">
        <v>9</v>
      </c>
      <c r="AJ527">
        <v>269500</v>
      </c>
      <c r="AK527">
        <v>3184400</v>
      </c>
      <c r="AL527">
        <v>11111.111111111111</v>
      </c>
      <c r="AM527">
        <f>youtube_stats_raw[[#This Row],[subscribers_for_last_30_days]] /  youtube_stats_raw[[#This Row],[subscribers]]</f>
        <v>6.3291139240506328E-3</v>
      </c>
      <c r="AN527" t="str">
        <f>IF(AND(youtube_stats_raw[[#This Row],[upload_frequency]]&gt;23.1077381,youtube_stats_raw[[#This Row],[ engagement_rate]]&lt;=0),"High",IF(OR(youtube_stats_raw[[#This Row],[upload_frequency]]&gt;23.1077381,youtube_stats_raw[[#This Row],[ engagement_rate]]&lt;=0),"Medium","Low"))</f>
        <v>Low</v>
      </c>
      <c r="AO527" s="4">
        <f>DATE(T527, MATCH(U527,{"Jan","Feb","Mar","Apr","May","Jun","Jul","Aug","Sep","Oct","Nov","Dec"},0), V527)</f>
        <v>42753</v>
      </c>
      <c r="AP527" t="str">
        <f>IF(youtube_stats_raw[[#This Row],[subscribers]]&lt;70000000,"Micro",IF(youtube_stats_raw[[#This Row],[subscribers]]&lt;128000000,"Mid",IF(youtube_stats_raw[[#This Row],[subscribers]]&lt;186000000,"Macro","Mega")))</f>
        <v>Micro</v>
      </c>
      <c r="AQ527">
        <f>SUM((youtube_stats_raw[[#This Row],[lowest_yearly_earnings]] + youtube_stats_raw[[#This Row],[highest_yearly_earnings]])/2)</f>
        <v>1807800</v>
      </c>
      <c r="AR52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28" spans="1:44" x14ac:dyDescent="0.3">
      <c r="A528">
        <v>617</v>
      </c>
      <c r="B528" t="s">
        <v>751</v>
      </c>
      <c r="C528" s="1">
        <v>15800000</v>
      </c>
      <c r="D528" s="2">
        <v>13116313599</v>
      </c>
      <c r="E528" t="s">
        <v>37</v>
      </c>
      <c r="F528" t="s">
        <v>751</v>
      </c>
      <c r="G528">
        <v>10441</v>
      </c>
      <c r="H528" t="s">
        <v>39</v>
      </c>
      <c r="I528" t="s">
        <v>40</v>
      </c>
      <c r="J528" t="s">
        <v>124</v>
      </c>
      <c r="K528">
        <v>285</v>
      </c>
      <c r="L528">
        <v>143</v>
      </c>
      <c r="M528">
        <v>32</v>
      </c>
      <c r="N528">
        <v>25738000</v>
      </c>
      <c r="O528">
        <v>6400</v>
      </c>
      <c r="P528">
        <v>103000</v>
      </c>
      <c r="Q528">
        <v>77200</v>
      </c>
      <c r="R528">
        <v>1200000</v>
      </c>
      <c r="S528">
        <v>100000</v>
      </c>
      <c r="T528">
        <v>2011</v>
      </c>
      <c r="U528" t="s">
        <v>65</v>
      </c>
      <c r="V528" t="s">
        <v>33</v>
      </c>
      <c r="W528">
        <v>88.2</v>
      </c>
      <c r="X528">
        <v>328239523</v>
      </c>
      <c r="Y528">
        <v>14.7</v>
      </c>
      <c r="Z528">
        <v>270663028</v>
      </c>
      <c r="AA528">
        <v>37.090240000000001</v>
      </c>
      <c r="AB528">
        <v>-95.712890999999999</v>
      </c>
      <c r="AC528">
        <v>66.929487179487182</v>
      </c>
      <c r="AD528">
        <v>1256231.5486064553</v>
      </c>
      <c r="AE528">
        <v>1513.2650129297961</v>
      </c>
      <c r="AF528">
        <v>1.2046067578930567E-3</v>
      </c>
      <c r="AG528">
        <v>7.8528162065180283</v>
      </c>
      <c r="AH528">
        <v>830.14643031645574</v>
      </c>
      <c r="AI528">
        <v>15</v>
      </c>
      <c r="AJ528">
        <v>96600</v>
      </c>
      <c r="AK528">
        <v>1122800</v>
      </c>
      <c r="AL528">
        <v>6666.666666666667</v>
      </c>
      <c r="AM528">
        <f>youtube_stats_raw[[#This Row],[subscribers_for_last_30_days]] /  youtube_stats_raw[[#This Row],[subscribers]]</f>
        <v>6.3291139240506328E-3</v>
      </c>
      <c r="AN528" t="str">
        <f>IF(AND(youtube_stats_raw[[#This Row],[upload_frequency]]&gt;23.1077381,youtube_stats_raw[[#This Row],[ engagement_rate]]&lt;=0),"High",IF(OR(youtube_stats_raw[[#This Row],[upload_frequency]]&gt;23.1077381,youtube_stats_raw[[#This Row],[ engagement_rate]]&lt;=0),"Medium","Low"))</f>
        <v>Medium</v>
      </c>
      <c r="AO528" s="4">
        <f>DATE(T528, MATCH(U528,{"Jan","Feb","Mar","Apr","May","Jun","Jul","Aug","Sep","Oct","Nov","Dec"},0), V528)</f>
        <v>40634</v>
      </c>
      <c r="AP528" t="str">
        <f>IF(youtube_stats_raw[[#This Row],[subscribers]]&lt;70000000,"Micro",IF(youtube_stats_raw[[#This Row],[subscribers]]&lt;128000000,"Mid",IF(youtube_stats_raw[[#This Row],[subscribers]]&lt;186000000,"Macro","Mega")))</f>
        <v>Micro</v>
      </c>
      <c r="AQ528">
        <f>SUM((youtube_stats_raw[[#This Row],[lowest_yearly_earnings]] + youtube_stats_raw[[#This Row],[highest_yearly_earnings]])/2)</f>
        <v>638600</v>
      </c>
      <c r="AR52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29" spans="1:44" x14ac:dyDescent="0.3">
      <c r="A529">
        <v>618</v>
      </c>
      <c r="B529" t="s">
        <v>752</v>
      </c>
      <c r="C529" s="1">
        <v>15700000</v>
      </c>
      <c r="D529" s="2">
        <v>9787697838</v>
      </c>
      <c r="E529" t="s">
        <v>37</v>
      </c>
      <c r="F529" t="s">
        <v>752</v>
      </c>
      <c r="G529">
        <v>16874</v>
      </c>
      <c r="H529" t="s">
        <v>31</v>
      </c>
      <c r="I529" t="s">
        <v>32</v>
      </c>
      <c r="J529" t="s">
        <v>45</v>
      </c>
      <c r="K529">
        <v>463</v>
      </c>
      <c r="L529">
        <v>97</v>
      </c>
      <c r="M529">
        <v>139</v>
      </c>
      <c r="N529">
        <v>51315000</v>
      </c>
      <c r="O529">
        <v>12800</v>
      </c>
      <c r="P529">
        <v>205300</v>
      </c>
      <c r="Q529">
        <v>153900</v>
      </c>
      <c r="R529">
        <v>2500000</v>
      </c>
      <c r="S529">
        <v>0</v>
      </c>
      <c r="T529">
        <v>2012</v>
      </c>
      <c r="U529" t="s">
        <v>34</v>
      </c>
      <c r="V529" t="s">
        <v>78</v>
      </c>
      <c r="W529">
        <v>28.1</v>
      </c>
      <c r="X529">
        <v>1366417754</v>
      </c>
      <c r="Y529">
        <v>5.36</v>
      </c>
      <c r="Z529">
        <v>471031528</v>
      </c>
      <c r="AA529">
        <v>20.593684</v>
      </c>
      <c r="AB529">
        <v>78.962879999999998</v>
      </c>
      <c r="AC529">
        <v>117.18055555555556</v>
      </c>
      <c r="AD529">
        <v>580046.09683536796</v>
      </c>
      <c r="AE529">
        <v>930.42550669669311</v>
      </c>
      <c r="AF529">
        <v>1.6040544221794354E-3</v>
      </c>
      <c r="AG529">
        <v>20.975310374104339</v>
      </c>
      <c r="AH529">
        <v>623.42024445859875</v>
      </c>
      <c r="AI529">
        <v>14</v>
      </c>
      <c r="AJ529">
        <v>192500</v>
      </c>
      <c r="AK529">
        <v>2346100</v>
      </c>
      <c r="AL529">
        <v>0</v>
      </c>
      <c r="AM529">
        <f>youtube_stats_raw[[#This Row],[subscribers_for_last_30_days]] /  youtube_stats_raw[[#This Row],[subscribers]]</f>
        <v>0</v>
      </c>
      <c r="AN529" t="str">
        <f>IF(AND(youtube_stats_raw[[#This Row],[upload_frequency]]&gt;23.1077381,youtube_stats_raw[[#This Row],[ engagement_rate]]&lt;=0),"High",IF(OR(youtube_stats_raw[[#This Row],[upload_frequency]]&gt;23.1077381,youtube_stats_raw[[#This Row],[ engagement_rate]]&lt;=0),"Medium","Low"))</f>
        <v>High</v>
      </c>
      <c r="AO529" s="4">
        <f>DATE(T529, MATCH(U529,{"Jan","Feb","Mar","Apr","May","Jun","Jul","Aug","Sep","Oct","Nov","Dec"},0), V529)</f>
        <v>40991</v>
      </c>
      <c r="AP529" t="str">
        <f>IF(youtube_stats_raw[[#This Row],[subscribers]]&lt;70000000,"Micro",IF(youtube_stats_raw[[#This Row],[subscribers]]&lt;128000000,"Mid",IF(youtube_stats_raw[[#This Row],[subscribers]]&lt;186000000,"Macro","Mega")))</f>
        <v>Micro</v>
      </c>
      <c r="AQ529">
        <f>SUM((youtube_stats_raw[[#This Row],[lowest_yearly_earnings]] + youtube_stats_raw[[#This Row],[highest_yearly_earnings]])/2)</f>
        <v>1326950</v>
      </c>
      <c r="AR52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30" spans="1:44" x14ac:dyDescent="0.3">
      <c r="A530">
        <v>619</v>
      </c>
      <c r="B530" t="s">
        <v>753</v>
      </c>
      <c r="C530" s="1">
        <v>15700000</v>
      </c>
      <c r="D530" s="2">
        <v>5914071870</v>
      </c>
      <c r="E530" t="s">
        <v>30</v>
      </c>
      <c r="F530" t="s">
        <v>753</v>
      </c>
      <c r="G530">
        <v>79</v>
      </c>
      <c r="H530" t="s">
        <v>31</v>
      </c>
      <c r="I530" t="s">
        <v>32</v>
      </c>
      <c r="J530" t="s">
        <v>30</v>
      </c>
      <c r="K530">
        <v>1071</v>
      </c>
      <c r="L530">
        <v>97</v>
      </c>
      <c r="M530">
        <v>121</v>
      </c>
      <c r="N530">
        <v>141842000</v>
      </c>
      <c r="O530">
        <v>35500</v>
      </c>
      <c r="P530">
        <v>567400</v>
      </c>
      <c r="Q530">
        <v>425500</v>
      </c>
      <c r="R530">
        <v>6800000</v>
      </c>
      <c r="S530">
        <v>300000</v>
      </c>
      <c r="T530">
        <v>2017</v>
      </c>
      <c r="U530" t="s">
        <v>98</v>
      </c>
      <c r="V530" t="s">
        <v>76</v>
      </c>
      <c r="W530">
        <v>28.1</v>
      </c>
      <c r="X530">
        <v>1366417754</v>
      </c>
      <c r="Y530">
        <v>5.36</v>
      </c>
      <c r="Z530">
        <v>471031528</v>
      </c>
      <c r="AA530">
        <v>20.593684</v>
      </c>
      <c r="AB530">
        <v>78.962879999999998</v>
      </c>
      <c r="AC530">
        <v>0.94047619047619047</v>
      </c>
      <c r="AD530">
        <v>74861669.240506336</v>
      </c>
      <c r="AE530">
        <v>198734.17721518988</v>
      </c>
      <c r="AF530">
        <v>2.6546853580932217E-3</v>
      </c>
      <c r="AG530">
        <v>95.940667017967783</v>
      </c>
      <c r="AH530">
        <v>376.69247579617837</v>
      </c>
      <c r="AI530">
        <v>9</v>
      </c>
      <c r="AJ530">
        <v>531900</v>
      </c>
      <c r="AK530">
        <v>6374500</v>
      </c>
      <c r="AL530">
        <v>33333.333333333336</v>
      </c>
      <c r="AM530">
        <f>youtube_stats_raw[[#This Row],[subscribers_for_last_30_days]] /  youtube_stats_raw[[#This Row],[subscribers]]</f>
        <v>1.9108280254777069E-2</v>
      </c>
      <c r="AN530" t="str">
        <f>IF(AND(youtube_stats_raw[[#This Row],[upload_frequency]]&gt;23.1077381,youtube_stats_raw[[#This Row],[ engagement_rate]]&lt;=0),"High",IF(OR(youtube_stats_raw[[#This Row],[upload_frequency]]&gt;23.1077381,youtube_stats_raw[[#This Row],[ engagement_rate]]&lt;=0),"Medium","Low"))</f>
        <v>Low</v>
      </c>
      <c r="AO530" s="4">
        <f>DATE(T530, MATCH(U530,{"Jan","Feb","Mar","Apr","May","Jun","Jul","Aug","Sep","Oct","Nov","Dec"},0), V530)</f>
        <v>42924</v>
      </c>
      <c r="AP530" t="str">
        <f>IF(youtube_stats_raw[[#This Row],[subscribers]]&lt;70000000,"Micro",IF(youtube_stats_raw[[#This Row],[subscribers]]&lt;128000000,"Mid",IF(youtube_stats_raw[[#This Row],[subscribers]]&lt;186000000,"Macro","Mega")))</f>
        <v>Micro</v>
      </c>
      <c r="AQ530">
        <f>SUM((youtube_stats_raw[[#This Row],[lowest_yearly_earnings]] + youtube_stats_raw[[#This Row],[highest_yearly_earnings]])/2)</f>
        <v>3612750</v>
      </c>
      <c r="AR53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31" spans="1:44" x14ac:dyDescent="0.3">
      <c r="A531">
        <v>620</v>
      </c>
      <c r="B531" t="s">
        <v>754</v>
      </c>
      <c r="C531" s="1">
        <v>15700000</v>
      </c>
      <c r="D531" s="2">
        <v>6153495609</v>
      </c>
      <c r="E531" t="s">
        <v>71</v>
      </c>
      <c r="F531" t="s">
        <v>755</v>
      </c>
      <c r="G531">
        <v>150</v>
      </c>
      <c r="H531" t="s">
        <v>326</v>
      </c>
      <c r="I531" t="s">
        <v>327</v>
      </c>
      <c r="J531" t="s">
        <v>71</v>
      </c>
      <c r="K531">
        <v>731590</v>
      </c>
      <c r="L531">
        <v>1203</v>
      </c>
      <c r="M531">
        <v>3244</v>
      </c>
      <c r="N531">
        <v>939647</v>
      </c>
      <c r="O531">
        <v>235</v>
      </c>
      <c r="P531">
        <v>3800</v>
      </c>
      <c r="Q531">
        <v>2800</v>
      </c>
      <c r="R531">
        <v>45100</v>
      </c>
      <c r="S531">
        <v>800</v>
      </c>
      <c r="T531">
        <v>2019</v>
      </c>
      <c r="U531" t="s">
        <v>84</v>
      </c>
      <c r="V531" t="s">
        <v>54</v>
      </c>
      <c r="W531">
        <v>84.8</v>
      </c>
      <c r="X531">
        <v>5703569</v>
      </c>
      <c r="Y531">
        <v>4.1100000000000003</v>
      </c>
      <c r="Z531">
        <v>5703569</v>
      </c>
      <c r="AA531">
        <v>1.3520829999999999</v>
      </c>
      <c r="AB531">
        <v>103.819836</v>
      </c>
      <c r="AC531">
        <v>2.5</v>
      </c>
      <c r="AD531">
        <v>41023304.060000002</v>
      </c>
      <c r="AE531">
        <v>104666.66666666667</v>
      </c>
      <c r="AF531">
        <v>2.5513953365039282E-3</v>
      </c>
      <c r="AG531">
        <v>0.61753517698821203</v>
      </c>
      <c r="AH531">
        <v>391.94239547770701</v>
      </c>
      <c r="AI531">
        <v>7</v>
      </c>
      <c r="AJ531">
        <v>3565</v>
      </c>
      <c r="AK531">
        <v>42300</v>
      </c>
      <c r="AL531">
        <v>114.28571428571429</v>
      </c>
      <c r="AM531">
        <f>youtube_stats_raw[[#This Row],[subscribers_for_last_30_days]] /  youtube_stats_raw[[#This Row],[subscribers]]</f>
        <v>5.0955414012738855E-5</v>
      </c>
      <c r="AN531" t="str">
        <f>IF(AND(youtube_stats_raw[[#This Row],[upload_frequency]]&gt;23.1077381,youtube_stats_raw[[#This Row],[ engagement_rate]]&lt;=0),"High",IF(OR(youtube_stats_raw[[#This Row],[upload_frequency]]&gt;23.1077381,youtube_stats_raw[[#This Row],[ engagement_rate]]&lt;=0),"Medium","Low"))</f>
        <v>Low</v>
      </c>
      <c r="AO531" s="4">
        <f>DATE(T531, MATCH(U531,{"Jan","Feb","Mar","Apr","May","Jun","Jul","Aug","Sep","Oct","Nov","Dec"},0), V531)</f>
        <v>43802</v>
      </c>
      <c r="AP531" t="str">
        <f>IF(youtube_stats_raw[[#This Row],[subscribers]]&lt;70000000,"Micro",IF(youtube_stats_raw[[#This Row],[subscribers]]&lt;128000000,"Mid",IF(youtube_stats_raw[[#This Row],[subscribers]]&lt;186000000,"Macro","Mega")))</f>
        <v>Micro</v>
      </c>
      <c r="AQ531">
        <f>SUM((youtube_stats_raw[[#This Row],[lowest_yearly_earnings]] + youtube_stats_raw[[#This Row],[highest_yearly_earnings]])/2)</f>
        <v>23950</v>
      </c>
      <c r="AR53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32" spans="1:44" x14ac:dyDescent="0.3">
      <c r="A532">
        <v>621</v>
      </c>
      <c r="B532" t="s">
        <v>756</v>
      </c>
      <c r="C532" s="1">
        <v>15700000</v>
      </c>
      <c r="D532" s="2">
        <v>6626563508</v>
      </c>
      <c r="E532" t="s">
        <v>30</v>
      </c>
      <c r="F532" t="s">
        <v>756</v>
      </c>
      <c r="G532">
        <v>19703</v>
      </c>
      <c r="H532" t="s">
        <v>31</v>
      </c>
      <c r="I532" t="s">
        <v>32</v>
      </c>
      <c r="J532" t="s">
        <v>30</v>
      </c>
      <c r="K532">
        <v>902</v>
      </c>
      <c r="L532">
        <v>97</v>
      </c>
      <c r="M532">
        <v>121</v>
      </c>
      <c r="N532">
        <v>30744000</v>
      </c>
      <c r="O532">
        <v>7700</v>
      </c>
      <c r="P532">
        <v>123000</v>
      </c>
      <c r="Q532">
        <v>92200</v>
      </c>
      <c r="R532">
        <v>1500000</v>
      </c>
      <c r="S532">
        <v>0</v>
      </c>
      <c r="T532">
        <v>2014</v>
      </c>
      <c r="U532" t="s">
        <v>98</v>
      </c>
      <c r="V532" t="s">
        <v>90</v>
      </c>
      <c r="W532">
        <v>28.1</v>
      </c>
      <c r="X532">
        <v>1366417754</v>
      </c>
      <c r="Y532">
        <v>5.36</v>
      </c>
      <c r="Z532">
        <v>471031528</v>
      </c>
      <c r="AA532">
        <v>20.593684</v>
      </c>
      <c r="AB532">
        <v>78.962879999999998</v>
      </c>
      <c r="AC532">
        <v>164.19166666666666</v>
      </c>
      <c r="AD532">
        <v>336322.56549763994</v>
      </c>
      <c r="AE532">
        <v>796.83296959853828</v>
      </c>
      <c r="AF532">
        <v>2.3692521743805795E-3</v>
      </c>
      <c r="AG532">
        <v>18.561657162344666</v>
      </c>
      <c r="AH532">
        <v>422.07410878980892</v>
      </c>
      <c r="AI532">
        <v>12</v>
      </c>
      <c r="AJ532">
        <v>115300</v>
      </c>
      <c r="AK532">
        <v>1407800</v>
      </c>
      <c r="AL532">
        <v>0</v>
      </c>
      <c r="AM532">
        <f>youtube_stats_raw[[#This Row],[subscribers_for_last_30_days]] /  youtube_stats_raw[[#This Row],[subscribers]]</f>
        <v>0</v>
      </c>
      <c r="AN532" t="str">
        <f>IF(AND(youtube_stats_raw[[#This Row],[upload_frequency]]&gt;23.1077381,youtube_stats_raw[[#This Row],[ engagement_rate]]&lt;=0),"High",IF(OR(youtube_stats_raw[[#This Row],[upload_frequency]]&gt;23.1077381,youtube_stats_raw[[#This Row],[ engagement_rate]]&lt;=0),"Medium","Low"))</f>
        <v>High</v>
      </c>
      <c r="AO532" s="4">
        <f>DATE(T532, MATCH(U532,{"Jan","Feb","Mar","Apr","May","Jun","Jul","Aug","Sep","Oct","Nov","Dec"},0), V532)</f>
        <v>41838</v>
      </c>
      <c r="AP532" t="str">
        <f>IF(youtube_stats_raw[[#This Row],[subscribers]]&lt;70000000,"Micro",IF(youtube_stats_raw[[#This Row],[subscribers]]&lt;128000000,"Mid",IF(youtube_stats_raw[[#This Row],[subscribers]]&lt;186000000,"Macro","Mega")))</f>
        <v>Micro</v>
      </c>
      <c r="AQ532">
        <f>SUM((youtube_stats_raw[[#This Row],[lowest_yearly_earnings]] + youtube_stats_raw[[#This Row],[highest_yearly_earnings]])/2)</f>
        <v>796100</v>
      </c>
      <c r="AR53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33" spans="1:44" x14ac:dyDescent="0.3">
      <c r="A533">
        <v>622</v>
      </c>
      <c r="B533" t="s">
        <v>757</v>
      </c>
      <c r="C533" s="1">
        <v>15700000</v>
      </c>
      <c r="D533" s="2">
        <v>5558051295</v>
      </c>
      <c r="E533" t="s">
        <v>30</v>
      </c>
      <c r="F533" t="s">
        <v>757</v>
      </c>
      <c r="G533">
        <v>1640</v>
      </c>
      <c r="H533" t="s">
        <v>31</v>
      </c>
      <c r="I533" t="s">
        <v>32</v>
      </c>
      <c r="J533" t="s">
        <v>30</v>
      </c>
      <c r="K533">
        <v>1174</v>
      </c>
      <c r="L533">
        <v>97</v>
      </c>
      <c r="M533">
        <v>121</v>
      </c>
      <c r="N533">
        <v>86450000</v>
      </c>
      <c r="O533">
        <v>21600</v>
      </c>
      <c r="P533">
        <v>345800</v>
      </c>
      <c r="Q533">
        <v>259300</v>
      </c>
      <c r="R533">
        <v>4100000</v>
      </c>
      <c r="S533">
        <v>100000</v>
      </c>
      <c r="T533">
        <v>2014</v>
      </c>
      <c r="U533" t="s">
        <v>59</v>
      </c>
      <c r="V533" t="s">
        <v>47</v>
      </c>
      <c r="W533">
        <v>28.1</v>
      </c>
      <c r="X533">
        <v>1366417754</v>
      </c>
      <c r="Y533">
        <v>5.36</v>
      </c>
      <c r="Z533">
        <v>471031528</v>
      </c>
      <c r="AA533">
        <v>20.593684</v>
      </c>
      <c r="AB533">
        <v>78.962879999999998</v>
      </c>
      <c r="AC533">
        <v>13.666666666666666</v>
      </c>
      <c r="AD533">
        <v>3389055.6676829266</v>
      </c>
      <c r="AE533">
        <v>9573.1707317073178</v>
      </c>
      <c r="AF533">
        <v>2.8247310373194388E-3</v>
      </c>
      <c r="AG533">
        <v>62.216050490768275</v>
      </c>
      <c r="AH533">
        <v>354.01600605095541</v>
      </c>
      <c r="AI533">
        <v>12</v>
      </c>
      <c r="AJ533">
        <v>324200</v>
      </c>
      <c r="AK533">
        <v>3840700</v>
      </c>
      <c r="AL533">
        <v>8333.3333333333339</v>
      </c>
      <c r="AM533">
        <f>youtube_stats_raw[[#This Row],[subscribers_for_last_30_days]] /  youtube_stats_raw[[#This Row],[subscribers]]</f>
        <v>6.369426751592357E-3</v>
      </c>
      <c r="AN533" t="str">
        <f>IF(AND(youtube_stats_raw[[#This Row],[upload_frequency]]&gt;23.1077381,youtube_stats_raw[[#This Row],[ engagement_rate]]&lt;=0),"High",IF(OR(youtube_stats_raw[[#This Row],[upload_frequency]]&gt;23.1077381,youtube_stats_raw[[#This Row],[ engagement_rate]]&lt;=0),"Medium","Low"))</f>
        <v>Low</v>
      </c>
      <c r="AO533" s="4">
        <f>DATE(T533, MATCH(U533,{"Jan","Feb","Mar","Apr","May","Jun","Jul","Aug","Sep","Oct","Nov","Dec"},0), V533)</f>
        <v>41779</v>
      </c>
      <c r="AP533" t="str">
        <f>IF(youtube_stats_raw[[#This Row],[subscribers]]&lt;70000000,"Micro",IF(youtube_stats_raw[[#This Row],[subscribers]]&lt;128000000,"Mid",IF(youtube_stats_raw[[#This Row],[subscribers]]&lt;186000000,"Macro","Mega")))</f>
        <v>Micro</v>
      </c>
      <c r="AQ533">
        <f>SUM((youtube_stats_raw[[#This Row],[lowest_yearly_earnings]] + youtube_stats_raw[[#This Row],[highest_yearly_earnings]])/2)</f>
        <v>2179650</v>
      </c>
      <c r="AR53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34" spans="1:44" x14ac:dyDescent="0.3">
      <c r="A534">
        <v>623</v>
      </c>
      <c r="B534" t="s">
        <v>758</v>
      </c>
      <c r="C534" s="1">
        <v>15700000</v>
      </c>
      <c r="D534" s="2">
        <v>8696631898</v>
      </c>
      <c r="E534" t="s">
        <v>45</v>
      </c>
      <c r="F534" t="s">
        <v>758</v>
      </c>
      <c r="G534">
        <v>7090</v>
      </c>
      <c r="H534" t="s">
        <v>39</v>
      </c>
      <c r="I534" t="s">
        <v>40</v>
      </c>
      <c r="J534" t="s">
        <v>45</v>
      </c>
      <c r="K534">
        <v>569</v>
      </c>
      <c r="L534">
        <v>144</v>
      </c>
      <c r="M534">
        <v>139</v>
      </c>
      <c r="N534">
        <v>335111000</v>
      </c>
      <c r="O534">
        <v>83800</v>
      </c>
      <c r="P534">
        <v>1300000</v>
      </c>
      <c r="Q534">
        <v>1000000</v>
      </c>
      <c r="R534">
        <v>16100000</v>
      </c>
      <c r="S534">
        <v>1200000</v>
      </c>
      <c r="T534">
        <v>2016</v>
      </c>
      <c r="U534" t="s">
        <v>132</v>
      </c>
      <c r="V534" t="s">
        <v>54</v>
      </c>
      <c r="W534">
        <v>88.2</v>
      </c>
      <c r="X534">
        <v>328239523</v>
      </c>
      <c r="Y534">
        <v>14.7</v>
      </c>
      <c r="Z534">
        <v>270663028</v>
      </c>
      <c r="AA534">
        <v>37.090240000000001</v>
      </c>
      <c r="AB534">
        <v>-95.712890999999999</v>
      </c>
      <c r="AC534">
        <v>73.854166666666671</v>
      </c>
      <c r="AD534">
        <v>1226605.3452750354</v>
      </c>
      <c r="AE534">
        <v>2214.3864598025389</v>
      </c>
      <c r="AF534">
        <v>1.8052966003552012E-3</v>
      </c>
      <c r="AG534">
        <v>149.48315799119501</v>
      </c>
      <c r="AH534">
        <v>553.92559859872608</v>
      </c>
      <c r="AI534">
        <v>10</v>
      </c>
      <c r="AJ534">
        <v>1216200</v>
      </c>
      <c r="AK534">
        <v>15100000</v>
      </c>
      <c r="AL534">
        <v>120000</v>
      </c>
      <c r="AM534">
        <f>youtube_stats_raw[[#This Row],[subscribers_for_last_30_days]] /  youtube_stats_raw[[#This Row],[subscribers]]</f>
        <v>7.6433121019108277E-2</v>
      </c>
      <c r="AN534" t="str">
        <f>IF(AND(youtube_stats_raw[[#This Row],[upload_frequency]]&gt;23.1077381,youtube_stats_raw[[#This Row],[ engagement_rate]]&lt;=0),"High",IF(OR(youtube_stats_raw[[#This Row],[upload_frequency]]&gt;23.1077381,youtube_stats_raw[[#This Row],[ engagement_rate]]&lt;=0),"Medium","Low"))</f>
        <v>Medium</v>
      </c>
      <c r="AO534" s="4">
        <f>DATE(T534, MATCH(U534,{"Jan","Feb","Mar","Apr","May","Jun","Jul","Aug","Sep","Oct","Nov","Dec"},0), V534)</f>
        <v>42646</v>
      </c>
      <c r="AP534" t="str">
        <f>IF(youtube_stats_raw[[#This Row],[subscribers]]&lt;70000000,"Micro",IF(youtube_stats_raw[[#This Row],[subscribers]]&lt;128000000,"Mid",IF(youtube_stats_raw[[#This Row],[subscribers]]&lt;186000000,"Macro","Mega")))</f>
        <v>Micro</v>
      </c>
      <c r="AQ534">
        <f>SUM((youtube_stats_raw[[#This Row],[lowest_yearly_earnings]] + youtube_stats_raw[[#This Row],[highest_yearly_earnings]])/2)</f>
        <v>8550000</v>
      </c>
      <c r="AR53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35" spans="1:44" x14ac:dyDescent="0.3">
      <c r="A535">
        <v>624</v>
      </c>
      <c r="B535" t="s">
        <v>759</v>
      </c>
      <c r="C535" s="1">
        <v>15600000</v>
      </c>
      <c r="D535" s="2">
        <v>1511794214</v>
      </c>
      <c r="E535" t="s">
        <v>45</v>
      </c>
      <c r="F535" t="s">
        <v>759</v>
      </c>
      <c r="G535">
        <v>483</v>
      </c>
      <c r="H535" t="s">
        <v>195</v>
      </c>
      <c r="I535" t="s">
        <v>196</v>
      </c>
      <c r="J535" t="s">
        <v>45</v>
      </c>
      <c r="K535">
        <v>7440</v>
      </c>
      <c r="L535">
        <v>24</v>
      </c>
      <c r="M535">
        <v>140</v>
      </c>
      <c r="N535">
        <v>62551000</v>
      </c>
      <c r="O535">
        <v>0</v>
      </c>
      <c r="P535">
        <v>0</v>
      </c>
      <c r="Q535">
        <v>0</v>
      </c>
      <c r="R535">
        <v>0</v>
      </c>
      <c r="S535">
        <v>0</v>
      </c>
      <c r="T535">
        <v>2010</v>
      </c>
      <c r="U535" t="s">
        <v>51</v>
      </c>
      <c r="V535" t="s">
        <v>127</v>
      </c>
      <c r="W535">
        <v>40.200000000000003</v>
      </c>
      <c r="X535">
        <v>126014024</v>
      </c>
      <c r="Y535">
        <v>3.42</v>
      </c>
      <c r="Z535">
        <v>102626859</v>
      </c>
      <c r="AA535">
        <v>23.634501</v>
      </c>
      <c r="AB535">
        <v>-102.552784</v>
      </c>
      <c r="AC535">
        <v>2.875</v>
      </c>
      <c r="AD535">
        <v>3130008.7246376812</v>
      </c>
      <c r="AE535">
        <v>32298.136645962732</v>
      </c>
      <c r="AF535">
        <v>1.0318864734059631E-2</v>
      </c>
      <c r="AG535">
        <v>0</v>
      </c>
      <c r="AH535">
        <v>96.909885512820509</v>
      </c>
      <c r="AI535">
        <v>16</v>
      </c>
      <c r="AJ535">
        <v>0</v>
      </c>
      <c r="AK535">
        <v>0</v>
      </c>
      <c r="AL535">
        <v>0</v>
      </c>
      <c r="AM535">
        <f>youtube_stats_raw[[#This Row],[subscribers_for_last_30_days]] /  youtube_stats_raw[[#This Row],[subscribers]]</f>
        <v>0</v>
      </c>
      <c r="AN535" t="str">
        <f>IF(AND(youtube_stats_raw[[#This Row],[upload_frequency]]&gt;23.1077381,youtube_stats_raw[[#This Row],[ engagement_rate]]&lt;=0),"High",IF(OR(youtube_stats_raw[[#This Row],[upload_frequency]]&gt;23.1077381,youtube_stats_raw[[#This Row],[ engagement_rate]]&lt;=0),"Medium","Low"))</f>
        <v>Medium</v>
      </c>
      <c r="AO535" s="4">
        <f>DATE(T535, MATCH(U535,{"Jan","Feb","Mar","Apr","May","Jun","Jul","Aug","Sep","Oct","Nov","Dec"},0), V535)</f>
        <v>40443</v>
      </c>
      <c r="AP535" t="str">
        <f>IF(youtube_stats_raw[[#This Row],[subscribers]]&lt;70000000,"Micro",IF(youtube_stats_raw[[#This Row],[subscribers]]&lt;128000000,"Mid",IF(youtube_stats_raw[[#This Row],[subscribers]]&lt;186000000,"Macro","Mega")))</f>
        <v>Micro</v>
      </c>
      <c r="AQ535">
        <f>SUM((youtube_stats_raw[[#This Row],[lowest_yearly_earnings]] + youtube_stats_raw[[#This Row],[highest_yearly_earnings]])/2)</f>
        <v>0</v>
      </c>
      <c r="AR53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36" spans="1:44" x14ac:dyDescent="0.3">
      <c r="A536">
        <v>626</v>
      </c>
      <c r="B536" t="s">
        <v>760</v>
      </c>
      <c r="C536" s="1">
        <v>15600000</v>
      </c>
      <c r="D536" s="2">
        <v>7172386509</v>
      </c>
      <c r="E536" t="s">
        <v>274</v>
      </c>
      <c r="F536" t="s">
        <v>760</v>
      </c>
      <c r="G536">
        <v>6542</v>
      </c>
      <c r="H536" t="s">
        <v>106</v>
      </c>
      <c r="I536" t="s">
        <v>107</v>
      </c>
      <c r="J536" t="s">
        <v>275</v>
      </c>
      <c r="K536">
        <v>802</v>
      </c>
      <c r="L536">
        <v>7</v>
      </c>
      <c r="M536">
        <v>11</v>
      </c>
      <c r="N536">
        <v>88224000</v>
      </c>
      <c r="O536">
        <v>22100</v>
      </c>
      <c r="P536">
        <v>352900</v>
      </c>
      <c r="Q536">
        <v>264700</v>
      </c>
      <c r="R536">
        <v>4200000</v>
      </c>
      <c r="S536">
        <v>100000</v>
      </c>
      <c r="T536">
        <v>2008</v>
      </c>
      <c r="U536" t="s">
        <v>140</v>
      </c>
      <c r="V536" t="s">
        <v>72</v>
      </c>
      <c r="W536">
        <v>68.900000000000006</v>
      </c>
      <c r="X536">
        <v>36991981</v>
      </c>
      <c r="Y536">
        <v>5.56</v>
      </c>
      <c r="Z536">
        <v>30628482</v>
      </c>
      <c r="AA536">
        <v>56.130366000000002</v>
      </c>
      <c r="AB536">
        <v>-106.346771</v>
      </c>
      <c r="AC536">
        <v>34.072916666666664</v>
      </c>
      <c r="AD536">
        <v>1096359.9066034851</v>
      </c>
      <c r="AE536">
        <v>2384.5918679302968</v>
      </c>
      <c r="AF536">
        <v>2.1750082738046708E-3</v>
      </c>
      <c r="AG536">
        <v>49.202591014465924</v>
      </c>
      <c r="AH536">
        <v>459.76836596153845</v>
      </c>
      <c r="AI536">
        <v>18</v>
      </c>
      <c r="AJ536">
        <v>330800</v>
      </c>
      <c r="AK536">
        <v>3935300</v>
      </c>
      <c r="AL536">
        <v>5555.5555555555557</v>
      </c>
      <c r="AM536">
        <f>youtube_stats_raw[[#This Row],[subscribers_for_last_30_days]] /  youtube_stats_raw[[#This Row],[subscribers]]</f>
        <v>6.41025641025641E-3</v>
      </c>
      <c r="AN536" t="str">
        <f>IF(AND(youtube_stats_raw[[#This Row],[upload_frequency]]&gt;23.1077381,youtube_stats_raw[[#This Row],[ engagement_rate]]&lt;=0),"High",IF(OR(youtube_stats_raw[[#This Row],[upload_frequency]]&gt;23.1077381,youtube_stats_raw[[#This Row],[ engagement_rate]]&lt;=0),"Medium","Low"))</f>
        <v>Medium</v>
      </c>
      <c r="AO536" s="4">
        <f>DATE(T536, MATCH(U536,{"Jan","Feb","Mar","Apr","May","Jun","Jul","Aug","Sep","Oct","Nov","Dec"},0), V536)</f>
        <v>39777</v>
      </c>
      <c r="AP536" t="str">
        <f>IF(youtube_stats_raw[[#This Row],[subscribers]]&lt;70000000,"Micro",IF(youtube_stats_raw[[#This Row],[subscribers]]&lt;128000000,"Mid",IF(youtube_stats_raw[[#This Row],[subscribers]]&lt;186000000,"Macro","Mega")))</f>
        <v>Micro</v>
      </c>
      <c r="AQ536">
        <f>SUM((youtube_stats_raw[[#This Row],[lowest_yearly_earnings]] + youtube_stats_raw[[#This Row],[highest_yearly_earnings]])/2)</f>
        <v>2232350</v>
      </c>
      <c r="AR53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37" spans="1:44" x14ac:dyDescent="0.3">
      <c r="A537">
        <v>627</v>
      </c>
      <c r="B537" t="s">
        <v>761</v>
      </c>
      <c r="C537" s="1">
        <v>15600000</v>
      </c>
      <c r="D537" s="2">
        <v>3869457097</v>
      </c>
      <c r="E537" t="s">
        <v>45</v>
      </c>
      <c r="F537" t="s">
        <v>761</v>
      </c>
      <c r="G537">
        <v>2019</v>
      </c>
      <c r="H537" t="s">
        <v>113</v>
      </c>
      <c r="I537" t="s">
        <v>114</v>
      </c>
      <c r="J537" t="s">
        <v>45</v>
      </c>
      <c r="K537">
        <v>2002</v>
      </c>
      <c r="L537">
        <v>34</v>
      </c>
      <c r="M537">
        <v>140</v>
      </c>
      <c r="N537">
        <v>56218000</v>
      </c>
      <c r="O537">
        <v>14100</v>
      </c>
      <c r="P537">
        <v>224900</v>
      </c>
      <c r="Q537">
        <v>168700</v>
      </c>
      <c r="R537">
        <v>2700000</v>
      </c>
      <c r="S537">
        <v>100000</v>
      </c>
      <c r="T537">
        <v>2010</v>
      </c>
      <c r="U537" t="s">
        <v>59</v>
      </c>
      <c r="V537" t="s">
        <v>110</v>
      </c>
      <c r="W537">
        <v>51.3</v>
      </c>
      <c r="X537">
        <v>212559417</v>
      </c>
      <c r="Y537">
        <v>12.08</v>
      </c>
      <c r="Z537">
        <v>183241641</v>
      </c>
      <c r="AA537">
        <v>-14.235004</v>
      </c>
      <c r="AB537">
        <v>-51.925280000000001</v>
      </c>
      <c r="AC537">
        <v>12.017857142857142</v>
      </c>
      <c r="AD537">
        <v>1916521.5933630511</v>
      </c>
      <c r="AE537">
        <v>7726.5973254086184</v>
      </c>
      <c r="AF537">
        <v>4.0315733212534441E-3</v>
      </c>
      <c r="AG537">
        <v>58.121848714737155</v>
      </c>
      <c r="AH537">
        <v>248.04212160256409</v>
      </c>
      <c r="AI537">
        <v>16</v>
      </c>
      <c r="AJ537">
        <v>210800</v>
      </c>
      <c r="AK537">
        <v>2531300</v>
      </c>
      <c r="AL537">
        <v>6250</v>
      </c>
      <c r="AM537">
        <f>youtube_stats_raw[[#This Row],[subscribers_for_last_30_days]] /  youtube_stats_raw[[#This Row],[subscribers]]</f>
        <v>6.41025641025641E-3</v>
      </c>
      <c r="AN537" t="str">
        <f>IF(AND(youtube_stats_raw[[#This Row],[upload_frequency]]&gt;23.1077381,youtube_stats_raw[[#This Row],[ engagement_rate]]&lt;=0),"High",IF(OR(youtube_stats_raw[[#This Row],[upload_frequency]]&gt;23.1077381,youtube_stats_raw[[#This Row],[ engagement_rate]]&lt;=0),"Medium","Low"))</f>
        <v>Low</v>
      </c>
      <c r="AO537" s="4">
        <f>DATE(T537, MATCH(U537,{"Jan","Feb","Mar","Apr","May","Jun","Jul","Aug","Sep","Oct","Nov","Dec"},0), V537)</f>
        <v>40307</v>
      </c>
      <c r="AP537" t="str">
        <f>IF(youtube_stats_raw[[#This Row],[subscribers]]&lt;70000000,"Micro",IF(youtube_stats_raw[[#This Row],[subscribers]]&lt;128000000,"Mid",IF(youtube_stats_raw[[#This Row],[subscribers]]&lt;186000000,"Macro","Mega")))</f>
        <v>Micro</v>
      </c>
      <c r="AQ537">
        <f>SUM((youtube_stats_raw[[#This Row],[lowest_yearly_earnings]] + youtube_stats_raw[[#This Row],[highest_yearly_earnings]])/2)</f>
        <v>1434350</v>
      </c>
      <c r="AR53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38" spans="1:44" x14ac:dyDescent="0.3">
      <c r="A538">
        <v>628</v>
      </c>
      <c r="B538" t="s">
        <v>762</v>
      </c>
      <c r="C538" s="1">
        <v>15600000</v>
      </c>
      <c r="D538" s="2">
        <v>6165757696</v>
      </c>
      <c r="E538" t="s">
        <v>58</v>
      </c>
      <c r="F538" t="s">
        <v>762</v>
      </c>
      <c r="G538">
        <v>4245</v>
      </c>
      <c r="H538" t="s">
        <v>39</v>
      </c>
      <c r="I538" t="s">
        <v>40</v>
      </c>
      <c r="J538" t="s">
        <v>181</v>
      </c>
      <c r="K538">
        <v>1005</v>
      </c>
      <c r="L538">
        <v>145</v>
      </c>
      <c r="M538">
        <v>21</v>
      </c>
      <c r="N538">
        <v>27382000</v>
      </c>
      <c r="O538">
        <v>6800</v>
      </c>
      <c r="P538">
        <v>109500</v>
      </c>
      <c r="Q538">
        <v>82100</v>
      </c>
      <c r="R538">
        <v>1300000</v>
      </c>
      <c r="S538">
        <v>0</v>
      </c>
      <c r="T538">
        <v>2018</v>
      </c>
      <c r="U538" t="s">
        <v>84</v>
      </c>
      <c r="V538" t="s">
        <v>35</v>
      </c>
      <c r="W538">
        <v>88.2</v>
      </c>
      <c r="X538">
        <v>328239523</v>
      </c>
      <c r="Y538">
        <v>14.7</v>
      </c>
      <c r="Z538">
        <v>270663028</v>
      </c>
      <c r="AA538">
        <v>37.090240000000001</v>
      </c>
      <c r="AB538">
        <v>-95.712890999999999</v>
      </c>
      <c r="AC538">
        <v>58.958333333333336</v>
      </c>
      <c r="AD538">
        <v>1452475.311189635</v>
      </c>
      <c r="AE538">
        <v>3674.9116607773854</v>
      </c>
      <c r="AF538">
        <v>2.5301026685042149E-3</v>
      </c>
      <c r="AG538">
        <v>17.759374500077662</v>
      </c>
      <c r="AH538">
        <v>395.24087794871792</v>
      </c>
      <c r="AI538">
        <v>8</v>
      </c>
      <c r="AJ538">
        <v>102700</v>
      </c>
      <c r="AK538">
        <v>1217900</v>
      </c>
      <c r="AL538">
        <v>0</v>
      </c>
      <c r="AM538">
        <f>youtube_stats_raw[[#This Row],[subscribers_for_last_30_days]] /  youtube_stats_raw[[#This Row],[subscribers]]</f>
        <v>0</v>
      </c>
      <c r="AN538" t="str">
        <f>IF(AND(youtube_stats_raw[[#This Row],[upload_frequency]]&gt;23.1077381,youtube_stats_raw[[#This Row],[ engagement_rate]]&lt;=0),"High",IF(OR(youtube_stats_raw[[#This Row],[upload_frequency]]&gt;23.1077381,youtube_stats_raw[[#This Row],[ engagement_rate]]&lt;=0),"Medium","Low"))</f>
        <v>High</v>
      </c>
      <c r="AO538" s="4">
        <f>DATE(T538, MATCH(U538,{"Jan","Feb","Mar","Apr","May","Jun","Jul","Aug","Sep","Oct","Nov","Dec"},0), V538)</f>
        <v>43447</v>
      </c>
      <c r="AP538" t="str">
        <f>IF(youtube_stats_raw[[#This Row],[subscribers]]&lt;70000000,"Micro",IF(youtube_stats_raw[[#This Row],[subscribers]]&lt;128000000,"Mid",IF(youtube_stats_raw[[#This Row],[subscribers]]&lt;186000000,"Macro","Mega")))</f>
        <v>Micro</v>
      </c>
      <c r="AQ538">
        <f>SUM((youtube_stats_raw[[#This Row],[lowest_yearly_earnings]] + youtube_stats_raw[[#This Row],[highest_yearly_earnings]])/2)</f>
        <v>691050</v>
      </c>
      <c r="AR53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39" spans="1:44" x14ac:dyDescent="0.3">
      <c r="A539">
        <v>629</v>
      </c>
      <c r="B539" t="s">
        <v>763</v>
      </c>
      <c r="C539" s="1">
        <v>15500000</v>
      </c>
      <c r="D539" s="2">
        <v>8984089026</v>
      </c>
      <c r="E539" t="s">
        <v>58</v>
      </c>
      <c r="F539" t="s">
        <v>763</v>
      </c>
      <c r="G539">
        <v>598</v>
      </c>
      <c r="H539" t="s">
        <v>195</v>
      </c>
      <c r="I539" t="s">
        <v>196</v>
      </c>
      <c r="J539" t="s">
        <v>49</v>
      </c>
      <c r="K539">
        <v>538</v>
      </c>
      <c r="L539">
        <v>24</v>
      </c>
      <c r="M539">
        <v>32</v>
      </c>
      <c r="N539">
        <v>90012000</v>
      </c>
      <c r="O539">
        <v>22500</v>
      </c>
      <c r="P539">
        <v>360000</v>
      </c>
      <c r="Q539">
        <v>270000</v>
      </c>
      <c r="R539">
        <v>4300000</v>
      </c>
      <c r="S539">
        <v>100000</v>
      </c>
      <c r="T539">
        <v>2017</v>
      </c>
      <c r="U539" t="s">
        <v>73</v>
      </c>
      <c r="V539" t="s">
        <v>35</v>
      </c>
      <c r="W539">
        <v>40.200000000000003</v>
      </c>
      <c r="X539">
        <v>126014024</v>
      </c>
      <c r="Y539">
        <v>3.42</v>
      </c>
      <c r="Z539">
        <v>102626859</v>
      </c>
      <c r="AA539">
        <v>23.634501</v>
      </c>
      <c r="AB539">
        <v>-102.552784</v>
      </c>
      <c r="AC539">
        <v>7.1190476190476186</v>
      </c>
      <c r="AD539">
        <v>15023560.244147157</v>
      </c>
      <c r="AE539">
        <v>25919.732441471573</v>
      </c>
      <c r="AF539">
        <v>1.7252723069799197E-3</v>
      </c>
      <c r="AG539">
        <v>40.0708406782433</v>
      </c>
      <c r="AH539">
        <v>579.61864683870965</v>
      </c>
      <c r="AI539">
        <v>9</v>
      </c>
      <c r="AJ539">
        <v>337500</v>
      </c>
      <c r="AK539">
        <v>4030000</v>
      </c>
      <c r="AL539">
        <v>11111.111111111111</v>
      </c>
      <c r="AM539">
        <f>youtube_stats_raw[[#This Row],[subscribers_for_last_30_days]] /  youtube_stats_raw[[#This Row],[subscribers]]</f>
        <v>6.4516129032258064E-3</v>
      </c>
      <c r="AN539" t="str">
        <f>IF(AND(youtube_stats_raw[[#This Row],[upload_frequency]]&gt;23.1077381,youtube_stats_raw[[#This Row],[ engagement_rate]]&lt;=0),"High",IF(OR(youtube_stats_raw[[#This Row],[upload_frequency]]&gt;23.1077381,youtube_stats_raw[[#This Row],[ engagement_rate]]&lt;=0),"Medium","Low"))</f>
        <v>Low</v>
      </c>
      <c r="AO539" s="4">
        <f>DATE(T539, MATCH(U539,{"Jan","Feb","Mar","Apr","May","Jun","Jul","Aug","Sep","Oct","Nov","Dec"},0), V539)</f>
        <v>42748</v>
      </c>
      <c r="AP539" t="str">
        <f>IF(youtube_stats_raw[[#This Row],[subscribers]]&lt;70000000,"Micro",IF(youtube_stats_raw[[#This Row],[subscribers]]&lt;128000000,"Mid",IF(youtube_stats_raw[[#This Row],[subscribers]]&lt;186000000,"Macro","Mega")))</f>
        <v>Micro</v>
      </c>
      <c r="AQ539">
        <f>SUM((youtube_stats_raw[[#This Row],[lowest_yearly_earnings]] + youtube_stats_raw[[#This Row],[highest_yearly_earnings]])/2)</f>
        <v>2285000</v>
      </c>
      <c r="AR53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40" spans="1:44" x14ac:dyDescent="0.3">
      <c r="A540">
        <v>631</v>
      </c>
      <c r="B540" t="s">
        <v>764</v>
      </c>
      <c r="C540" s="1">
        <v>15500000</v>
      </c>
      <c r="D540" s="2">
        <v>6386271870</v>
      </c>
      <c r="E540" t="s">
        <v>30</v>
      </c>
      <c r="F540" t="s">
        <v>764</v>
      </c>
      <c r="G540">
        <v>220</v>
      </c>
      <c r="H540" t="s">
        <v>216</v>
      </c>
      <c r="I540" t="s">
        <v>217</v>
      </c>
      <c r="J540" t="s">
        <v>30</v>
      </c>
      <c r="K540">
        <v>954</v>
      </c>
      <c r="L540">
        <v>4</v>
      </c>
      <c r="M540">
        <v>122</v>
      </c>
      <c r="N540">
        <v>90914000</v>
      </c>
      <c r="O540">
        <v>22700</v>
      </c>
      <c r="P540">
        <v>363700</v>
      </c>
      <c r="Q540">
        <v>272700</v>
      </c>
      <c r="R540">
        <v>4400000</v>
      </c>
      <c r="S540">
        <v>200000</v>
      </c>
      <c r="T540">
        <v>2010</v>
      </c>
      <c r="U540" t="s">
        <v>98</v>
      </c>
      <c r="V540" t="s">
        <v>183</v>
      </c>
      <c r="W540">
        <v>68</v>
      </c>
      <c r="X540">
        <v>34268528</v>
      </c>
      <c r="Y540">
        <v>5.93</v>
      </c>
      <c r="Z540">
        <v>28807838</v>
      </c>
      <c r="AA540">
        <v>23.885942</v>
      </c>
      <c r="AB540">
        <v>45.079161999999997</v>
      </c>
      <c r="AC540">
        <v>1.3095238095238095</v>
      </c>
      <c r="AD540">
        <v>29028508.5</v>
      </c>
      <c r="AE540">
        <v>70454.545454545456</v>
      </c>
      <c r="AF540">
        <v>2.4270811383418286E-3</v>
      </c>
      <c r="AG540">
        <v>56.950284517091823</v>
      </c>
      <c r="AH540">
        <v>412.01754</v>
      </c>
      <c r="AI540">
        <v>16</v>
      </c>
      <c r="AJ540">
        <v>341000</v>
      </c>
      <c r="AK540">
        <v>4127300</v>
      </c>
      <c r="AL540">
        <v>12500</v>
      </c>
      <c r="AM540">
        <f>youtube_stats_raw[[#This Row],[subscribers_for_last_30_days]] /  youtube_stats_raw[[#This Row],[subscribers]]</f>
        <v>1.2903225806451613E-2</v>
      </c>
      <c r="AN540" t="str">
        <f>IF(AND(youtube_stats_raw[[#This Row],[upload_frequency]]&gt;23.1077381,youtube_stats_raw[[#This Row],[ engagement_rate]]&lt;=0),"High",IF(OR(youtube_stats_raw[[#This Row],[upload_frequency]]&gt;23.1077381,youtube_stats_raw[[#This Row],[ engagement_rate]]&lt;=0),"Medium","Low"))</f>
        <v>Low</v>
      </c>
      <c r="AO540" s="4">
        <f>DATE(T540, MATCH(U540,{"Jan","Feb","Mar","Apr","May","Jun","Jul","Aug","Sep","Oct","Nov","Dec"},0), V540)</f>
        <v>40385</v>
      </c>
      <c r="AP540" t="str">
        <f>IF(youtube_stats_raw[[#This Row],[subscribers]]&lt;70000000,"Micro",IF(youtube_stats_raw[[#This Row],[subscribers]]&lt;128000000,"Mid",IF(youtube_stats_raw[[#This Row],[subscribers]]&lt;186000000,"Macro","Mega")))</f>
        <v>Micro</v>
      </c>
      <c r="AQ540">
        <f>SUM((youtube_stats_raw[[#This Row],[lowest_yearly_earnings]] + youtube_stats_raw[[#This Row],[highest_yearly_earnings]])/2)</f>
        <v>2336350</v>
      </c>
      <c r="AR54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41" spans="1:44" x14ac:dyDescent="0.3">
      <c r="A541">
        <v>632</v>
      </c>
      <c r="B541" t="s">
        <v>765</v>
      </c>
      <c r="C541" s="1">
        <v>15500000</v>
      </c>
      <c r="D541" s="2">
        <v>7776706184</v>
      </c>
      <c r="E541" t="s">
        <v>49</v>
      </c>
      <c r="F541" t="s">
        <v>765</v>
      </c>
      <c r="G541">
        <v>359</v>
      </c>
      <c r="H541" t="s">
        <v>31</v>
      </c>
      <c r="I541" t="s">
        <v>32</v>
      </c>
      <c r="J541" t="s">
        <v>49</v>
      </c>
      <c r="K541">
        <v>687</v>
      </c>
      <c r="L541">
        <v>98</v>
      </c>
      <c r="M541">
        <v>32</v>
      </c>
      <c r="N541">
        <v>167888000</v>
      </c>
      <c r="O541">
        <v>42000</v>
      </c>
      <c r="P541">
        <v>671600</v>
      </c>
      <c r="Q541">
        <v>503700</v>
      </c>
      <c r="R541">
        <v>8100000</v>
      </c>
      <c r="S541">
        <v>300000</v>
      </c>
      <c r="T541">
        <v>2016</v>
      </c>
      <c r="U541" t="s">
        <v>89</v>
      </c>
      <c r="V541" t="s">
        <v>35</v>
      </c>
      <c r="W541">
        <v>28.1</v>
      </c>
      <c r="X541">
        <v>1366417754</v>
      </c>
      <c r="Y541">
        <v>5.36</v>
      </c>
      <c r="Z541">
        <v>471031528</v>
      </c>
      <c r="AA541">
        <v>20.593684</v>
      </c>
      <c r="AB541">
        <v>78.962879999999998</v>
      </c>
      <c r="AC541">
        <v>3.7395833333333335</v>
      </c>
      <c r="AD541">
        <v>21662134.217270195</v>
      </c>
      <c r="AE541">
        <v>43175.487465181061</v>
      </c>
      <c r="AF541">
        <v>1.9931317492603885E-3</v>
      </c>
      <c r="AG541">
        <v>86.360469858275934</v>
      </c>
      <c r="AH541">
        <v>501.7229796129032</v>
      </c>
      <c r="AI541">
        <v>10</v>
      </c>
      <c r="AJ541">
        <v>629600</v>
      </c>
      <c r="AK541">
        <v>7596300</v>
      </c>
      <c r="AL541">
        <v>30000</v>
      </c>
      <c r="AM541">
        <f>youtube_stats_raw[[#This Row],[subscribers_for_last_30_days]] /  youtube_stats_raw[[#This Row],[subscribers]]</f>
        <v>1.935483870967742E-2</v>
      </c>
      <c r="AN541" t="str">
        <f>IF(AND(youtube_stats_raw[[#This Row],[upload_frequency]]&gt;23.1077381,youtube_stats_raw[[#This Row],[ engagement_rate]]&lt;=0),"High",IF(OR(youtube_stats_raw[[#This Row],[upload_frequency]]&gt;23.1077381,youtube_stats_raw[[#This Row],[ engagement_rate]]&lt;=0),"Medium","Low"))</f>
        <v>Low</v>
      </c>
      <c r="AO541" s="4">
        <f>DATE(T541, MATCH(U541,{"Jan","Feb","Mar","Apr","May","Jun","Jul","Aug","Sep","Oct","Nov","Dec"},0), V541)</f>
        <v>42534</v>
      </c>
      <c r="AP541" t="str">
        <f>IF(youtube_stats_raw[[#This Row],[subscribers]]&lt;70000000,"Micro",IF(youtube_stats_raw[[#This Row],[subscribers]]&lt;128000000,"Mid",IF(youtube_stats_raw[[#This Row],[subscribers]]&lt;186000000,"Macro","Mega")))</f>
        <v>Micro</v>
      </c>
      <c r="AQ541">
        <f>SUM((youtube_stats_raw[[#This Row],[lowest_yearly_earnings]] + youtube_stats_raw[[#This Row],[highest_yearly_earnings]])/2)</f>
        <v>4301850</v>
      </c>
      <c r="AR54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42" spans="1:44" x14ac:dyDescent="0.3">
      <c r="A542">
        <v>633</v>
      </c>
      <c r="B542" t="s">
        <v>766</v>
      </c>
      <c r="C542" s="1">
        <v>15500000</v>
      </c>
      <c r="D542" s="2">
        <v>8265129639</v>
      </c>
      <c r="E542" t="s">
        <v>53</v>
      </c>
      <c r="F542" t="s">
        <v>766</v>
      </c>
      <c r="G542">
        <v>1021</v>
      </c>
      <c r="H542" t="s">
        <v>216</v>
      </c>
      <c r="I542" t="s">
        <v>217</v>
      </c>
      <c r="J542" t="s">
        <v>124</v>
      </c>
      <c r="K542">
        <v>619</v>
      </c>
      <c r="L542">
        <v>4</v>
      </c>
      <c r="M542">
        <v>33</v>
      </c>
      <c r="N542">
        <v>135036000</v>
      </c>
      <c r="O542">
        <v>33800</v>
      </c>
      <c r="P542">
        <v>540100</v>
      </c>
      <c r="Q542">
        <v>405100</v>
      </c>
      <c r="R542">
        <v>6500000</v>
      </c>
      <c r="S542">
        <v>300000</v>
      </c>
      <c r="T542">
        <v>2017</v>
      </c>
      <c r="U542" t="s">
        <v>59</v>
      </c>
      <c r="V542" t="s">
        <v>103</v>
      </c>
      <c r="W542">
        <v>68</v>
      </c>
      <c r="X542">
        <v>34268528</v>
      </c>
      <c r="Y542">
        <v>5.93</v>
      </c>
      <c r="Z542">
        <v>28807838</v>
      </c>
      <c r="AA542">
        <v>23.885942</v>
      </c>
      <c r="AB542">
        <v>45.079161999999997</v>
      </c>
      <c r="AC542">
        <v>12.154761904761905</v>
      </c>
      <c r="AD542">
        <v>8095131.8697355529</v>
      </c>
      <c r="AE542">
        <v>15181.194906953966</v>
      </c>
      <c r="AF542">
        <v>1.8753486850177645E-3</v>
      </c>
      <c r="AG542">
        <v>65.346827405038354</v>
      </c>
      <c r="AH542">
        <v>533.23417025806452</v>
      </c>
      <c r="AI542">
        <v>9</v>
      </c>
      <c r="AJ542">
        <v>506300</v>
      </c>
      <c r="AK542">
        <v>6094900</v>
      </c>
      <c r="AL542">
        <v>33333.333333333336</v>
      </c>
      <c r="AM542">
        <f>youtube_stats_raw[[#This Row],[subscribers_for_last_30_days]] /  youtube_stats_raw[[#This Row],[subscribers]]</f>
        <v>1.935483870967742E-2</v>
      </c>
      <c r="AN542" t="str">
        <f>IF(AND(youtube_stats_raw[[#This Row],[upload_frequency]]&gt;23.1077381,youtube_stats_raw[[#This Row],[ engagement_rate]]&lt;=0),"High",IF(OR(youtube_stats_raw[[#This Row],[upload_frequency]]&gt;23.1077381,youtube_stats_raw[[#This Row],[ engagement_rate]]&lt;=0),"Medium","Low"))</f>
        <v>Low</v>
      </c>
      <c r="AO542" s="4">
        <f>DATE(T542, MATCH(U542,{"Jan","Feb","Mar","Apr","May","Jun","Jul","Aug","Sep","Oct","Nov","Dec"},0), V542)</f>
        <v>42871</v>
      </c>
      <c r="AP542" t="str">
        <f>IF(youtube_stats_raw[[#This Row],[subscribers]]&lt;70000000,"Micro",IF(youtube_stats_raw[[#This Row],[subscribers]]&lt;128000000,"Mid",IF(youtube_stats_raw[[#This Row],[subscribers]]&lt;186000000,"Macro","Mega")))</f>
        <v>Micro</v>
      </c>
      <c r="AQ542">
        <f>SUM((youtube_stats_raw[[#This Row],[lowest_yearly_earnings]] + youtube_stats_raw[[#This Row],[highest_yearly_earnings]])/2)</f>
        <v>3452550</v>
      </c>
      <c r="AR54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43" spans="1:44" x14ac:dyDescent="0.3">
      <c r="A543">
        <v>634</v>
      </c>
      <c r="B543" t="s">
        <v>767</v>
      </c>
      <c r="C543" s="1">
        <v>15500000</v>
      </c>
      <c r="D543" s="2">
        <v>14619523361</v>
      </c>
      <c r="E543" t="s">
        <v>30</v>
      </c>
      <c r="F543" t="s">
        <v>767</v>
      </c>
      <c r="G543">
        <v>325</v>
      </c>
      <c r="H543" t="s">
        <v>113</v>
      </c>
      <c r="I543" t="s">
        <v>114</v>
      </c>
      <c r="J543" t="s">
        <v>30</v>
      </c>
      <c r="K543">
        <v>236</v>
      </c>
      <c r="L543">
        <v>35</v>
      </c>
      <c r="M543">
        <v>123</v>
      </c>
      <c r="N543">
        <v>163678000</v>
      </c>
      <c r="O543">
        <v>40900</v>
      </c>
      <c r="P543">
        <v>654700</v>
      </c>
      <c r="Q543">
        <v>491000</v>
      </c>
      <c r="R543">
        <v>7900000</v>
      </c>
      <c r="S543">
        <v>0</v>
      </c>
      <c r="T543">
        <v>2009</v>
      </c>
      <c r="U543" t="s">
        <v>89</v>
      </c>
      <c r="V543" t="s">
        <v>99</v>
      </c>
      <c r="W543">
        <v>51.3</v>
      </c>
      <c r="X543">
        <v>212559417</v>
      </c>
      <c r="Y543">
        <v>12.08</v>
      </c>
      <c r="Z543">
        <v>183241641</v>
      </c>
      <c r="AA543">
        <v>-14.235004</v>
      </c>
      <c r="AB543">
        <v>-51.925280000000001</v>
      </c>
      <c r="AC543">
        <v>1.8055555555555556</v>
      </c>
      <c r="AD543">
        <v>44983148.803076923</v>
      </c>
      <c r="AE543">
        <v>47692.307692307695</v>
      </c>
      <c r="AF543">
        <v>1.0602260837961938E-3</v>
      </c>
      <c r="AG543">
        <v>44.782581745894717</v>
      </c>
      <c r="AH543">
        <v>943.19505554838713</v>
      </c>
      <c r="AI543">
        <v>17</v>
      </c>
      <c r="AJ543">
        <v>613800</v>
      </c>
      <c r="AK543">
        <v>7409000</v>
      </c>
      <c r="AL543">
        <v>0</v>
      </c>
      <c r="AM543">
        <f>youtube_stats_raw[[#This Row],[subscribers_for_last_30_days]] /  youtube_stats_raw[[#This Row],[subscribers]]</f>
        <v>0</v>
      </c>
      <c r="AN543" t="str">
        <f>IF(AND(youtube_stats_raw[[#This Row],[upload_frequency]]&gt;23.1077381,youtube_stats_raw[[#This Row],[ engagement_rate]]&lt;=0),"High",IF(OR(youtube_stats_raw[[#This Row],[upload_frequency]]&gt;23.1077381,youtube_stats_raw[[#This Row],[ engagement_rate]]&lt;=0),"Medium","Low"))</f>
        <v>Medium</v>
      </c>
      <c r="AO543" s="4">
        <f>DATE(T543, MATCH(U543,{"Jan","Feb","Mar","Apr","May","Jun","Jul","Aug","Sep","Oct","Nov","Dec"},0), V543)</f>
        <v>39991</v>
      </c>
      <c r="AP543" t="str">
        <f>IF(youtube_stats_raw[[#This Row],[subscribers]]&lt;70000000,"Micro",IF(youtube_stats_raw[[#This Row],[subscribers]]&lt;128000000,"Mid",IF(youtube_stats_raw[[#This Row],[subscribers]]&lt;186000000,"Macro","Mega")))</f>
        <v>Micro</v>
      </c>
      <c r="AQ543">
        <f>SUM((youtube_stats_raw[[#This Row],[lowest_yearly_earnings]] + youtube_stats_raw[[#This Row],[highest_yearly_earnings]])/2)</f>
        <v>4195500</v>
      </c>
      <c r="AR54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44" spans="1:44" x14ac:dyDescent="0.3">
      <c r="A544">
        <v>635</v>
      </c>
      <c r="B544" t="s">
        <v>768</v>
      </c>
      <c r="C544" s="1">
        <v>15500000</v>
      </c>
      <c r="D544" s="2">
        <v>12880388253</v>
      </c>
      <c r="E544" t="s">
        <v>274</v>
      </c>
      <c r="F544" t="s">
        <v>769</v>
      </c>
      <c r="G544">
        <v>0</v>
      </c>
      <c r="H544" t="s">
        <v>39</v>
      </c>
      <c r="I544" t="s">
        <v>40</v>
      </c>
      <c r="J544" t="s">
        <v>45</v>
      </c>
      <c r="K544">
        <v>4057944</v>
      </c>
      <c r="L544">
        <v>5048</v>
      </c>
      <c r="M544">
        <v>4453</v>
      </c>
      <c r="O544">
        <v>0</v>
      </c>
      <c r="P544">
        <v>0</v>
      </c>
      <c r="Q544">
        <v>0</v>
      </c>
      <c r="R544">
        <v>0</v>
      </c>
      <c r="S544">
        <v>10</v>
      </c>
      <c r="T544">
        <v>2016</v>
      </c>
      <c r="U544" t="s">
        <v>34</v>
      </c>
      <c r="V544" t="s">
        <v>50</v>
      </c>
      <c r="W544">
        <v>88.2</v>
      </c>
      <c r="X544">
        <v>328239523</v>
      </c>
      <c r="Y544">
        <v>14.7</v>
      </c>
      <c r="Z544">
        <v>270663028</v>
      </c>
      <c r="AA544">
        <v>37.090240000000001</v>
      </c>
      <c r="AB544">
        <v>-95.712890999999999</v>
      </c>
      <c r="AC544">
        <v>0</v>
      </c>
      <c r="AD544" t="e">
        <v>#NUM!</v>
      </c>
      <c r="AE544" t="e">
        <v>#NUM!</v>
      </c>
      <c r="AF544">
        <v>1.2033798745460845E-3</v>
      </c>
      <c r="AG544">
        <v>0</v>
      </c>
      <c r="AH544">
        <v>830.99279051612905</v>
      </c>
      <c r="AI544">
        <v>10</v>
      </c>
      <c r="AJ544">
        <v>0</v>
      </c>
      <c r="AK544">
        <v>0</v>
      </c>
      <c r="AL544">
        <v>1</v>
      </c>
      <c r="AM544">
        <f>youtube_stats_raw[[#This Row],[subscribers_for_last_30_days]] /  youtube_stats_raw[[#This Row],[subscribers]]</f>
        <v>6.451612903225806E-7</v>
      </c>
      <c r="AN544" t="str">
        <f>IF(AND(youtube_stats_raw[[#This Row],[upload_frequency]]&gt;23.1077381,youtube_stats_raw[[#This Row],[ engagement_rate]]&lt;=0),"High",IF(OR(youtube_stats_raw[[#This Row],[upload_frequency]]&gt;23.1077381,youtube_stats_raw[[#This Row],[ engagement_rate]]&lt;=0),"Medium","Low"))</f>
        <v>Low</v>
      </c>
      <c r="AO544" s="4">
        <f>DATE(T544, MATCH(U544,{"Jan","Feb","Mar","Apr","May","Jun","Jul","Aug","Sep","Oct","Nov","Dec"},0), V544)</f>
        <v>42431</v>
      </c>
      <c r="AP544" t="str">
        <f>IF(youtube_stats_raw[[#This Row],[subscribers]]&lt;70000000,"Micro",IF(youtube_stats_raw[[#This Row],[subscribers]]&lt;128000000,"Mid",IF(youtube_stats_raw[[#This Row],[subscribers]]&lt;186000000,"Macro","Mega")))</f>
        <v>Micro</v>
      </c>
      <c r="AQ544">
        <f>SUM((youtube_stats_raw[[#This Row],[lowest_yearly_earnings]] + youtube_stats_raw[[#This Row],[highest_yearly_earnings]])/2)</f>
        <v>0</v>
      </c>
      <c r="AR54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45" spans="1:44" x14ac:dyDescent="0.3">
      <c r="A545">
        <v>636</v>
      </c>
      <c r="B545" t="s">
        <v>770</v>
      </c>
      <c r="C545" s="1">
        <v>15500000</v>
      </c>
      <c r="D545" s="2">
        <v>12714141740</v>
      </c>
      <c r="E545" t="s">
        <v>45</v>
      </c>
      <c r="F545" t="s">
        <v>770</v>
      </c>
      <c r="G545">
        <v>1525</v>
      </c>
      <c r="H545" t="s">
        <v>31</v>
      </c>
      <c r="I545" t="s">
        <v>32</v>
      </c>
      <c r="J545" t="s">
        <v>45</v>
      </c>
      <c r="K545">
        <v>300</v>
      </c>
      <c r="L545">
        <v>99</v>
      </c>
      <c r="M545">
        <v>141</v>
      </c>
      <c r="N545">
        <v>139123000</v>
      </c>
      <c r="O545">
        <v>34800</v>
      </c>
      <c r="P545">
        <v>556500</v>
      </c>
      <c r="Q545">
        <v>417400</v>
      </c>
      <c r="R545">
        <v>6700000</v>
      </c>
      <c r="S545">
        <v>200000</v>
      </c>
      <c r="T545">
        <v>2017</v>
      </c>
      <c r="U545" t="s">
        <v>65</v>
      </c>
      <c r="V545" t="s">
        <v>110</v>
      </c>
      <c r="W545">
        <v>28.1</v>
      </c>
      <c r="X545">
        <v>1366417754</v>
      </c>
      <c r="Y545">
        <v>5.36</v>
      </c>
      <c r="Z545">
        <v>471031528</v>
      </c>
      <c r="AA545">
        <v>20.593684</v>
      </c>
      <c r="AB545">
        <v>78.962879999999998</v>
      </c>
      <c r="AC545">
        <v>18.154761904761905</v>
      </c>
      <c r="AD545">
        <v>8337142.1245901641</v>
      </c>
      <c r="AE545">
        <v>10163.934426229509</v>
      </c>
      <c r="AF545">
        <v>1.2191149286337908E-3</v>
      </c>
      <c r="AG545">
        <v>43.770158566755136</v>
      </c>
      <c r="AH545">
        <v>820.26720903225805</v>
      </c>
      <c r="AI545">
        <v>9</v>
      </c>
      <c r="AJ545">
        <v>521700</v>
      </c>
      <c r="AK545">
        <v>6282600</v>
      </c>
      <c r="AL545">
        <v>22222.222222222223</v>
      </c>
      <c r="AM545">
        <f>youtube_stats_raw[[#This Row],[subscribers_for_last_30_days]] /  youtube_stats_raw[[#This Row],[subscribers]]</f>
        <v>1.2903225806451613E-2</v>
      </c>
      <c r="AN545" t="str">
        <f>IF(AND(youtube_stats_raw[[#This Row],[upload_frequency]]&gt;23.1077381,youtube_stats_raw[[#This Row],[ engagement_rate]]&lt;=0),"High",IF(OR(youtube_stats_raw[[#This Row],[upload_frequency]]&gt;23.1077381,youtube_stats_raw[[#This Row],[ engagement_rate]]&lt;=0),"Medium","Low"))</f>
        <v>Low</v>
      </c>
      <c r="AO545" s="4">
        <f>DATE(T545, MATCH(U545,{"Jan","Feb","Mar","Apr","May","Jun","Jul","Aug","Sep","Oct","Nov","Dec"},0), V545)</f>
        <v>42834</v>
      </c>
      <c r="AP545" t="str">
        <f>IF(youtube_stats_raw[[#This Row],[subscribers]]&lt;70000000,"Micro",IF(youtube_stats_raw[[#This Row],[subscribers]]&lt;128000000,"Mid",IF(youtube_stats_raw[[#This Row],[subscribers]]&lt;186000000,"Macro","Mega")))</f>
        <v>Micro</v>
      </c>
      <c r="AQ545">
        <f>SUM((youtube_stats_raw[[#This Row],[lowest_yearly_earnings]] + youtube_stats_raw[[#This Row],[highest_yearly_earnings]])/2)</f>
        <v>3558700</v>
      </c>
      <c r="AR54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46" spans="1:44" x14ac:dyDescent="0.3">
      <c r="A546">
        <v>637</v>
      </c>
      <c r="B546" t="s">
        <v>771</v>
      </c>
      <c r="C546" s="1">
        <v>15500000</v>
      </c>
      <c r="D546" s="2">
        <v>6396049701</v>
      </c>
      <c r="E546" t="s">
        <v>45</v>
      </c>
      <c r="F546" t="s">
        <v>771</v>
      </c>
      <c r="G546">
        <v>417</v>
      </c>
      <c r="H546" t="s">
        <v>39</v>
      </c>
      <c r="I546" t="s">
        <v>40</v>
      </c>
      <c r="J546" t="s">
        <v>124</v>
      </c>
      <c r="K546">
        <v>956</v>
      </c>
      <c r="L546">
        <v>146</v>
      </c>
      <c r="M546">
        <v>34</v>
      </c>
      <c r="N546">
        <v>27375000</v>
      </c>
      <c r="O546">
        <v>6800</v>
      </c>
      <c r="P546">
        <v>109500</v>
      </c>
      <c r="Q546">
        <v>82100</v>
      </c>
      <c r="R546">
        <v>1300000</v>
      </c>
      <c r="S546">
        <v>0</v>
      </c>
      <c r="T546">
        <v>2010</v>
      </c>
      <c r="U546" t="s">
        <v>132</v>
      </c>
      <c r="V546" t="s">
        <v>74</v>
      </c>
      <c r="W546">
        <v>88.2</v>
      </c>
      <c r="X546">
        <v>328239523</v>
      </c>
      <c r="Y546">
        <v>14.7</v>
      </c>
      <c r="Z546">
        <v>270663028</v>
      </c>
      <c r="AA546">
        <v>37.090240000000001</v>
      </c>
      <c r="AB546">
        <v>-95.712890999999999</v>
      </c>
      <c r="AC546">
        <v>2.4821428571428572</v>
      </c>
      <c r="AD546">
        <v>15338248.683453238</v>
      </c>
      <c r="AE546">
        <v>37170.263788968827</v>
      </c>
      <c r="AF546">
        <v>2.4233707873746869E-3</v>
      </c>
      <c r="AG546">
        <v>17.119942014034077</v>
      </c>
      <c r="AH546">
        <v>412.64836780645163</v>
      </c>
      <c r="AI546">
        <v>16</v>
      </c>
      <c r="AJ546">
        <v>102700</v>
      </c>
      <c r="AK546">
        <v>1217900</v>
      </c>
      <c r="AL546">
        <v>0</v>
      </c>
      <c r="AM546">
        <f>youtube_stats_raw[[#This Row],[subscribers_for_last_30_days]] /  youtube_stats_raw[[#This Row],[subscribers]]</f>
        <v>0</v>
      </c>
      <c r="AN546" t="str">
        <f>IF(AND(youtube_stats_raw[[#This Row],[upload_frequency]]&gt;23.1077381,youtube_stats_raw[[#This Row],[ engagement_rate]]&lt;=0),"High",IF(OR(youtube_stats_raw[[#This Row],[upload_frequency]]&gt;23.1077381,youtube_stats_raw[[#This Row],[ engagement_rate]]&lt;=0),"Medium","Low"))</f>
        <v>Medium</v>
      </c>
      <c r="AO546" s="4">
        <f>DATE(T546, MATCH(U546,{"Jan","Feb","Mar","Apr","May","Jun","Jul","Aug","Sep","Oct","Nov","Dec"},0), V546)</f>
        <v>40465</v>
      </c>
      <c r="AP546" t="str">
        <f>IF(youtube_stats_raw[[#This Row],[subscribers]]&lt;70000000,"Micro",IF(youtube_stats_raw[[#This Row],[subscribers]]&lt;128000000,"Mid",IF(youtube_stats_raw[[#This Row],[subscribers]]&lt;186000000,"Macro","Mega")))</f>
        <v>Micro</v>
      </c>
      <c r="AQ546">
        <f>SUM((youtube_stats_raw[[#This Row],[lowest_yearly_earnings]] + youtube_stats_raw[[#This Row],[highest_yearly_earnings]])/2)</f>
        <v>691050</v>
      </c>
      <c r="AR54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47" spans="1:44" x14ac:dyDescent="0.3">
      <c r="A547">
        <v>638</v>
      </c>
      <c r="B547" t="s">
        <v>772</v>
      </c>
      <c r="C547" s="1">
        <v>15500000</v>
      </c>
      <c r="D547" s="2">
        <v>4499826716</v>
      </c>
      <c r="E547" t="s">
        <v>94</v>
      </c>
      <c r="F547" t="s">
        <v>772</v>
      </c>
      <c r="G547">
        <v>5183</v>
      </c>
      <c r="H547" t="s">
        <v>773</v>
      </c>
      <c r="I547" t="s">
        <v>774</v>
      </c>
      <c r="J547" t="s">
        <v>181</v>
      </c>
      <c r="K547">
        <v>1597</v>
      </c>
      <c r="L547">
        <v>1</v>
      </c>
      <c r="M547">
        <v>22</v>
      </c>
      <c r="N547">
        <v>32916000</v>
      </c>
      <c r="O547">
        <v>8200</v>
      </c>
      <c r="P547">
        <v>131700</v>
      </c>
      <c r="Q547">
        <v>98700</v>
      </c>
      <c r="R547">
        <v>1600000</v>
      </c>
      <c r="S547">
        <v>100000</v>
      </c>
      <c r="T547">
        <v>2017</v>
      </c>
      <c r="U547" t="s">
        <v>84</v>
      </c>
      <c r="V547" t="s">
        <v>76</v>
      </c>
      <c r="W547">
        <v>35.200000000000003</v>
      </c>
      <c r="X547">
        <v>100388073</v>
      </c>
      <c r="Y547">
        <v>10.76</v>
      </c>
      <c r="Z547">
        <v>42895824</v>
      </c>
      <c r="AA547">
        <v>26.820553</v>
      </c>
      <c r="AB547">
        <v>30.802498</v>
      </c>
      <c r="AC547">
        <v>61.702380952380949</v>
      </c>
      <c r="AD547">
        <v>868189.60370441829</v>
      </c>
      <c r="AE547">
        <v>2990.546015820953</v>
      </c>
      <c r="AF547">
        <v>3.4445770866879757E-3</v>
      </c>
      <c r="AG547">
        <v>29.26779369785848</v>
      </c>
      <c r="AH547">
        <v>290.31140103225806</v>
      </c>
      <c r="AI547">
        <v>9</v>
      </c>
      <c r="AJ547">
        <v>123500</v>
      </c>
      <c r="AK547">
        <v>1501300</v>
      </c>
      <c r="AL547">
        <v>11111.111111111111</v>
      </c>
      <c r="AM547">
        <f>youtube_stats_raw[[#This Row],[subscribers_for_last_30_days]] /  youtube_stats_raw[[#This Row],[subscribers]]</f>
        <v>6.4516129032258064E-3</v>
      </c>
      <c r="AN547" t="str">
        <f>IF(AND(youtube_stats_raw[[#This Row],[upload_frequency]]&gt;23.1077381,youtube_stats_raw[[#This Row],[ engagement_rate]]&lt;=0),"High",IF(OR(youtube_stats_raw[[#This Row],[upload_frequency]]&gt;23.1077381,youtube_stats_raw[[#This Row],[ engagement_rate]]&lt;=0),"Medium","Low"))</f>
        <v>Medium</v>
      </c>
      <c r="AO547" s="4">
        <f>DATE(T547, MATCH(U547,{"Jan","Feb","Mar","Apr","May","Jun","Jul","Aug","Sep","Oct","Nov","Dec"},0), V547)</f>
        <v>43077</v>
      </c>
      <c r="AP547" t="str">
        <f>IF(youtube_stats_raw[[#This Row],[subscribers]]&lt;70000000,"Micro",IF(youtube_stats_raw[[#This Row],[subscribers]]&lt;128000000,"Mid",IF(youtube_stats_raw[[#This Row],[subscribers]]&lt;186000000,"Macro","Mega")))</f>
        <v>Micro</v>
      </c>
      <c r="AQ547">
        <f>SUM((youtube_stats_raw[[#This Row],[lowest_yearly_earnings]] + youtube_stats_raw[[#This Row],[highest_yearly_earnings]])/2)</f>
        <v>849350</v>
      </c>
      <c r="AR54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48" spans="1:44" x14ac:dyDescent="0.3">
      <c r="A548">
        <v>639</v>
      </c>
      <c r="B548" t="s">
        <v>775</v>
      </c>
      <c r="C548" s="1">
        <v>15400000</v>
      </c>
      <c r="D548" s="2">
        <v>1781226000</v>
      </c>
      <c r="E548" t="s">
        <v>170</v>
      </c>
      <c r="F548" t="s">
        <v>775</v>
      </c>
      <c r="G548">
        <v>165</v>
      </c>
      <c r="H548" t="s">
        <v>31</v>
      </c>
      <c r="I548" t="s">
        <v>32</v>
      </c>
      <c r="J548" t="s">
        <v>170</v>
      </c>
      <c r="K548">
        <v>5724</v>
      </c>
      <c r="L548">
        <v>100</v>
      </c>
      <c r="M548">
        <v>27</v>
      </c>
      <c r="N548">
        <v>27963000</v>
      </c>
      <c r="O548">
        <v>7000</v>
      </c>
      <c r="P548">
        <v>111900</v>
      </c>
      <c r="Q548">
        <v>83900</v>
      </c>
      <c r="R548">
        <v>1300000</v>
      </c>
      <c r="S548">
        <v>100000</v>
      </c>
      <c r="T548">
        <v>2015</v>
      </c>
      <c r="U548" t="s">
        <v>59</v>
      </c>
      <c r="V548" t="s">
        <v>77</v>
      </c>
      <c r="W548">
        <v>28.1</v>
      </c>
      <c r="X548">
        <v>1366417754</v>
      </c>
      <c r="Y548">
        <v>5.36</v>
      </c>
      <c r="Z548">
        <v>471031528</v>
      </c>
      <c r="AA548">
        <v>20.593684</v>
      </c>
      <c r="AB548">
        <v>78.962879999999998</v>
      </c>
      <c r="AC548">
        <v>1.5277777777777777</v>
      </c>
      <c r="AD548">
        <v>10795309.090909092</v>
      </c>
      <c r="AE548">
        <v>93333.333333333328</v>
      </c>
      <c r="AF548">
        <v>8.6457305249305807E-3</v>
      </c>
      <c r="AG548">
        <v>62.82189907400857</v>
      </c>
      <c r="AH548">
        <v>115.66402597402598</v>
      </c>
      <c r="AI548">
        <v>11</v>
      </c>
      <c r="AJ548">
        <v>104900</v>
      </c>
      <c r="AK548">
        <v>1216100</v>
      </c>
      <c r="AL548">
        <v>9090.9090909090901</v>
      </c>
      <c r="AM548">
        <f>youtube_stats_raw[[#This Row],[subscribers_for_last_30_days]] /  youtube_stats_raw[[#This Row],[subscribers]]</f>
        <v>6.4935064935064939E-3</v>
      </c>
      <c r="AN548" t="str">
        <f>IF(AND(youtube_stats_raw[[#This Row],[upload_frequency]]&gt;23.1077381,youtube_stats_raw[[#This Row],[ engagement_rate]]&lt;=0),"High",IF(OR(youtube_stats_raw[[#This Row],[upload_frequency]]&gt;23.1077381,youtube_stats_raw[[#This Row],[ engagement_rate]]&lt;=0),"Medium","Low"))</f>
        <v>Low</v>
      </c>
      <c r="AO548" s="4">
        <f>DATE(T548, MATCH(U548,{"Jan","Feb","Mar","Apr","May","Jun","Jul","Aug","Sep","Oct","Nov","Dec"},0), V548)</f>
        <v>42130</v>
      </c>
      <c r="AP548" t="str">
        <f>IF(youtube_stats_raw[[#This Row],[subscribers]]&lt;70000000,"Micro",IF(youtube_stats_raw[[#This Row],[subscribers]]&lt;128000000,"Mid",IF(youtube_stats_raw[[#This Row],[subscribers]]&lt;186000000,"Macro","Mega")))</f>
        <v>Micro</v>
      </c>
      <c r="AQ548">
        <f>SUM((youtube_stats_raw[[#This Row],[lowest_yearly_earnings]] + youtube_stats_raw[[#This Row],[highest_yearly_earnings]])/2)</f>
        <v>691950</v>
      </c>
      <c r="AR54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49" spans="1:44" x14ac:dyDescent="0.3">
      <c r="A549">
        <v>640</v>
      </c>
      <c r="B549" t="s">
        <v>776</v>
      </c>
      <c r="C549" s="1">
        <v>15400000</v>
      </c>
      <c r="D549" s="2">
        <v>11513738907</v>
      </c>
      <c r="E549" t="s">
        <v>61</v>
      </c>
      <c r="F549" t="s">
        <v>776</v>
      </c>
      <c r="G549">
        <v>379</v>
      </c>
      <c r="H549" t="s">
        <v>201</v>
      </c>
      <c r="I549" t="s">
        <v>202</v>
      </c>
      <c r="J549" t="s">
        <v>45</v>
      </c>
      <c r="K549">
        <v>349</v>
      </c>
      <c r="L549">
        <v>6</v>
      </c>
      <c r="M549">
        <v>141</v>
      </c>
      <c r="N549">
        <v>80172000</v>
      </c>
      <c r="O549">
        <v>20000</v>
      </c>
      <c r="P549">
        <v>320700</v>
      </c>
      <c r="Q549">
        <v>240500</v>
      </c>
      <c r="R549">
        <v>3800000</v>
      </c>
      <c r="S549">
        <v>200000</v>
      </c>
      <c r="T549">
        <v>2018</v>
      </c>
      <c r="U549" t="s">
        <v>98</v>
      </c>
      <c r="V549" t="s">
        <v>90</v>
      </c>
      <c r="W549">
        <v>36.799999999999997</v>
      </c>
      <c r="X549">
        <v>9770529</v>
      </c>
      <c r="Y549">
        <v>2.35</v>
      </c>
      <c r="Z549">
        <v>8479744</v>
      </c>
      <c r="AA549">
        <v>23.424075999999999</v>
      </c>
      <c r="AB549">
        <v>53.847817999999997</v>
      </c>
      <c r="AC549">
        <v>5.2638888888888893</v>
      </c>
      <c r="AD549">
        <v>30379258.329815302</v>
      </c>
      <c r="AE549">
        <v>40633.245382585752</v>
      </c>
      <c r="AF549">
        <v>1.3375325013351895E-3</v>
      </c>
      <c r="AG549">
        <v>27.853680076506183</v>
      </c>
      <c r="AH549">
        <v>747.64538357142862</v>
      </c>
      <c r="AI549">
        <v>8</v>
      </c>
      <c r="AJ549">
        <v>300700</v>
      </c>
      <c r="AK549">
        <v>3559500</v>
      </c>
      <c r="AL549">
        <v>25000</v>
      </c>
      <c r="AM549">
        <f>youtube_stats_raw[[#This Row],[subscribers_for_last_30_days]] /  youtube_stats_raw[[#This Row],[subscribers]]</f>
        <v>1.2987012987012988E-2</v>
      </c>
      <c r="AN549" t="str">
        <f>IF(AND(youtube_stats_raw[[#This Row],[upload_frequency]]&gt;23.1077381,youtube_stats_raw[[#This Row],[ engagement_rate]]&lt;=0),"High",IF(OR(youtube_stats_raw[[#This Row],[upload_frequency]]&gt;23.1077381,youtube_stats_raw[[#This Row],[ engagement_rate]]&lt;=0),"Medium","Low"))</f>
        <v>Low</v>
      </c>
      <c r="AO549" s="4">
        <f>DATE(T549, MATCH(U549,{"Jan","Feb","Mar","Apr","May","Jun","Jul","Aug","Sep","Oct","Nov","Dec"},0), V549)</f>
        <v>43299</v>
      </c>
      <c r="AP549" t="str">
        <f>IF(youtube_stats_raw[[#This Row],[subscribers]]&lt;70000000,"Micro",IF(youtube_stats_raw[[#This Row],[subscribers]]&lt;128000000,"Mid",IF(youtube_stats_raw[[#This Row],[subscribers]]&lt;186000000,"Macro","Mega")))</f>
        <v>Micro</v>
      </c>
      <c r="AQ549">
        <f>SUM((youtube_stats_raw[[#This Row],[lowest_yearly_earnings]] + youtube_stats_raw[[#This Row],[highest_yearly_earnings]])/2)</f>
        <v>2020250</v>
      </c>
      <c r="AR54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50" spans="1:44" x14ac:dyDescent="0.3">
      <c r="A550">
        <v>641</v>
      </c>
      <c r="B550" t="s">
        <v>777</v>
      </c>
      <c r="C550" s="1">
        <v>15400000</v>
      </c>
      <c r="D550" s="2">
        <v>1543608082</v>
      </c>
      <c r="E550" t="s">
        <v>61</v>
      </c>
      <c r="F550" t="s">
        <v>777</v>
      </c>
      <c r="G550">
        <v>1647</v>
      </c>
      <c r="H550" t="s">
        <v>39</v>
      </c>
      <c r="I550" t="s">
        <v>40</v>
      </c>
      <c r="J550" t="s">
        <v>41</v>
      </c>
      <c r="K550">
        <v>6793</v>
      </c>
      <c r="L550">
        <v>147</v>
      </c>
      <c r="M550">
        <v>45</v>
      </c>
      <c r="N550">
        <v>55369000</v>
      </c>
      <c r="O550">
        <v>13800</v>
      </c>
      <c r="P550">
        <v>221500</v>
      </c>
      <c r="Q550">
        <v>166100</v>
      </c>
      <c r="R550">
        <v>2700000</v>
      </c>
      <c r="S550">
        <v>100000</v>
      </c>
      <c r="T550">
        <v>2016</v>
      </c>
      <c r="U550" t="s">
        <v>98</v>
      </c>
      <c r="V550" t="s">
        <v>74</v>
      </c>
      <c r="W550">
        <v>88.2</v>
      </c>
      <c r="X550">
        <v>328239523</v>
      </c>
      <c r="Y550">
        <v>14.7</v>
      </c>
      <c r="Z550">
        <v>270663028</v>
      </c>
      <c r="AA550">
        <v>37.090240000000001</v>
      </c>
      <c r="AB550">
        <v>-95.712890999999999</v>
      </c>
      <c r="AC550">
        <v>17.15625</v>
      </c>
      <c r="AD550">
        <v>937224.09350333945</v>
      </c>
      <c r="AE550">
        <v>9350.3339404978742</v>
      </c>
      <c r="AF550">
        <v>9.9766256600877269E-3</v>
      </c>
      <c r="AG550">
        <v>143.49497296814491</v>
      </c>
      <c r="AH550">
        <v>100.23429103896103</v>
      </c>
      <c r="AI550">
        <v>10</v>
      </c>
      <c r="AJ550">
        <v>207700</v>
      </c>
      <c r="AK550">
        <v>2533900</v>
      </c>
      <c r="AL550">
        <v>10000</v>
      </c>
      <c r="AM550">
        <f>youtube_stats_raw[[#This Row],[subscribers_for_last_30_days]] /  youtube_stats_raw[[#This Row],[subscribers]]</f>
        <v>6.4935064935064939E-3</v>
      </c>
      <c r="AN550" t="str">
        <f>IF(AND(youtube_stats_raw[[#This Row],[upload_frequency]]&gt;23.1077381,youtube_stats_raw[[#This Row],[ engagement_rate]]&lt;=0),"High",IF(OR(youtube_stats_raw[[#This Row],[upload_frequency]]&gt;23.1077381,youtube_stats_raw[[#This Row],[ engagement_rate]]&lt;=0),"Medium","Low"))</f>
        <v>Low</v>
      </c>
      <c r="AO550" s="4">
        <f>DATE(T550, MATCH(U550,{"Jan","Feb","Mar","Apr","May","Jun","Jul","Aug","Sep","Oct","Nov","Dec"},0), V550)</f>
        <v>42565</v>
      </c>
      <c r="AP550" t="str">
        <f>IF(youtube_stats_raw[[#This Row],[subscribers]]&lt;70000000,"Micro",IF(youtube_stats_raw[[#This Row],[subscribers]]&lt;128000000,"Mid",IF(youtube_stats_raw[[#This Row],[subscribers]]&lt;186000000,"Macro","Mega")))</f>
        <v>Micro</v>
      </c>
      <c r="AQ550">
        <f>SUM((youtube_stats_raw[[#This Row],[lowest_yearly_earnings]] + youtube_stats_raw[[#This Row],[highest_yearly_earnings]])/2)</f>
        <v>1433050</v>
      </c>
      <c r="AR55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51" spans="1:44" x14ac:dyDescent="0.3">
      <c r="A551">
        <v>642</v>
      </c>
      <c r="B551" t="s">
        <v>778</v>
      </c>
      <c r="C551" s="1">
        <v>15400000</v>
      </c>
      <c r="D551" s="2">
        <v>5469103954</v>
      </c>
      <c r="E551" t="s">
        <v>58</v>
      </c>
      <c r="F551" t="s">
        <v>778</v>
      </c>
      <c r="G551">
        <v>1756</v>
      </c>
      <c r="H551" t="s">
        <v>39</v>
      </c>
      <c r="I551" t="s">
        <v>40</v>
      </c>
      <c r="J551" t="s">
        <v>71</v>
      </c>
      <c r="K551">
        <v>1201</v>
      </c>
      <c r="L551">
        <v>147</v>
      </c>
      <c r="M551">
        <v>42</v>
      </c>
      <c r="N551">
        <v>1583000</v>
      </c>
      <c r="O551">
        <v>396</v>
      </c>
      <c r="P551">
        <v>6300</v>
      </c>
      <c r="Q551">
        <v>4700</v>
      </c>
      <c r="R551">
        <v>76000</v>
      </c>
      <c r="S551">
        <v>0</v>
      </c>
      <c r="T551">
        <v>2013</v>
      </c>
      <c r="U551" t="s">
        <v>91</v>
      </c>
      <c r="V551" t="s">
        <v>42</v>
      </c>
      <c r="W551">
        <v>88.2</v>
      </c>
      <c r="X551">
        <v>328239523</v>
      </c>
      <c r="Y551">
        <v>14.7</v>
      </c>
      <c r="Z551">
        <v>270663028</v>
      </c>
      <c r="AA551">
        <v>37.090240000000001</v>
      </c>
      <c r="AB551">
        <v>-95.712890999999999</v>
      </c>
      <c r="AC551">
        <v>13.303030303030303</v>
      </c>
      <c r="AD551">
        <v>3114523.8917995444</v>
      </c>
      <c r="AE551">
        <v>8769.9316628701599</v>
      </c>
      <c r="AF551">
        <v>2.8158177517793805E-3</v>
      </c>
      <c r="AG551">
        <v>1.1519254439097466</v>
      </c>
      <c r="AH551">
        <v>355.13662038961041</v>
      </c>
      <c r="AI551">
        <v>13</v>
      </c>
      <c r="AJ551">
        <v>5904</v>
      </c>
      <c r="AK551">
        <v>71300</v>
      </c>
      <c r="AL551">
        <v>0</v>
      </c>
      <c r="AM551">
        <f>youtube_stats_raw[[#This Row],[subscribers_for_last_30_days]] /  youtube_stats_raw[[#This Row],[subscribers]]</f>
        <v>0</v>
      </c>
      <c r="AN551" t="str">
        <f>IF(AND(youtube_stats_raw[[#This Row],[upload_frequency]]&gt;23.1077381,youtube_stats_raw[[#This Row],[ engagement_rate]]&lt;=0),"High",IF(OR(youtube_stats_raw[[#This Row],[upload_frequency]]&gt;23.1077381,youtube_stats_raw[[#This Row],[ engagement_rate]]&lt;=0),"Medium","Low"))</f>
        <v>Medium</v>
      </c>
      <c r="AO551" s="4">
        <f>DATE(T551, MATCH(U551,{"Jan","Feb","Mar","Apr","May","Jun","Jul","Aug","Sep","Oct","Nov","Dec"},0), V551)</f>
        <v>41498</v>
      </c>
      <c r="AP551" t="str">
        <f>IF(youtube_stats_raw[[#This Row],[subscribers]]&lt;70000000,"Micro",IF(youtube_stats_raw[[#This Row],[subscribers]]&lt;128000000,"Mid",IF(youtube_stats_raw[[#This Row],[subscribers]]&lt;186000000,"Macro","Mega")))</f>
        <v>Micro</v>
      </c>
      <c r="AQ551">
        <f>SUM((youtube_stats_raw[[#This Row],[lowest_yearly_earnings]] + youtube_stats_raw[[#This Row],[highest_yearly_earnings]])/2)</f>
        <v>40350</v>
      </c>
      <c r="AR55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52" spans="1:44" x14ac:dyDescent="0.3">
      <c r="A552">
        <v>643</v>
      </c>
      <c r="B552" t="s">
        <v>779</v>
      </c>
      <c r="C552" s="1">
        <v>15400000</v>
      </c>
      <c r="D552" s="2">
        <v>3736069980</v>
      </c>
      <c r="E552" t="s">
        <v>274</v>
      </c>
      <c r="F552" t="s">
        <v>779</v>
      </c>
      <c r="G552">
        <v>1577</v>
      </c>
      <c r="H552" t="s">
        <v>96</v>
      </c>
      <c r="I552" t="s">
        <v>97</v>
      </c>
      <c r="J552" t="s">
        <v>275</v>
      </c>
      <c r="K552">
        <v>2083</v>
      </c>
      <c r="L552">
        <v>24</v>
      </c>
      <c r="M552">
        <v>12</v>
      </c>
      <c r="N552">
        <v>167697000</v>
      </c>
      <c r="O552">
        <v>41900</v>
      </c>
      <c r="P552">
        <v>670800</v>
      </c>
      <c r="Q552">
        <v>503100</v>
      </c>
      <c r="R552">
        <v>8000000</v>
      </c>
      <c r="S552">
        <v>400000</v>
      </c>
      <c r="T552">
        <v>2011</v>
      </c>
      <c r="U552" t="s">
        <v>65</v>
      </c>
      <c r="V552" t="s">
        <v>47</v>
      </c>
      <c r="W552">
        <v>60</v>
      </c>
      <c r="X552">
        <v>66834405</v>
      </c>
      <c r="Y552">
        <v>3.85</v>
      </c>
      <c r="Z552">
        <v>55908316</v>
      </c>
      <c r="AA552">
        <v>55.378050999999999</v>
      </c>
      <c r="AB552">
        <v>-3.4359730000000002</v>
      </c>
      <c r="AC552">
        <v>10.108974358974359</v>
      </c>
      <c r="AD552">
        <v>2369099.5434369054</v>
      </c>
      <c r="AE552">
        <v>9765.377298668358</v>
      </c>
      <c r="AF552">
        <v>4.1219784646539196E-3</v>
      </c>
      <c r="AG552">
        <v>179.5469580577824</v>
      </c>
      <c r="AH552">
        <v>242.60194675324675</v>
      </c>
      <c r="AI552">
        <v>15</v>
      </c>
      <c r="AJ552">
        <v>628900</v>
      </c>
      <c r="AK552">
        <v>7496900</v>
      </c>
      <c r="AL552">
        <v>26666.666666666668</v>
      </c>
      <c r="AM552">
        <f>youtube_stats_raw[[#This Row],[subscribers_for_last_30_days]] /  youtube_stats_raw[[#This Row],[subscribers]]</f>
        <v>2.5974025974025976E-2</v>
      </c>
      <c r="AN552" t="str">
        <f>IF(AND(youtube_stats_raw[[#This Row],[upload_frequency]]&gt;23.1077381,youtube_stats_raw[[#This Row],[ engagement_rate]]&lt;=0),"High",IF(OR(youtube_stats_raw[[#This Row],[upload_frequency]]&gt;23.1077381,youtube_stats_raw[[#This Row],[ engagement_rate]]&lt;=0),"Medium","Low"))</f>
        <v>Low</v>
      </c>
      <c r="AO552" s="4">
        <f>DATE(T552, MATCH(U552,{"Jan","Feb","Mar","Apr","May","Jun","Jul","Aug","Sep","Oct","Nov","Dec"},0), V552)</f>
        <v>40653</v>
      </c>
      <c r="AP552" t="str">
        <f>IF(youtube_stats_raw[[#This Row],[subscribers]]&lt;70000000,"Micro",IF(youtube_stats_raw[[#This Row],[subscribers]]&lt;128000000,"Mid",IF(youtube_stats_raw[[#This Row],[subscribers]]&lt;186000000,"Macro","Mega")))</f>
        <v>Micro</v>
      </c>
      <c r="AQ552">
        <f>SUM((youtube_stats_raw[[#This Row],[lowest_yearly_earnings]] + youtube_stats_raw[[#This Row],[highest_yearly_earnings]])/2)</f>
        <v>4251550</v>
      </c>
      <c r="AR55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53" spans="1:44" x14ac:dyDescent="0.3">
      <c r="A553">
        <v>644</v>
      </c>
      <c r="B553" t="s">
        <v>780</v>
      </c>
      <c r="C553" s="1">
        <v>15400000</v>
      </c>
      <c r="D553" s="2">
        <v>14564170905</v>
      </c>
      <c r="E553" t="s">
        <v>30</v>
      </c>
      <c r="F553" t="s">
        <v>780</v>
      </c>
      <c r="G553">
        <v>1725</v>
      </c>
      <c r="H553" t="s">
        <v>176</v>
      </c>
      <c r="I553" t="s">
        <v>177</v>
      </c>
      <c r="J553" t="s">
        <v>30</v>
      </c>
      <c r="K553">
        <v>239</v>
      </c>
      <c r="L553">
        <v>11</v>
      </c>
      <c r="M553">
        <v>124</v>
      </c>
      <c r="N553">
        <v>82798000</v>
      </c>
      <c r="O553">
        <v>20700</v>
      </c>
      <c r="P553">
        <v>331200</v>
      </c>
      <c r="Q553">
        <v>248400</v>
      </c>
      <c r="R553">
        <v>4000000</v>
      </c>
      <c r="S553">
        <v>100000</v>
      </c>
      <c r="T553">
        <v>2008</v>
      </c>
      <c r="U553" t="s">
        <v>34</v>
      </c>
      <c r="V553" t="s">
        <v>110</v>
      </c>
      <c r="W553">
        <v>49.3</v>
      </c>
      <c r="X553">
        <v>69625582</v>
      </c>
      <c r="Y553">
        <v>0.75</v>
      </c>
      <c r="Z553">
        <v>35294600</v>
      </c>
      <c r="AA553">
        <v>15.870032</v>
      </c>
      <c r="AB553">
        <v>100.992541</v>
      </c>
      <c r="AC553">
        <v>8.984375</v>
      </c>
      <c r="AD553">
        <v>8442997.6260869559</v>
      </c>
      <c r="AE553">
        <v>8927.536231884058</v>
      </c>
      <c r="AF553">
        <v>1.0573894044811746E-3</v>
      </c>
      <c r="AG553">
        <v>22.740738361309415</v>
      </c>
      <c r="AH553">
        <v>945.72538344155839</v>
      </c>
      <c r="AI553">
        <v>18</v>
      </c>
      <c r="AJ553">
        <v>310500</v>
      </c>
      <c r="AK553">
        <v>3751600</v>
      </c>
      <c r="AL553">
        <v>5555.5555555555557</v>
      </c>
      <c r="AM553">
        <f>youtube_stats_raw[[#This Row],[subscribers_for_last_30_days]] /  youtube_stats_raw[[#This Row],[subscribers]]</f>
        <v>6.4935064935064939E-3</v>
      </c>
      <c r="AN553" t="str">
        <f>IF(AND(youtube_stats_raw[[#This Row],[upload_frequency]]&gt;23.1077381,youtube_stats_raw[[#This Row],[ engagement_rate]]&lt;=0),"High",IF(OR(youtube_stats_raw[[#This Row],[upload_frequency]]&gt;23.1077381,youtube_stats_raw[[#This Row],[ engagement_rate]]&lt;=0),"Medium","Low"))</f>
        <v>Low</v>
      </c>
      <c r="AO553" s="4">
        <f>DATE(T553, MATCH(U553,{"Jan","Feb","Mar","Apr","May","Jun","Jul","Aug","Sep","Oct","Nov","Dec"},0), V553)</f>
        <v>39516</v>
      </c>
      <c r="AP553" t="str">
        <f>IF(youtube_stats_raw[[#This Row],[subscribers]]&lt;70000000,"Micro",IF(youtube_stats_raw[[#This Row],[subscribers]]&lt;128000000,"Mid",IF(youtube_stats_raw[[#This Row],[subscribers]]&lt;186000000,"Macro","Mega")))</f>
        <v>Micro</v>
      </c>
      <c r="AQ553">
        <f>SUM((youtube_stats_raw[[#This Row],[lowest_yearly_earnings]] + youtube_stats_raw[[#This Row],[highest_yearly_earnings]])/2)</f>
        <v>2124200</v>
      </c>
      <c r="AR55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54" spans="1:44" x14ac:dyDescent="0.3">
      <c r="A554">
        <v>645</v>
      </c>
      <c r="B554" t="s">
        <v>781</v>
      </c>
      <c r="C554" s="1">
        <v>15400000</v>
      </c>
      <c r="D554" s="2">
        <v>4909687948</v>
      </c>
      <c r="E554" t="s">
        <v>30</v>
      </c>
      <c r="F554" t="s">
        <v>781</v>
      </c>
      <c r="G554">
        <v>21</v>
      </c>
      <c r="H554" t="s">
        <v>39</v>
      </c>
      <c r="I554" t="s">
        <v>40</v>
      </c>
      <c r="J554" t="s">
        <v>30</v>
      </c>
      <c r="K554">
        <v>1401</v>
      </c>
      <c r="L554">
        <v>147</v>
      </c>
      <c r="M554">
        <v>124</v>
      </c>
      <c r="N554">
        <v>36790000</v>
      </c>
      <c r="O554">
        <v>9200</v>
      </c>
      <c r="P554">
        <v>147200</v>
      </c>
      <c r="Q554">
        <v>110400</v>
      </c>
      <c r="R554">
        <v>1800000</v>
      </c>
      <c r="S554">
        <v>100000</v>
      </c>
      <c r="T554">
        <v>2016</v>
      </c>
      <c r="U554" t="s">
        <v>73</v>
      </c>
      <c r="V554" t="s">
        <v>183</v>
      </c>
      <c r="W554">
        <v>88.2</v>
      </c>
      <c r="X554">
        <v>328239523</v>
      </c>
      <c r="Y554">
        <v>14.7</v>
      </c>
      <c r="Z554">
        <v>270663028</v>
      </c>
      <c r="AA554">
        <v>37.090240000000001</v>
      </c>
      <c r="AB554">
        <v>-95.712890999999999</v>
      </c>
      <c r="AC554">
        <v>0.21875</v>
      </c>
      <c r="AD554">
        <v>233794664.19047618</v>
      </c>
      <c r="AE554">
        <v>733333.33333333337</v>
      </c>
      <c r="AF554">
        <v>3.1366555600083118E-3</v>
      </c>
      <c r="AG554">
        <v>29.98153885930023</v>
      </c>
      <c r="AH554">
        <v>318.8109057142857</v>
      </c>
      <c r="AI554">
        <v>10</v>
      </c>
      <c r="AJ554">
        <v>138000</v>
      </c>
      <c r="AK554">
        <v>1689600</v>
      </c>
      <c r="AL554">
        <v>10000</v>
      </c>
      <c r="AM554">
        <f>youtube_stats_raw[[#This Row],[subscribers_for_last_30_days]] /  youtube_stats_raw[[#This Row],[subscribers]]</f>
        <v>6.4935064935064939E-3</v>
      </c>
      <c r="AN554" t="str">
        <f>IF(AND(youtube_stats_raw[[#This Row],[upload_frequency]]&gt;23.1077381,youtube_stats_raw[[#This Row],[ engagement_rate]]&lt;=0),"High",IF(OR(youtube_stats_raw[[#This Row],[upload_frequency]]&gt;23.1077381,youtube_stats_raw[[#This Row],[ engagement_rate]]&lt;=0),"Medium","Low"))</f>
        <v>Low</v>
      </c>
      <c r="AO554" s="4">
        <f>DATE(T554, MATCH(U554,{"Jan","Feb","Mar","Apr","May","Jun","Jul","Aug","Sep","Oct","Nov","Dec"},0), V554)</f>
        <v>42395</v>
      </c>
      <c r="AP554" t="str">
        <f>IF(youtube_stats_raw[[#This Row],[subscribers]]&lt;70000000,"Micro",IF(youtube_stats_raw[[#This Row],[subscribers]]&lt;128000000,"Mid",IF(youtube_stats_raw[[#This Row],[subscribers]]&lt;186000000,"Macro","Mega")))</f>
        <v>Micro</v>
      </c>
      <c r="AQ554">
        <f>SUM((youtube_stats_raw[[#This Row],[lowest_yearly_earnings]] + youtube_stats_raw[[#This Row],[highest_yearly_earnings]])/2)</f>
        <v>955200</v>
      </c>
      <c r="AR55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55" spans="1:44" x14ac:dyDescent="0.3">
      <c r="A555">
        <v>646</v>
      </c>
      <c r="B555" t="s">
        <v>782</v>
      </c>
      <c r="C555" s="1">
        <v>15400000</v>
      </c>
      <c r="D555" s="2">
        <v>4750420071</v>
      </c>
      <c r="E555" t="s">
        <v>58</v>
      </c>
      <c r="F555" t="s">
        <v>782</v>
      </c>
      <c r="G555">
        <v>4186</v>
      </c>
      <c r="H555" t="s">
        <v>246</v>
      </c>
      <c r="I555" t="s">
        <v>247</v>
      </c>
      <c r="J555" t="s">
        <v>181</v>
      </c>
      <c r="K555">
        <v>1461</v>
      </c>
      <c r="L555">
        <v>23</v>
      </c>
      <c r="M555">
        <v>23</v>
      </c>
      <c r="N555">
        <v>19740000</v>
      </c>
      <c r="O555">
        <v>4900</v>
      </c>
      <c r="P555">
        <v>79000</v>
      </c>
      <c r="Q555">
        <v>59200</v>
      </c>
      <c r="R555">
        <v>947500</v>
      </c>
      <c r="S555">
        <v>0</v>
      </c>
      <c r="T555">
        <v>2018</v>
      </c>
      <c r="U555" t="s">
        <v>140</v>
      </c>
      <c r="V555" t="s">
        <v>115</v>
      </c>
      <c r="W555">
        <v>36.299999999999997</v>
      </c>
      <c r="X555">
        <v>270203917</v>
      </c>
      <c r="Y555">
        <v>4.6900000000000004</v>
      </c>
      <c r="Z555">
        <v>151509724</v>
      </c>
      <c r="AA555">
        <v>-0.78927499999999995</v>
      </c>
      <c r="AB555">
        <v>113.92132700000001</v>
      </c>
      <c r="AC555">
        <v>58.138888888888886</v>
      </c>
      <c r="AD555">
        <v>1134835.1817964644</v>
      </c>
      <c r="AE555">
        <v>3678.9297658862874</v>
      </c>
      <c r="AF555">
        <v>3.2418185696908657E-3</v>
      </c>
      <c r="AG555">
        <v>16.63010824711548</v>
      </c>
      <c r="AH555">
        <v>308.4688357792208</v>
      </c>
      <c r="AI555">
        <v>8</v>
      </c>
      <c r="AJ555">
        <v>74100</v>
      </c>
      <c r="AK555">
        <v>888300</v>
      </c>
      <c r="AL555">
        <v>0</v>
      </c>
      <c r="AM555">
        <f>youtube_stats_raw[[#This Row],[subscribers_for_last_30_days]] /  youtube_stats_raw[[#This Row],[subscribers]]</f>
        <v>0</v>
      </c>
      <c r="AN555" t="str">
        <f>IF(AND(youtube_stats_raw[[#This Row],[upload_frequency]]&gt;23.1077381,youtube_stats_raw[[#This Row],[ engagement_rate]]&lt;=0),"High",IF(OR(youtube_stats_raw[[#This Row],[upload_frequency]]&gt;23.1077381,youtube_stats_raw[[#This Row],[ engagement_rate]]&lt;=0),"Medium","Low"))</f>
        <v>High</v>
      </c>
      <c r="AO555" s="4">
        <f>DATE(T555, MATCH(U555,{"Jan","Feb","Mar","Apr","May","Jun","Jul","Aug","Sep","Oct","Nov","Dec"},0), V555)</f>
        <v>43425</v>
      </c>
      <c r="AP555" t="str">
        <f>IF(youtube_stats_raw[[#This Row],[subscribers]]&lt;70000000,"Micro",IF(youtube_stats_raw[[#This Row],[subscribers]]&lt;128000000,"Mid",IF(youtube_stats_raw[[#This Row],[subscribers]]&lt;186000000,"Macro","Mega")))</f>
        <v>Micro</v>
      </c>
      <c r="AQ555">
        <f>SUM((youtube_stats_raw[[#This Row],[lowest_yearly_earnings]] + youtube_stats_raw[[#This Row],[highest_yearly_earnings]])/2)</f>
        <v>503350</v>
      </c>
      <c r="AR55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56" spans="1:44" x14ac:dyDescent="0.3">
      <c r="A556">
        <v>647</v>
      </c>
      <c r="B556" t="s">
        <v>783</v>
      </c>
      <c r="C556" s="1">
        <v>15300000</v>
      </c>
      <c r="D556" s="2">
        <v>2656528205</v>
      </c>
      <c r="E556" t="s">
        <v>81</v>
      </c>
      <c r="F556" t="s">
        <v>783</v>
      </c>
      <c r="G556">
        <v>10988</v>
      </c>
      <c r="H556" t="s">
        <v>207</v>
      </c>
      <c r="I556" t="s">
        <v>208</v>
      </c>
      <c r="J556" t="s">
        <v>81</v>
      </c>
      <c r="K556">
        <v>3356</v>
      </c>
      <c r="L556">
        <v>11</v>
      </c>
      <c r="M556">
        <v>9</v>
      </c>
      <c r="N556">
        <v>84867000</v>
      </c>
      <c r="O556">
        <v>21200</v>
      </c>
      <c r="P556">
        <v>339500</v>
      </c>
      <c r="Q556">
        <v>254600</v>
      </c>
      <c r="R556">
        <v>4100000</v>
      </c>
      <c r="S556">
        <v>200000</v>
      </c>
      <c r="T556">
        <v>2006</v>
      </c>
      <c r="U556" t="s">
        <v>46</v>
      </c>
      <c r="V556" t="s">
        <v>77</v>
      </c>
      <c r="W556">
        <v>88.9</v>
      </c>
      <c r="X556">
        <v>47076781</v>
      </c>
      <c r="Y556">
        <v>13.96</v>
      </c>
      <c r="Z556">
        <v>37927409</v>
      </c>
      <c r="AA556">
        <v>40.463667000000001</v>
      </c>
      <c r="AB556">
        <v>-3.7492200000000002</v>
      </c>
      <c r="AC556">
        <v>50.870370370370374</v>
      </c>
      <c r="AD556">
        <v>241766.30915544229</v>
      </c>
      <c r="AE556">
        <v>1392.4281033855116</v>
      </c>
      <c r="AF556">
        <v>5.7593967838184502E-3</v>
      </c>
      <c r="AG556">
        <v>127.79837961479501</v>
      </c>
      <c r="AH556">
        <v>173.62929444444444</v>
      </c>
      <c r="AI556">
        <v>20</v>
      </c>
      <c r="AJ556">
        <v>318300</v>
      </c>
      <c r="AK556">
        <v>3845400</v>
      </c>
      <c r="AL556">
        <v>10000</v>
      </c>
      <c r="AM556">
        <f>youtube_stats_raw[[#This Row],[subscribers_for_last_30_days]] /  youtube_stats_raw[[#This Row],[subscribers]]</f>
        <v>1.3071895424836602E-2</v>
      </c>
      <c r="AN556" t="str">
        <f>IF(AND(youtube_stats_raw[[#This Row],[upload_frequency]]&gt;23.1077381,youtube_stats_raw[[#This Row],[ engagement_rate]]&lt;=0),"High",IF(OR(youtube_stats_raw[[#This Row],[upload_frequency]]&gt;23.1077381,youtube_stats_raw[[#This Row],[ engagement_rate]]&lt;=0),"Medium","Low"))</f>
        <v>Medium</v>
      </c>
      <c r="AO556" s="4">
        <f>DATE(T556, MATCH(U556,{"Jan","Feb","Mar","Apr","May","Jun","Jul","Aug","Sep","Oct","Nov","Dec"},0), V556)</f>
        <v>38754</v>
      </c>
      <c r="AP556" t="str">
        <f>IF(youtube_stats_raw[[#This Row],[subscribers]]&lt;70000000,"Micro",IF(youtube_stats_raw[[#This Row],[subscribers]]&lt;128000000,"Mid",IF(youtube_stats_raw[[#This Row],[subscribers]]&lt;186000000,"Macro","Mega")))</f>
        <v>Micro</v>
      </c>
      <c r="AQ556">
        <f>SUM((youtube_stats_raw[[#This Row],[lowest_yearly_earnings]] + youtube_stats_raw[[#This Row],[highest_yearly_earnings]])/2)</f>
        <v>2177300</v>
      </c>
      <c r="AR55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57" spans="1:44" x14ac:dyDescent="0.3">
      <c r="A557">
        <v>648</v>
      </c>
      <c r="B557" t="s">
        <v>784</v>
      </c>
      <c r="C557" s="1">
        <v>15300000</v>
      </c>
      <c r="D557" s="2">
        <v>10714145606</v>
      </c>
      <c r="E557" t="s">
        <v>49</v>
      </c>
      <c r="F557" t="s">
        <v>784</v>
      </c>
      <c r="G557">
        <v>851</v>
      </c>
      <c r="H557" t="s">
        <v>39</v>
      </c>
      <c r="I557" t="s">
        <v>40</v>
      </c>
      <c r="J557" t="s">
        <v>49</v>
      </c>
      <c r="K557">
        <v>390</v>
      </c>
      <c r="L557">
        <v>148</v>
      </c>
      <c r="M557">
        <v>33</v>
      </c>
      <c r="N557">
        <v>77053000</v>
      </c>
      <c r="O557">
        <v>19300</v>
      </c>
      <c r="P557">
        <v>308200</v>
      </c>
      <c r="Q557">
        <v>231200</v>
      </c>
      <c r="R557">
        <v>3700000</v>
      </c>
      <c r="S557">
        <v>0</v>
      </c>
      <c r="T557">
        <v>2014</v>
      </c>
      <c r="U557" t="s">
        <v>84</v>
      </c>
      <c r="V557" t="s">
        <v>64</v>
      </c>
      <c r="W557">
        <v>88.2</v>
      </c>
      <c r="X557">
        <v>328239523</v>
      </c>
      <c r="Y557">
        <v>14.7</v>
      </c>
      <c r="Z557">
        <v>270663028</v>
      </c>
      <c r="AA557">
        <v>37.090240000000001</v>
      </c>
      <c r="AB557">
        <v>-95.712890999999999</v>
      </c>
      <c r="AC557">
        <v>7.0916666666666668</v>
      </c>
      <c r="AD557">
        <v>12590065.341950646</v>
      </c>
      <c r="AE557">
        <v>17978.848413631022</v>
      </c>
      <c r="AF557">
        <v>1.4280186738765141E-3</v>
      </c>
      <c r="AG557">
        <v>28.765709495996184</v>
      </c>
      <c r="AH557">
        <v>700.27095464052286</v>
      </c>
      <c r="AI557">
        <v>12</v>
      </c>
      <c r="AJ557">
        <v>288900</v>
      </c>
      <c r="AK557">
        <v>3468800</v>
      </c>
      <c r="AL557">
        <v>0</v>
      </c>
      <c r="AM557">
        <f>youtube_stats_raw[[#This Row],[subscribers_for_last_30_days]] /  youtube_stats_raw[[#This Row],[subscribers]]</f>
        <v>0</v>
      </c>
      <c r="AN557" t="str">
        <f>IF(AND(youtube_stats_raw[[#This Row],[upload_frequency]]&gt;23.1077381,youtube_stats_raw[[#This Row],[ engagement_rate]]&lt;=0),"High",IF(OR(youtube_stats_raw[[#This Row],[upload_frequency]]&gt;23.1077381,youtube_stats_raw[[#This Row],[ engagement_rate]]&lt;=0),"Medium","Low"))</f>
        <v>Medium</v>
      </c>
      <c r="AO557" s="4">
        <f>DATE(T557, MATCH(U557,{"Jan","Feb","Mar","Apr","May","Jun","Jul","Aug","Sep","Oct","Nov","Dec"},0), V557)</f>
        <v>41977</v>
      </c>
      <c r="AP557" t="str">
        <f>IF(youtube_stats_raw[[#This Row],[subscribers]]&lt;70000000,"Micro",IF(youtube_stats_raw[[#This Row],[subscribers]]&lt;128000000,"Mid",IF(youtube_stats_raw[[#This Row],[subscribers]]&lt;186000000,"Macro","Mega")))</f>
        <v>Micro</v>
      </c>
      <c r="AQ557">
        <f>SUM((youtube_stats_raw[[#This Row],[lowest_yearly_earnings]] + youtube_stats_raw[[#This Row],[highest_yearly_earnings]])/2)</f>
        <v>1965600</v>
      </c>
      <c r="AR55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58" spans="1:44" x14ac:dyDescent="0.3">
      <c r="A558">
        <v>649</v>
      </c>
      <c r="B558" t="s">
        <v>785</v>
      </c>
      <c r="C558" s="1">
        <v>15300000</v>
      </c>
      <c r="D558" s="2">
        <v>1640078055</v>
      </c>
      <c r="E558" t="s">
        <v>61</v>
      </c>
      <c r="F558" t="s">
        <v>785</v>
      </c>
      <c r="G558">
        <v>1397</v>
      </c>
      <c r="H558" t="s">
        <v>31</v>
      </c>
      <c r="I558" t="s">
        <v>32</v>
      </c>
      <c r="J558" t="s">
        <v>41</v>
      </c>
      <c r="K558">
        <v>6356</v>
      </c>
      <c r="L558">
        <v>101</v>
      </c>
      <c r="M558">
        <v>46</v>
      </c>
      <c r="N558">
        <v>5920000</v>
      </c>
      <c r="O558">
        <v>1500</v>
      </c>
      <c r="P558">
        <v>23700</v>
      </c>
      <c r="Q558">
        <v>17800</v>
      </c>
      <c r="R558">
        <v>284200</v>
      </c>
      <c r="S558">
        <v>0</v>
      </c>
      <c r="T558">
        <v>2017</v>
      </c>
      <c r="U558" t="s">
        <v>140</v>
      </c>
      <c r="V558" t="s">
        <v>103</v>
      </c>
      <c r="W558">
        <v>28.1</v>
      </c>
      <c r="X558">
        <v>1366417754</v>
      </c>
      <c r="Y558">
        <v>5.36</v>
      </c>
      <c r="Z558">
        <v>471031528</v>
      </c>
      <c r="AA558">
        <v>20.593684</v>
      </c>
      <c r="AB558">
        <v>78.962879999999998</v>
      </c>
      <c r="AC558">
        <v>16.63095238095238</v>
      </c>
      <c r="AD558">
        <v>1174000.0393700788</v>
      </c>
      <c r="AE558">
        <v>10952.040085898354</v>
      </c>
      <c r="AF558">
        <v>9.3288242918414029E-3</v>
      </c>
      <c r="AG558">
        <v>14.450531746185703</v>
      </c>
      <c r="AH558">
        <v>107.19464411764706</v>
      </c>
      <c r="AI558">
        <v>9</v>
      </c>
      <c r="AJ558">
        <v>22200</v>
      </c>
      <c r="AK558">
        <v>266400</v>
      </c>
      <c r="AL558">
        <v>0</v>
      </c>
      <c r="AM558">
        <f>youtube_stats_raw[[#This Row],[subscribers_for_last_30_days]] /  youtube_stats_raw[[#This Row],[subscribers]]</f>
        <v>0</v>
      </c>
      <c r="AN558" t="str">
        <f>IF(AND(youtube_stats_raw[[#This Row],[upload_frequency]]&gt;23.1077381,youtube_stats_raw[[#This Row],[ engagement_rate]]&lt;=0),"High",IF(OR(youtube_stats_raw[[#This Row],[upload_frequency]]&gt;23.1077381,youtube_stats_raw[[#This Row],[ engagement_rate]]&lt;=0),"Medium","Low"))</f>
        <v>Medium</v>
      </c>
      <c r="AO558" s="4">
        <f>DATE(T558, MATCH(U558,{"Jan","Feb","Mar","Apr","May","Jun","Jul","Aug","Sep","Oct","Nov","Dec"},0), V558)</f>
        <v>43055</v>
      </c>
      <c r="AP558" t="str">
        <f>IF(youtube_stats_raw[[#This Row],[subscribers]]&lt;70000000,"Micro",IF(youtube_stats_raw[[#This Row],[subscribers]]&lt;128000000,"Mid",IF(youtube_stats_raw[[#This Row],[subscribers]]&lt;186000000,"Macro","Mega")))</f>
        <v>Micro</v>
      </c>
      <c r="AQ558">
        <f>SUM((youtube_stats_raw[[#This Row],[lowest_yearly_earnings]] + youtube_stats_raw[[#This Row],[highest_yearly_earnings]])/2)</f>
        <v>151000</v>
      </c>
      <c r="AR55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59" spans="1:44" x14ac:dyDescent="0.3">
      <c r="A559">
        <v>650</v>
      </c>
      <c r="B559" t="s">
        <v>786</v>
      </c>
      <c r="C559" s="1">
        <v>15300000</v>
      </c>
      <c r="D559" s="2">
        <v>9938811455</v>
      </c>
      <c r="E559" t="s">
        <v>58</v>
      </c>
      <c r="F559" t="s">
        <v>786</v>
      </c>
      <c r="G559">
        <v>2175</v>
      </c>
      <c r="H559" t="s">
        <v>69</v>
      </c>
      <c r="I559" t="s">
        <v>70</v>
      </c>
      <c r="J559" t="s">
        <v>71</v>
      </c>
      <c r="K559">
        <v>441</v>
      </c>
      <c r="L559">
        <v>8</v>
      </c>
      <c r="M559">
        <v>42</v>
      </c>
      <c r="N559">
        <v>475565000</v>
      </c>
      <c r="O559">
        <v>118900</v>
      </c>
      <c r="P559">
        <v>1900000</v>
      </c>
      <c r="Q559">
        <v>1400000</v>
      </c>
      <c r="R559">
        <v>22800000</v>
      </c>
      <c r="S559">
        <v>800000</v>
      </c>
      <c r="T559">
        <v>2021</v>
      </c>
      <c r="U559" t="s">
        <v>65</v>
      </c>
      <c r="V559" t="s">
        <v>33</v>
      </c>
      <c r="W559">
        <v>81.900000000000006</v>
      </c>
      <c r="X559">
        <v>144373535</v>
      </c>
      <c r="Y559">
        <v>4.59</v>
      </c>
      <c r="Z559">
        <v>107683889</v>
      </c>
      <c r="AA559">
        <v>61.524009999999997</v>
      </c>
      <c r="AB559">
        <v>105.31875599999999</v>
      </c>
      <c r="AC559">
        <v>60.416666666666664</v>
      </c>
      <c r="AD559">
        <v>4569568.4850574713</v>
      </c>
      <c r="AE559">
        <v>7034.4827586206893</v>
      </c>
      <c r="AF559">
        <v>1.539419483836058E-3</v>
      </c>
      <c r="AG559">
        <v>191.16973982277847</v>
      </c>
      <c r="AH559">
        <v>649.59551993464049</v>
      </c>
      <c r="AI559">
        <v>5</v>
      </c>
      <c r="AJ559">
        <v>1781100</v>
      </c>
      <c r="AK559">
        <v>21400000</v>
      </c>
      <c r="AL559">
        <v>160000</v>
      </c>
      <c r="AM559">
        <f>youtube_stats_raw[[#This Row],[subscribers_for_last_30_days]] /  youtube_stats_raw[[#This Row],[subscribers]]</f>
        <v>5.2287581699346407E-2</v>
      </c>
      <c r="AN559" t="str">
        <f>IF(AND(youtube_stats_raw[[#This Row],[upload_frequency]]&gt;23.1077381,youtube_stats_raw[[#This Row],[ engagement_rate]]&lt;=0),"High",IF(OR(youtube_stats_raw[[#This Row],[upload_frequency]]&gt;23.1077381,youtube_stats_raw[[#This Row],[ engagement_rate]]&lt;=0),"Medium","Low"))</f>
        <v>Medium</v>
      </c>
      <c r="AO559" s="4">
        <f>DATE(T559, MATCH(U559,{"Jan","Feb","Mar","Apr","May","Jun","Jul","Aug","Sep","Oct","Nov","Dec"},0), V559)</f>
        <v>44287</v>
      </c>
      <c r="AP559" t="str">
        <f>IF(youtube_stats_raw[[#This Row],[subscribers]]&lt;70000000,"Micro",IF(youtube_stats_raw[[#This Row],[subscribers]]&lt;128000000,"Mid",IF(youtube_stats_raw[[#This Row],[subscribers]]&lt;186000000,"Macro","Mega")))</f>
        <v>Micro</v>
      </c>
      <c r="AQ559">
        <f>SUM((youtube_stats_raw[[#This Row],[lowest_yearly_earnings]] + youtube_stats_raw[[#This Row],[highest_yearly_earnings]])/2)</f>
        <v>12100000</v>
      </c>
      <c r="AR55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60" spans="1:44" x14ac:dyDescent="0.3">
      <c r="A560">
        <v>651</v>
      </c>
      <c r="B560" t="s">
        <v>787</v>
      </c>
      <c r="C560" s="1">
        <v>15300000</v>
      </c>
      <c r="D560" s="2">
        <v>16545966132</v>
      </c>
      <c r="E560" t="s">
        <v>45</v>
      </c>
      <c r="F560" t="s">
        <v>787</v>
      </c>
      <c r="G560">
        <v>87864</v>
      </c>
      <c r="H560" t="s">
        <v>31</v>
      </c>
      <c r="I560" t="s">
        <v>32</v>
      </c>
      <c r="J560" t="s">
        <v>45</v>
      </c>
      <c r="K560">
        <v>175</v>
      </c>
      <c r="L560">
        <v>100</v>
      </c>
      <c r="M560">
        <v>142</v>
      </c>
      <c r="N560">
        <v>361483000</v>
      </c>
      <c r="O560">
        <v>90400</v>
      </c>
      <c r="P560">
        <v>1400000</v>
      </c>
      <c r="Q560">
        <v>1100000</v>
      </c>
      <c r="R560">
        <v>17400000</v>
      </c>
      <c r="S560">
        <v>300000</v>
      </c>
      <c r="T560">
        <v>2011</v>
      </c>
      <c r="U560" t="s">
        <v>132</v>
      </c>
      <c r="V560" t="s">
        <v>184</v>
      </c>
      <c r="W560">
        <v>28.1</v>
      </c>
      <c r="X560">
        <v>1366417754</v>
      </c>
      <c r="Y560">
        <v>5.36</v>
      </c>
      <c r="Z560">
        <v>471031528</v>
      </c>
      <c r="AA560">
        <v>20.593684</v>
      </c>
      <c r="AB560">
        <v>78.962879999999998</v>
      </c>
      <c r="AC560">
        <v>563.23076923076928</v>
      </c>
      <c r="AD560">
        <v>188313.37216607484</v>
      </c>
      <c r="AE560">
        <v>174.13275061458617</v>
      </c>
      <c r="AF560">
        <v>9.24696683042866E-4</v>
      </c>
      <c r="AG560">
        <v>84.612768383007335</v>
      </c>
      <c r="AH560">
        <v>1081.4356949019607</v>
      </c>
      <c r="AI560">
        <v>15</v>
      </c>
      <c r="AJ560">
        <v>1309600</v>
      </c>
      <c r="AK560">
        <v>16300000</v>
      </c>
      <c r="AL560">
        <v>20000</v>
      </c>
      <c r="AM560">
        <f>youtube_stats_raw[[#This Row],[subscribers_for_last_30_days]] /  youtube_stats_raw[[#This Row],[subscribers]]</f>
        <v>1.9607843137254902E-2</v>
      </c>
      <c r="AN560" t="str">
        <f>IF(AND(youtube_stats_raw[[#This Row],[upload_frequency]]&gt;23.1077381,youtube_stats_raw[[#This Row],[ engagement_rate]]&lt;=0),"High",IF(OR(youtube_stats_raw[[#This Row],[upload_frequency]]&gt;23.1077381,youtube_stats_raw[[#This Row],[ engagement_rate]]&lt;=0),"Medium","Low"))</f>
        <v>Medium</v>
      </c>
      <c r="AO560" s="4">
        <f>DATE(T560, MATCH(U560,{"Jan","Feb","Mar","Apr","May","Jun","Jul","Aug","Sep","Oct","Nov","Dec"},0), V560)</f>
        <v>40847</v>
      </c>
      <c r="AP560" t="str">
        <f>IF(youtube_stats_raw[[#This Row],[subscribers]]&lt;70000000,"Micro",IF(youtube_stats_raw[[#This Row],[subscribers]]&lt;128000000,"Mid",IF(youtube_stats_raw[[#This Row],[subscribers]]&lt;186000000,"Macro","Mega")))</f>
        <v>Micro</v>
      </c>
      <c r="AQ560">
        <f>SUM((youtube_stats_raw[[#This Row],[lowest_yearly_earnings]] + youtube_stats_raw[[#This Row],[highest_yearly_earnings]])/2)</f>
        <v>9250000</v>
      </c>
      <c r="AR56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61" spans="1:44" x14ac:dyDescent="0.3">
      <c r="A561">
        <v>652</v>
      </c>
      <c r="B561" t="s">
        <v>788</v>
      </c>
      <c r="C561" s="1">
        <v>15200000</v>
      </c>
      <c r="D561" s="2">
        <v>857725714</v>
      </c>
      <c r="E561" t="s">
        <v>58</v>
      </c>
      <c r="F561" t="s">
        <v>788</v>
      </c>
      <c r="G561">
        <v>194</v>
      </c>
      <c r="H561" t="s">
        <v>31</v>
      </c>
      <c r="I561" t="s">
        <v>32</v>
      </c>
      <c r="J561" t="s">
        <v>124</v>
      </c>
      <c r="K561">
        <v>13929</v>
      </c>
      <c r="L561">
        <v>100</v>
      </c>
      <c r="M561">
        <v>35</v>
      </c>
      <c r="N561">
        <v>65380000</v>
      </c>
      <c r="O561">
        <v>16300</v>
      </c>
      <c r="P561">
        <v>261500</v>
      </c>
      <c r="Q561">
        <v>196100</v>
      </c>
      <c r="R561">
        <v>3100000</v>
      </c>
      <c r="S561">
        <v>1300000</v>
      </c>
      <c r="T561">
        <v>2017</v>
      </c>
      <c r="U561" t="s">
        <v>132</v>
      </c>
      <c r="V561" t="s">
        <v>85</v>
      </c>
      <c r="W561">
        <v>28.1</v>
      </c>
      <c r="X561">
        <v>1366417754</v>
      </c>
      <c r="Y561">
        <v>5.36</v>
      </c>
      <c r="Z561">
        <v>471031528</v>
      </c>
      <c r="AA561">
        <v>20.593684</v>
      </c>
      <c r="AB561">
        <v>78.962879999999998</v>
      </c>
      <c r="AC561">
        <v>2.3095238095238093</v>
      </c>
      <c r="AD561">
        <v>4421266.5670103095</v>
      </c>
      <c r="AE561">
        <v>78350.515463917531</v>
      </c>
      <c r="AF561">
        <v>1.7721282866890942E-2</v>
      </c>
      <c r="AG561">
        <v>304.87601774289351</v>
      </c>
      <c r="AH561">
        <v>56.429323289473686</v>
      </c>
      <c r="AI561">
        <v>9</v>
      </c>
      <c r="AJ561">
        <v>245200</v>
      </c>
      <c r="AK561">
        <v>2903900</v>
      </c>
      <c r="AL561">
        <v>144444.44444444444</v>
      </c>
      <c r="AM561">
        <f>youtube_stats_raw[[#This Row],[subscribers_for_last_30_days]] /  youtube_stats_raw[[#This Row],[subscribers]]</f>
        <v>8.5526315789473686E-2</v>
      </c>
      <c r="AN561" t="str">
        <f>IF(AND(youtube_stats_raw[[#This Row],[upload_frequency]]&gt;23.1077381,youtube_stats_raw[[#This Row],[ engagement_rate]]&lt;=0),"High",IF(OR(youtube_stats_raw[[#This Row],[upload_frequency]]&gt;23.1077381,youtube_stats_raw[[#This Row],[ engagement_rate]]&lt;=0),"Medium","Low"))</f>
        <v>Low</v>
      </c>
      <c r="AO561" s="4">
        <f>DATE(T561, MATCH(U561,{"Jan","Feb","Mar","Apr","May","Jun","Jul","Aug","Sep","Oct","Nov","Dec"},0), V561)</f>
        <v>43023</v>
      </c>
      <c r="AP561" t="str">
        <f>IF(youtube_stats_raw[[#This Row],[subscribers]]&lt;70000000,"Micro",IF(youtube_stats_raw[[#This Row],[subscribers]]&lt;128000000,"Mid",IF(youtube_stats_raw[[#This Row],[subscribers]]&lt;186000000,"Macro","Mega")))</f>
        <v>Micro</v>
      </c>
      <c r="AQ561">
        <f>SUM((youtube_stats_raw[[#This Row],[lowest_yearly_earnings]] + youtube_stats_raw[[#This Row],[highest_yearly_earnings]])/2)</f>
        <v>1648050</v>
      </c>
      <c r="AR56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62" spans="1:44" x14ac:dyDescent="0.3">
      <c r="A562">
        <v>653</v>
      </c>
      <c r="B562" t="s">
        <v>789</v>
      </c>
      <c r="C562" s="1">
        <v>15200000</v>
      </c>
      <c r="D562" s="2">
        <v>4503880875</v>
      </c>
      <c r="E562" t="s">
        <v>170</v>
      </c>
      <c r="F562" t="s">
        <v>789</v>
      </c>
      <c r="G562">
        <v>106</v>
      </c>
      <c r="H562" t="s">
        <v>31</v>
      </c>
      <c r="I562" t="s">
        <v>32</v>
      </c>
      <c r="J562" t="s">
        <v>170</v>
      </c>
      <c r="K562">
        <v>1593</v>
      </c>
      <c r="L562">
        <v>102</v>
      </c>
      <c r="M562">
        <v>28</v>
      </c>
      <c r="N562">
        <v>98329000</v>
      </c>
      <c r="O562">
        <v>24600</v>
      </c>
      <c r="P562">
        <v>393300</v>
      </c>
      <c r="Q562">
        <v>295000</v>
      </c>
      <c r="R562">
        <v>4700000</v>
      </c>
      <c r="S562">
        <v>200000</v>
      </c>
      <c r="T562">
        <v>2015</v>
      </c>
      <c r="U562" t="s">
        <v>34</v>
      </c>
      <c r="V562" t="s">
        <v>74</v>
      </c>
      <c r="W562">
        <v>28.1</v>
      </c>
      <c r="X562">
        <v>1366417754</v>
      </c>
      <c r="Y562">
        <v>5.36</v>
      </c>
      <c r="Z562">
        <v>471031528</v>
      </c>
      <c r="AA562">
        <v>20.593684</v>
      </c>
      <c r="AB562">
        <v>78.962879999999998</v>
      </c>
      <c r="AC562">
        <v>0.98148148148148151</v>
      </c>
      <c r="AD562">
        <v>42489442.216981135</v>
      </c>
      <c r="AE562">
        <v>143396.22641509434</v>
      </c>
      <c r="AF562">
        <v>3.3748672360256419E-3</v>
      </c>
      <c r="AG562">
        <v>87.324689732163492</v>
      </c>
      <c r="AH562">
        <v>296.30795230263158</v>
      </c>
      <c r="AI562">
        <v>11</v>
      </c>
      <c r="AJ562">
        <v>368700</v>
      </c>
      <c r="AK562">
        <v>4405000</v>
      </c>
      <c r="AL562">
        <v>18181.81818181818</v>
      </c>
      <c r="AM562">
        <f>youtube_stats_raw[[#This Row],[subscribers_for_last_30_days]] /  youtube_stats_raw[[#This Row],[subscribers]]</f>
        <v>1.3157894736842105E-2</v>
      </c>
      <c r="AN562" t="str">
        <f>IF(AND(youtube_stats_raw[[#This Row],[upload_frequency]]&gt;23.1077381,youtube_stats_raw[[#This Row],[ engagement_rate]]&lt;=0),"High",IF(OR(youtube_stats_raw[[#This Row],[upload_frequency]]&gt;23.1077381,youtube_stats_raw[[#This Row],[ engagement_rate]]&lt;=0),"Medium","Low"))</f>
        <v>Low</v>
      </c>
      <c r="AO562" s="4">
        <f>DATE(T562, MATCH(U562,{"Jan","Feb","Mar","Apr","May","Jun","Jul","Aug","Sep","Oct","Nov","Dec"},0), V562)</f>
        <v>42077</v>
      </c>
      <c r="AP562" t="str">
        <f>IF(youtube_stats_raw[[#This Row],[subscribers]]&lt;70000000,"Micro",IF(youtube_stats_raw[[#This Row],[subscribers]]&lt;128000000,"Mid",IF(youtube_stats_raw[[#This Row],[subscribers]]&lt;186000000,"Macro","Mega")))</f>
        <v>Micro</v>
      </c>
      <c r="AQ562">
        <f>SUM((youtube_stats_raw[[#This Row],[lowest_yearly_earnings]] + youtube_stats_raw[[#This Row],[highest_yearly_earnings]])/2)</f>
        <v>2497500</v>
      </c>
      <c r="AR56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63" spans="1:44" x14ac:dyDescent="0.3">
      <c r="A563">
        <v>654</v>
      </c>
      <c r="B563" t="s">
        <v>790</v>
      </c>
      <c r="C563" s="1">
        <v>15200000</v>
      </c>
      <c r="D563" s="2">
        <v>1491452935</v>
      </c>
      <c r="E563" t="s">
        <v>45</v>
      </c>
      <c r="F563" t="s">
        <v>790</v>
      </c>
      <c r="G563">
        <v>443</v>
      </c>
      <c r="H563" t="s">
        <v>172</v>
      </c>
      <c r="I563" t="s">
        <v>173</v>
      </c>
      <c r="J563" t="s">
        <v>45</v>
      </c>
      <c r="K563">
        <v>7153</v>
      </c>
      <c r="L563">
        <v>6</v>
      </c>
      <c r="M563">
        <v>144</v>
      </c>
      <c r="N563">
        <v>9980000</v>
      </c>
      <c r="O563">
        <v>2500</v>
      </c>
      <c r="P563">
        <v>39900</v>
      </c>
      <c r="Q563">
        <v>29900</v>
      </c>
      <c r="R563">
        <v>479000</v>
      </c>
      <c r="S563">
        <v>0</v>
      </c>
      <c r="T563">
        <v>2013</v>
      </c>
      <c r="U563" t="s">
        <v>65</v>
      </c>
      <c r="V563" t="s">
        <v>83</v>
      </c>
      <c r="W563">
        <v>35.5</v>
      </c>
      <c r="X563">
        <v>108116615</v>
      </c>
      <c r="Y563">
        <v>2.15</v>
      </c>
      <c r="Z563">
        <v>50975903</v>
      </c>
      <c r="AA563">
        <v>12.879721</v>
      </c>
      <c r="AB563">
        <v>121.774017</v>
      </c>
      <c r="AC563">
        <v>3.356060606060606</v>
      </c>
      <c r="AD563">
        <v>3366710.9142212188</v>
      </c>
      <c r="AE563">
        <v>34311.512415349884</v>
      </c>
      <c r="AF563">
        <v>1.0191404397216195E-2</v>
      </c>
      <c r="AG563">
        <v>26.752436542692511</v>
      </c>
      <c r="AH563">
        <v>98.121903618421058</v>
      </c>
      <c r="AI563">
        <v>13</v>
      </c>
      <c r="AJ563">
        <v>37400</v>
      </c>
      <c r="AK563">
        <v>449100</v>
      </c>
      <c r="AL563">
        <v>0</v>
      </c>
      <c r="AM563">
        <f>youtube_stats_raw[[#This Row],[subscribers_for_last_30_days]] /  youtube_stats_raw[[#This Row],[subscribers]]</f>
        <v>0</v>
      </c>
      <c r="AN563" t="str">
        <f>IF(AND(youtube_stats_raw[[#This Row],[upload_frequency]]&gt;23.1077381,youtube_stats_raw[[#This Row],[ engagement_rate]]&lt;=0),"High",IF(OR(youtube_stats_raw[[#This Row],[upload_frequency]]&gt;23.1077381,youtube_stats_raw[[#This Row],[ engagement_rate]]&lt;=0),"Medium","Low"))</f>
        <v>Medium</v>
      </c>
      <c r="AO563" s="4">
        <f>DATE(T563, MATCH(U563,{"Jan","Feb","Mar","Apr","May","Jun","Jul","Aug","Sep","Oct","Nov","Dec"},0), V563)</f>
        <v>41375</v>
      </c>
      <c r="AP563" t="str">
        <f>IF(youtube_stats_raw[[#This Row],[subscribers]]&lt;70000000,"Micro",IF(youtube_stats_raw[[#This Row],[subscribers]]&lt;128000000,"Mid",IF(youtube_stats_raw[[#This Row],[subscribers]]&lt;186000000,"Macro","Mega")))</f>
        <v>Micro</v>
      </c>
      <c r="AQ563">
        <f>SUM((youtube_stats_raw[[#This Row],[lowest_yearly_earnings]] + youtube_stats_raw[[#This Row],[highest_yearly_earnings]])/2)</f>
        <v>254450</v>
      </c>
      <c r="AR56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64" spans="1:44" x14ac:dyDescent="0.3">
      <c r="A564">
        <v>655</v>
      </c>
      <c r="B564" t="s">
        <v>791</v>
      </c>
      <c r="C564" s="1">
        <v>15200000</v>
      </c>
      <c r="D564" s="2">
        <v>6391679636</v>
      </c>
      <c r="E564" t="s">
        <v>30</v>
      </c>
      <c r="F564" t="s">
        <v>791</v>
      </c>
      <c r="G564">
        <v>5056</v>
      </c>
      <c r="H564" t="s">
        <v>31</v>
      </c>
      <c r="I564" t="s">
        <v>32</v>
      </c>
      <c r="J564" t="s">
        <v>30</v>
      </c>
      <c r="K564">
        <v>955</v>
      </c>
      <c r="L564">
        <v>102</v>
      </c>
      <c r="M564">
        <v>126</v>
      </c>
      <c r="N564">
        <v>57809000</v>
      </c>
      <c r="O564">
        <v>14500</v>
      </c>
      <c r="P564">
        <v>231200</v>
      </c>
      <c r="Q564">
        <v>173400</v>
      </c>
      <c r="R564">
        <v>2800000</v>
      </c>
      <c r="S564">
        <v>200000</v>
      </c>
      <c r="T564">
        <v>2012</v>
      </c>
      <c r="U564" t="s">
        <v>34</v>
      </c>
      <c r="V564" t="s">
        <v>103</v>
      </c>
      <c r="W564">
        <v>28.1</v>
      </c>
      <c r="X564">
        <v>1366417754</v>
      </c>
      <c r="Y564">
        <v>5.36</v>
      </c>
      <c r="Z564">
        <v>471031528</v>
      </c>
      <c r="AA564">
        <v>20.593684</v>
      </c>
      <c r="AB564">
        <v>78.962879999999998</v>
      </c>
      <c r="AC564">
        <v>35.111111111111114</v>
      </c>
      <c r="AD564">
        <v>1264177.1431962026</v>
      </c>
      <c r="AE564">
        <v>3006.3291139240505</v>
      </c>
      <c r="AF564">
        <v>2.378091654404689E-3</v>
      </c>
      <c r="AG564">
        <v>36.172025690681849</v>
      </c>
      <c r="AH564">
        <v>420.50523921052633</v>
      </c>
      <c r="AI564">
        <v>14</v>
      </c>
      <c r="AJ564">
        <v>216700</v>
      </c>
      <c r="AK564">
        <v>2626600</v>
      </c>
      <c r="AL564">
        <v>14285.714285714286</v>
      </c>
      <c r="AM564">
        <f>youtube_stats_raw[[#This Row],[subscribers_for_last_30_days]] /  youtube_stats_raw[[#This Row],[subscribers]]</f>
        <v>1.3157894736842105E-2</v>
      </c>
      <c r="AN564" t="str">
        <f>IF(AND(youtube_stats_raw[[#This Row],[upload_frequency]]&gt;23.1077381,youtube_stats_raw[[#This Row],[ engagement_rate]]&lt;=0),"High",IF(OR(youtube_stats_raw[[#This Row],[upload_frequency]]&gt;23.1077381,youtube_stats_raw[[#This Row],[ engagement_rate]]&lt;=0),"Medium","Low"))</f>
        <v>Medium</v>
      </c>
      <c r="AO564" s="4">
        <f>DATE(T564, MATCH(U564,{"Jan","Feb","Mar","Apr","May","Jun","Jul","Aug","Sep","Oct","Nov","Dec"},0), V564)</f>
        <v>40984</v>
      </c>
      <c r="AP564" t="str">
        <f>IF(youtube_stats_raw[[#This Row],[subscribers]]&lt;70000000,"Micro",IF(youtube_stats_raw[[#This Row],[subscribers]]&lt;128000000,"Mid",IF(youtube_stats_raw[[#This Row],[subscribers]]&lt;186000000,"Macro","Mega")))</f>
        <v>Micro</v>
      </c>
      <c r="AQ564">
        <f>SUM((youtube_stats_raw[[#This Row],[lowest_yearly_earnings]] + youtube_stats_raw[[#This Row],[highest_yearly_earnings]])/2)</f>
        <v>1486700</v>
      </c>
      <c r="AR56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65" spans="1:44" x14ac:dyDescent="0.3">
      <c r="A565">
        <v>656</v>
      </c>
      <c r="B565" t="s">
        <v>792</v>
      </c>
      <c r="C565" s="1">
        <v>15200000</v>
      </c>
      <c r="D565" s="2">
        <v>7151683497</v>
      </c>
      <c r="E565" t="s">
        <v>45</v>
      </c>
      <c r="F565" t="s">
        <v>792</v>
      </c>
      <c r="G565">
        <v>11099</v>
      </c>
      <c r="H565" t="s">
        <v>31</v>
      </c>
      <c r="I565" t="s">
        <v>32</v>
      </c>
      <c r="J565" t="s">
        <v>45</v>
      </c>
      <c r="K565">
        <v>794</v>
      </c>
      <c r="L565">
        <v>102</v>
      </c>
      <c r="M565">
        <v>144</v>
      </c>
      <c r="N565">
        <v>210909000</v>
      </c>
      <c r="O565">
        <v>52700</v>
      </c>
      <c r="P565">
        <v>843600</v>
      </c>
      <c r="Q565">
        <v>632700</v>
      </c>
      <c r="R565">
        <v>10100000</v>
      </c>
      <c r="S565">
        <v>300000</v>
      </c>
      <c r="T565">
        <v>2014</v>
      </c>
      <c r="U565" t="s">
        <v>59</v>
      </c>
      <c r="V565" t="s">
        <v>50</v>
      </c>
      <c r="W565">
        <v>28.1</v>
      </c>
      <c r="X565">
        <v>1366417754</v>
      </c>
      <c r="Y565">
        <v>5.36</v>
      </c>
      <c r="Z565">
        <v>471031528</v>
      </c>
      <c r="AA565">
        <v>20.593684</v>
      </c>
      <c r="AB565">
        <v>78.962879999999998</v>
      </c>
      <c r="AC565">
        <v>92.49166666666666</v>
      </c>
      <c r="AD565">
        <v>644353.86043787724</v>
      </c>
      <c r="AE565">
        <v>1369.4927470943328</v>
      </c>
      <c r="AF565">
        <v>2.1253736978679386E-3</v>
      </c>
      <c r="AG565">
        <v>117.95824023167059</v>
      </c>
      <c r="AH565">
        <v>470.5054932236842</v>
      </c>
      <c r="AI565">
        <v>12</v>
      </c>
      <c r="AJ565">
        <v>790900</v>
      </c>
      <c r="AK565">
        <v>9467300</v>
      </c>
      <c r="AL565">
        <v>25000</v>
      </c>
      <c r="AM565">
        <f>youtube_stats_raw[[#This Row],[subscribers_for_last_30_days]] /  youtube_stats_raw[[#This Row],[subscribers]]</f>
        <v>1.9736842105263157E-2</v>
      </c>
      <c r="AN565" t="str">
        <f>IF(AND(youtube_stats_raw[[#This Row],[upload_frequency]]&gt;23.1077381,youtube_stats_raw[[#This Row],[ engagement_rate]]&lt;=0),"High",IF(OR(youtube_stats_raw[[#This Row],[upload_frequency]]&gt;23.1077381,youtube_stats_raw[[#This Row],[ engagement_rate]]&lt;=0),"Medium","Low"))</f>
        <v>Medium</v>
      </c>
      <c r="AO565" s="4">
        <f>DATE(T565, MATCH(U565,{"Jan","Feb","Mar","Apr","May","Jun","Jul","Aug","Sep","Oct","Nov","Dec"},0), V565)</f>
        <v>41761</v>
      </c>
      <c r="AP565" t="str">
        <f>IF(youtube_stats_raw[[#This Row],[subscribers]]&lt;70000000,"Micro",IF(youtube_stats_raw[[#This Row],[subscribers]]&lt;128000000,"Mid",IF(youtube_stats_raw[[#This Row],[subscribers]]&lt;186000000,"Macro","Mega")))</f>
        <v>Micro</v>
      </c>
      <c r="AQ565">
        <f>SUM((youtube_stats_raw[[#This Row],[lowest_yearly_earnings]] + youtube_stats_raw[[#This Row],[highest_yearly_earnings]])/2)</f>
        <v>5366350</v>
      </c>
      <c r="AR56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66" spans="1:44" x14ac:dyDescent="0.3">
      <c r="A566">
        <v>657</v>
      </c>
      <c r="B566" t="s">
        <v>793</v>
      </c>
      <c r="C566" s="1">
        <v>15200000</v>
      </c>
      <c r="D566" s="2">
        <v>7564652648</v>
      </c>
      <c r="E566" t="s">
        <v>45</v>
      </c>
      <c r="F566" t="s">
        <v>793</v>
      </c>
      <c r="G566">
        <v>9862</v>
      </c>
      <c r="H566" t="s">
        <v>31</v>
      </c>
      <c r="I566" t="s">
        <v>32</v>
      </c>
      <c r="J566" t="s">
        <v>30</v>
      </c>
      <c r="K566">
        <v>728</v>
      </c>
      <c r="L566">
        <v>101</v>
      </c>
      <c r="M566">
        <v>125</v>
      </c>
      <c r="N566">
        <v>105978000</v>
      </c>
      <c r="O566">
        <v>26500</v>
      </c>
      <c r="P566">
        <v>423900</v>
      </c>
      <c r="Q566">
        <v>317900</v>
      </c>
      <c r="R566">
        <v>5100000</v>
      </c>
      <c r="S566">
        <v>200000</v>
      </c>
      <c r="T566">
        <v>2011</v>
      </c>
      <c r="U566" t="s">
        <v>140</v>
      </c>
      <c r="V566" t="s">
        <v>33</v>
      </c>
      <c r="W566">
        <v>28.1</v>
      </c>
      <c r="X566">
        <v>1366417754</v>
      </c>
      <c r="Y566">
        <v>5.36</v>
      </c>
      <c r="Z566">
        <v>471031528</v>
      </c>
      <c r="AA566">
        <v>20.593684</v>
      </c>
      <c r="AB566">
        <v>78.962879999999998</v>
      </c>
      <c r="AC566">
        <v>63.217948717948715</v>
      </c>
      <c r="AD566">
        <v>767050.56256337452</v>
      </c>
      <c r="AE566">
        <v>1541.2695193672682</v>
      </c>
      <c r="AF566">
        <v>2.0093453998867605E-3</v>
      </c>
      <c r="AG566">
        <v>56.036941777105106</v>
      </c>
      <c r="AH566">
        <v>497.67451631578945</v>
      </c>
      <c r="AI566">
        <v>15</v>
      </c>
      <c r="AJ566">
        <v>397400</v>
      </c>
      <c r="AK566">
        <v>4782100</v>
      </c>
      <c r="AL566">
        <v>13333.333333333334</v>
      </c>
      <c r="AM566">
        <f>youtube_stats_raw[[#This Row],[subscribers_for_last_30_days]] /  youtube_stats_raw[[#This Row],[subscribers]]</f>
        <v>1.3157894736842105E-2</v>
      </c>
      <c r="AN566" t="str">
        <f>IF(AND(youtube_stats_raw[[#This Row],[upload_frequency]]&gt;23.1077381,youtube_stats_raw[[#This Row],[ engagement_rate]]&lt;=0),"High",IF(OR(youtube_stats_raw[[#This Row],[upload_frequency]]&gt;23.1077381,youtube_stats_raw[[#This Row],[ engagement_rate]]&lt;=0),"Medium","Low"))</f>
        <v>Medium</v>
      </c>
      <c r="AO566" s="4">
        <f>DATE(T566, MATCH(U566,{"Jan","Feb","Mar","Apr","May","Jun","Jul","Aug","Sep","Oct","Nov","Dec"},0), V566)</f>
        <v>40848</v>
      </c>
      <c r="AP566" t="str">
        <f>IF(youtube_stats_raw[[#This Row],[subscribers]]&lt;70000000,"Micro",IF(youtube_stats_raw[[#This Row],[subscribers]]&lt;128000000,"Mid",IF(youtube_stats_raw[[#This Row],[subscribers]]&lt;186000000,"Macro","Mega")))</f>
        <v>Micro</v>
      </c>
      <c r="AQ566">
        <f>SUM((youtube_stats_raw[[#This Row],[lowest_yearly_earnings]] + youtube_stats_raw[[#This Row],[highest_yearly_earnings]])/2)</f>
        <v>2708950</v>
      </c>
      <c r="AR56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67" spans="1:44" x14ac:dyDescent="0.3">
      <c r="A567">
        <v>658</v>
      </c>
      <c r="B567" t="s">
        <v>794</v>
      </c>
      <c r="C567" s="1">
        <v>15200000</v>
      </c>
      <c r="D567" s="2">
        <v>8333387785</v>
      </c>
      <c r="E567" t="s">
        <v>45</v>
      </c>
      <c r="F567" t="s">
        <v>794</v>
      </c>
      <c r="G567">
        <v>654</v>
      </c>
      <c r="H567" t="s">
        <v>263</v>
      </c>
      <c r="I567" t="s">
        <v>264</v>
      </c>
      <c r="J567" t="s">
        <v>45</v>
      </c>
      <c r="K567">
        <v>615</v>
      </c>
      <c r="L567">
        <v>5</v>
      </c>
      <c r="M567">
        <v>144</v>
      </c>
      <c r="N567">
        <v>4427000</v>
      </c>
      <c r="O567">
        <v>1100</v>
      </c>
      <c r="P567">
        <v>17700</v>
      </c>
      <c r="Q567">
        <v>13300</v>
      </c>
      <c r="R567">
        <v>212500</v>
      </c>
      <c r="S567">
        <v>0</v>
      </c>
      <c r="T567">
        <v>2014</v>
      </c>
      <c r="U567" t="s">
        <v>84</v>
      </c>
      <c r="V567" t="s">
        <v>66</v>
      </c>
      <c r="W567">
        <v>23.9</v>
      </c>
      <c r="X567">
        <v>83429615</v>
      </c>
      <c r="Y567">
        <v>13.49</v>
      </c>
      <c r="Z567">
        <v>63097818</v>
      </c>
      <c r="AA567">
        <v>38.963745000000003</v>
      </c>
      <c r="AB567">
        <v>35.243321999999999</v>
      </c>
      <c r="AC567">
        <v>5.45</v>
      </c>
      <c r="AD567">
        <v>12742183.157492355</v>
      </c>
      <c r="AE567">
        <v>23241.590214067277</v>
      </c>
      <c r="AF567">
        <v>1.8239880816970765E-3</v>
      </c>
      <c r="AG567">
        <v>2.1239861214498852</v>
      </c>
      <c r="AH567">
        <v>548.24919638157894</v>
      </c>
      <c r="AI567">
        <v>12</v>
      </c>
      <c r="AJ567">
        <v>16600</v>
      </c>
      <c r="AK567">
        <v>199200</v>
      </c>
      <c r="AL567">
        <v>0</v>
      </c>
      <c r="AM567">
        <f>youtube_stats_raw[[#This Row],[subscribers_for_last_30_days]] /  youtube_stats_raw[[#This Row],[subscribers]]</f>
        <v>0</v>
      </c>
      <c r="AN567" t="str">
        <f>IF(AND(youtube_stats_raw[[#This Row],[upload_frequency]]&gt;23.1077381,youtube_stats_raw[[#This Row],[ engagement_rate]]&lt;=0),"High",IF(OR(youtube_stats_raw[[#This Row],[upload_frequency]]&gt;23.1077381,youtube_stats_raw[[#This Row],[ engagement_rate]]&lt;=0),"Medium","Low"))</f>
        <v>Medium</v>
      </c>
      <c r="AO567" s="4">
        <f>DATE(T567, MATCH(U567,{"Jan","Feb","Mar","Apr","May","Jun","Jul","Aug","Sep","Oct","Nov","Dec"},0), V567)</f>
        <v>42002</v>
      </c>
      <c r="AP567" t="str">
        <f>IF(youtube_stats_raw[[#This Row],[subscribers]]&lt;70000000,"Micro",IF(youtube_stats_raw[[#This Row],[subscribers]]&lt;128000000,"Mid",IF(youtube_stats_raw[[#This Row],[subscribers]]&lt;186000000,"Macro","Mega")))</f>
        <v>Micro</v>
      </c>
      <c r="AQ567">
        <f>SUM((youtube_stats_raw[[#This Row],[lowest_yearly_earnings]] + youtube_stats_raw[[#This Row],[highest_yearly_earnings]])/2)</f>
        <v>112900</v>
      </c>
      <c r="AR56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68" spans="1:44" x14ac:dyDescent="0.3">
      <c r="A568">
        <v>659</v>
      </c>
      <c r="B568" t="s">
        <v>795</v>
      </c>
      <c r="C568" s="1">
        <v>15200000</v>
      </c>
      <c r="D568" s="2">
        <v>14198154095</v>
      </c>
      <c r="E568" t="s">
        <v>134</v>
      </c>
      <c r="F568" t="s">
        <v>795</v>
      </c>
      <c r="G568">
        <v>160405</v>
      </c>
      <c r="H568" t="s">
        <v>39</v>
      </c>
      <c r="I568" t="s">
        <v>40</v>
      </c>
      <c r="J568" t="s">
        <v>135</v>
      </c>
      <c r="K568">
        <v>247</v>
      </c>
      <c r="L568">
        <v>148</v>
      </c>
      <c r="M568">
        <v>16</v>
      </c>
      <c r="N568">
        <v>187006000</v>
      </c>
      <c r="O568">
        <v>46800</v>
      </c>
      <c r="P568">
        <v>748000</v>
      </c>
      <c r="Q568">
        <v>561000</v>
      </c>
      <c r="R568">
        <v>9000000</v>
      </c>
      <c r="S568">
        <v>100000</v>
      </c>
      <c r="T568">
        <v>2005</v>
      </c>
      <c r="U568" t="s">
        <v>132</v>
      </c>
      <c r="V568" t="s">
        <v>50</v>
      </c>
      <c r="W568">
        <v>88.2</v>
      </c>
      <c r="X568">
        <v>328239523</v>
      </c>
      <c r="Y568">
        <v>14.7</v>
      </c>
      <c r="Z568">
        <v>270663028</v>
      </c>
      <c r="AA568">
        <v>37.090240000000001</v>
      </c>
      <c r="AB568">
        <v>-95.712890999999999</v>
      </c>
      <c r="AC568">
        <v>703.53070175438597</v>
      </c>
      <c r="AD568">
        <v>88514.410990929216</v>
      </c>
      <c r="AE568">
        <v>94.760138399675824</v>
      </c>
      <c r="AF568">
        <v>1.0705617010701982E-3</v>
      </c>
      <c r="AG568">
        <v>52.682904763191331</v>
      </c>
      <c r="AH568">
        <v>934.08908519736838</v>
      </c>
      <c r="AI568">
        <v>21</v>
      </c>
      <c r="AJ568">
        <v>701200</v>
      </c>
      <c r="AK568">
        <v>8439000</v>
      </c>
      <c r="AL568">
        <v>4761.9047619047615</v>
      </c>
      <c r="AM568">
        <f>youtube_stats_raw[[#This Row],[subscribers_for_last_30_days]] /  youtube_stats_raw[[#This Row],[subscribers]]</f>
        <v>6.5789473684210523E-3</v>
      </c>
      <c r="AN568" t="str">
        <f>IF(AND(youtube_stats_raw[[#This Row],[upload_frequency]]&gt;23.1077381,youtube_stats_raw[[#This Row],[ engagement_rate]]&lt;=0),"High",IF(OR(youtube_stats_raw[[#This Row],[upload_frequency]]&gt;23.1077381,youtube_stats_raw[[#This Row],[ engagement_rate]]&lt;=0),"Medium","Low"))</f>
        <v>Medium</v>
      </c>
      <c r="AO568" s="4">
        <f>DATE(T568, MATCH(U568,{"Jan","Feb","Mar","Apr","May","Jun","Jul","Aug","Sep","Oct","Nov","Dec"},0), V568)</f>
        <v>38627</v>
      </c>
      <c r="AP568" t="str">
        <f>IF(youtube_stats_raw[[#This Row],[subscribers]]&lt;70000000,"Micro",IF(youtube_stats_raw[[#This Row],[subscribers]]&lt;128000000,"Mid",IF(youtube_stats_raw[[#This Row],[subscribers]]&lt;186000000,"Macro","Mega")))</f>
        <v>Micro</v>
      </c>
      <c r="AQ568">
        <f>SUM((youtube_stats_raw[[#This Row],[lowest_yearly_earnings]] + youtube_stats_raw[[#This Row],[highest_yearly_earnings]])/2)</f>
        <v>4780500</v>
      </c>
      <c r="AR56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69" spans="1:44" x14ac:dyDescent="0.3">
      <c r="A569">
        <v>660</v>
      </c>
      <c r="B569" t="s">
        <v>796</v>
      </c>
      <c r="C569" s="1">
        <v>15200000</v>
      </c>
      <c r="D569" s="2">
        <v>6624168155</v>
      </c>
      <c r="E569" t="s">
        <v>134</v>
      </c>
      <c r="F569" t="s">
        <v>796</v>
      </c>
      <c r="G569">
        <v>91704</v>
      </c>
      <c r="H569" t="s">
        <v>31</v>
      </c>
      <c r="I569" t="s">
        <v>32</v>
      </c>
      <c r="J569" t="s">
        <v>135</v>
      </c>
      <c r="K569">
        <v>900</v>
      </c>
      <c r="L569">
        <v>101</v>
      </c>
      <c r="M569">
        <v>16</v>
      </c>
      <c r="N569">
        <v>49662000</v>
      </c>
      <c r="O569">
        <v>12400</v>
      </c>
      <c r="P569">
        <v>198600</v>
      </c>
      <c r="Q569">
        <v>149000</v>
      </c>
      <c r="R569">
        <v>2400000</v>
      </c>
      <c r="S569">
        <v>100000</v>
      </c>
      <c r="T569">
        <v>2008</v>
      </c>
      <c r="U569" t="s">
        <v>73</v>
      </c>
      <c r="V569" t="s">
        <v>144</v>
      </c>
      <c r="W569">
        <v>28.1</v>
      </c>
      <c r="X569">
        <v>1366417754</v>
      </c>
      <c r="Y569">
        <v>5.36</v>
      </c>
      <c r="Z569">
        <v>471031528</v>
      </c>
      <c r="AA569">
        <v>20.593684</v>
      </c>
      <c r="AB569">
        <v>78.962879999999998</v>
      </c>
      <c r="AC569">
        <v>477.625</v>
      </c>
      <c r="AD569">
        <v>72234.233566692841</v>
      </c>
      <c r="AE569">
        <v>165.75067608828405</v>
      </c>
      <c r="AF569">
        <v>2.294627739564078E-3</v>
      </c>
      <c r="AG569">
        <v>29.981122965620123</v>
      </c>
      <c r="AH569">
        <v>435.80053651315791</v>
      </c>
      <c r="AI569">
        <v>18</v>
      </c>
      <c r="AJ569">
        <v>186200</v>
      </c>
      <c r="AK569">
        <v>2251000</v>
      </c>
      <c r="AL569">
        <v>5555.5555555555557</v>
      </c>
      <c r="AM569">
        <f>youtube_stats_raw[[#This Row],[subscribers_for_last_30_days]] /  youtube_stats_raw[[#This Row],[subscribers]]</f>
        <v>6.5789473684210523E-3</v>
      </c>
      <c r="AN569" t="str">
        <f>IF(AND(youtube_stats_raw[[#This Row],[upload_frequency]]&gt;23.1077381,youtube_stats_raw[[#This Row],[ engagement_rate]]&lt;=0),"High",IF(OR(youtube_stats_raw[[#This Row],[upload_frequency]]&gt;23.1077381,youtube_stats_raw[[#This Row],[ engagement_rate]]&lt;=0),"Medium","Low"))</f>
        <v>Medium</v>
      </c>
      <c r="AO569" s="4">
        <f>DATE(T569, MATCH(U569,{"Jan","Feb","Mar","Apr","May","Jun","Jul","Aug","Sep","Oct","Nov","Dec"},0), V569)</f>
        <v>39466</v>
      </c>
      <c r="AP569" t="str">
        <f>IF(youtube_stats_raw[[#This Row],[subscribers]]&lt;70000000,"Micro",IF(youtube_stats_raw[[#This Row],[subscribers]]&lt;128000000,"Mid",IF(youtube_stats_raw[[#This Row],[subscribers]]&lt;186000000,"Macro","Mega")))</f>
        <v>Micro</v>
      </c>
      <c r="AQ569">
        <f>SUM((youtube_stats_raw[[#This Row],[lowest_yearly_earnings]] + youtube_stats_raw[[#This Row],[highest_yearly_earnings]])/2)</f>
        <v>1274500</v>
      </c>
      <c r="AR56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70" spans="1:44" x14ac:dyDescent="0.3">
      <c r="A570">
        <v>661</v>
      </c>
      <c r="B570" t="s">
        <v>797</v>
      </c>
      <c r="C570" s="1">
        <v>15100000</v>
      </c>
      <c r="D570" s="2">
        <v>1777072487</v>
      </c>
      <c r="E570" t="s">
        <v>58</v>
      </c>
      <c r="F570" t="s">
        <v>797</v>
      </c>
      <c r="G570">
        <v>210</v>
      </c>
      <c r="H570" t="s">
        <v>39</v>
      </c>
      <c r="I570" t="s">
        <v>40</v>
      </c>
      <c r="J570" t="s">
        <v>71</v>
      </c>
      <c r="K570">
        <v>5778</v>
      </c>
      <c r="L570">
        <v>150</v>
      </c>
      <c r="M570">
        <v>44</v>
      </c>
      <c r="N570">
        <v>15984000</v>
      </c>
      <c r="O570">
        <v>4000</v>
      </c>
      <c r="P570">
        <v>63900</v>
      </c>
      <c r="Q570">
        <v>48000</v>
      </c>
      <c r="R570">
        <v>767200</v>
      </c>
      <c r="S570">
        <v>0</v>
      </c>
      <c r="T570">
        <v>2017</v>
      </c>
      <c r="U570" t="s">
        <v>46</v>
      </c>
      <c r="V570" t="s">
        <v>33</v>
      </c>
      <c r="W570">
        <v>88.2</v>
      </c>
      <c r="X570">
        <v>328239523</v>
      </c>
      <c r="Y570">
        <v>14.7</v>
      </c>
      <c r="Z570">
        <v>270663028</v>
      </c>
      <c r="AA570">
        <v>37.090240000000001</v>
      </c>
      <c r="AB570">
        <v>-95.712890999999999</v>
      </c>
      <c r="AC570">
        <v>2.5</v>
      </c>
      <c r="AD570">
        <v>8462249.9380952381</v>
      </c>
      <c r="AE570">
        <v>71904.761904761908</v>
      </c>
      <c r="AF570">
        <v>8.4971210293685682E-3</v>
      </c>
      <c r="AG570">
        <v>35.958015481897448</v>
      </c>
      <c r="AH570">
        <v>117.68691966887417</v>
      </c>
      <c r="AI570">
        <v>9</v>
      </c>
      <c r="AJ570">
        <v>59900</v>
      </c>
      <c r="AK570">
        <v>719200</v>
      </c>
      <c r="AL570">
        <v>0</v>
      </c>
      <c r="AM570">
        <f>youtube_stats_raw[[#This Row],[subscribers_for_last_30_days]] /  youtube_stats_raw[[#This Row],[subscribers]]</f>
        <v>0</v>
      </c>
      <c r="AN570" t="str">
        <f>IF(AND(youtube_stats_raw[[#This Row],[upload_frequency]]&gt;23.1077381,youtube_stats_raw[[#This Row],[ engagement_rate]]&lt;=0),"High",IF(OR(youtube_stats_raw[[#This Row],[upload_frequency]]&gt;23.1077381,youtube_stats_raw[[#This Row],[ engagement_rate]]&lt;=0),"Medium","Low"))</f>
        <v>Medium</v>
      </c>
      <c r="AO570" s="4">
        <f>DATE(T570, MATCH(U570,{"Jan","Feb","Mar","Apr","May","Jun","Jul","Aug","Sep","Oct","Nov","Dec"},0), V570)</f>
        <v>42767</v>
      </c>
      <c r="AP570" t="str">
        <f>IF(youtube_stats_raw[[#This Row],[subscribers]]&lt;70000000,"Micro",IF(youtube_stats_raw[[#This Row],[subscribers]]&lt;128000000,"Mid",IF(youtube_stats_raw[[#This Row],[subscribers]]&lt;186000000,"Macro","Mega")))</f>
        <v>Micro</v>
      </c>
      <c r="AQ570">
        <f>SUM((youtube_stats_raw[[#This Row],[lowest_yearly_earnings]] + youtube_stats_raw[[#This Row],[highest_yearly_earnings]])/2)</f>
        <v>407600</v>
      </c>
      <c r="AR57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71" spans="1:44" x14ac:dyDescent="0.3">
      <c r="A571">
        <v>663</v>
      </c>
      <c r="B571" t="s">
        <v>798</v>
      </c>
      <c r="C571" s="1">
        <v>15100000</v>
      </c>
      <c r="D571" s="2">
        <v>2143140898</v>
      </c>
      <c r="E571" t="s">
        <v>49</v>
      </c>
      <c r="F571" t="s">
        <v>798</v>
      </c>
      <c r="G571">
        <v>3810</v>
      </c>
      <c r="H571" t="s">
        <v>246</v>
      </c>
      <c r="I571" t="s">
        <v>247</v>
      </c>
      <c r="J571" t="s">
        <v>45</v>
      </c>
      <c r="K571">
        <v>4520</v>
      </c>
      <c r="L571">
        <v>24</v>
      </c>
      <c r="M571">
        <v>144</v>
      </c>
      <c r="N571">
        <v>17231000</v>
      </c>
      <c r="O571">
        <v>4300</v>
      </c>
      <c r="P571">
        <v>68900</v>
      </c>
      <c r="Q571">
        <v>51700</v>
      </c>
      <c r="R571">
        <v>827100</v>
      </c>
      <c r="S571">
        <v>100000</v>
      </c>
      <c r="T571">
        <v>2017</v>
      </c>
      <c r="U571" t="s">
        <v>73</v>
      </c>
      <c r="V571" t="s">
        <v>103</v>
      </c>
      <c r="W571">
        <v>36.299999999999997</v>
      </c>
      <c r="X571">
        <v>270203917</v>
      </c>
      <c r="Y571">
        <v>4.6900000000000004</v>
      </c>
      <c r="Z571">
        <v>151509724</v>
      </c>
      <c r="AA571">
        <v>-0.78927499999999995</v>
      </c>
      <c r="AB571">
        <v>113.92132700000001</v>
      </c>
      <c r="AC571">
        <v>45.357142857142854</v>
      </c>
      <c r="AD571">
        <v>562504.17270341213</v>
      </c>
      <c r="AE571">
        <v>3963.2545931758532</v>
      </c>
      <c r="AF571">
        <v>7.0457336771891513E-3</v>
      </c>
      <c r="AG571">
        <v>32.149076182671024</v>
      </c>
      <c r="AH571">
        <v>141.92986079470199</v>
      </c>
      <c r="AI571">
        <v>9</v>
      </c>
      <c r="AJ571">
        <v>64600</v>
      </c>
      <c r="AK571">
        <v>775400</v>
      </c>
      <c r="AL571">
        <v>11111.111111111111</v>
      </c>
      <c r="AM571">
        <f>youtube_stats_raw[[#This Row],[subscribers_for_last_30_days]] /  youtube_stats_raw[[#This Row],[subscribers]]</f>
        <v>6.6225165562913907E-3</v>
      </c>
      <c r="AN571" t="str">
        <f>IF(AND(youtube_stats_raw[[#This Row],[upload_frequency]]&gt;23.1077381,youtube_stats_raw[[#This Row],[ engagement_rate]]&lt;=0),"High",IF(OR(youtube_stats_raw[[#This Row],[upload_frequency]]&gt;23.1077381,youtube_stats_raw[[#This Row],[ engagement_rate]]&lt;=0),"Medium","Low"))</f>
        <v>Medium</v>
      </c>
      <c r="AO571" s="4">
        <f>DATE(T571, MATCH(U571,{"Jan","Feb","Mar","Apr","May","Jun","Jul","Aug","Sep","Oct","Nov","Dec"},0), V571)</f>
        <v>42751</v>
      </c>
      <c r="AP571" t="str">
        <f>IF(youtube_stats_raw[[#This Row],[subscribers]]&lt;70000000,"Micro",IF(youtube_stats_raw[[#This Row],[subscribers]]&lt;128000000,"Mid",IF(youtube_stats_raw[[#This Row],[subscribers]]&lt;186000000,"Macro","Mega")))</f>
        <v>Micro</v>
      </c>
      <c r="AQ571">
        <f>SUM((youtube_stats_raw[[#This Row],[lowest_yearly_earnings]] + youtube_stats_raw[[#This Row],[highest_yearly_earnings]])/2)</f>
        <v>439400</v>
      </c>
      <c r="AR57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72" spans="1:44" x14ac:dyDescent="0.3">
      <c r="A572">
        <v>664</v>
      </c>
      <c r="B572" t="s">
        <v>799</v>
      </c>
      <c r="C572" s="1">
        <v>15100000</v>
      </c>
      <c r="D572" s="2">
        <v>2400037562</v>
      </c>
      <c r="E572" t="s">
        <v>94</v>
      </c>
      <c r="F572" t="s">
        <v>800</v>
      </c>
      <c r="G572">
        <v>159</v>
      </c>
      <c r="H572" t="s">
        <v>801</v>
      </c>
      <c r="I572" t="s">
        <v>802</v>
      </c>
      <c r="J572" t="s">
        <v>71</v>
      </c>
      <c r="K572">
        <v>3889418</v>
      </c>
      <c r="L572">
        <v>504</v>
      </c>
      <c r="M572">
        <v>7615</v>
      </c>
      <c r="N572">
        <v>86</v>
      </c>
      <c r="O572">
        <v>0</v>
      </c>
      <c r="P572">
        <v>0</v>
      </c>
      <c r="Q572">
        <v>0</v>
      </c>
      <c r="R572">
        <v>4</v>
      </c>
      <c r="S572">
        <v>0</v>
      </c>
      <c r="T572">
        <v>2006</v>
      </c>
      <c r="U572" t="s">
        <v>34</v>
      </c>
      <c r="V572" t="s">
        <v>42</v>
      </c>
      <c r="W572">
        <v>0</v>
      </c>
      <c r="X572">
        <v>0</v>
      </c>
      <c r="Y572">
        <v>0</v>
      </c>
      <c r="Z572">
        <v>0</v>
      </c>
      <c r="AA572">
        <v>0</v>
      </c>
      <c r="AB572">
        <v>0</v>
      </c>
      <c r="AC572">
        <v>0.73611111111111116</v>
      </c>
      <c r="AD572">
        <v>15094575.861635219</v>
      </c>
      <c r="AE572">
        <v>94968.553459119503</v>
      </c>
      <c r="AF572">
        <v>6.2915681983813886E-3</v>
      </c>
      <c r="AG572">
        <v>0</v>
      </c>
      <c r="AH572">
        <v>158.94288490066225</v>
      </c>
      <c r="AI572">
        <v>20</v>
      </c>
      <c r="AJ572">
        <v>0</v>
      </c>
      <c r="AK572">
        <v>4</v>
      </c>
      <c r="AL572">
        <v>0</v>
      </c>
      <c r="AM572">
        <f>youtube_stats_raw[[#This Row],[subscribers_for_last_30_days]] /  youtube_stats_raw[[#This Row],[subscribers]]</f>
        <v>0</v>
      </c>
      <c r="AN572" t="str">
        <f>IF(AND(youtube_stats_raw[[#This Row],[upload_frequency]]&gt;23.1077381,youtube_stats_raw[[#This Row],[ engagement_rate]]&lt;=0),"High",IF(OR(youtube_stats_raw[[#This Row],[upload_frequency]]&gt;23.1077381,youtube_stats_raw[[#This Row],[ engagement_rate]]&lt;=0),"Medium","Low"))</f>
        <v>Medium</v>
      </c>
      <c r="AO572" s="4">
        <f>DATE(T572, MATCH(U572,{"Jan","Feb","Mar","Apr","May","Jun","Jul","Aug","Sep","Oct","Nov","Dec"},0), V572)</f>
        <v>38788</v>
      </c>
      <c r="AP572" t="str">
        <f>IF(youtube_stats_raw[[#This Row],[subscribers]]&lt;70000000,"Micro",IF(youtube_stats_raw[[#This Row],[subscribers]]&lt;128000000,"Mid",IF(youtube_stats_raw[[#This Row],[subscribers]]&lt;186000000,"Macro","Mega")))</f>
        <v>Micro</v>
      </c>
      <c r="AQ572">
        <f>SUM((youtube_stats_raw[[#This Row],[lowest_yearly_earnings]] + youtube_stats_raw[[#This Row],[highest_yearly_earnings]])/2)</f>
        <v>2</v>
      </c>
      <c r="AR57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73" spans="1:44" x14ac:dyDescent="0.3">
      <c r="A573">
        <v>665</v>
      </c>
      <c r="B573" t="s">
        <v>803</v>
      </c>
      <c r="C573" s="1">
        <v>15100000</v>
      </c>
      <c r="D573" s="2">
        <v>1760131384</v>
      </c>
      <c r="E573" t="s">
        <v>58</v>
      </c>
      <c r="F573" t="s">
        <v>803</v>
      </c>
      <c r="G573">
        <v>533</v>
      </c>
      <c r="H573" t="s">
        <v>172</v>
      </c>
      <c r="I573" t="s">
        <v>173</v>
      </c>
      <c r="J573" t="s">
        <v>45</v>
      </c>
      <c r="K573">
        <v>5849</v>
      </c>
      <c r="L573">
        <v>7</v>
      </c>
      <c r="M573">
        <v>145</v>
      </c>
      <c r="N573">
        <v>12376000</v>
      </c>
      <c r="O573">
        <v>3100</v>
      </c>
      <c r="P573">
        <v>49500</v>
      </c>
      <c r="Q573">
        <v>37100</v>
      </c>
      <c r="R573">
        <v>594000</v>
      </c>
      <c r="S573">
        <v>0</v>
      </c>
      <c r="T573">
        <v>2008</v>
      </c>
      <c r="U573" t="s">
        <v>65</v>
      </c>
      <c r="V573" t="s">
        <v>99</v>
      </c>
      <c r="W573">
        <v>35.5</v>
      </c>
      <c r="X573">
        <v>108116615</v>
      </c>
      <c r="Y573">
        <v>2.15</v>
      </c>
      <c r="Z573">
        <v>50975903</v>
      </c>
      <c r="AA573">
        <v>12.879721</v>
      </c>
      <c r="AB573">
        <v>121.774017</v>
      </c>
      <c r="AC573">
        <v>2.7760416666666665</v>
      </c>
      <c r="AD573">
        <v>3302310.2889305814</v>
      </c>
      <c r="AE573">
        <v>28330.206378986866</v>
      </c>
      <c r="AF573">
        <v>8.5789050392842715E-3</v>
      </c>
      <c r="AG573">
        <v>28.122900625468308</v>
      </c>
      <c r="AH573">
        <v>116.56499231788079</v>
      </c>
      <c r="AI573">
        <v>18</v>
      </c>
      <c r="AJ573">
        <v>46400</v>
      </c>
      <c r="AK573">
        <v>556900</v>
      </c>
      <c r="AL573">
        <v>0</v>
      </c>
      <c r="AM573">
        <f>youtube_stats_raw[[#This Row],[subscribers_for_last_30_days]] /  youtube_stats_raw[[#This Row],[subscribers]]</f>
        <v>0</v>
      </c>
      <c r="AN573" t="str">
        <f>IF(AND(youtube_stats_raw[[#This Row],[upload_frequency]]&gt;23.1077381,youtube_stats_raw[[#This Row],[ engagement_rate]]&lt;=0),"High",IF(OR(youtube_stats_raw[[#This Row],[upload_frequency]]&gt;23.1077381,youtube_stats_raw[[#This Row],[ engagement_rate]]&lt;=0),"Medium","Low"))</f>
        <v>Medium</v>
      </c>
      <c r="AO573" s="4">
        <f>DATE(T573, MATCH(U573,{"Jan","Feb","Mar","Apr","May","Jun","Jul","Aug","Sep","Oct","Nov","Dec"},0), V573)</f>
        <v>39565</v>
      </c>
      <c r="AP573" t="str">
        <f>IF(youtube_stats_raw[[#This Row],[subscribers]]&lt;70000000,"Micro",IF(youtube_stats_raw[[#This Row],[subscribers]]&lt;128000000,"Mid",IF(youtube_stats_raw[[#This Row],[subscribers]]&lt;186000000,"Macro","Mega")))</f>
        <v>Micro</v>
      </c>
      <c r="AQ573">
        <f>SUM((youtube_stats_raw[[#This Row],[lowest_yearly_earnings]] + youtube_stats_raw[[#This Row],[highest_yearly_earnings]])/2)</f>
        <v>315550</v>
      </c>
      <c r="AR57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74" spans="1:44" x14ac:dyDescent="0.3">
      <c r="A574">
        <v>666</v>
      </c>
      <c r="B574" t="s">
        <v>804</v>
      </c>
      <c r="C574" s="1">
        <v>15100000</v>
      </c>
      <c r="D574" s="2">
        <v>3060202847</v>
      </c>
      <c r="E574" t="s">
        <v>58</v>
      </c>
      <c r="F574" t="s">
        <v>804</v>
      </c>
      <c r="G574">
        <v>1037</v>
      </c>
      <c r="H574" t="s">
        <v>39</v>
      </c>
      <c r="I574" t="s">
        <v>40</v>
      </c>
      <c r="J574" t="s">
        <v>71</v>
      </c>
      <c r="K574">
        <v>2796</v>
      </c>
      <c r="L574">
        <v>149</v>
      </c>
      <c r="M574">
        <v>43</v>
      </c>
      <c r="N574">
        <v>43409000</v>
      </c>
      <c r="O574">
        <v>10900</v>
      </c>
      <c r="P574">
        <v>173600</v>
      </c>
      <c r="Q574">
        <v>130200</v>
      </c>
      <c r="R574">
        <v>2100000</v>
      </c>
      <c r="S574">
        <v>200000</v>
      </c>
      <c r="T574">
        <v>2013</v>
      </c>
      <c r="U574" t="s">
        <v>73</v>
      </c>
      <c r="V574" t="s">
        <v>42</v>
      </c>
      <c r="W574">
        <v>88.2</v>
      </c>
      <c r="X574">
        <v>328239523</v>
      </c>
      <c r="Y574">
        <v>14.7</v>
      </c>
      <c r="Z574">
        <v>270663028</v>
      </c>
      <c r="AA574">
        <v>37.090240000000001</v>
      </c>
      <c r="AB574">
        <v>-95.712890999999999</v>
      </c>
      <c r="AC574">
        <v>7.8560606060606064</v>
      </c>
      <c r="AD574">
        <v>2951015.2815814852</v>
      </c>
      <c r="AE574">
        <v>14561.234329797493</v>
      </c>
      <c r="AF574">
        <v>4.9343134278836912E-3</v>
      </c>
      <c r="AG574">
        <v>56.728265634477403</v>
      </c>
      <c r="AH574">
        <v>202.66244019867548</v>
      </c>
      <c r="AI574">
        <v>13</v>
      </c>
      <c r="AJ574">
        <v>162700</v>
      </c>
      <c r="AK574">
        <v>1969800</v>
      </c>
      <c r="AL574">
        <v>15384.615384615385</v>
      </c>
      <c r="AM574">
        <f>youtube_stats_raw[[#This Row],[subscribers_for_last_30_days]] /  youtube_stats_raw[[#This Row],[subscribers]]</f>
        <v>1.3245033112582781E-2</v>
      </c>
      <c r="AN574" t="str">
        <f>IF(AND(youtube_stats_raw[[#This Row],[upload_frequency]]&gt;23.1077381,youtube_stats_raw[[#This Row],[ engagement_rate]]&lt;=0),"High",IF(OR(youtube_stats_raw[[#This Row],[upload_frequency]]&gt;23.1077381,youtube_stats_raw[[#This Row],[ engagement_rate]]&lt;=0),"Medium","Low"))</f>
        <v>Low</v>
      </c>
      <c r="AO574" s="4">
        <f>DATE(T574, MATCH(U574,{"Jan","Feb","Mar","Apr","May","Jun","Jul","Aug","Sep","Oct","Nov","Dec"},0), V574)</f>
        <v>41286</v>
      </c>
      <c r="AP574" t="str">
        <f>IF(youtube_stats_raw[[#This Row],[subscribers]]&lt;70000000,"Micro",IF(youtube_stats_raw[[#This Row],[subscribers]]&lt;128000000,"Mid",IF(youtube_stats_raw[[#This Row],[subscribers]]&lt;186000000,"Macro","Mega")))</f>
        <v>Micro</v>
      </c>
      <c r="AQ574">
        <f>SUM((youtube_stats_raw[[#This Row],[lowest_yearly_earnings]] + youtube_stats_raw[[#This Row],[highest_yearly_earnings]])/2)</f>
        <v>1115100</v>
      </c>
      <c r="AR57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75" spans="1:44" x14ac:dyDescent="0.3">
      <c r="A575">
        <v>667</v>
      </c>
      <c r="B575" t="s">
        <v>805</v>
      </c>
      <c r="C575" s="1">
        <v>15100000</v>
      </c>
      <c r="D575" s="2">
        <v>2761547758</v>
      </c>
      <c r="E575" t="s">
        <v>94</v>
      </c>
      <c r="F575" t="s">
        <v>805</v>
      </c>
      <c r="G575">
        <v>2618</v>
      </c>
      <c r="H575" t="s">
        <v>39</v>
      </c>
      <c r="I575" t="s">
        <v>40</v>
      </c>
      <c r="J575" t="s">
        <v>45</v>
      </c>
      <c r="K575">
        <v>3241</v>
      </c>
      <c r="L575">
        <v>150</v>
      </c>
      <c r="M575">
        <v>145</v>
      </c>
      <c r="N575">
        <v>11956000</v>
      </c>
      <c r="O575">
        <v>3000</v>
      </c>
      <c r="P575">
        <v>47800</v>
      </c>
      <c r="Q575">
        <v>35900</v>
      </c>
      <c r="R575">
        <v>573900</v>
      </c>
      <c r="S575">
        <v>0</v>
      </c>
      <c r="T575">
        <v>2010</v>
      </c>
      <c r="U575" t="s">
        <v>73</v>
      </c>
      <c r="V575" t="s">
        <v>77</v>
      </c>
      <c r="W575">
        <v>88.2</v>
      </c>
      <c r="X575">
        <v>328239523</v>
      </c>
      <c r="Y575">
        <v>14.7</v>
      </c>
      <c r="Z575">
        <v>270663028</v>
      </c>
      <c r="AA575">
        <v>37.090240000000001</v>
      </c>
      <c r="AB575">
        <v>-95.712890999999999</v>
      </c>
      <c r="AC575">
        <v>15.583333333333334</v>
      </c>
      <c r="AD575">
        <v>1054831.076394194</v>
      </c>
      <c r="AE575">
        <v>5767.7616501145912</v>
      </c>
      <c r="AF575">
        <v>5.4679481664788934E-3</v>
      </c>
      <c r="AG575">
        <v>17.309133930972923</v>
      </c>
      <c r="AH575">
        <v>182.88395748344371</v>
      </c>
      <c r="AI575">
        <v>16</v>
      </c>
      <c r="AJ575">
        <v>44800</v>
      </c>
      <c r="AK575">
        <v>538000</v>
      </c>
      <c r="AL575">
        <v>0</v>
      </c>
      <c r="AM575">
        <f>youtube_stats_raw[[#This Row],[subscribers_for_last_30_days]] /  youtube_stats_raw[[#This Row],[subscribers]]</f>
        <v>0</v>
      </c>
      <c r="AN575" t="str">
        <f>IF(AND(youtube_stats_raw[[#This Row],[upload_frequency]]&gt;23.1077381,youtube_stats_raw[[#This Row],[ engagement_rate]]&lt;=0),"High",IF(OR(youtube_stats_raw[[#This Row],[upload_frequency]]&gt;23.1077381,youtube_stats_raw[[#This Row],[ engagement_rate]]&lt;=0),"Medium","Low"))</f>
        <v>Medium</v>
      </c>
      <c r="AO575" s="4">
        <f>DATE(T575, MATCH(U575,{"Jan","Feb","Mar","Apr","May","Jun","Jul","Aug","Sep","Oct","Nov","Dec"},0), V575)</f>
        <v>40184</v>
      </c>
      <c r="AP575" t="str">
        <f>IF(youtube_stats_raw[[#This Row],[subscribers]]&lt;70000000,"Micro",IF(youtube_stats_raw[[#This Row],[subscribers]]&lt;128000000,"Mid",IF(youtube_stats_raw[[#This Row],[subscribers]]&lt;186000000,"Macro","Mega")))</f>
        <v>Micro</v>
      </c>
      <c r="AQ575">
        <f>SUM((youtube_stats_raw[[#This Row],[lowest_yearly_earnings]] + youtube_stats_raw[[#This Row],[highest_yearly_earnings]])/2)</f>
        <v>304900</v>
      </c>
      <c r="AR57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76" spans="1:44" x14ac:dyDescent="0.3">
      <c r="A576">
        <v>668</v>
      </c>
      <c r="B576" t="s">
        <v>806</v>
      </c>
      <c r="C576" s="1">
        <v>15100000</v>
      </c>
      <c r="D576" s="2">
        <v>4236036141</v>
      </c>
      <c r="E576" t="s">
        <v>61</v>
      </c>
      <c r="F576" t="s">
        <v>806</v>
      </c>
      <c r="G576">
        <v>2997</v>
      </c>
      <c r="H576" t="s">
        <v>207</v>
      </c>
      <c r="I576" t="s">
        <v>208</v>
      </c>
      <c r="J576" t="s">
        <v>45</v>
      </c>
      <c r="K576">
        <v>1760</v>
      </c>
      <c r="L576">
        <v>12</v>
      </c>
      <c r="M576">
        <v>145</v>
      </c>
      <c r="N576">
        <v>5972000</v>
      </c>
      <c r="O576">
        <v>1500</v>
      </c>
      <c r="P576">
        <v>23900</v>
      </c>
      <c r="Q576">
        <v>17900</v>
      </c>
      <c r="R576">
        <v>286600</v>
      </c>
      <c r="S576">
        <v>0</v>
      </c>
      <c r="T576">
        <v>2013</v>
      </c>
      <c r="U576" t="s">
        <v>46</v>
      </c>
      <c r="V576" t="s">
        <v>42</v>
      </c>
      <c r="W576">
        <v>88.9</v>
      </c>
      <c r="X576">
        <v>47076781</v>
      </c>
      <c r="Y576">
        <v>13.96</v>
      </c>
      <c r="Z576">
        <v>37927409</v>
      </c>
      <c r="AA576">
        <v>40.463667000000001</v>
      </c>
      <c r="AB576">
        <v>-3.7492200000000002</v>
      </c>
      <c r="AC576">
        <v>22.704545454545453</v>
      </c>
      <c r="AD576">
        <v>1413425.4724724726</v>
      </c>
      <c r="AE576">
        <v>5038.3717050383721</v>
      </c>
      <c r="AF576">
        <v>3.5646532506767863E-3</v>
      </c>
      <c r="AG576">
        <v>5.6420670656407417</v>
      </c>
      <c r="AH576">
        <v>280.53219476821192</v>
      </c>
      <c r="AI576">
        <v>13</v>
      </c>
      <c r="AJ576">
        <v>22400</v>
      </c>
      <c r="AK576">
        <v>268700</v>
      </c>
      <c r="AL576">
        <v>0</v>
      </c>
      <c r="AM576">
        <f>youtube_stats_raw[[#This Row],[subscribers_for_last_30_days]] /  youtube_stats_raw[[#This Row],[subscribers]]</f>
        <v>0</v>
      </c>
      <c r="AN576" t="str">
        <f>IF(AND(youtube_stats_raw[[#This Row],[upload_frequency]]&gt;23.1077381,youtube_stats_raw[[#This Row],[ engagement_rate]]&lt;=0),"High",IF(OR(youtube_stats_raw[[#This Row],[upload_frequency]]&gt;23.1077381,youtube_stats_raw[[#This Row],[ engagement_rate]]&lt;=0),"Medium","Low"))</f>
        <v>Medium</v>
      </c>
      <c r="AO576" s="4">
        <f>DATE(T576, MATCH(U576,{"Jan","Feb","Mar","Apr","May","Jun","Jul","Aug","Sep","Oct","Nov","Dec"},0), V576)</f>
        <v>41317</v>
      </c>
      <c r="AP576" t="str">
        <f>IF(youtube_stats_raw[[#This Row],[subscribers]]&lt;70000000,"Micro",IF(youtube_stats_raw[[#This Row],[subscribers]]&lt;128000000,"Mid",IF(youtube_stats_raw[[#This Row],[subscribers]]&lt;186000000,"Macro","Mega")))</f>
        <v>Micro</v>
      </c>
      <c r="AQ576">
        <f>SUM((youtube_stats_raw[[#This Row],[lowest_yearly_earnings]] + youtube_stats_raw[[#This Row],[highest_yearly_earnings]])/2)</f>
        <v>152250</v>
      </c>
      <c r="AR57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77" spans="1:44" x14ac:dyDescent="0.3">
      <c r="A577">
        <v>670</v>
      </c>
      <c r="B577" t="s">
        <v>807</v>
      </c>
      <c r="C577" s="1">
        <v>15100000</v>
      </c>
      <c r="D577" s="2">
        <v>5324913850</v>
      </c>
      <c r="E577" t="s">
        <v>58</v>
      </c>
      <c r="F577" t="s">
        <v>807</v>
      </c>
      <c r="G577">
        <v>753</v>
      </c>
      <c r="H577" t="s">
        <v>773</v>
      </c>
      <c r="I577" t="s">
        <v>774</v>
      </c>
      <c r="J577" t="s">
        <v>45</v>
      </c>
      <c r="K577">
        <v>1242</v>
      </c>
      <c r="L577">
        <v>2</v>
      </c>
      <c r="M577">
        <v>145</v>
      </c>
      <c r="N577">
        <v>46060000</v>
      </c>
      <c r="O577">
        <v>11500</v>
      </c>
      <c r="P577">
        <v>184200</v>
      </c>
      <c r="Q577">
        <v>138200</v>
      </c>
      <c r="R577">
        <v>2200000</v>
      </c>
      <c r="S577">
        <v>100000</v>
      </c>
      <c r="T577">
        <v>2014</v>
      </c>
      <c r="U577" t="s">
        <v>132</v>
      </c>
      <c r="V577" t="s">
        <v>184</v>
      </c>
      <c r="W577">
        <v>35.200000000000003</v>
      </c>
      <c r="X577">
        <v>100388073</v>
      </c>
      <c r="Y577">
        <v>10.76</v>
      </c>
      <c r="Z577">
        <v>42895824</v>
      </c>
      <c r="AA577">
        <v>26.820553</v>
      </c>
      <c r="AB577">
        <v>30.802498</v>
      </c>
      <c r="AC577">
        <v>6.2750000000000004</v>
      </c>
      <c r="AD577">
        <v>7071598.7383798137</v>
      </c>
      <c r="AE577">
        <v>20053.120849933599</v>
      </c>
      <c r="AF577">
        <v>2.8357266287040495E-3</v>
      </c>
      <c r="AG577">
        <v>34.592108940879861</v>
      </c>
      <c r="AH577">
        <v>352.64330132450328</v>
      </c>
      <c r="AI577">
        <v>12</v>
      </c>
      <c r="AJ577">
        <v>172700</v>
      </c>
      <c r="AK577">
        <v>2061800</v>
      </c>
      <c r="AL577">
        <v>8333.3333333333339</v>
      </c>
      <c r="AM577">
        <f>youtube_stats_raw[[#This Row],[subscribers_for_last_30_days]] /  youtube_stats_raw[[#This Row],[subscribers]]</f>
        <v>6.6225165562913907E-3</v>
      </c>
      <c r="AN577" t="str">
        <f>IF(AND(youtube_stats_raw[[#This Row],[upload_frequency]]&gt;23.1077381,youtube_stats_raw[[#This Row],[ engagement_rate]]&lt;=0),"High",IF(OR(youtube_stats_raw[[#This Row],[upload_frequency]]&gt;23.1077381,youtube_stats_raw[[#This Row],[ engagement_rate]]&lt;=0),"Medium","Low"))</f>
        <v>Low</v>
      </c>
      <c r="AO577" s="4">
        <f>DATE(T577, MATCH(U577,{"Jan","Feb","Mar","Apr","May","Jun","Jul","Aug","Sep","Oct","Nov","Dec"},0), V577)</f>
        <v>41943</v>
      </c>
      <c r="AP577" t="str">
        <f>IF(youtube_stats_raw[[#This Row],[subscribers]]&lt;70000000,"Micro",IF(youtube_stats_raw[[#This Row],[subscribers]]&lt;128000000,"Mid",IF(youtube_stats_raw[[#This Row],[subscribers]]&lt;186000000,"Macro","Mega")))</f>
        <v>Micro</v>
      </c>
      <c r="AQ577">
        <f>SUM((youtube_stats_raw[[#This Row],[lowest_yearly_earnings]] + youtube_stats_raw[[#This Row],[highest_yearly_earnings]])/2)</f>
        <v>1169100</v>
      </c>
      <c r="AR57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78" spans="1:44" x14ac:dyDescent="0.3">
      <c r="A578">
        <v>671</v>
      </c>
      <c r="B578" t="s">
        <v>808</v>
      </c>
      <c r="C578" s="1">
        <v>15100000</v>
      </c>
      <c r="D578" s="2">
        <v>6668507856</v>
      </c>
      <c r="E578" t="s">
        <v>61</v>
      </c>
      <c r="F578" t="s">
        <v>808</v>
      </c>
      <c r="G578">
        <v>3733</v>
      </c>
      <c r="H578" t="s">
        <v>69</v>
      </c>
      <c r="I578" t="s">
        <v>70</v>
      </c>
      <c r="J578" t="s">
        <v>41</v>
      </c>
      <c r="K578">
        <v>894</v>
      </c>
      <c r="L578">
        <v>10</v>
      </c>
      <c r="M578">
        <v>47</v>
      </c>
      <c r="N578">
        <v>95603000</v>
      </c>
      <c r="O578">
        <v>23900</v>
      </c>
      <c r="P578">
        <v>382400</v>
      </c>
      <c r="Q578">
        <v>286800</v>
      </c>
      <c r="R578">
        <v>4600000</v>
      </c>
      <c r="S578">
        <v>100000</v>
      </c>
      <c r="T578">
        <v>2013</v>
      </c>
      <c r="U578" t="s">
        <v>89</v>
      </c>
      <c r="V578" t="s">
        <v>56</v>
      </c>
      <c r="W578">
        <v>81.900000000000006</v>
      </c>
      <c r="X578">
        <v>144373535</v>
      </c>
      <c r="Y578">
        <v>4.59</v>
      </c>
      <c r="Z578">
        <v>107683889</v>
      </c>
      <c r="AA578">
        <v>61.524009999999997</v>
      </c>
      <c r="AB578">
        <v>105.31875599999999</v>
      </c>
      <c r="AC578">
        <v>28.280303030303031</v>
      </c>
      <c r="AD578">
        <v>1786366.9584784356</v>
      </c>
      <c r="AE578">
        <v>4045.0040182159123</v>
      </c>
      <c r="AF578">
        <v>2.2643746286380622E-3</v>
      </c>
      <c r="AG578">
        <v>57.344162780873837</v>
      </c>
      <c r="AH578">
        <v>441.62303682119204</v>
      </c>
      <c r="AI578">
        <v>13</v>
      </c>
      <c r="AJ578">
        <v>358500</v>
      </c>
      <c r="AK578">
        <v>4313200</v>
      </c>
      <c r="AL578">
        <v>7692.3076923076924</v>
      </c>
      <c r="AM578">
        <f>youtube_stats_raw[[#This Row],[subscribers_for_last_30_days]] /  youtube_stats_raw[[#This Row],[subscribers]]</f>
        <v>6.6225165562913907E-3</v>
      </c>
      <c r="AN578" t="str">
        <f>IF(AND(youtube_stats_raw[[#This Row],[upload_frequency]]&gt;23.1077381,youtube_stats_raw[[#This Row],[ engagement_rate]]&lt;=0),"High",IF(OR(youtube_stats_raw[[#This Row],[upload_frequency]]&gt;23.1077381,youtube_stats_raw[[#This Row],[ engagement_rate]]&lt;=0),"Medium","Low"))</f>
        <v>Medium</v>
      </c>
      <c r="AO578" s="4">
        <f>DATE(T578, MATCH(U578,{"Jan","Feb","Mar","Apr","May","Jun","Jul","Aug","Sep","Oct","Nov","Dec"},0), V578)</f>
        <v>41449</v>
      </c>
      <c r="AP578" t="str">
        <f>IF(youtube_stats_raw[[#This Row],[subscribers]]&lt;70000000,"Micro",IF(youtube_stats_raw[[#This Row],[subscribers]]&lt;128000000,"Mid",IF(youtube_stats_raw[[#This Row],[subscribers]]&lt;186000000,"Macro","Mega")))</f>
        <v>Micro</v>
      </c>
      <c r="AQ578">
        <f>SUM((youtube_stats_raw[[#This Row],[lowest_yearly_earnings]] + youtube_stats_raw[[#This Row],[highest_yearly_earnings]])/2)</f>
        <v>2443400</v>
      </c>
      <c r="AR57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79" spans="1:44" x14ac:dyDescent="0.3">
      <c r="A579">
        <v>672</v>
      </c>
      <c r="B579" t="s">
        <v>809</v>
      </c>
      <c r="C579" s="1">
        <v>15100000</v>
      </c>
      <c r="D579" s="2">
        <v>7857371770</v>
      </c>
      <c r="E579" t="s">
        <v>30</v>
      </c>
      <c r="F579" t="s">
        <v>809</v>
      </c>
      <c r="G579">
        <v>776</v>
      </c>
      <c r="H579" t="s">
        <v>87</v>
      </c>
      <c r="I579" t="s">
        <v>88</v>
      </c>
      <c r="J579" t="s">
        <v>30</v>
      </c>
      <c r="K579">
        <v>680</v>
      </c>
      <c r="L579">
        <v>13</v>
      </c>
      <c r="M579">
        <v>127</v>
      </c>
      <c r="N579">
        <v>40806000</v>
      </c>
      <c r="O579">
        <v>10200</v>
      </c>
      <c r="P579">
        <v>163200</v>
      </c>
      <c r="Q579">
        <v>122400</v>
      </c>
      <c r="R579">
        <v>2000000</v>
      </c>
      <c r="S579">
        <v>0</v>
      </c>
      <c r="T579">
        <v>2005</v>
      </c>
      <c r="U579" t="s">
        <v>132</v>
      </c>
      <c r="V579" t="s">
        <v>119</v>
      </c>
      <c r="W579">
        <v>94.3</v>
      </c>
      <c r="X579">
        <v>51709098</v>
      </c>
      <c r="Y579">
        <v>4.1500000000000004</v>
      </c>
      <c r="Z579">
        <v>42106719</v>
      </c>
      <c r="AA579">
        <v>35.907756999999997</v>
      </c>
      <c r="AB579">
        <v>127.76692199999999</v>
      </c>
      <c r="AC579">
        <v>3.4035087719298245</v>
      </c>
      <c r="AD579">
        <v>10125479.085051546</v>
      </c>
      <c r="AE579">
        <v>19458.762886597939</v>
      </c>
      <c r="AF579">
        <v>1.921762192499643E-3</v>
      </c>
      <c r="AG579">
        <v>20.770303961320646</v>
      </c>
      <c r="AH579">
        <v>520.35574635761589</v>
      </c>
      <c r="AI579">
        <v>21</v>
      </c>
      <c r="AJ579">
        <v>153000</v>
      </c>
      <c r="AK579">
        <v>1877600</v>
      </c>
      <c r="AL579">
        <v>0</v>
      </c>
      <c r="AM579">
        <f>youtube_stats_raw[[#This Row],[subscribers_for_last_30_days]] /  youtube_stats_raw[[#This Row],[subscribers]]</f>
        <v>0</v>
      </c>
      <c r="AN579" t="str">
        <f>IF(AND(youtube_stats_raw[[#This Row],[upload_frequency]]&gt;23.1077381,youtube_stats_raw[[#This Row],[ engagement_rate]]&lt;=0),"High",IF(OR(youtube_stats_raw[[#This Row],[upload_frequency]]&gt;23.1077381,youtube_stats_raw[[#This Row],[ engagement_rate]]&lt;=0),"Medium","Low"))</f>
        <v>Medium</v>
      </c>
      <c r="AO579" s="4">
        <f>DATE(T579, MATCH(U579,{"Jan","Feb","Mar","Apr","May","Jun","Jul","Aug","Sep","Oct","Nov","Dec"},0), V579)</f>
        <v>38635</v>
      </c>
      <c r="AP579" t="str">
        <f>IF(youtube_stats_raw[[#This Row],[subscribers]]&lt;70000000,"Micro",IF(youtube_stats_raw[[#This Row],[subscribers]]&lt;128000000,"Mid",IF(youtube_stats_raw[[#This Row],[subscribers]]&lt;186000000,"Macro","Mega")))</f>
        <v>Micro</v>
      </c>
      <c r="AQ579">
        <f>SUM((youtube_stats_raw[[#This Row],[lowest_yearly_earnings]] + youtube_stats_raw[[#This Row],[highest_yearly_earnings]])/2)</f>
        <v>1061200</v>
      </c>
      <c r="AR57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80" spans="1:44" x14ac:dyDescent="0.3">
      <c r="A580">
        <v>673</v>
      </c>
      <c r="B580" t="s">
        <v>810</v>
      </c>
      <c r="C580" s="1">
        <v>15100000</v>
      </c>
      <c r="D580" s="2">
        <v>9477021288</v>
      </c>
      <c r="E580" t="s">
        <v>170</v>
      </c>
      <c r="F580" t="s">
        <v>810</v>
      </c>
      <c r="G580">
        <v>921</v>
      </c>
      <c r="H580" t="s">
        <v>129</v>
      </c>
      <c r="I580" t="s">
        <v>130</v>
      </c>
      <c r="J580" t="s">
        <v>170</v>
      </c>
      <c r="K580">
        <v>491</v>
      </c>
      <c r="L580">
        <v>13</v>
      </c>
      <c r="M580">
        <v>28</v>
      </c>
      <c r="N580">
        <v>512343000</v>
      </c>
      <c r="O580">
        <v>128100</v>
      </c>
      <c r="P580">
        <v>2000000</v>
      </c>
      <c r="Q580">
        <v>1500000</v>
      </c>
      <c r="R580">
        <v>24600000</v>
      </c>
      <c r="S580">
        <v>700000</v>
      </c>
      <c r="T580">
        <v>2016</v>
      </c>
      <c r="U580" t="s">
        <v>91</v>
      </c>
      <c r="V580" t="s">
        <v>50</v>
      </c>
      <c r="W580">
        <v>90</v>
      </c>
      <c r="X580">
        <v>44938712</v>
      </c>
      <c r="Y580">
        <v>9.7899999999999991</v>
      </c>
      <c r="Z580">
        <v>41339571</v>
      </c>
      <c r="AA580">
        <v>-38.416097000000001</v>
      </c>
      <c r="AB580">
        <v>-63.616672000000001</v>
      </c>
      <c r="AC580">
        <v>9.59375</v>
      </c>
      <c r="AD580">
        <v>10289925.394136807</v>
      </c>
      <c r="AE580">
        <v>16395.222584147665</v>
      </c>
      <c r="AF580">
        <v>1.5933276439000861E-3</v>
      </c>
      <c r="AG580">
        <v>211.03677402650149</v>
      </c>
      <c r="AH580">
        <v>627.61730384105965</v>
      </c>
      <c r="AI580">
        <v>10</v>
      </c>
      <c r="AJ580">
        <v>1871900</v>
      </c>
      <c r="AK580">
        <v>23100000</v>
      </c>
      <c r="AL580">
        <v>70000</v>
      </c>
      <c r="AM580">
        <f>youtube_stats_raw[[#This Row],[subscribers_for_last_30_days]] /  youtube_stats_raw[[#This Row],[subscribers]]</f>
        <v>4.6357615894039736E-2</v>
      </c>
      <c r="AN580" t="str">
        <f>IF(AND(youtube_stats_raw[[#This Row],[upload_frequency]]&gt;23.1077381,youtube_stats_raw[[#This Row],[ engagement_rate]]&lt;=0),"High",IF(OR(youtube_stats_raw[[#This Row],[upload_frequency]]&gt;23.1077381,youtube_stats_raw[[#This Row],[ engagement_rate]]&lt;=0),"Medium","Low"))</f>
        <v>Low</v>
      </c>
      <c r="AO580" s="4">
        <f>DATE(T580, MATCH(U580,{"Jan","Feb","Mar","Apr","May","Jun","Jul","Aug","Sep","Oct","Nov","Dec"},0), V580)</f>
        <v>42584</v>
      </c>
      <c r="AP580" t="str">
        <f>IF(youtube_stats_raw[[#This Row],[subscribers]]&lt;70000000,"Micro",IF(youtube_stats_raw[[#This Row],[subscribers]]&lt;128000000,"Mid",IF(youtube_stats_raw[[#This Row],[subscribers]]&lt;186000000,"Macro","Mega")))</f>
        <v>Micro</v>
      </c>
      <c r="AQ580">
        <f>SUM((youtube_stats_raw[[#This Row],[lowest_yearly_earnings]] + youtube_stats_raw[[#This Row],[highest_yearly_earnings]])/2)</f>
        <v>13050000</v>
      </c>
      <c r="AR58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81" spans="1:44" x14ac:dyDescent="0.3">
      <c r="A581">
        <v>674</v>
      </c>
      <c r="B581" t="s">
        <v>811</v>
      </c>
      <c r="C581" s="1">
        <v>15100000</v>
      </c>
      <c r="D581" s="2">
        <v>10489367372</v>
      </c>
      <c r="E581" t="s">
        <v>134</v>
      </c>
      <c r="F581" t="s">
        <v>811</v>
      </c>
      <c r="G581">
        <v>209520</v>
      </c>
      <c r="H581" t="s">
        <v>172</v>
      </c>
      <c r="I581" t="s">
        <v>173</v>
      </c>
      <c r="J581" t="s">
        <v>135</v>
      </c>
      <c r="K581">
        <v>404</v>
      </c>
      <c r="L581">
        <v>7</v>
      </c>
      <c r="M581">
        <v>17</v>
      </c>
      <c r="N581">
        <v>181644000</v>
      </c>
      <c r="O581">
        <v>45400</v>
      </c>
      <c r="P581">
        <v>726600</v>
      </c>
      <c r="Q581">
        <v>544900</v>
      </c>
      <c r="R581">
        <v>8700000</v>
      </c>
      <c r="S581">
        <v>100000</v>
      </c>
      <c r="T581">
        <v>2009</v>
      </c>
      <c r="U581" t="s">
        <v>132</v>
      </c>
      <c r="V581" t="s">
        <v>127</v>
      </c>
      <c r="W581">
        <v>35.5</v>
      </c>
      <c r="X581">
        <v>108116615</v>
      </c>
      <c r="Y581">
        <v>2.15</v>
      </c>
      <c r="Z581">
        <v>50975903</v>
      </c>
      <c r="AA581">
        <v>12.879721</v>
      </c>
      <c r="AB581">
        <v>121.774017</v>
      </c>
      <c r="AC581">
        <v>1164</v>
      </c>
      <c r="AD581">
        <v>50063.799980908741</v>
      </c>
      <c r="AE581">
        <v>72.069492172584958</v>
      </c>
      <c r="AF581">
        <v>1.4395529744060146E-3</v>
      </c>
      <c r="AG581">
        <v>69.270145112808621</v>
      </c>
      <c r="AH581">
        <v>694.6600908609272</v>
      </c>
      <c r="AI581">
        <v>17</v>
      </c>
      <c r="AJ581">
        <v>681200</v>
      </c>
      <c r="AK581">
        <v>8155100</v>
      </c>
      <c r="AL581">
        <v>5882.3529411764703</v>
      </c>
      <c r="AM581">
        <f>youtube_stats_raw[[#This Row],[subscribers_for_last_30_days]] /  youtube_stats_raw[[#This Row],[subscribers]]</f>
        <v>6.6225165562913907E-3</v>
      </c>
      <c r="AN581" t="str">
        <f>IF(AND(youtube_stats_raw[[#This Row],[upload_frequency]]&gt;23.1077381,youtube_stats_raw[[#This Row],[ engagement_rate]]&lt;=0),"High",IF(OR(youtube_stats_raw[[#This Row],[upload_frequency]]&gt;23.1077381,youtube_stats_raw[[#This Row],[ engagement_rate]]&lt;=0),"Medium","Low"))</f>
        <v>Medium</v>
      </c>
      <c r="AO581" s="4">
        <f>DATE(T581, MATCH(U581,{"Jan","Feb","Mar","Apr","May","Jun","Jul","Aug","Sep","Oct","Nov","Dec"},0), V581)</f>
        <v>40108</v>
      </c>
      <c r="AP581" t="str">
        <f>IF(youtube_stats_raw[[#This Row],[subscribers]]&lt;70000000,"Micro",IF(youtube_stats_raw[[#This Row],[subscribers]]&lt;128000000,"Mid",IF(youtube_stats_raw[[#This Row],[subscribers]]&lt;186000000,"Macro","Mega")))</f>
        <v>Micro</v>
      </c>
      <c r="AQ581">
        <f>SUM((youtube_stats_raw[[#This Row],[lowest_yearly_earnings]] + youtube_stats_raw[[#This Row],[highest_yearly_earnings]])/2)</f>
        <v>4622450</v>
      </c>
      <c r="AR58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82" spans="1:44" x14ac:dyDescent="0.3">
      <c r="A582">
        <v>675</v>
      </c>
      <c r="B582" t="s">
        <v>812</v>
      </c>
      <c r="C582" s="1">
        <v>15100000</v>
      </c>
      <c r="D582" s="2">
        <v>13897932103</v>
      </c>
      <c r="E582" t="s">
        <v>45</v>
      </c>
      <c r="F582" t="s">
        <v>812</v>
      </c>
      <c r="G582">
        <v>2717</v>
      </c>
      <c r="H582" t="s">
        <v>69</v>
      </c>
      <c r="I582" t="s">
        <v>70</v>
      </c>
      <c r="J582" t="s">
        <v>45</v>
      </c>
      <c r="K582">
        <v>256</v>
      </c>
      <c r="L582">
        <v>9</v>
      </c>
      <c r="M582">
        <v>143</v>
      </c>
      <c r="N582">
        <v>713509000</v>
      </c>
      <c r="O582">
        <v>178400</v>
      </c>
      <c r="P582">
        <v>2900000</v>
      </c>
      <c r="Q582">
        <v>2100000</v>
      </c>
      <c r="R582">
        <v>34200000</v>
      </c>
      <c r="S582">
        <v>700000</v>
      </c>
      <c r="T582">
        <v>2020</v>
      </c>
      <c r="U582" t="s">
        <v>73</v>
      </c>
      <c r="V582" t="s">
        <v>56</v>
      </c>
      <c r="W582">
        <v>81.900000000000006</v>
      </c>
      <c r="X582">
        <v>144373535</v>
      </c>
      <c r="Y582">
        <v>4.59</v>
      </c>
      <c r="Z582">
        <v>107683889</v>
      </c>
      <c r="AA582">
        <v>61.524009999999997</v>
      </c>
      <c r="AB582">
        <v>105.31875599999999</v>
      </c>
      <c r="AC582">
        <v>56.604166666666664</v>
      </c>
      <c r="AD582">
        <v>5115175.5991902836</v>
      </c>
      <c r="AE582">
        <v>5557.6002944423999</v>
      </c>
      <c r="AF582">
        <v>1.0864925722827874E-3</v>
      </c>
      <c r="AG582">
        <v>208.66413639868105</v>
      </c>
      <c r="AH582">
        <v>920.39285450331124</v>
      </c>
      <c r="AI582">
        <v>6</v>
      </c>
      <c r="AJ582">
        <v>2721600</v>
      </c>
      <c r="AK582">
        <v>32100000</v>
      </c>
      <c r="AL582">
        <v>116666.66666666667</v>
      </c>
      <c r="AM582">
        <f>youtube_stats_raw[[#This Row],[subscribers_for_last_30_days]] /  youtube_stats_raw[[#This Row],[subscribers]]</f>
        <v>4.6357615894039736E-2</v>
      </c>
      <c r="AN582" t="str">
        <f>IF(AND(youtube_stats_raw[[#This Row],[upload_frequency]]&gt;23.1077381,youtube_stats_raw[[#This Row],[ engagement_rate]]&lt;=0),"High",IF(OR(youtube_stats_raw[[#This Row],[upload_frequency]]&gt;23.1077381,youtube_stats_raw[[#This Row],[ engagement_rate]]&lt;=0),"Medium","Low"))</f>
        <v>Medium</v>
      </c>
      <c r="AO582" s="4">
        <f>DATE(T582, MATCH(U582,{"Jan","Feb","Mar","Apr","May","Jun","Jul","Aug","Sep","Oct","Nov","Dec"},0), V582)</f>
        <v>43854</v>
      </c>
      <c r="AP582" t="str">
        <f>IF(youtube_stats_raw[[#This Row],[subscribers]]&lt;70000000,"Micro",IF(youtube_stats_raw[[#This Row],[subscribers]]&lt;128000000,"Mid",IF(youtube_stats_raw[[#This Row],[subscribers]]&lt;186000000,"Macro","Mega")))</f>
        <v>Micro</v>
      </c>
      <c r="AQ582">
        <f>SUM((youtube_stats_raw[[#This Row],[lowest_yearly_earnings]] + youtube_stats_raw[[#This Row],[highest_yearly_earnings]])/2)</f>
        <v>18150000</v>
      </c>
      <c r="AR58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83" spans="1:44" x14ac:dyDescent="0.3">
      <c r="A583">
        <v>676</v>
      </c>
      <c r="B583" t="s">
        <v>813</v>
      </c>
      <c r="C583" s="1">
        <v>15100000</v>
      </c>
      <c r="D583" s="2">
        <v>12413869881</v>
      </c>
      <c r="E583" t="s">
        <v>30</v>
      </c>
      <c r="F583" t="s">
        <v>813</v>
      </c>
      <c r="G583">
        <v>52</v>
      </c>
      <c r="H583" t="s">
        <v>96</v>
      </c>
      <c r="I583" t="s">
        <v>97</v>
      </c>
      <c r="J583" t="s">
        <v>30</v>
      </c>
      <c r="K583">
        <v>309</v>
      </c>
      <c r="L583">
        <v>25</v>
      </c>
      <c r="M583">
        <v>127</v>
      </c>
      <c r="N583">
        <v>84750000</v>
      </c>
      <c r="O583">
        <v>21200</v>
      </c>
      <c r="P583">
        <v>339000</v>
      </c>
      <c r="Q583">
        <v>254300</v>
      </c>
      <c r="R583">
        <v>4100000</v>
      </c>
      <c r="S583">
        <v>100000</v>
      </c>
      <c r="T583">
        <v>2009</v>
      </c>
      <c r="U583" t="s">
        <v>132</v>
      </c>
      <c r="V583" t="s">
        <v>85</v>
      </c>
      <c r="W583">
        <v>60</v>
      </c>
      <c r="X583">
        <v>66834405</v>
      </c>
      <c r="Y583">
        <v>3.85</v>
      </c>
      <c r="Z583">
        <v>55908316</v>
      </c>
      <c r="AA583">
        <v>55.378050999999999</v>
      </c>
      <c r="AB583">
        <v>-3.4359730000000002</v>
      </c>
      <c r="AC583">
        <v>0.28888888888888886</v>
      </c>
      <c r="AD583">
        <v>238728266.94230768</v>
      </c>
      <c r="AE583">
        <v>290384.61538461538</v>
      </c>
      <c r="AF583">
        <v>1.2163813657424625E-3</v>
      </c>
      <c r="AG583">
        <v>27.308164436204951</v>
      </c>
      <c r="AH583">
        <v>822.11058814569537</v>
      </c>
      <c r="AI583">
        <v>17</v>
      </c>
      <c r="AJ583">
        <v>317800</v>
      </c>
      <c r="AK583">
        <v>3845700</v>
      </c>
      <c r="AL583">
        <v>5882.3529411764703</v>
      </c>
      <c r="AM583">
        <f>youtube_stats_raw[[#This Row],[subscribers_for_last_30_days]] /  youtube_stats_raw[[#This Row],[subscribers]]</f>
        <v>6.6225165562913907E-3</v>
      </c>
      <c r="AN583" t="str">
        <f>IF(AND(youtube_stats_raw[[#This Row],[upload_frequency]]&gt;23.1077381,youtube_stats_raw[[#This Row],[ engagement_rate]]&lt;=0),"High",IF(OR(youtube_stats_raw[[#This Row],[upload_frequency]]&gt;23.1077381,youtube_stats_raw[[#This Row],[ engagement_rate]]&lt;=0),"Medium","Low"))</f>
        <v>Low</v>
      </c>
      <c r="AO583" s="4">
        <f>DATE(T583, MATCH(U583,{"Jan","Feb","Mar","Apr","May","Jun","Jul","Aug","Sep","Oct","Nov","Dec"},0), V583)</f>
        <v>40101</v>
      </c>
      <c r="AP583" t="str">
        <f>IF(youtube_stats_raw[[#This Row],[subscribers]]&lt;70000000,"Micro",IF(youtube_stats_raw[[#This Row],[subscribers]]&lt;128000000,"Mid",IF(youtube_stats_raw[[#This Row],[subscribers]]&lt;186000000,"Macro","Mega")))</f>
        <v>Micro</v>
      </c>
      <c r="AQ583">
        <f>SUM((youtube_stats_raw[[#This Row],[lowest_yearly_earnings]] + youtube_stats_raw[[#This Row],[highest_yearly_earnings]])/2)</f>
        <v>2177150</v>
      </c>
      <c r="AR58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84" spans="1:44" x14ac:dyDescent="0.3">
      <c r="A584">
        <v>677</v>
      </c>
      <c r="B584" t="s">
        <v>814</v>
      </c>
      <c r="C584" s="1">
        <v>15000000</v>
      </c>
      <c r="D584" s="2">
        <v>4352427049</v>
      </c>
      <c r="E584" t="s">
        <v>61</v>
      </c>
      <c r="F584" t="s">
        <v>814</v>
      </c>
      <c r="G584">
        <v>2324</v>
      </c>
      <c r="H584" t="s">
        <v>96</v>
      </c>
      <c r="I584" t="s">
        <v>97</v>
      </c>
      <c r="J584" t="s">
        <v>41</v>
      </c>
      <c r="K584">
        <v>1663</v>
      </c>
      <c r="L584">
        <v>25</v>
      </c>
      <c r="M584">
        <v>47</v>
      </c>
      <c r="N584">
        <v>250995000</v>
      </c>
      <c r="O584">
        <v>62700</v>
      </c>
      <c r="P584">
        <v>1000000</v>
      </c>
      <c r="Q584">
        <v>753000</v>
      </c>
      <c r="R584">
        <v>12000000</v>
      </c>
      <c r="S584">
        <v>600000</v>
      </c>
      <c r="T584">
        <v>2013</v>
      </c>
      <c r="U584" t="s">
        <v>59</v>
      </c>
      <c r="V584" t="s">
        <v>77</v>
      </c>
      <c r="W584">
        <v>60</v>
      </c>
      <c r="X584">
        <v>66834405</v>
      </c>
      <c r="Y584">
        <v>3.85</v>
      </c>
      <c r="Z584">
        <v>55908316</v>
      </c>
      <c r="AA584">
        <v>55.378050999999999</v>
      </c>
      <c r="AB584">
        <v>-3.4359730000000002</v>
      </c>
      <c r="AC584">
        <v>17.606060606060606</v>
      </c>
      <c r="AD584">
        <v>1872817.1467297762</v>
      </c>
      <c r="AE584">
        <v>6454.3889845094664</v>
      </c>
      <c r="AF584">
        <v>3.4463529959557512E-3</v>
      </c>
      <c r="AG584">
        <v>229.75686639705009</v>
      </c>
      <c r="AH584">
        <v>290.16180326666665</v>
      </c>
      <c r="AI584">
        <v>13</v>
      </c>
      <c r="AJ584">
        <v>937300</v>
      </c>
      <c r="AK584">
        <v>11247000</v>
      </c>
      <c r="AL584">
        <v>46153.846153846156</v>
      </c>
      <c r="AM584">
        <f>youtube_stats_raw[[#This Row],[subscribers_for_last_30_days]] /  youtube_stats_raw[[#This Row],[subscribers]]</f>
        <v>0.04</v>
      </c>
      <c r="AN584" t="str">
        <f>IF(AND(youtube_stats_raw[[#This Row],[upload_frequency]]&gt;23.1077381,youtube_stats_raw[[#This Row],[ engagement_rate]]&lt;=0),"High",IF(OR(youtube_stats_raw[[#This Row],[upload_frequency]]&gt;23.1077381,youtube_stats_raw[[#This Row],[ engagement_rate]]&lt;=0),"Medium","Low"))</f>
        <v>Low</v>
      </c>
      <c r="AO584" s="4">
        <f>DATE(T584, MATCH(U584,{"Jan","Feb","Mar","Apr","May","Jun","Jul","Aug","Sep","Oct","Nov","Dec"},0), V584)</f>
        <v>41400</v>
      </c>
      <c r="AP584" t="str">
        <f>IF(youtube_stats_raw[[#This Row],[subscribers]]&lt;70000000,"Micro",IF(youtube_stats_raw[[#This Row],[subscribers]]&lt;128000000,"Mid",IF(youtube_stats_raw[[#This Row],[subscribers]]&lt;186000000,"Macro","Mega")))</f>
        <v>Micro</v>
      </c>
      <c r="AQ584">
        <f>SUM((youtube_stats_raw[[#This Row],[lowest_yearly_earnings]] + youtube_stats_raw[[#This Row],[highest_yearly_earnings]])/2)</f>
        <v>6376500</v>
      </c>
      <c r="AR58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85" spans="1:44" x14ac:dyDescent="0.3">
      <c r="A585">
        <v>678</v>
      </c>
      <c r="B585" t="s">
        <v>815</v>
      </c>
      <c r="C585" s="1">
        <v>15000000</v>
      </c>
      <c r="D585" s="2">
        <v>9924103188</v>
      </c>
      <c r="E585" t="s">
        <v>58</v>
      </c>
      <c r="F585" t="s">
        <v>815</v>
      </c>
      <c r="G585">
        <v>899</v>
      </c>
      <c r="H585" t="s">
        <v>31</v>
      </c>
      <c r="I585" t="s">
        <v>32</v>
      </c>
      <c r="J585" t="s">
        <v>71</v>
      </c>
      <c r="K585">
        <v>457</v>
      </c>
      <c r="L585">
        <v>104</v>
      </c>
      <c r="M585">
        <v>45</v>
      </c>
      <c r="N585">
        <v>113572000</v>
      </c>
      <c r="O585">
        <v>28400</v>
      </c>
      <c r="P585">
        <v>454300</v>
      </c>
      <c r="Q585">
        <v>340700</v>
      </c>
      <c r="R585">
        <v>5500000</v>
      </c>
      <c r="S585">
        <v>400000</v>
      </c>
      <c r="T585">
        <v>2014</v>
      </c>
      <c r="U585" t="s">
        <v>91</v>
      </c>
      <c r="V585" t="s">
        <v>101</v>
      </c>
      <c r="W585">
        <v>28.1</v>
      </c>
      <c r="X585">
        <v>1366417754</v>
      </c>
      <c r="Y585">
        <v>5.36</v>
      </c>
      <c r="Z585">
        <v>471031528</v>
      </c>
      <c r="AA585">
        <v>20.593684</v>
      </c>
      <c r="AB585">
        <v>78.962879999999998</v>
      </c>
      <c r="AC585">
        <v>7.4916666666666663</v>
      </c>
      <c r="AD585">
        <v>11039046.927697442</v>
      </c>
      <c r="AE585">
        <v>16685.205784204671</v>
      </c>
      <c r="AF585">
        <v>1.5114715874919216E-3</v>
      </c>
      <c r="AG585">
        <v>45.777436146505337</v>
      </c>
      <c r="AH585">
        <v>661.60687919999998</v>
      </c>
      <c r="AI585">
        <v>12</v>
      </c>
      <c r="AJ585">
        <v>425900</v>
      </c>
      <c r="AK585">
        <v>5159300</v>
      </c>
      <c r="AL585">
        <v>33333.333333333336</v>
      </c>
      <c r="AM585">
        <f>youtube_stats_raw[[#This Row],[subscribers_for_last_30_days]] /  youtube_stats_raw[[#This Row],[subscribers]]</f>
        <v>2.6666666666666668E-2</v>
      </c>
      <c r="AN585" t="str">
        <f>IF(AND(youtube_stats_raw[[#This Row],[upload_frequency]]&gt;23.1077381,youtube_stats_raw[[#This Row],[ engagement_rate]]&lt;=0),"High",IF(OR(youtube_stats_raw[[#This Row],[upload_frequency]]&gt;23.1077381,youtube_stats_raw[[#This Row],[ engagement_rate]]&lt;=0),"Medium","Low"))</f>
        <v>Low</v>
      </c>
      <c r="AO585" s="4">
        <f>DATE(T585, MATCH(U585,{"Jan","Feb","Mar","Apr","May","Jun","Jul","Aug","Sep","Oct","Nov","Dec"},0), V585)</f>
        <v>41868</v>
      </c>
      <c r="AP585" t="str">
        <f>IF(youtube_stats_raw[[#This Row],[subscribers]]&lt;70000000,"Micro",IF(youtube_stats_raw[[#This Row],[subscribers]]&lt;128000000,"Mid",IF(youtube_stats_raw[[#This Row],[subscribers]]&lt;186000000,"Macro","Mega")))</f>
        <v>Micro</v>
      </c>
      <c r="AQ585">
        <f>SUM((youtube_stats_raw[[#This Row],[lowest_yearly_earnings]] + youtube_stats_raw[[#This Row],[highest_yearly_earnings]])/2)</f>
        <v>2920350</v>
      </c>
      <c r="AR58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86" spans="1:44" x14ac:dyDescent="0.3">
      <c r="A586">
        <v>679</v>
      </c>
      <c r="B586" t="s">
        <v>816</v>
      </c>
      <c r="C586" s="1">
        <v>15000000</v>
      </c>
      <c r="D586" s="2">
        <v>8897705695</v>
      </c>
      <c r="E586" t="s">
        <v>45</v>
      </c>
      <c r="F586" t="s">
        <v>817</v>
      </c>
      <c r="G586">
        <v>795</v>
      </c>
      <c r="H586" t="s">
        <v>113</v>
      </c>
      <c r="I586" t="s">
        <v>114</v>
      </c>
      <c r="J586" t="s">
        <v>49</v>
      </c>
      <c r="K586">
        <v>548</v>
      </c>
      <c r="L586">
        <v>36</v>
      </c>
      <c r="M586">
        <v>34</v>
      </c>
      <c r="N586">
        <v>145478000</v>
      </c>
      <c r="O586">
        <v>36400</v>
      </c>
      <c r="P586">
        <v>581900</v>
      </c>
      <c r="Q586">
        <v>436400</v>
      </c>
      <c r="R586">
        <v>7000000</v>
      </c>
      <c r="S586">
        <v>0</v>
      </c>
      <c r="T586">
        <v>2018</v>
      </c>
      <c r="U586" t="s">
        <v>73</v>
      </c>
      <c r="V586" t="s">
        <v>183</v>
      </c>
      <c r="W586">
        <v>51.3</v>
      </c>
      <c r="X586">
        <v>212559417</v>
      </c>
      <c r="Y586">
        <v>12.08</v>
      </c>
      <c r="Z586">
        <v>183241641</v>
      </c>
      <c r="AA586">
        <v>-14.235004</v>
      </c>
      <c r="AB586">
        <v>-51.925280000000001</v>
      </c>
      <c r="AC586">
        <v>11.041666666666666</v>
      </c>
      <c r="AD586">
        <v>11192082.635220125</v>
      </c>
      <c r="AE586">
        <v>18867.924528301886</v>
      </c>
      <c r="AF586">
        <v>1.6858278430617389E-3</v>
      </c>
      <c r="AG586">
        <v>65.398881458508384</v>
      </c>
      <c r="AH586">
        <v>593.18037966666668</v>
      </c>
      <c r="AI586">
        <v>8</v>
      </c>
      <c r="AJ586">
        <v>545500</v>
      </c>
      <c r="AK586">
        <v>6563600</v>
      </c>
      <c r="AL586">
        <v>0</v>
      </c>
      <c r="AM586">
        <f>youtube_stats_raw[[#This Row],[subscribers_for_last_30_days]] /  youtube_stats_raw[[#This Row],[subscribers]]</f>
        <v>0</v>
      </c>
      <c r="AN586" t="str">
        <f>IF(AND(youtube_stats_raw[[#This Row],[upload_frequency]]&gt;23.1077381,youtube_stats_raw[[#This Row],[ engagement_rate]]&lt;=0),"High",IF(OR(youtube_stats_raw[[#This Row],[upload_frequency]]&gt;23.1077381,youtube_stats_raw[[#This Row],[ engagement_rate]]&lt;=0),"Medium","Low"))</f>
        <v>Medium</v>
      </c>
      <c r="AO586" s="4">
        <f>DATE(T586, MATCH(U586,{"Jan","Feb","Mar","Apr","May","Jun","Jul","Aug","Sep","Oct","Nov","Dec"},0), V586)</f>
        <v>43126</v>
      </c>
      <c r="AP586" t="str">
        <f>IF(youtube_stats_raw[[#This Row],[subscribers]]&lt;70000000,"Micro",IF(youtube_stats_raw[[#This Row],[subscribers]]&lt;128000000,"Mid",IF(youtube_stats_raw[[#This Row],[subscribers]]&lt;186000000,"Macro","Mega")))</f>
        <v>Micro</v>
      </c>
      <c r="AQ586">
        <f>SUM((youtube_stats_raw[[#This Row],[lowest_yearly_earnings]] + youtube_stats_raw[[#This Row],[highest_yearly_earnings]])/2)</f>
        <v>3718200</v>
      </c>
      <c r="AR58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87" spans="1:44" x14ac:dyDescent="0.3">
      <c r="A587">
        <v>680</v>
      </c>
      <c r="B587" t="s">
        <v>818</v>
      </c>
      <c r="C587" s="1">
        <v>15000000</v>
      </c>
      <c r="D587" s="2">
        <v>7159750970</v>
      </c>
      <c r="E587" t="s">
        <v>61</v>
      </c>
      <c r="F587" t="s">
        <v>818</v>
      </c>
      <c r="G587">
        <v>1362</v>
      </c>
      <c r="H587" t="s">
        <v>39</v>
      </c>
      <c r="I587" t="s">
        <v>40</v>
      </c>
      <c r="J587" t="s">
        <v>41</v>
      </c>
      <c r="K587">
        <v>805</v>
      </c>
      <c r="L587">
        <v>151</v>
      </c>
      <c r="M587">
        <v>48</v>
      </c>
      <c r="N587">
        <v>43133000</v>
      </c>
      <c r="O587">
        <v>10800</v>
      </c>
      <c r="P587">
        <v>172500</v>
      </c>
      <c r="Q587">
        <v>129400</v>
      </c>
      <c r="R587">
        <v>2100000</v>
      </c>
      <c r="S587">
        <v>0</v>
      </c>
      <c r="T587">
        <v>2009</v>
      </c>
      <c r="U587" t="s">
        <v>46</v>
      </c>
      <c r="V587" t="s">
        <v>110</v>
      </c>
      <c r="W587">
        <v>88.2</v>
      </c>
      <c r="X587">
        <v>328239523</v>
      </c>
      <c r="Y587">
        <v>14.7</v>
      </c>
      <c r="Z587">
        <v>270663028</v>
      </c>
      <c r="AA587">
        <v>37.090240000000001</v>
      </c>
      <c r="AB587">
        <v>-95.712890999999999</v>
      </c>
      <c r="AC587">
        <v>7.5666666666666664</v>
      </c>
      <c r="AD587">
        <v>5256792.195301028</v>
      </c>
      <c r="AE587">
        <v>11013.215859030837</v>
      </c>
      <c r="AF587">
        <v>2.0950449342234593E-3</v>
      </c>
      <c r="AG587">
        <v>24.093016743569784</v>
      </c>
      <c r="AH587">
        <v>477.31673133333334</v>
      </c>
      <c r="AI587">
        <v>17</v>
      </c>
      <c r="AJ587">
        <v>161700</v>
      </c>
      <c r="AK587">
        <v>1970600</v>
      </c>
      <c r="AL587">
        <v>0</v>
      </c>
      <c r="AM587">
        <f>youtube_stats_raw[[#This Row],[subscribers_for_last_30_days]] /  youtube_stats_raw[[#This Row],[subscribers]]</f>
        <v>0</v>
      </c>
      <c r="AN587" t="str">
        <f>IF(AND(youtube_stats_raw[[#This Row],[upload_frequency]]&gt;23.1077381,youtube_stats_raw[[#This Row],[ engagement_rate]]&lt;=0),"High",IF(OR(youtube_stats_raw[[#This Row],[upload_frequency]]&gt;23.1077381,youtube_stats_raw[[#This Row],[ engagement_rate]]&lt;=0),"Medium","Low"))</f>
        <v>Medium</v>
      </c>
      <c r="AO587" s="4">
        <f>DATE(T587, MATCH(U587,{"Jan","Feb","Mar","Apr","May","Jun","Jul","Aug","Sep","Oct","Nov","Dec"},0), V587)</f>
        <v>39853</v>
      </c>
      <c r="AP587" t="str">
        <f>IF(youtube_stats_raw[[#This Row],[subscribers]]&lt;70000000,"Micro",IF(youtube_stats_raw[[#This Row],[subscribers]]&lt;128000000,"Mid",IF(youtube_stats_raw[[#This Row],[subscribers]]&lt;186000000,"Macro","Mega")))</f>
        <v>Micro</v>
      </c>
      <c r="AQ587">
        <f>SUM((youtube_stats_raw[[#This Row],[lowest_yearly_earnings]] + youtube_stats_raw[[#This Row],[highest_yearly_earnings]])/2)</f>
        <v>1114700</v>
      </c>
      <c r="AR58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88" spans="1:44" x14ac:dyDescent="0.3">
      <c r="A588">
        <v>681</v>
      </c>
      <c r="B588" t="s">
        <v>819</v>
      </c>
      <c r="C588" s="1">
        <v>15000000</v>
      </c>
      <c r="D588" s="2">
        <v>2730879024</v>
      </c>
      <c r="E588" t="s">
        <v>49</v>
      </c>
      <c r="F588" t="s">
        <v>820</v>
      </c>
      <c r="G588">
        <v>0</v>
      </c>
      <c r="H588" t="s">
        <v>39</v>
      </c>
      <c r="I588" t="s">
        <v>40</v>
      </c>
      <c r="J588" t="s">
        <v>41</v>
      </c>
      <c r="K588">
        <v>4057944</v>
      </c>
      <c r="L588">
        <v>7692</v>
      </c>
      <c r="M588">
        <v>7445</v>
      </c>
      <c r="O588">
        <v>0</v>
      </c>
      <c r="P588">
        <v>0</v>
      </c>
      <c r="Q588">
        <v>0</v>
      </c>
      <c r="R588">
        <v>0</v>
      </c>
      <c r="S588">
        <v>0</v>
      </c>
      <c r="T588">
        <v>2006</v>
      </c>
      <c r="U588" t="s">
        <v>59</v>
      </c>
      <c r="V588" t="s">
        <v>72</v>
      </c>
      <c r="W588">
        <v>88.2</v>
      </c>
      <c r="X588">
        <v>328239523</v>
      </c>
      <c r="Y588">
        <v>14.7</v>
      </c>
      <c r="Z588">
        <v>270663028</v>
      </c>
      <c r="AA588">
        <v>37.090240000000001</v>
      </c>
      <c r="AB588">
        <v>-95.712890999999999</v>
      </c>
      <c r="AC588">
        <v>0</v>
      </c>
      <c r="AD588" t="e">
        <v>#NUM!</v>
      </c>
      <c r="AE588" t="e">
        <v>#NUM!</v>
      </c>
      <c r="AF588">
        <v>5.4927369056535693E-3</v>
      </c>
      <c r="AG588">
        <v>0</v>
      </c>
      <c r="AH588">
        <v>182.0586016</v>
      </c>
      <c r="AI588">
        <v>20</v>
      </c>
      <c r="AJ588">
        <v>0</v>
      </c>
      <c r="AK588">
        <v>0</v>
      </c>
      <c r="AL588">
        <v>0</v>
      </c>
      <c r="AM588">
        <f>youtube_stats_raw[[#This Row],[subscribers_for_last_30_days]] /  youtube_stats_raw[[#This Row],[subscribers]]</f>
        <v>0</v>
      </c>
      <c r="AN588" t="str">
        <f>IF(AND(youtube_stats_raw[[#This Row],[upload_frequency]]&gt;23.1077381,youtube_stats_raw[[#This Row],[ engagement_rate]]&lt;=0),"High",IF(OR(youtube_stats_raw[[#This Row],[upload_frequency]]&gt;23.1077381,youtube_stats_raw[[#This Row],[ engagement_rate]]&lt;=0),"Medium","Low"))</f>
        <v>Medium</v>
      </c>
      <c r="AO588" s="4">
        <f>DATE(T588, MATCH(U588,{"Jan","Feb","Mar","Apr","May","Jun","Jul","Aug","Sep","Oct","Nov","Dec"},0), V588)</f>
        <v>38862</v>
      </c>
      <c r="AP588" t="str">
        <f>IF(youtube_stats_raw[[#This Row],[subscribers]]&lt;70000000,"Micro",IF(youtube_stats_raw[[#This Row],[subscribers]]&lt;128000000,"Mid",IF(youtube_stats_raw[[#This Row],[subscribers]]&lt;186000000,"Macro","Mega")))</f>
        <v>Micro</v>
      </c>
      <c r="AQ588">
        <f>SUM((youtube_stats_raw[[#This Row],[lowest_yearly_earnings]] + youtube_stats_raw[[#This Row],[highest_yearly_earnings]])/2)</f>
        <v>0</v>
      </c>
      <c r="AR58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589" spans="1:44" x14ac:dyDescent="0.3">
      <c r="A589">
        <v>682</v>
      </c>
      <c r="B589" t="s">
        <v>821</v>
      </c>
      <c r="C589" s="1">
        <v>15000000</v>
      </c>
      <c r="D589" s="2">
        <v>4008801873</v>
      </c>
      <c r="E589" t="s">
        <v>45</v>
      </c>
      <c r="F589" t="s">
        <v>821</v>
      </c>
      <c r="G589">
        <v>724</v>
      </c>
      <c r="H589" t="s">
        <v>195</v>
      </c>
      <c r="I589" t="s">
        <v>196</v>
      </c>
      <c r="J589" t="s">
        <v>45</v>
      </c>
      <c r="K589">
        <v>1907</v>
      </c>
      <c r="L589">
        <v>26</v>
      </c>
      <c r="M589">
        <v>146</v>
      </c>
      <c r="N589">
        <v>33880000</v>
      </c>
      <c r="O589">
        <v>8500</v>
      </c>
      <c r="P589">
        <v>135500</v>
      </c>
      <c r="Q589">
        <v>101600</v>
      </c>
      <c r="R589">
        <v>1600000</v>
      </c>
      <c r="S589">
        <v>100000</v>
      </c>
      <c r="T589">
        <v>2014</v>
      </c>
      <c r="U589" t="s">
        <v>140</v>
      </c>
      <c r="V589" t="s">
        <v>101</v>
      </c>
      <c r="W589">
        <v>40.200000000000003</v>
      </c>
      <c r="X589">
        <v>126014024</v>
      </c>
      <c r="Y589">
        <v>3.42</v>
      </c>
      <c r="Z589">
        <v>102626859</v>
      </c>
      <c r="AA589">
        <v>23.634501</v>
      </c>
      <c r="AB589">
        <v>-102.552784</v>
      </c>
      <c r="AC589">
        <v>6.0333333333333332</v>
      </c>
      <c r="AD589">
        <v>5537019.1616022103</v>
      </c>
      <c r="AE589">
        <v>20718.232044198896</v>
      </c>
      <c r="AF589">
        <v>3.7417663619216733E-3</v>
      </c>
      <c r="AG589">
        <v>33.800622802692452</v>
      </c>
      <c r="AH589">
        <v>267.25345820000001</v>
      </c>
      <c r="AI589">
        <v>12</v>
      </c>
      <c r="AJ589">
        <v>127000</v>
      </c>
      <c r="AK589">
        <v>1498400</v>
      </c>
      <c r="AL589">
        <v>8333.3333333333339</v>
      </c>
      <c r="AM589">
        <f>youtube_stats_raw[[#This Row],[subscribers_for_last_30_days]] /  youtube_stats_raw[[#This Row],[subscribers]]</f>
        <v>6.6666666666666671E-3</v>
      </c>
      <c r="AN589" t="str">
        <f>IF(AND(youtube_stats_raw[[#This Row],[upload_frequency]]&gt;23.1077381,youtube_stats_raw[[#This Row],[ engagement_rate]]&lt;=0),"High",IF(OR(youtube_stats_raw[[#This Row],[upload_frequency]]&gt;23.1077381,youtube_stats_raw[[#This Row],[ engagement_rate]]&lt;=0),"Medium","Low"))</f>
        <v>Low</v>
      </c>
      <c r="AO589" s="4">
        <f>DATE(T589, MATCH(U589,{"Jan","Feb","Mar","Apr","May","Jun","Jul","Aug","Sep","Oct","Nov","Dec"},0), V589)</f>
        <v>41960</v>
      </c>
      <c r="AP589" t="str">
        <f>IF(youtube_stats_raw[[#This Row],[subscribers]]&lt;70000000,"Micro",IF(youtube_stats_raw[[#This Row],[subscribers]]&lt;128000000,"Mid",IF(youtube_stats_raw[[#This Row],[subscribers]]&lt;186000000,"Macro","Mega")))</f>
        <v>Micro</v>
      </c>
      <c r="AQ589">
        <f>SUM((youtube_stats_raw[[#This Row],[lowest_yearly_earnings]] + youtube_stats_raw[[#This Row],[highest_yearly_earnings]])/2)</f>
        <v>850800</v>
      </c>
      <c r="AR58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90" spans="1:44" x14ac:dyDescent="0.3">
      <c r="A590">
        <v>683</v>
      </c>
      <c r="B590" t="s">
        <v>822</v>
      </c>
      <c r="C590" s="1">
        <v>15000000</v>
      </c>
      <c r="D590" s="2">
        <v>4741434420</v>
      </c>
      <c r="E590" t="s">
        <v>61</v>
      </c>
      <c r="F590" t="s">
        <v>822</v>
      </c>
      <c r="G590">
        <v>20292</v>
      </c>
      <c r="H590" t="s">
        <v>39</v>
      </c>
      <c r="I590" t="s">
        <v>40</v>
      </c>
      <c r="J590" t="s">
        <v>41</v>
      </c>
      <c r="K590">
        <v>1469</v>
      </c>
      <c r="L590">
        <v>151</v>
      </c>
      <c r="M590">
        <v>48</v>
      </c>
      <c r="N590">
        <v>41789000</v>
      </c>
      <c r="O590">
        <v>10400</v>
      </c>
      <c r="P590">
        <v>167200</v>
      </c>
      <c r="Q590">
        <v>125400</v>
      </c>
      <c r="R590">
        <v>2000000</v>
      </c>
      <c r="S590">
        <v>100000</v>
      </c>
      <c r="T590">
        <v>2005</v>
      </c>
      <c r="U590" t="s">
        <v>84</v>
      </c>
      <c r="V590" t="s">
        <v>103</v>
      </c>
      <c r="W590">
        <v>88.2</v>
      </c>
      <c r="X590">
        <v>328239523</v>
      </c>
      <c r="Y590">
        <v>14.7</v>
      </c>
      <c r="Z590">
        <v>270663028</v>
      </c>
      <c r="AA590">
        <v>37.090240000000001</v>
      </c>
      <c r="AB590">
        <v>-95.712890999999999</v>
      </c>
      <c r="AC590">
        <v>89</v>
      </c>
      <c r="AD590">
        <v>233660.2808988764</v>
      </c>
      <c r="AE590">
        <v>739.2075694855115</v>
      </c>
      <c r="AF590">
        <v>3.1635995927156574E-3</v>
      </c>
      <c r="AG590">
        <v>35.263590126803869</v>
      </c>
      <c r="AH590">
        <v>316.09562799999998</v>
      </c>
      <c r="AI590">
        <v>21</v>
      </c>
      <c r="AJ590">
        <v>156800</v>
      </c>
      <c r="AK590">
        <v>1874600</v>
      </c>
      <c r="AL590">
        <v>4761.9047619047615</v>
      </c>
      <c r="AM590">
        <f>youtube_stats_raw[[#This Row],[subscribers_for_last_30_days]] /  youtube_stats_raw[[#This Row],[subscribers]]</f>
        <v>6.6666666666666671E-3</v>
      </c>
      <c r="AN590" t="str">
        <f>IF(AND(youtube_stats_raw[[#This Row],[upload_frequency]]&gt;23.1077381,youtube_stats_raw[[#This Row],[ engagement_rate]]&lt;=0),"High",IF(OR(youtube_stats_raw[[#This Row],[upload_frequency]]&gt;23.1077381,youtube_stats_raw[[#This Row],[ engagement_rate]]&lt;=0),"Medium","Low"))</f>
        <v>Medium</v>
      </c>
      <c r="AO590" s="4">
        <f>DATE(T590, MATCH(U590,{"Jan","Feb","Mar","Apr","May","Jun","Jul","Aug","Sep","Oct","Nov","Dec"},0), V590)</f>
        <v>38702</v>
      </c>
      <c r="AP590" t="str">
        <f>IF(youtube_stats_raw[[#This Row],[subscribers]]&lt;70000000,"Micro",IF(youtube_stats_raw[[#This Row],[subscribers]]&lt;128000000,"Mid",IF(youtube_stats_raw[[#This Row],[subscribers]]&lt;186000000,"Macro","Mega")))</f>
        <v>Micro</v>
      </c>
      <c r="AQ590">
        <f>SUM((youtube_stats_raw[[#This Row],[lowest_yearly_earnings]] + youtube_stats_raw[[#This Row],[highest_yearly_earnings]])/2)</f>
        <v>1062700</v>
      </c>
      <c r="AR59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91" spans="1:44" x14ac:dyDescent="0.3">
      <c r="A591">
        <v>684</v>
      </c>
      <c r="B591" t="s">
        <v>823</v>
      </c>
      <c r="C591" s="1">
        <v>15000000</v>
      </c>
      <c r="D591" s="2">
        <v>6889304306</v>
      </c>
      <c r="E591" t="s">
        <v>61</v>
      </c>
      <c r="F591" t="s">
        <v>823</v>
      </c>
      <c r="G591">
        <v>5198</v>
      </c>
      <c r="H591" t="s">
        <v>39</v>
      </c>
      <c r="I591" t="s">
        <v>40</v>
      </c>
      <c r="J591" t="s">
        <v>124</v>
      </c>
      <c r="K591">
        <v>857</v>
      </c>
      <c r="L591">
        <v>151</v>
      </c>
      <c r="M591">
        <v>37</v>
      </c>
      <c r="N591">
        <v>29724000</v>
      </c>
      <c r="O591">
        <v>7400</v>
      </c>
      <c r="P591">
        <v>118900</v>
      </c>
      <c r="Q591">
        <v>89200</v>
      </c>
      <c r="R591">
        <v>1400000</v>
      </c>
      <c r="S591">
        <v>100000</v>
      </c>
      <c r="T591">
        <v>2008</v>
      </c>
      <c r="U591" t="s">
        <v>65</v>
      </c>
      <c r="V591" t="s">
        <v>50</v>
      </c>
      <c r="W591">
        <v>88.2</v>
      </c>
      <c r="X591">
        <v>328239523</v>
      </c>
      <c r="Y591">
        <v>14.7</v>
      </c>
      <c r="Z591">
        <v>270663028</v>
      </c>
      <c r="AA591">
        <v>37.090240000000001</v>
      </c>
      <c r="AB591">
        <v>-95.712890999999999</v>
      </c>
      <c r="AC591">
        <v>27.072916666666668</v>
      </c>
      <c r="AD591">
        <v>1325375.9726818006</v>
      </c>
      <c r="AE591">
        <v>2885.7252789534436</v>
      </c>
      <c r="AF591">
        <v>2.1772880589606518E-3</v>
      </c>
      <c r="AG591">
        <v>17.258636680694767</v>
      </c>
      <c r="AH591">
        <v>459.28695373333335</v>
      </c>
      <c r="AI591">
        <v>18</v>
      </c>
      <c r="AJ591">
        <v>111500</v>
      </c>
      <c r="AK591">
        <v>1310800</v>
      </c>
      <c r="AL591">
        <v>5555.5555555555557</v>
      </c>
      <c r="AM591">
        <f>youtube_stats_raw[[#This Row],[subscribers_for_last_30_days]] /  youtube_stats_raw[[#This Row],[subscribers]]</f>
        <v>6.6666666666666671E-3</v>
      </c>
      <c r="AN591" t="str">
        <f>IF(AND(youtube_stats_raw[[#This Row],[upload_frequency]]&gt;23.1077381,youtube_stats_raw[[#This Row],[ engagement_rate]]&lt;=0),"High",IF(OR(youtube_stats_raw[[#This Row],[upload_frequency]]&gt;23.1077381,youtube_stats_raw[[#This Row],[ engagement_rate]]&lt;=0),"Medium","Low"))</f>
        <v>Medium</v>
      </c>
      <c r="AO591" s="4">
        <f>DATE(T591, MATCH(U591,{"Jan","Feb","Mar","Apr","May","Jun","Jul","Aug","Sep","Oct","Nov","Dec"},0), V591)</f>
        <v>39540</v>
      </c>
      <c r="AP591" t="str">
        <f>IF(youtube_stats_raw[[#This Row],[subscribers]]&lt;70000000,"Micro",IF(youtube_stats_raw[[#This Row],[subscribers]]&lt;128000000,"Mid",IF(youtube_stats_raw[[#This Row],[subscribers]]&lt;186000000,"Macro","Mega")))</f>
        <v>Micro</v>
      </c>
      <c r="AQ591">
        <f>SUM((youtube_stats_raw[[#This Row],[lowest_yearly_earnings]] + youtube_stats_raw[[#This Row],[highest_yearly_earnings]])/2)</f>
        <v>744600</v>
      </c>
      <c r="AR59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92" spans="1:44" x14ac:dyDescent="0.3">
      <c r="A592">
        <v>685</v>
      </c>
      <c r="B592" t="s">
        <v>824</v>
      </c>
      <c r="C592" s="1">
        <v>15000000</v>
      </c>
      <c r="D592" s="2">
        <v>7536093065</v>
      </c>
      <c r="E592" t="s">
        <v>134</v>
      </c>
      <c r="F592" t="s">
        <v>825</v>
      </c>
      <c r="G592">
        <v>206</v>
      </c>
      <c r="H592" t="s">
        <v>31</v>
      </c>
      <c r="I592" t="s">
        <v>32</v>
      </c>
      <c r="J592" t="s">
        <v>135</v>
      </c>
      <c r="K592">
        <v>1145576</v>
      </c>
      <c r="L592">
        <v>2573</v>
      </c>
      <c r="M592">
        <v>1992</v>
      </c>
      <c r="N592">
        <v>998</v>
      </c>
      <c r="O592">
        <v>0</v>
      </c>
      <c r="P592">
        <v>4</v>
      </c>
      <c r="Q592">
        <v>3</v>
      </c>
      <c r="R592">
        <v>48</v>
      </c>
      <c r="S592">
        <v>0</v>
      </c>
      <c r="T592">
        <v>2018</v>
      </c>
      <c r="U592" t="s">
        <v>91</v>
      </c>
      <c r="V592" t="s">
        <v>103</v>
      </c>
      <c r="W592">
        <v>28.1</v>
      </c>
      <c r="X592">
        <v>1366417754</v>
      </c>
      <c r="Y592">
        <v>5.36</v>
      </c>
      <c r="Z592">
        <v>471031528</v>
      </c>
      <c r="AA592">
        <v>20.593684</v>
      </c>
      <c r="AB592">
        <v>78.962879999999998</v>
      </c>
      <c r="AC592">
        <v>2.8611111111111112</v>
      </c>
      <c r="AD592">
        <v>36582976.043689318</v>
      </c>
      <c r="AE592">
        <v>72815.533980582521</v>
      </c>
      <c r="AF592">
        <v>1.990421279384771E-3</v>
      </c>
      <c r="AG592">
        <v>5.3077900783593892E-4</v>
      </c>
      <c r="AH592">
        <v>502.40620433333333</v>
      </c>
      <c r="AI592">
        <v>8</v>
      </c>
      <c r="AJ592">
        <v>4</v>
      </c>
      <c r="AK592">
        <v>45</v>
      </c>
      <c r="AL592">
        <v>0</v>
      </c>
      <c r="AM592">
        <f>youtube_stats_raw[[#This Row],[subscribers_for_last_30_days]] /  youtube_stats_raw[[#This Row],[subscribers]]</f>
        <v>0</v>
      </c>
      <c r="AN592" t="str">
        <f>IF(AND(youtube_stats_raw[[#This Row],[upload_frequency]]&gt;23.1077381,youtube_stats_raw[[#This Row],[ engagement_rate]]&lt;=0),"High",IF(OR(youtube_stats_raw[[#This Row],[upload_frequency]]&gt;23.1077381,youtube_stats_raw[[#This Row],[ engagement_rate]]&lt;=0),"Medium","Low"))</f>
        <v>Medium</v>
      </c>
      <c r="AO592" s="4">
        <f>DATE(T592, MATCH(U592,{"Jan","Feb","Mar","Apr","May","Jun","Jul","Aug","Sep","Oct","Nov","Dec"},0), V592)</f>
        <v>43328</v>
      </c>
      <c r="AP592" t="str">
        <f>IF(youtube_stats_raw[[#This Row],[subscribers]]&lt;70000000,"Micro",IF(youtube_stats_raw[[#This Row],[subscribers]]&lt;128000000,"Mid",IF(youtube_stats_raw[[#This Row],[subscribers]]&lt;186000000,"Macro","Mega")))</f>
        <v>Micro</v>
      </c>
      <c r="AQ592">
        <f>SUM((youtube_stats_raw[[#This Row],[lowest_yearly_earnings]] + youtube_stats_raw[[#This Row],[highest_yearly_earnings]])/2)</f>
        <v>25.5</v>
      </c>
      <c r="AR59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93" spans="1:44" x14ac:dyDescent="0.3">
      <c r="A593">
        <v>686</v>
      </c>
      <c r="B593" t="s">
        <v>826</v>
      </c>
      <c r="C593" s="1">
        <v>15000000</v>
      </c>
      <c r="D593" s="2">
        <v>8658553456</v>
      </c>
      <c r="E593" t="s">
        <v>45</v>
      </c>
      <c r="F593" t="s">
        <v>826</v>
      </c>
      <c r="G593">
        <v>965</v>
      </c>
      <c r="H593" t="s">
        <v>31</v>
      </c>
      <c r="I593" t="s">
        <v>32</v>
      </c>
      <c r="J593" t="s">
        <v>45</v>
      </c>
      <c r="K593">
        <v>577</v>
      </c>
      <c r="L593">
        <v>103</v>
      </c>
      <c r="M593">
        <v>145</v>
      </c>
      <c r="N593">
        <v>102357000</v>
      </c>
      <c r="O593">
        <v>25600</v>
      </c>
      <c r="P593">
        <v>409400</v>
      </c>
      <c r="Q593">
        <v>307100</v>
      </c>
      <c r="R593">
        <v>4900000</v>
      </c>
      <c r="S593">
        <v>200000</v>
      </c>
      <c r="T593">
        <v>2016</v>
      </c>
      <c r="U593" t="s">
        <v>132</v>
      </c>
      <c r="V593" t="s">
        <v>110</v>
      </c>
      <c r="W593">
        <v>28.1</v>
      </c>
      <c r="X593">
        <v>1366417754</v>
      </c>
      <c r="Y593">
        <v>5.36</v>
      </c>
      <c r="Z593">
        <v>471031528</v>
      </c>
      <c r="AA593">
        <v>20.593684</v>
      </c>
      <c r="AB593">
        <v>78.962879999999998</v>
      </c>
      <c r="AC593">
        <v>10.052083333333334</v>
      </c>
      <c r="AD593">
        <v>8972594.2549222801</v>
      </c>
      <c r="AE593">
        <v>15544.041450777202</v>
      </c>
      <c r="AF593">
        <v>1.7323909907382572E-3</v>
      </c>
      <c r="AG593">
        <v>47.282724773882833</v>
      </c>
      <c r="AH593">
        <v>577.23689706666664</v>
      </c>
      <c r="AI593">
        <v>10</v>
      </c>
      <c r="AJ593">
        <v>383800</v>
      </c>
      <c r="AK593">
        <v>4592900</v>
      </c>
      <c r="AL593">
        <v>20000</v>
      </c>
      <c r="AM593">
        <f>youtube_stats_raw[[#This Row],[subscribers_for_last_30_days]] /  youtube_stats_raw[[#This Row],[subscribers]]</f>
        <v>1.3333333333333334E-2</v>
      </c>
      <c r="AN593" t="str">
        <f>IF(AND(youtube_stats_raw[[#This Row],[upload_frequency]]&gt;23.1077381,youtube_stats_raw[[#This Row],[ engagement_rate]]&lt;=0),"High",IF(OR(youtube_stats_raw[[#This Row],[upload_frequency]]&gt;23.1077381,youtube_stats_raw[[#This Row],[ engagement_rate]]&lt;=0),"Medium","Low"))</f>
        <v>Low</v>
      </c>
      <c r="AO593" s="4">
        <f>DATE(T593, MATCH(U593,{"Jan","Feb","Mar","Apr","May","Jun","Jul","Aug","Sep","Oct","Nov","Dec"},0), V593)</f>
        <v>42652</v>
      </c>
      <c r="AP593" t="str">
        <f>IF(youtube_stats_raw[[#This Row],[subscribers]]&lt;70000000,"Micro",IF(youtube_stats_raw[[#This Row],[subscribers]]&lt;128000000,"Mid",IF(youtube_stats_raw[[#This Row],[subscribers]]&lt;186000000,"Macro","Mega")))</f>
        <v>Micro</v>
      </c>
      <c r="AQ593">
        <f>SUM((youtube_stats_raw[[#This Row],[lowest_yearly_earnings]] + youtube_stats_raw[[#This Row],[highest_yearly_earnings]])/2)</f>
        <v>2603550</v>
      </c>
      <c r="AR59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94" spans="1:44" x14ac:dyDescent="0.3">
      <c r="A594">
        <v>687</v>
      </c>
      <c r="B594" t="s">
        <v>827</v>
      </c>
      <c r="C594" s="1">
        <v>15000000</v>
      </c>
      <c r="D594" s="2">
        <v>9978734160</v>
      </c>
      <c r="E594" t="s">
        <v>30</v>
      </c>
      <c r="F594" t="s">
        <v>827</v>
      </c>
      <c r="G594">
        <v>2726</v>
      </c>
      <c r="H594" t="s">
        <v>31</v>
      </c>
      <c r="I594" t="s">
        <v>32</v>
      </c>
      <c r="J594" t="s">
        <v>30</v>
      </c>
      <c r="K594">
        <v>439</v>
      </c>
      <c r="L594">
        <v>103</v>
      </c>
      <c r="M594">
        <v>127</v>
      </c>
      <c r="N594">
        <v>242185000</v>
      </c>
      <c r="O594">
        <v>60500</v>
      </c>
      <c r="P594">
        <v>968700</v>
      </c>
      <c r="Q594">
        <v>726600</v>
      </c>
      <c r="R594">
        <v>11600000</v>
      </c>
      <c r="S594">
        <v>300000</v>
      </c>
      <c r="T594">
        <v>2014</v>
      </c>
      <c r="U594" t="s">
        <v>91</v>
      </c>
      <c r="V594" t="s">
        <v>77</v>
      </c>
      <c r="W594">
        <v>28.1</v>
      </c>
      <c r="X594">
        <v>1366417754</v>
      </c>
      <c r="Y594">
        <v>5.36</v>
      </c>
      <c r="Z594">
        <v>471031528</v>
      </c>
      <c r="AA594">
        <v>20.593684</v>
      </c>
      <c r="AB594">
        <v>78.962879999999998</v>
      </c>
      <c r="AC594">
        <v>22.716666666666665</v>
      </c>
      <c r="AD594">
        <v>3660577.4614820248</v>
      </c>
      <c r="AE594">
        <v>5502.567865003668</v>
      </c>
      <c r="AF594">
        <v>1.5031966739957727E-3</v>
      </c>
      <c r="AG594">
        <v>97.07644120664699</v>
      </c>
      <c r="AH594">
        <v>665.24894400000005</v>
      </c>
      <c r="AI594">
        <v>12</v>
      </c>
      <c r="AJ594">
        <v>908200</v>
      </c>
      <c r="AK594">
        <v>10873400</v>
      </c>
      <c r="AL594">
        <v>25000</v>
      </c>
      <c r="AM594">
        <f>youtube_stats_raw[[#This Row],[subscribers_for_last_30_days]] /  youtube_stats_raw[[#This Row],[subscribers]]</f>
        <v>0.02</v>
      </c>
      <c r="AN594" t="str">
        <f>IF(AND(youtube_stats_raw[[#This Row],[upload_frequency]]&gt;23.1077381,youtube_stats_raw[[#This Row],[ engagement_rate]]&lt;=0),"High",IF(OR(youtube_stats_raw[[#This Row],[upload_frequency]]&gt;23.1077381,youtube_stats_raw[[#This Row],[ engagement_rate]]&lt;=0),"Medium","Low"))</f>
        <v>Low</v>
      </c>
      <c r="AO594" s="4">
        <f>DATE(T594, MATCH(U594,{"Jan","Feb","Mar","Apr","May","Jun","Jul","Aug","Sep","Oct","Nov","Dec"},0), V594)</f>
        <v>41857</v>
      </c>
      <c r="AP594" t="str">
        <f>IF(youtube_stats_raw[[#This Row],[subscribers]]&lt;70000000,"Micro",IF(youtube_stats_raw[[#This Row],[subscribers]]&lt;128000000,"Mid",IF(youtube_stats_raw[[#This Row],[subscribers]]&lt;186000000,"Macro","Mega")))</f>
        <v>Micro</v>
      </c>
      <c r="AQ594">
        <f>SUM((youtube_stats_raw[[#This Row],[lowest_yearly_earnings]] + youtube_stats_raw[[#This Row],[highest_yearly_earnings]])/2)</f>
        <v>6163300</v>
      </c>
      <c r="AR59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95" spans="1:44" x14ac:dyDescent="0.3">
      <c r="A595">
        <v>689</v>
      </c>
      <c r="B595" t="s">
        <v>828</v>
      </c>
      <c r="C595" s="1">
        <v>15000000</v>
      </c>
      <c r="D595" s="2">
        <v>10239836582</v>
      </c>
      <c r="E595" t="s">
        <v>45</v>
      </c>
      <c r="F595" t="s">
        <v>828</v>
      </c>
      <c r="G595">
        <v>1803</v>
      </c>
      <c r="H595" t="s">
        <v>39</v>
      </c>
      <c r="I595" t="s">
        <v>40</v>
      </c>
      <c r="J595" t="s">
        <v>170</v>
      </c>
      <c r="K595">
        <v>423</v>
      </c>
      <c r="L595">
        <v>151</v>
      </c>
      <c r="M595">
        <v>29</v>
      </c>
      <c r="N595">
        <v>312858000</v>
      </c>
      <c r="O595">
        <v>78200</v>
      </c>
      <c r="P595">
        <v>1300000</v>
      </c>
      <c r="Q595">
        <v>938600</v>
      </c>
      <c r="R595">
        <v>15000000</v>
      </c>
      <c r="S595">
        <v>200000</v>
      </c>
      <c r="T595">
        <v>2008</v>
      </c>
      <c r="U595" t="s">
        <v>59</v>
      </c>
      <c r="V595" t="s">
        <v>183</v>
      </c>
      <c r="W595">
        <v>88.2</v>
      </c>
      <c r="X595">
        <v>328239523</v>
      </c>
      <c r="Y595">
        <v>14.7</v>
      </c>
      <c r="Z595">
        <v>270663028</v>
      </c>
      <c r="AA595">
        <v>37.090240000000001</v>
      </c>
      <c r="AB595">
        <v>-95.712890999999999</v>
      </c>
      <c r="AC595">
        <v>9.390625</v>
      </c>
      <c r="AD595">
        <v>5679332.546866334</v>
      </c>
      <c r="AE595">
        <v>8319.4675540765384</v>
      </c>
      <c r="AF595">
        <v>1.4648671275054924E-3</v>
      </c>
      <c r="AG595">
        <v>126.95515105047602</v>
      </c>
      <c r="AH595">
        <v>682.65577213333336</v>
      </c>
      <c r="AI595">
        <v>18</v>
      </c>
      <c r="AJ595">
        <v>1221800</v>
      </c>
      <c r="AK595">
        <v>14061400</v>
      </c>
      <c r="AL595">
        <v>11111.111111111111</v>
      </c>
      <c r="AM595">
        <f>youtube_stats_raw[[#This Row],[subscribers_for_last_30_days]] /  youtube_stats_raw[[#This Row],[subscribers]]</f>
        <v>1.3333333333333334E-2</v>
      </c>
      <c r="AN595" t="str">
        <f>IF(AND(youtube_stats_raw[[#This Row],[upload_frequency]]&gt;23.1077381,youtube_stats_raw[[#This Row],[ engagement_rate]]&lt;=0),"High",IF(OR(youtube_stats_raw[[#This Row],[upload_frequency]]&gt;23.1077381,youtube_stats_raw[[#This Row],[ engagement_rate]]&lt;=0),"Medium","Low"))</f>
        <v>Low</v>
      </c>
      <c r="AO595" s="4">
        <f>DATE(T595, MATCH(U595,{"Jan","Feb","Mar","Apr","May","Jun","Jul","Aug","Sep","Oct","Nov","Dec"},0), V595)</f>
        <v>39594</v>
      </c>
      <c r="AP595" t="str">
        <f>IF(youtube_stats_raw[[#This Row],[subscribers]]&lt;70000000,"Micro",IF(youtube_stats_raw[[#This Row],[subscribers]]&lt;128000000,"Mid",IF(youtube_stats_raw[[#This Row],[subscribers]]&lt;186000000,"Macro","Mega")))</f>
        <v>Micro</v>
      </c>
      <c r="AQ595">
        <f>SUM((youtube_stats_raw[[#This Row],[lowest_yearly_earnings]] + youtube_stats_raw[[#This Row],[highest_yearly_earnings]])/2)</f>
        <v>7969300</v>
      </c>
      <c r="AR59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596" spans="1:44" x14ac:dyDescent="0.3">
      <c r="A596">
        <v>690</v>
      </c>
      <c r="B596" t="s">
        <v>829</v>
      </c>
      <c r="C596" s="1">
        <v>15000000</v>
      </c>
      <c r="D596" s="2">
        <v>11827310821</v>
      </c>
      <c r="E596" t="s">
        <v>134</v>
      </c>
      <c r="F596" t="s">
        <v>829</v>
      </c>
      <c r="G596">
        <v>269050</v>
      </c>
      <c r="H596" t="s">
        <v>246</v>
      </c>
      <c r="I596" t="s">
        <v>247</v>
      </c>
      <c r="J596" t="s">
        <v>135</v>
      </c>
      <c r="K596">
        <v>331</v>
      </c>
      <c r="L596">
        <v>25</v>
      </c>
      <c r="M596">
        <v>17</v>
      </c>
      <c r="N596">
        <v>113064000</v>
      </c>
      <c r="O596">
        <v>28300</v>
      </c>
      <c r="P596">
        <v>452300</v>
      </c>
      <c r="Q596">
        <v>339200</v>
      </c>
      <c r="R596">
        <v>5400000</v>
      </c>
      <c r="S596">
        <v>100000</v>
      </c>
      <c r="T596">
        <v>2013</v>
      </c>
      <c r="U596" t="s">
        <v>91</v>
      </c>
      <c r="V596" t="s">
        <v>78</v>
      </c>
      <c r="W596">
        <v>36.299999999999997</v>
      </c>
      <c r="X596">
        <v>270203917</v>
      </c>
      <c r="Y596">
        <v>4.6900000000000004</v>
      </c>
      <c r="Z596">
        <v>151509724</v>
      </c>
      <c r="AA596">
        <v>-0.78927499999999995</v>
      </c>
      <c r="AB596">
        <v>113.92132700000001</v>
      </c>
      <c r="AC596">
        <v>2038.2575757575758</v>
      </c>
      <c r="AD596">
        <v>43959.527303475188</v>
      </c>
      <c r="AE596">
        <v>55.751719011336185</v>
      </c>
      <c r="AF596">
        <v>1.2682511034855638E-3</v>
      </c>
      <c r="AG596">
        <v>38.24199827376804</v>
      </c>
      <c r="AH596">
        <v>788.48738806666665</v>
      </c>
      <c r="AI596">
        <v>13</v>
      </c>
      <c r="AJ596">
        <v>424000</v>
      </c>
      <c r="AK596">
        <v>5060800</v>
      </c>
      <c r="AL596">
        <v>7692.3076923076924</v>
      </c>
      <c r="AM596">
        <f>youtube_stats_raw[[#This Row],[subscribers_for_last_30_days]] /  youtube_stats_raw[[#This Row],[subscribers]]</f>
        <v>6.6666666666666671E-3</v>
      </c>
      <c r="AN596" t="str">
        <f>IF(AND(youtube_stats_raw[[#This Row],[upload_frequency]]&gt;23.1077381,youtube_stats_raw[[#This Row],[ engagement_rate]]&lt;=0),"High",IF(OR(youtube_stats_raw[[#This Row],[upload_frequency]]&gt;23.1077381,youtube_stats_raw[[#This Row],[ engagement_rate]]&lt;=0),"Medium","Low"))</f>
        <v>Medium</v>
      </c>
      <c r="AO596" s="4">
        <f>DATE(T596, MATCH(U596,{"Jan","Feb","Mar","Apr","May","Jun","Jul","Aug","Sep","Oct","Nov","Dec"},0), V596)</f>
        <v>41509</v>
      </c>
      <c r="AP596" t="str">
        <f>IF(youtube_stats_raw[[#This Row],[subscribers]]&lt;70000000,"Micro",IF(youtube_stats_raw[[#This Row],[subscribers]]&lt;128000000,"Mid",IF(youtube_stats_raw[[#This Row],[subscribers]]&lt;186000000,"Macro","Mega")))</f>
        <v>Micro</v>
      </c>
      <c r="AQ596">
        <f>SUM((youtube_stats_raw[[#This Row],[lowest_yearly_earnings]] + youtube_stats_raw[[#This Row],[highest_yearly_earnings]])/2)</f>
        <v>2869600</v>
      </c>
      <c r="AR59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597" spans="1:44" x14ac:dyDescent="0.3">
      <c r="A597">
        <v>691</v>
      </c>
      <c r="B597" t="s">
        <v>830</v>
      </c>
      <c r="C597" s="1">
        <v>15000000</v>
      </c>
      <c r="D597" s="2">
        <v>13562853889</v>
      </c>
      <c r="E597" t="s">
        <v>170</v>
      </c>
      <c r="F597" t="s">
        <v>830</v>
      </c>
      <c r="G597">
        <v>1788</v>
      </c>
      <c r="H597" t="s">
        <v>62</v>
      </c>
      <c r="I597" t="s">
        <v>63</v>
      </c>
      <c r="J597" t="s">
        <v>170</v>
      </c>
      <c r="K597">
        <v>277</v>
      </c>
      <c r="L597">
        <v>5</v>
      </c>
      <c r="M597">
        <v>29</v>
      </c>
      <c r="N597">
        <v>282372000</v>
      </c>
      <c r="O597">
        <v>70600</v>
      </c>
      <c r="P597">
        <v>1100000</v>
      </c>
      <c r="Q597">
        <v>847100</v>
      </c>
      <c r="R597">
        <v>13600000</v>
      </c>
      <c r="S597">
        <v>900000</v>
      </c>
      <c r="T597">
        <v>2014</v>
      </c>
      <c r="U597" t="s">
        <v>98</v>
      </c>
      <c r="V597" t="s">
        <v>78</v>
      </c>
      <c r="W597">
        <v>63.2</v>
      </c>
      <c r="X597">
        <v>126226568</v>
      </c>
      <c r="Y597">
        <v>2.29</v>
      </c>
      <c r="Z597">
        <v>115782416</v>
      </c>
      <c r="AA597">
        <v>36.204824000000002</v>
      </c>
      <c r="AB597">
        <v>138.25292400000001</v>
      </c>
      <c r="AC597">
        <v>14.9</v>
      </c>
      <c r="AD597">
        <v>7585488.7522371365</v>
      </c>
      <c r="AE597">
        <v>8389.2617449664431</v>
      </c>
      <c r="AF597">
        <v>1.1059619253264671E-3</v>
      </c>
      <c r="AG597">
        <v>81.103874523940917</v>
      </c>
      <c r="AH597">
        <v>904.19025926666666</v>
      </c>
      <c r="AI597">
        <v>12</v>
      </c>
      <c r="AJ597">
        <v>1029400</v>
      </c>
      <c r="AK597">
        <v>12752900</v>
      </c>
      <c r="AL597">
        <v>75000</v>
      </c>
      <c r="AM597">
        <f>youtube_stats_raw[[#This Row],[subscribers_for_last_30_days]] /  youtube_stats_raw[[#This Row],[subscribers]]</f>
        <v>0.06</v>
      </c>
      <c r="AN597" t="str">
        <f>IF(AND(youtube_stats_raw[[#This Row],[upload_frequency]]&gt;23.1077381,youtube_stats_raw[[#This Row],[ engagement_rate]]&lt;=0),"High",IF(OR(youtube_stats_raw[[#This Row],[upload_frequency]]&gt;23.1077381,youtube_stats_raw[[#This Row],[ engagement_rate]]&lt;=0),"Medium","Low"))</f>
        <v>Low</v>
      </c>
      <c r="AO597" s="4">
        <f>DATE(T597, MATCH(U597,{"Jan","Feb","Mar","Apr","May","Jun","Jul","Aug","Sep","Oct","Nov","Dec"},0), V597)</f>
        <v>41843</v>
      </c>
      <c r="AP597" t="str">
        <f>IF(youtube_stats_raw[[#This Row],[subscribers]]&lt;70000000,"Micro",IF(youtube_stats_raw[[#This Row],[subscribers]]&lt;128000000,"Mid",IF(youtube_stats_raw[[#This Row],[subscribers]]&lt;186000000,"Macro","Mega")))</f>
        <v>Micro</v>
      </c>
      <c r="AQ597">
        <f>SUM((youtube_stats_raw[[#This Row],[lowest_yearly_earnings]] + youtube_stats_raw[[#This Row],[highest_yearly_earnings]])/2)</f>
        <v>7223550</v>
      </c>
      <c r="AR59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598" spans="1:44" x14ac:dyDescent="0.3">
      <c r="A598">
        <v>692</v>
      </c>
      <c r="B598" t="s">
        <v>831</v>
      </c>
      <c r="C598" s="1">
        <v>15000000</v>
      </c>
      <c r="D598" s="2">
        <v>11506702632</v>
      </c>
      <c r="E598" t="s">
        <v>30</v>
      </c>
      <c r="F598" t="s">
        <v>831</v>
      </c>
      <c r="G598">
        <v>340</v>
      </c>
      <c r="H598" t="s">
        <v>113</v>
      </c>
      <c r="I598" t="s">
        <v>114</v>
      </c>
      <c r="J598" t="s">
        <v>30</v>
      </c>
      <c r="K598">
        <v>347</v>
      </c>
      <c r="L598">
        <v>36</v>
      </c>
      <c r="M598">
        <v>128</v>
      </c>
      <c r="N598">
        <v>182871000</v>
      </c>
      <c r="O598">
        <v>45700</v>
      </c>
      <c r="P598">
        <v>731500</v>
      </c>
      <c r="Q598">
        <v>548600</v>
      </c>
      <c r="R598">
        <v>8800000</v>
      </c>
      <c r="S598">
        <v>0</v>
      </c>
      <c r="T598">
        <v>2012</v>
      </c>
      <c r="U598" t="s">
        <v>65</v>
      </c>
      <c r="V598" t="s">
        <v>54</v>
      </c>
      <c r="W598">
        <v>51.3</v>
      </c>
      <c r="X598">
        <v>212559417</v>
      </c>
      <c r="Y598">
        <v>12.08</v>
      </c>
      <c r="Z598">
        <v>183241641</v>
      </c>
      <c r="AA598">
        <v>-14.235004</v>
      </c>
      <c r="AB598">
        <v>-51.925280000000001</v>
      </c>
      <c r="AC598">
        <v>2.3611111111111112</v>
      </c>
      <c r="AD598">
        <v>33843243.035294116</v>
      </c>
      <c r="AE598">
        <v>44117.647058823532</v>
      </c>
      <c r="AF598">
        <v>1.3035880460041769E-3</v>
      </c>
      <c r="AG598">
        <v>63.571643710137025</v>
      </c>
      <c r="AH598">
        <v>767.11350879999998</v>
      </c>
      <c r="AI598">
        <v>14</v>
      </c>
      <c r="AJ598">
        <v>685800</v>
      </c>
      <c r="AK598">
        <v>8251400</v>
      </c>
      <c r="AL598">
        <v>0</v>
      </c>
      <c r="AM598">
        <f>youtube_stats_raw[[#This Row],[subscribers_for_last_30_days]] /  youtube_stats_raw[[#This Row],[subscribers]]</f>
        <v>0</v>
      </c>
      <c r="AN598" t="str">
        <f>IF(AND(youtube_stats_raw[[#This Row],[upload_frequency]]&gt;23.1077381,youtube_stats_raw[[#This Row],[ engagement_rate]]&lt;=0),"High",IF(OR(youtube_stats_raw[[#This Row],[upload_frequency]]&gt;23.1077381,youtube_stats_raw[[#This Row],[ engagement_rate]]&lt;=0),"Medium","Low"))</f>
        <v>Medium</v>
      </c>
      <c r="AO598" s="4">
        <f>DATE(T598, MATCH(U598,{"Jan","Feb","Mar","Apr","May","Jun","Jul","Aug","Sep","Oct","Nov","Dec"},0), V598)</f>
        <v>41002</v>
      </c>
      <c r="AP598" t="str">
        <f>IF(youtube_stats_raw[[#This Row],[subscribers]]&lt;70000000,"Micro",IF(youtube_stats_raw[[#This Row],[subscribers]]&lt;128000000,"Mid",IF(youtube_stats_raw[[#This Row],[subscribers]]&lt;186000000,"Macro","Mega")))</f>
        <v>Micro</v>
      </c>
      <c r="AQ598">
        <f>SUM((youtube_stats_raw[[#This Row],[lowest_yearly_earnings]] + youtube_stats_raw[[#This Row],[highest_yearly_earnings]])/2)</f>
        <v>4674300</v>
      </c>
      <c r="AR59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599" spans="1:44" x14ac:dyDescent="0.3">
      <c r="A599">
        <v>693</v>
      </c>
      <c r="B599" t="s">
        <v>832</v>
      </c>
      <c r="C599" s="1">
        <v>15000000</v>
      </c>
      <c r="D599" s="2">
        <v>8932038210</v>
      </c>
      <c r="E599" t="s">
        <v>45</v>
      </c>
      <c r="F599" t="s">
        <v>832</v>
      </c>
      <c r="G599">
        <v>3168</v>
      </c>
      <c r="H599" t="s">
        <v>31</v>
      </c>
      <c r="I599" t="s">
        <v>32</v>
      </c>
      <c r="J599" t="s">
        <v>45</v>
      </c>
      <c r="K599">
        <v>544</v>
      </c>
      <c r="L599">
        <v>104</v>
      </c>
      <c r="M599">
        <v>146</v>
      </c>
      <c r="N599">
        <v>130731000</v>
      </c>
      <c r="O599">
        <v>32700</v>
      </c>
      <c r="P599">
        <v>522900</v>
      </c>
      <c r="Q599">
        <v>392200</v>
      </c>
      <c r="R599">
        <v>6300000</v>
      </c>
      <c r="S599">
        <v>200000</v>
      </c>
      <c r="T599">
        <v>2017</v>
      </c>
      <c r="U599" t="s">
        <v>65</v>
      </c>
      <c r="V599" t="s">
        <v>82</v>
      </c>
      <c r="W599">
        <v>28.1</v>
      </c>
      <c r="X599">
        <v>1366417754</v>
      </c>
      <c r="Y599">
        <v>5.36</v>
      </c>
      <c r="Z599">
        <v>471031528</v>
      </c>
      <c r="AA599">
        <v>20.593684</v>
      </c>
      <c r="AB599">
        <v>78.962879999999998</v>
      </c>
      <c r="AC599">
        <v>37.714285714285715</v>
      </c>
      <c r="AD599">
        <v>2819456.5056818184</v>
      </c>
      <c r="AE599">
        <v>4734.848484848485</v>
      </c>
      <c r="AF599">
        <v>1.6793479435865512E-3</v>
      </c>
      <c r="AG599">
        <v>58.54206931342717</v>
      </c>
      <c r="AH599">
        <v>595.46921399999997</v>
      </c>
      <c r="AI599">
        <v>9</v>
      </c>
      <c r="AJ599">
        <v>490200</v>
      </c>
      <c r="AK599">
        <v>5907800</v>
      </c>
      <c r="AL599">
        <v>22222.222222222223</v>
      </c>
      <c r="AM599">
        <f>youtube_stats_raw[[#This Row],[subscribers_for_last_30_days]] /  youtube_stats_raw[[#This Row],[subscribers]]</f>
        <v>1.3333333333333334E-2</v>
      </c>
      <c r="AN599" t="str">
        <f>IF(AND(youtube_stats_raw[[#This Row],[upload_frequency]]&gt;23.1077381,youtube_stats_raw[[#This Row],[ engagement_rate]]&lt;=0),"High",IF(OR(youtube_stats_raw[[#This Row],[upload_frequency]]&gt;23.1077381,youtube_stats_raw[[#This Row],[ engagement_rate]]&lt;=0),"Medium","Low"))</f>
        <v>Medium</v>
      </c>
      <c r="AO599" s="4">
        <f>DATE(T599, MATCH(U599,{"Jan","Feb","Mar","Apr","May","Jun","Jul","Aug","Sep","Oct","Nov","Dec"},0), V599)</f>
        <v>42832</v>
      </c>
      <c r="AP599" t="str">
        <f>IF(youtube_stats_raw[[#This Row],[subscribers]]&lt;70000000,"Micro",IF(youtube_stats_raw[[#This Row],[subscribers]]&lt;128000000,"Mid",IF(youtube_stats_raw[[#This Row],[subscribers]]&lt;186000000,"Macro","Mega")))</f>
        <v>Micro</v>
      </c>
      <c r="AQ599">
        <f>SUM((youtube_stats_raw[[#This Row],[lowest_yearly_earnings]] + youtube_stats_raw[[#This Row],[highest_yearly_earnings]])/2)</f>
        <v>3346100</v>
      </c>
      <c r="AR59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00" spans="1:44" x14ac:dyDescent="0.3">
      <c r="A600">
        <v>694</v>
      </c>
      <c r="B600" t="s">
        <v>833</v>
      </c>
      <c r="C600" s="1">
        <v>14900000</v>
      </c>
      <c r="D600" s="2">
        <v>10069000444</v>
      </c>
      <c r="E600" t="s">
        <v>30</v>
      </c>
      <c r="F600" t="s">
        <v>833</v>
      </c>
      <c r="G600">
        <v>419</v>
      </c>
      <c r="H600" t="s">
        <v>39</v>
      </c>
      <c r="I600" t="s">
        <v>40</v>
      </c>
      <c r="J600" t="s">
        <v>30</v>
      </c>
      <c r="K600">
        <v>435</v>
      </c>
      <c r="L600">
        <v>152</v>
      </c>
      <c r="M600">
        <v>129</v>
      </c>
      <c r="N600">
        <v>119812000</v>
      </c>
      <c r="O600">
        <v>30000</v>
      </c>
      <c r="P600">
        <v>479200</v>
      </c>
      <c r="Q600">
        <v>359400</v>
      </c>
      <c r="R600">
        <v>5800000</v>
      </c>
      <c r="S600">
        <v>100000</v>
      </c>
      <c r="T600">
        <v>2007</v>
      </c>
      <c r="U600" t="s">
        <v>46</v>
      </c>
      <c r="V600" t="s">
        <v>76</v>
      </c>
      <c r="W600">
        <v>88.2</v>
      </c>
      <c r="X600">
        <v>328239523</v>
      </c>
      <c r="Y600">
        <v>14.7</v>
      </c>
      <c r="Z600">
        <v>270663028</v>
      </c>
      <c r="AA600">
        <v>37.090240000000001</v>
      </c>
      <c r="AB600">
        <v>-95.712890999999999</v>
      </c>
      <c r="AC600">
        <v>2.0539215686274508</v>
      </c>
      <c r="AD600">
        <v>24031027.312649164</v>
      </c>
      <c r="AE600">
        <v>35560.859188544149</v>
      </c>
      <c r="AF600">
        <v>1.4797893875234394E-3</v>
      </c>
      <c r="AG600">
        <v>47.591615738337737</v>
      </c>
      <c r="AH600">
        <v>675.77184187919465</v>
      </c>
      <c r="AI600">
        <v>19</v>
      </c>
      <c r="AJ600">
        <v>449200</v>
      </c>
      <c r="AK600">
        <v>5440600</v>
      </c>
      <c r="AL600">
        <v>5263.1578947368425</v>
      </c>
      <c r="AM600">
        <f>youtube_stats_raw[[#This Row],[subscribers_for_last_30_days]] /  youtube_stats_raw[[#This Row],[subscribers]]</f>
        <v>6.7114093959731542E-3</v>
      </c>
      <c r="AN600" t="str">
        <f>IF(AND(youtube_stats_raw[[#This Row],[upload_frequency]]&gt;23.1077381,youtube_stats_raw[[#This Row],[ engagement_rate]]&lt;=0),"High",IF(OR(youtube_stats_raw[[#This Row],[upload_frequency]]&gt;23.1077381,youtube_stats_raw[[#This Row],[ engagement_rate]]&lt;=0),"Medium","Low"))</f>
        <v>Low</v>
      </c>
      <c r="AO600" s="4">
        <f>DATE(T600, MATCH(U600,{"Jan","Feb","Mar","Apr","May","Jun","Jul","Aug","Sep","Oct","Nov","Dec"},0), V600)</f>
        <v>39121</v>
      </c>
      <c r="AP600" t="str">
        <f>IF(youtube_stats_raw[[#This Row],[subscribers]]&lt;70000000,"Micro",IF(youtube_stats_raw[[#This Row],[subscribers]]&lt;128000000,"Mid",IF(youtube_stats_raw[[#This Row],[subscribers]]&lt;186000000,"Macro","Mega")))</f>
        <v>Micro</v>
      </c>
      <c r="AQ600">
        <f>SUM((youtube_stats_raw[[#This Row],[lowest_yearly_earnings]] + youtube_stats_raw[[#This Row],[highest_yearly_earnings]])/2)</f>
        <v>3079700</v>
      </c>
      <c r="AR60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01" spans="1:44" x14ac:dyDescent="0.3">
      <c r="A601">
        <v>695</v>
      </c>
      <c r="B601" t="s">
        <v>834</v>
      </c>
      <c r="C601" s="1">
        <v>14900000</v>
      </c>
      <c r="D601" s="2">
        <v>8074260978</v>
      </c>
      <c r="E601" t="s">
        <v>45</v>
      </c>
      <c r="F601" t="s">
        <v>834</v>
      </c>
      <c r="G601">
        <v>66362</v>
      </c>
      <c r="H601" t="s">
        <v>246</v>
      </c>
      <c r="I601" t="s">
        <v>247</v>
      </c>
      <c r="J601" t="s">
        <v>45</v>
      </c>
      <c r="K601">
        <v>639</v>
      </c>
      <c r="L601">
        <v>26</v>
      </c>
      <c r="M601">
        <v>146</v>
      </c>
      <c r="N601">
        <v>43581000</v>
      </c>
      <c r="O601">
        <v>10900</v>
      </c>
      <c r="P601">
        <v>174300</v>
      </c>
      <c r="Q601">
        <v>130700</v>
      </c>
      <c r="R601">
        <v>2100000</v>
      </c>
      <c r="S601">
        <v>100000</v>
      </c>
      <c r="T601">
        <v>2012</v>
      </c>
      <c r="U601" t="s">
        <v>140</v>
      </c>
      <c r="V601" t="s">
        <v>66</v>
      </c>
      <c r="W601">
        <v>36.299999999999997</v>
      </c>
      <c r="X601">
        <v>270203917</v>
      </c>
      <c r="Y601">
        <v>4.6900000000000004</v>
      </c>
      <c r="Z601">
        <v>151509724</v>
      </c>
      <c r="AA601">
        <v>-0.78927499999999995</v>
      </c>
      <c r="AB601">
        <v>113.92132700000001</v>
      </c>
      <c r="AC601">
        <v>460.84722222222223</v>
      </c>
      <c r="AD601">
        <v>121669.94632470389</v>
      </c>
      <c r="AE601">
        <v>224.52608420481602</v>
      </c>
      <c r="AF601">
        <v>1.8453701262069857E-3</v>
      </c>
      <c r="AG601">
        <v>21.587114966300511</v>
      </c>
      <c r="AH601">
        <v>541.89670993288587</v>
      </c>
      <c r="AI601">
        <v>14</v>
      </c>
      <c r="AJ601">
        <v>163400</v>
      </c>
      <c r="AK601">
        <v>1969300</v>
      </c>
      <c r="AL601">
        <v>7142.8571428571431</v>
      </c>
      <c r="AM601">
        <f>youtube_stats_raw[[#This Row],[subscribers_for_last_30_days]] /  youtube_stats_raw[[#This Row],[subscribers]]</f>
        <v>6.7114093959731542E-3</v>
      </c>
      <c r="AN601" t="str">
        <f>IF(AND(youtube_stats_raw[[#This Row],[upload_frequency]]&gt;23.1077381,youtube_stats_raw[[#This Row],[ engagement_rate]]&lt;=0),"High",IF(OR(youtube_stats_raw[[#This Row],[upload_frequency]]&gt;23.1077381,youtube_stats_raw[[#This Row],[ engagement_rate]]&lt;=0),"Medium","Low"))</f>
        <v>Medium</v>
      </c>
      <c r="AO601" s="4">
        <f>DATE(T601, MATCH(U601,{"Jan","Feb","Mar","Apr","May","Jun","Jul","Aug","Sep","Oct","Nov","Dec"},0), V601)</f>
        <v>41242</v>
      </c>
      <c r="AP601" t="str">
        <f>IF(youtube_stats_raw[[#This Row],[subscribers]]&lt;70000000,"Micro",IF(youtube_stats_raw[[#This Row],[subscribers]]&lt;128000000,"Mid",IF(youtube_stats_raw[[#This Row],[subscribers]]&lt;186000000,"Macro","Mega")))</f>
        <v>Micro</v>
      </c>
      <c r="AQ601">
        <f>SUM((youtube_stats_raw[[#This Row],[lowest_yearly_earnings]] + youtube_stats_raw[[#This Row],[highest_yearly_earnings]])/2)</f>
        <v>1115350</v>
      </c>
      <c r="AR60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02" spans="1:44" x14ac:dyDescent="0.3">
      <c r="A602">
        <v>696</v>
      </c>
      <c r="B602" t="s">
        <v>835</v>
      </c>
      <c r="C602" s="1">
        <v>14900000</v>
      </c>
      <c r="D602" s="2">
        <v>4033400167</v>
      </c>
      <c r="E602" t="s">
        <v>45</v>
      </c>
      <c r="F602" t="s">
        <v>835</v>
      </c>
      <c r="G602">
        <v>86</v>
      </c>
      <c r="H602" t="s">
        <v>39</v>
      </c>
      <c r="I602" t="s">
        <v>40</v>
      </c>
      <c r="J602" t="s">
        <v>45</v>
      </c>
      <c r="K602">
        <v>1886</v>
      </c>
      <c r="L602">
        <v>152</v>
      </c>
      <c r="M602">
        <v>147</v>
      </c>
      <c r="N602">
        <v>11043000</v>
      </c>
      <c r="O602">
        <v>2800</v>
      </c>
      <c r="P602">
        <v>44200</v>
      </c>
      <c r="Q602">
        <v>33100</v>
      </c>
      <c r="R602">
        <v>530100</v>
      </c>
      <c r="S602">
        <v>0</v>
      </c>
      <c r="T602">
        <v>2006</v>
      </c>
      <c r="U602" t="s">
        <v>46</v>
      </c>
      <c r="V602" t="s">
        <v>76</v>
      </c>
      <c r="W602">
        <v>88.2</v>
      </c>
      <c r="X602">
        <v>328239523</v>
      </c>
      <c r="Y602">
        <v>14.7</v>
      </c>
      <c r="Z602">
        <v>270663028</v>
      </c>
      <c r="AA602">
        <v>37.090240000000001</v>
      </c>
      <c r="AB602">
        <v>-95.712890999999999</v>
      </c>
      <c r="AC602">
        <v>0.39814814814814814</v>
      </c>
      <c r="AD602">
        <v>46900001.941860467</v>
      </c>
      <c r="AE602">
        <v>173255.81395348837</v>
      </c>
      <c r="AF602">
        <v>3.6941536626856593E-3</v>
      </c>
      <c r="AG602">
        <v>10.958496100047393</v>
      </c>
      <c r="AH602">
        <v>270.69799778523492</v>
      </c>
      <c r="AI602">
        <v>20</v>
      </c>
      <c r="AJ602">
        <v>41400</v>
      </c>
      <c r="AK602">
        <v>497000</v>
      </c>
      <c r="AL602">
        <v>0</v>
      </c>
      <c r="AM602">
        <f>youtube_stats_raw[[#This Row],[subscribers_for_last_30_days]] /  youtube_stats_raw[[#This Row],[subscribers]]</f>
        <v>0</v>
      </c>
      <c r="AN602" t="str">
        <f>IF(AND(youtube_stats_raw[[#This Row],[upload_frequency]]&gt;23.1077381,youtube_stats_raw[[#This Row],[ engagement_rate]]&lt;=0),"High",IF(OR(youtube_stats_raw[[#This Row],[upload_frequency]]&gt;23.1077381,youtube_stats_raw[[#This Row],[ engagement_rate]]&lt;=0),"Medium","Low"))</f>
        <v>Medium</v>
      </c>
      <c r="AO602" s="4">
        <f>DATE(T602, MATCH(U602,{"Jan","Feb","Mar","Apr","May","Jun","Jul","Aug","Sep","Oct","Nov","Dec"},0), V602)</f>
        <v>38756</v>
      </c>
      <c r="AP602" t="str">
        <f>IF(youtube_stats_raw[[#This Row],[subscribers]]&lt;70000000,"Micro",IF(youtube_stats_raw[[#This Row],[subscribers]]&lt;128000000,"Mid",IF(youtube_stats_raw[[#This Row],[subscribers]]&lt;186000000,"Macro","Mega")))</f>
        <v>Micro</v>
      </c>
      <c r="AQ602">
        <f>SUM((youtube_stats_raw[[#This Row],[lowest_yearly_earnings]] + youtube_stats_raw[[#This Row],[highest_yearly_earnings]])/2)</f>
        <v>281600</v>
      </c>
      <c r="AR60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03" spans="1:44" x14ac:dyDescent="0.3">
      <c r="A603">
        <v>697</v>
      </c>
      <c r="B603" t="s">
        <v>836</v>
      </c>
      <c r="C603" s="1">
        <v>14900000</v>
      </c>
      <c r="D603" s="2">
        <v>4395184343</v>
      </c>
      <c r="E603" t="s">
        <v>30</v>
      </c>
      <c r="F603" t="s">
        <v>836</v>
      </c>
      <c r="G603">
        <v>127</v>
      </c>
      <c r="H603" t="s">
        <v>39</v>
      </c>
      <c r="I603" t="s">
        <v>40</v>
      </c>
      <c r="J603" t="s">
        <v>30</v>
      </c>
      <c r="K603">
        <v>1656</v>
      </c>
      <c r="L603">
        <v>152</v>
      </c>
      <c r="M603">
        <v>129</v>
      </c>
      <c r="N603">
        <v>56358000</v>
      </c>
      <c r="O603">
        <v>14100</v>
      </c>
      <c r="P603">
        <v>225400</v>
      </c>
      <c r="Q603">
        <v>169100</v>
      </c>
      <c r="R603">
        <v>2700000</v>
      </c>
      <c r="S603">
        <v>100000</v>
      </c>
      <c r="T603">
        <v>2007</v>
      </c>
      <c r="U603" t="s">
        <v>140</v>
      </c>
      <c r="V603" t="s">
        <v>54</v>
      </c>
      <c r="W603">
        <v>88.2</v>
      </c>
      <c r="X603">
        <v>328239523</v>
      </c>
      <c r="Y603">
        <v>14.7</v>
      </c>
      <c r="Z603">
        <v>270663028</v>
      </c>
      <c r="AA603">
        <v>37.090240000000001</v>
      </c>
      <c r="AB603">
        <v>-95.712890999999999</v>
      </c>
      <c r="AC603">
        <v>0.62254901960784315</v>
      </c>
      <c r="AD603">
        <v>34607750.732283466</v>
      </c>
      <c r="AE603">
        <v>117322.8346456693</v>
      </c>
      <c r="AF603">
        <v>3.3900739621377926E-3</v>
      </c>
      <c r="AG603">
        <v>51.283400742675063</v>
      </c>
      <c r="AH603">
        <v>294.97881496644294</v>
      </c>
      <c r="AI603">
        <v>19</v>
      </c>
      <c r="AJ603">
        <v>211300</v>
      </c>
      <c r="AK603">
        <v>2530900</v>
      </c>
      <c r="AL603">
        <v>5263.1578947368425</v>
      </c>
      <c r="AM603">
        <f>youtube_stats_raw[[#This Row],[subscribers_for_last_30_days]] /  youtube_stats_raw[[#This Row],[subscribers]]</f>
        <v>6.7114093959731542E-3</v>
      </c>
      <c r="AN603" t="str">
        <f>IF(AND(youtube_stats_raw[[#This Row],[upload_frequency]]&gt;23.1077381,youtube_stats_raw[[#This Row],[ engagement_rate]]&lt;=0),"High",IF(OR(youtube_stats_raw[[#This Row],[upload_frequency]]&gt;23.1077381,youtube_stats_raw[[#This Row],[ engagement_rate]]&lt;=0),"Medium","Low"))</f>
        <v>Low</v>
      </c>
      <c r="AO603" s="4">
        <f>DATE(T603, MATCH(U603,{"Jan","Feb","Mar","Apr","May","Jun","Jul","Aug","Sep","Oct","Nov","Dec"},0), V603)</f>
        <v>39389</v>
      </c>
      <c r="AP603" t="str">
        <f>IF(youtube_stats_raw[[#This Row],[subscribers]]&lt;70000000,"Micro",IF(youtube_stats_raw[[#This Row],[subscribers]]&lt;128000000,"Mid",IF(youtube_stats_raw[[#This Row],[subscribers]]&lt;186000000,"Macro","Mega")))</f>
        <v>Micro</v>
      </c>
      <c r="AQ603">
        <f>SUM((youtube_stats_raw[[#This Row],[lowest_yearly_earnings]] + youtube_stats_raw[[#This Row],[highest_yearly_earnings]])/2)</f>
        <v>1434550</v>
      </c>
      <c r="AR60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04" spans="1:44" x14ac:dyDescent="0.3">
      <c r="A604">
        <v>698</v>
      </c>
      <c r="B604" t="s">
        <v>837</v>
      </c>
      <c r="C604" s="1">
        <v>14900000</v>
      </c>
      <c r="D604" s="2">
        <v>4977284539</v>
      </c>
      <c r="E604" t="s">
        <v>45</v>
      </c>
      <c r="F604" t="s">
        <v>837</v>
      </c>
      <c r="G604">
        <v>8420</v>
      </c>
      <c r="H604" t="s">
        <v>207</v>
      </c>
      <c r="I604" t="s">
        <v>208</v>
      </c>
      <c r="J604" t="s">
        <v>41</v>
      </c>
      <c r="K604">
        <v>1377</v>
      </c>
      <c r="L604">
        <v>13</v>
      </c>
      <c r="M604">
        <v>49</v>
      </c>
      <c r="N604">
        <v>13857000</v>
      </c>
      <c r="O604">
        <v>3500</v>
      </c>
      <c r="P604">
        <v>55400</v>
      </c>
      <c r="Q604">
        <v>41600</v>
      </c>
      <c r="R604">
        <v>665200</v>
      </c>
      <c r="S604">
        <v>100000</v>
      </c>
      <c r="T604">
        <v>2012</v>
      </c>
      <c r="U604" t="s">
        <v>46</v>
      </c>
      <c r="V604" t="s">
        <v>85</v>
      </c>
      <c r="W604">
        <v>88.9</v>
      </c>
      <c r="X604">
        <v>47076781</v>
      </c>
      <c r="Y604">
        <v>13.96</v>
      </c>
      <c r="Z604">
        <v>37927409</v>
      </c>
      <c r="AA604">
        <v>40.463667000000001</v>
      </c>
      <c r="AB604">
        <v>-3.7492200000000002</v>
      </c>
      <c r="AC604">
        <v>58.472222222222221</v>
      </c>
      <c r="AD604">
        <v>591126.42980997625</v>
      </c>
      <c r="AE604">
        <v>1769.5961995249406</v>
      </c>
      <c r="AF604">
        <v>2.9936002017263816E-3</v>
      </c>
      <c r="AG604">
        <v>11.130567192996075</v>
      </c>
      <c r="AH604">
        <v>334.04594221476509</v>
      </c>
      <c r="AI604">
        <v>14</v>
      </c>
      <c r="AJ604">
        <v>51900</v>
      </c>
      <c r="AK604">
        <v>623600</v>
      </c>
      <c r="AL604">
        <v>7142.8571428571431</v>
      </c>
      <c r="AM604">
        <f>youtube_stats_raw[[#This Row],[subscribers_for_last_30_days]] /  youtube_stats_raw[[#This Row],[subscribers]]</f>
        <v>6.7114093959731542E-3</v>
      </c>
      <c r="AN604" t="str">
        <f>IF(AND(youtube_stats_raw[[#This Row],[upload_frequency]]&gt;23.1077381,youtube_stats_raw[[#This Row],[ engagement_rate]]&lt;=0),"High",IF(OR(youtube_stats_raw[[#This Row],[upload_frequency]]&gt;23.1077381,youtube_stats_raw[[#This Row],[ engagement_rate]]&lt;=0),"Medium","Low"))</f>
        <v>Medium</v>
      </c>
      <c r="AO604" s="4">
        <f>DATE(T604, MATCH(U604,{"Jan","Feb","Mar","Apr","May","Jun","Jul","Aug","Sep","Oct","Nov","Dec"},0), V604)</f>
        <v>40954</v>
      </c>
      <c r="AP604" t="str">
        <f>IF(youtube_stats_raw[[#This Row],[subscribers]]&lt;70000000,"Micro",IF(youtube_stats_raw[[#This Row],[subscribers]]&lt;128000000,"Mid",IF(youtube_stats_raw[[#This Row],[subscribers]]&lt;186000000,"Macro","Mega")))</f>
        <v>Micro</v>
      </c>
      <c r="AQ604">
        <f>SUM((youtube_stats_raw[[#This Row],[lowest_yearly_earnings]] + youtube_stats_raw[[#This Row],[highest_yearly_earnings]])/2)</f>
        <v>353400</v>
      </c>
      <c r="AR60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05" spans="1:44" x14ac:dyDescent="0.3">
      <c r="A605">
        <v>699</v>
      </c>
      <c r="B605" t="s">
        <v>838</v>
      </c>
      <c r="C605" s="1">
        <v>14900000</v>
      </c>
      <c r="D605" s="2">
        <v>5549770244</v>
      </c>
      <c r="E605" t="s">
        <v>45</v>
      </c>
      <c r="F605" t="s">
        <v>838</v>
      </c>
      <c r="G605">
        <v>27944</v>
      </c>
      <c r="H605" t="s">
        <v>176</v>
      </c>
      <c r="I605" t="s">
        <v>177</v>
      </c>
      <c r="J605" t="s">
        <v>45</v>
      </c>
      <c r="K605">
        <v>1181</v>
      </c>
      <c r="L605">
        <v>12</v>
      </c>
      <c r="M605">
        <v>147</v>
      </c>
      <c r="N605">
        <v>49556000</v>
      </c>
      <c r="O605">
        <v>12400</v>
      </c>
      <c r="P605">
        <v>198200</v>
      </c>
      <c r="Q605">
        <v>148700</v>
      </c>
      <c r="R605">
        <v>2400000</v>
      </c>
      <c r="S605">
        <v>100000</v>
      </c>
      <c r="T605">
        <v>2011</v>
      </c>
      <c r="U605" t="s">
        <v>132</v>
      </c>
      <c r="V605" t="s">
        <v>101</v>
      </c>
      <c r="W605">
        <v>49.3</v>
      </c>
      <c r="X605">
        <v>69625582</v>
      </c>
      <c r="Y605">
        <v>0.75</v>
      </c>
      <c r="Z605">
        <v>35294600</v>
      </c>
      <c r="AA605">
        <v>15.870032</v>
      </c>
      <c r="AB605">
        <v>100.992541</v>
      </c>
      <c r="AC605">
        <v>179.12820512820514</v>
      </c>
      <c r="AD605">
        <v>198603.28671628973</v>
      </c>
      <c r="AE605">
        <v>533.20927569424566</v>
      </c>
      <c r="AF605">
        <v>2.6847958284595252E-3</v>
      </c>
      <c r="AG605">
        <v>35.713190147696501</v>
      </c>
      <c r="AH605">
        <v>372.46780161073826</v>
      </c>
      <c r="AI605">
        <v>15</v>
      </c>
      <c r="AJ605">
        <v>185800</v>
      </c>
      <c r="AK605">
        <v>2251300</v>
      </c>
      <c r="AL605">
        <v>6666.666666666667</v>
      </c>
      <c r="AM605">
        <f>youtube_stats_raw[[#This Row],[subscribers_for_last_30_days]] /  youtube_stats_raw[[#This Row],[subscribers]]</f>
        <v>6.7114093959731542E-3</v>
      </c>
      <c r="AN605" t="str">
        <f>IF(AND(youtube_stats_raw[[#This Row],[upload_frequency]]&gt;23.1077381,youtube_stats_raw[[#This Row],[ engagement_rate]]&lt;=0),"High",IF(OR(youtube_stats_raw[[#This Row],[upload_frequency]]&gt;23.1077381,youtube_stats_raw[[#This Row],[ engagement_rate]]&lt;=0),"Medium","Low"))</f>
        <v>Medium</v>
      </c>
      <c r="AO605" s="4">
        <f>DATE(T605, MATCH(U605,{"Jan","Feb","Mar","Apr","May","Jun","Jul","Aug","Sep","Oct","Nov","Dec"},0), V605)</f>
        <v>40833</v>
      </c>
      <c r="AP605" t="str">
        <f>IF(youtube_stats_raw[[#This Row],[subscribers]]&lt;70000000,"Micro",IF(youtube_stats_raw[[#This Row],[subscribers]]&lt;128000000,"Mid",IF(youtube_stats_raw[[#This Row],[subscribers]]&lt;186000000,"Macro","Mega")))</f>
        <v>Micro</v>
      </c>
      <c r="AQ605">
        <f>SUM((youtube_stats_raw[[#This Row],[lowest_yearly_earnings]] + youtube_stats_raw[[#This Row],[highest_yearly_earnings]])/2)</f>
        <v>1274350</v>
      </c>
      <c r="AR60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06" spans="1:44" x14ac:dyDescent="0.3">
      <c r="A606">
        <v>701</v>
      </c>
      <c r="B606" t="s">
        <v>839</v>
      </c>
      <c r="C606" s="1">
        <v>14900000</v>
      </c>
      <c r="D606" s="2">
        <v>439098</v>
      </c>
      <c r="E606" t="s">
        <v>58</v>
      </c>
      <c r="F606" t="s">
        <v>839</v>
      </c>
      <c r="G606">
        <v>1</v>
      </c>
      <c r="H606" t="s">
        <v>69</v>
      </c>
      <c r="I606" t="s">
        <v>70</v>
      </c>
      <c r="J606" t="s">
        <v>135</v>
      </c>
      <c r="K606">
        <v>3609784</v>
      </c>
      <c r="L606">
        <v>10</v>
      </c>
      <c r="M606">
        <v>19</v>
      </c>
      <c r="N606">
        <v>7697</v>
      </c>
      <c r="O606">
        <v>2</v>
      </c>
      <c r="P606">
        <v>31</v>
      </c>
      <c r="Q606">
        <v>23</v>
      </c>
      <c r="R606">
        <v>369</v>
      </c>
      <c r="S606">
        <v>0</v>
      </c>
      <c r="T606">
        <v>2008</v>
      </c>
      <c r="U606" t="s">
        <v>91</v>
      </c>
      <c r="V606" t="s">
        <v>83</v>
      </c>
      <c r="W606">
        <v>81.900000000000006</v>
      </c>
      <c r="X606">
        <v>144373535</v>
      </c>
      <c r="Y606">
        <v>4.59</v>
      </c>
      <c r="Z606">
        <v>107683889</v>
      </c>
      <c r="AA606">
        <v>61.524009999999997</v>
      </c>
      <c r="AB606">
        <v>105.31875599999999</v>
      </c>
      <c r="AC606">
        <v>5.208333333333333E-3</v>
      </c>
      <c r="AD606">
        <v>439098</v>
      </c>
      <c r="AE606">
        <v>14900000</v>
      </c>
      <c r="AF606">
        <v>33.93319942245239</v>
      </c>
      <c r="AG606">
        <v>70.599273966176114</v>
      </c>
      <c r="AH606">
        <v>2.9469664429530203E-2</v>
      </c>
      <c r="AI606">
        <v>18</v>
      </c>
      <c r="AJ606">
        <v>29</v>
      </c>
      <c r="AK606">
        <v>346</v>
      </c>
      <c r="AL606">
        <v>0</v>
      </c>
      <c r="AM606">
        <f>youtube_stats_raw[[#This Row],[subscribers_for_last_30_days]] /  youtube_stats_raw[[#This Row],[subscribers]]</f>
        <v>0</v>
      </c>
      <c r="AN606" t="str">
        <f>IF(AND(youtube_stats_raw[[#This Row],[upload_frequency]]&gt;23.1077381,youtube_stats_raw[[#This Row],[ engagement_rate]]&lt;=0),"High",IF(OR(youtube_stats_raw[[#This Row],[upload_frequency]]&gt;23.1077381,youtube_stats_raw[[#This Row],[ engagement_rate]]&lt;=0),"Medium","Low"))</f>
        <v>Medium</v>
      </c>
      <c r="AO606" s="4">
        <f>DATE(T606, MATCH(U606,{"Jan","Feb","Mar","Apr","May","Jun","Jul","Aug","Sep","Oct","Nov","Dec"},0), V606)</f>
        <v>39671</v>
      </c>
      <c r="AP606" t="str">
        <f>IF(youtube_stats_raw[[#This Row],[subscribers]]&lt;70000000,"Micro",IF(youtube_stats_raw[[#This Row],[subscribers]]&lt;128000000,"Mid",IF(youtube_stats_raw[[#This Row],[subscribers]]&lt;186000000,"Macro","Mega")))</f>
        <v>Micro</v>
      </c>
      <c r="AQ606">
        <f>SUM((youtube_stats_raw[[#This Row],[lowest_yearly_earnings]] + youtube_stats_raw[[#This Row],[highest_yearly_earnings]])/2)</f>
        <v>196</v>
      </c>
      <c r="AR60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07" spans="1:44" x14ac:dyDescent="0.3">
      <c r="A607">
        <v>702</v>
      </c>
      <c r="B607" t="s">
        <v>840</v>
      </c>
      <c r="C607" s="1">
        <v>14900000</v>
      </c>
      <c r="D607" s="2">
        <v>5956193599</v>
      </c>
      <c r="E607" t="s">
        <v>61</v>
      </c>
      <c r="F607" t="s">
        <v>840</v>
      </c>
      <c r="G607">
        <v>4175</v>
      </c>
      <c r="H607" t="s">
        <v>113</v>
      </c>
      <c r="I607" t="s">
        <v>114</v>
      </c>
      <c r="J607" t="s">
        <v>41</v>
      </c>
      <c r="K607">
        <v>1066</v>
      </c>
      <c r="L607">
        <v>37</v>
      </c>
      <c r="M607">
        <v>49</v>
      </c>
      <c r="N607">
        <v>39775000</v>
      </c>
      <c r="O607">
        <v>9900</v>
      </c>
      <c r="P607">
        <v>159100</v>
      </c>
      <c r="Q607">
        <v>119300</v>
      </c>
      <c r="R607">
        <v>1900000</v>
      </c>
      <c r="S607">
        <v>100000</v>
      </c>
      <c r="T607">
        <v>2011</v>
      </c>
      <c r="U607" t="s">
        <v>98</v>
      </c>
      <c r="V607" t="s">
        <v>35</v>
      </c>
      <c r="W607">
        <v>51.3</v>
      </c>
      <c r="X607">
        <v>212559417</v>
      </c>
      <c r="Y607">
        <v>12.08</v>
      </c>
      <c r="Z607">
        <v>183241641</v>
      </c>
      <c r="AA607">
        <v>-14.235004</v>
      </c>
      <c r="AB607">
        <v>-51.925280000000001</v>
      </c>
      <c r="AC607">
        <v>26.762820512820515</v>
      </c>
      <c r="AD607">
        <v>1426633.1973652695</v>
      </c>
      <c r="AE607">
        <v>3568.8622754491016</v>
      </c>
      <c r="AF607">
        <v>2.5015976650761651E-3</v>
      </c>
      <c r="AG607">
        <v>26.711690504269654</v>
      </c>
      <c r="AH607">
        <v>399.74453684563758</v>
      </c>
      <c r="AI607">
        <v>15</v>
      </c>
      <c r="AJ607">
        <v>149200</v>
      </c>
      <c r="AK607">
        <v>1780700</v>
      </c>
      <c r="AL607">
        <v>6666.666666666667</v>
      </c>
      <c r="AM607">
        <f>youtube_stats_raw[[#This Row],[subscribers_for_last_30_days]] /  youtube_stats_raw[[#This Row],[subscribers]]</f>
        <v>6.7114093959731542E-3</v>
      </c>
      <c r="AN607" t="str">
        <f>IF(AND(youtube_stats_raw[[#This Row],[upload_frequency]]&gt;23.1077381,youtube_stats_raw[[#This Row],[ engagement_rate]]&lt;=0),"High",IF(OR(youtube_stats_raw[[#This Row],[upload_frequency]]&gt;23.1077381,youtube_stats_raw[[#This Row],[ engagement_rate]]&lt;=0),"Medium","Low"))</f>
        <v>Medium</v>
      </c>
      <c r="AO607" s="4">
        <f>DATE(T607, MATCH(U607,{"Jan","Feb","Mar","Apr","May","Jun","Jul","Aug","Sep","Oct","Nov","Dec"},0), V607)</f>
        <v>40737</v>
      </c>
      <c r="AP607" t="str">
        <f>IF(youtube_stats_raw[[#This Row],[subscribers]]&lt;70000000,"Micro",IF(youtube_stats_raw[[#This Row],[subscribers]]&lt;128000000,"Mid",IF(youtube_stats_raw[[#This Row],[subscribers]]&lt;186000000,"Macro","Mega")))</f>
        <v>Micro</v>
      </c>
      <c r="AQ607">
        <f>SUM((youtube_stats_raw[[#This Row],[lowest_yearly_earnings]] + youtube_stats_raw[[#This Row],[highest_yearly_earnings]])/2)</f>
        <v>1009650</v>
      </c>
      <c r="AR60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08" spans="1:44" x14ac:dyDescent="0.3">
      <c r="A608">
        <v>703</v>
      </c>
      <c r="B608" t="s">
        <v>841</v>
      </c>
      <c r="C608" s="1">
        <v>14900000</v>
      </c>
      <c r="D608" s="2">
        <v>8615618825</v>
      </c>
      <c r="E608" t="s">
        <v>45</v>
      </c>
      <c r="F608" t="s">
        <v>842</v>
      </c>
      <c r="G608">
        <v>93</v>
      </c>
      <c r="H608" t="s">
        <v>62</v>
      </c>
      <c r="I608" t="s">
        <v>63</v>
      </c>
      <c r="J608" t="s">
        <v>238</v>
      </c>
      <c r="K608">
        <v>3468229</v>
      </c>
      <c r="L608">
        <v>3508</v>
      </c>
      <c r="M608">
        <v>3271</v>
      </c>
      <c r="N608">
        <v>2477</v>
      </c>
      <c r="O608">
        <v>1</v>
      </c>
      <c r="P608">
        <v>10</v>
      </c>
      <c r="Q608">
        <v>7</v>
      </c>
      <c r="R608">
        <v>119</v>
      </c>
      <c r="S608">
        <v>9</v>
      </c>
      <c r="T608">
        <v>2012</v>
      </c>
      <c r="U608" t="s">
        <v>140</v>
      </c>
      <c r="V608" t="s">
        <v>144</v>
      </c>
      <c r="W608">
        <v>63.2</v>
      </c>
      <c r="X608">
        <v>126226568</v>
      </c>
      <c r="Y608">
        <v>2.29</v>
      </c>
      <c r="Z608">
        <v>115782416</v>
      </c>
      <c r="AA608">
        <v>36.204824000000002</v>
      </c>
      <c r="AB608">
        <v>138.25292400000001</v>
      </c>
      <c r="AC608">
        <v>0.64583333333333337</v>
      </c>
      <c r="AD608">
        <v>92641062.634408608</v>
      </c>
      <c r="AE608">
        <v>160215.05376344087</v>
      </c>
      <c r="AF608">
        <v>1.7294172714285559E-3</v>
      </c>
      <c r="AG608">
        <v>1.1606827325023866E-3</v>
      </c>
      <c r="AH608">
        <v>578.22945134228189</v>
      </c>
      <c r="AI608">
        <v>14</v>
      </c>
      <c r="AJ608">
        <v>9</v>
      </c>
      <c r="AK608">
        <v>112</v>
      </c>
      <c r="AL608">
        <v>0.6428571428571429</v>
      </c>
      <c r="AM608">
        <f>youtube_stats_raw[[#This Row],[subscribers_for_last_30_days]] /  youtube_stats_raw[[#This Row],[subscribers]]</f>
        <v>6.0402684563758386E-7</v>
      </c>
      <c r="AN608" t="str">
        <f>IF(AND(youtube_stats_raw[[#This Row],[upload_frequency]]&gt;23.1077381,youtube_stats_raw[[#This Row],[ engagement_rate]]&lt;=0),"High",IF(OR(youtube_stats_raw[[#This Row],[upload_frequency]]&gt;23.1077381,youtube_stats_raw[[#This Row],[ engagement_rate]]&lt;=0),"Medium","Low"))</f>
        <v>Low</v>
      </c>
      <c r="AO608" s="4">
        <f>DATE(T608, MATCH(U608,{"Jan","Feb","Mar","Apr","May","Jun","Jul","Aug","Sep","Oct","Nov","Dec"},0), V608)</f>
        <v>41232</v>
      </c>
      <c r="AP608" t="str">
        <f>IF(youtube_stats_raw[[#This Row],[subscribers]]&lt;70000000,"Micro",IF(youtube_stats_raw[[#This Row],[subscribers]]&lt;128000000,"Mid",IF(youtube_stats_raw[[#This Row],[subscribers]]&lt;186000000,"Macro","Mega")))</f>
        <v>Micro</v>
      </c>
      <c r="AQ608">
        <f>SUM((youtube_stats_raw[[#This Row],[lowest_yearly_earnings]] + youtube_stats_raw[[#This Row],[highest_yearly_earnings]])/2)</f>
        <v>63</v>
      </c>
      <c r="AR60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09" spans="1:44" x14ac:dyDescent="0.3">
      <c r="A609">
        <v>704</v>
      </c>
      <c r="B609" t="s">
        <v>843</v>
      </c>
      <c r="C609" s="1">
        <v>14800000</v>
      </c>
      <c r="D609" s="2">
        <v>13356517783</v>
      </c>
      <c r="E609" t="s">
        <v>30</v>
      </c>
      <c r="F609" t="s">
        <v>843</v>
      </c>
      <c r="G609">
        <v>1210</v>
      </c>
      <c r="H609" t="s">
        <v>39</v>
      </c>
      <c r="I609" t="s">
        <v>40</v>
      </c>
      <c r="J609" t="s">
        <v>45</v>
      </c>
      <c r="K609">
        <v>276</v>
      </c>
      <c r="L609">
        <v>153</v>
      </c>
      <c r="M609">
        <v>148</v>
      </c>
      <c r="N609">
        <v>61205000</v>
      </c>
      <c r="O609">
        <v>15300</v>
      </c>
      <c r="P609">
        <v>244800</v>
      </c>
      <c r="Q609">
        <v>183600</v>
      </c>
      <c r="R609">
        <v>2900000</v>
      </c>
      <c r="S609">
        <v>0</v>
      </c>
      <c r="T609">
        <v>2006</v>
      </c>
      <c r="U609" t="s">
        <v>89</v>
      </c>
      <c r="V609" t="s">
        <v>110</v>
      </c>
      <c r="W609">
        <v>88.2</v>
      </c>
      <c r="X609">
        <v>328239523</v>
      </c>
      <c r="Y609">
        <v>14.7</v>
      </c>
      <c r="Z609">
        <v>270663028</v>
      </c>
      <c r="AA609">
        <v>37.090240000000001</v>
      </c>
      <c r="AB609">
        <v>-95.712890999999999</v>
      </c>
      <c r="AC609">
        <v>5.6018518518518521</v>
      </c>
      <c r="AD609">
        <v>11038444.448760331</v>
      </c>
      <c r="AE609">
        <v>12231.404958677685</v>
      </c>
      <c r="AF609">
        <v>1.1080732448720463E-3</v>
      </c>
      <c r="AG609">
        <v>18.32813042869439</v>
      </c>
      <c r="AH609">
        <v>902.46741777027023</v>
      </c>
      <c r="AI609">
        <v>20</v>
      </c>
      <c r="AJ609">
        <v>229500</v>
      </c>
      <c r="AK609">
        <v>2716400</v>
      </c>
      <c r="AL609">
        <v>0</v>
      </c>
      <c r="AM609">
        <f>youtube_stats_raw[[#This Row],[subscribers_for_last_30_days]] /  youtube_stats_raw[[#This Row],[subscribers]]</f>
        <v>0</v>
      </c>
      <c r="AN609" t="str">
        <f>IF(AND(youtube_stats_raw[[#This Row],[upload_frequency]]&gt;23.1077381,youtube_stats_raw[[#This Row],[ engagement_rate]]&lt;=0),"High",IF(OR(youtube_stats_raw[[#This Row],[upload_frequency]]&gt;23.1077381,youtube_stats_raw[[#This Row],[ engagement_rate]]&lt;=0),"Medium","Low"))</f>
        <v>Medium</v>
      </c>
      <c r="AO609" s="4">
        <f>DATE(T609, MATCH(U609,{"Jan","Feb","Mar","Apr","May","Jun","Jul","Aug","Sep","Oct","Nov","Dec"},0), V609)</f>
        <v>38877</v>
      </c>
      <c r="AP609" t="str">
        <f>IF(youtube_stats_raw[[#This Row],[subscribers]]&lt;70000000,"Micro",IF(youtube_stats_raw[[#This Row],[subscribers]]&lt;128000000,"Mid",IF(youtube_stats_raw[[#This Row],[subscribers]]&lt;186000000,"Macro","Mega")))</f>
        <v>Micro</v>
      </c>
      <c r="AQ609">
        <f>SUM((youtube_stats_raw[[#This Row],[lowest_yearly_earnings]] + youtube_stats_raw[[#This Row],[highest_yearly_earnings]])/2)</f>
        <v>1541800</v>
      </c>
      <c r="AR60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10" spans="1:44" x14ac:dyDescent="0.3">
      <c r="A610">
        <v>705</v>
      </c>
      <c r="B610" t="s">
        <v>844</v>
      </c>
      <c r="C610" s="1">
        <v>14800000</v>
      </c>
      <c r="D610" s="2">
        <v>1833519700</v>
      </c>
      <c r="E610" t="s">
        <v>49</v>
      </c>
      <c r="F610" t="s">
        <v>844</v>
      </c>
      <c r="G610">
        <v>1481</v>
      </c>
      <c r="H610" t="s">
        <v>39</v>
      </c>
      <c r="I610" t="s">
        <v>40</v>
      </c>
      <c r="J610" t="s">
        <v>49</v>
      </c>
      <c r="K610">
        <v>5533</v>
      </c>
      <c r="L610">
        <v>153</v>
      </c>
      <c r="M610">
        <v>35</v>
      </c>
      <c r="N610">
        <v>7177000</v>
      </c>
      <c r="O610">
        <v>1800</v>
      </c>
      <c r="P610">
        <v>28700</v>
      </c>
      <c r="Q610">
        <v>21500</v>
      </c>
      <c r="R610">
        <v>344500</v>
      </c>
      <c r="S610">
        <v>0</v>
      </c>
      <c r="T610">
        <v>2006</v>
      </c>
      <c r="U610" t="s">
        <v>59</v>
      </c>
      <c r="V610" t="s">
        <v>47</v>
      </c>
      <c r="W610">
        <v>88.2</v>
      </c>
      <c r="X610">
        <v>328239523</v>
      </c>
      <c r="Y610">
        <v>14.7</v>
      </c>
      <c r="Z610">
        <v>270663028</v>
      </c>
      <c r="AA610">
        <v>37.090240000000001</v>
      </c>
      <c r="AB610">
        <v>-95.712890999999999</v>
      </c>
      <c r="AC610">
        <v>6.8564814814814818</v>
      </c>
      <c r="AD610">
        <v>1238028.1566509116</v>
      </c>
      <c r="AE610">
        <v>9993.2478055367992</v>
      </c>
      <c r="AF610">
        <v>8.0719067267180176E-3</v>
      </c>
      <c r="AG610">
        <v>15.652954260595072</v>
      </c>
      <c r="AH610">
        <v>123.88646621621622</v>
      </c>
      <c r="AI610">
        <v>20</v>
      </c>
      <c r="AJ610">
        <v>26900</v>
      </c>
      <c r="AK610">
        <v>323000</v>
      </c>
      <c r="AL610">
        <v>0</v>
      </c>
      <c r="AM610">
        <f>youtube_stats_raw[[#This Row],[subscribers_for_last_30_days]] /  youtube_stats_raw[[#This Row],[subscribers]]</f>
        <v>0</v>
      </c>
      <c r="AN610" t="str">
        <f>IF(AND(youtube_stats_raw[[#This Row],[upload_frequency]]&gt;23.1077381,youtube_stats_raw[[#This Row],[ engagement_rate]]&lt;=0),"High",IF(OR(youtube_stats_raw[[#This Row],[upload_frequency]]&gt;23.1077381,youtube_stats_raw[[#This Row],[ engagement_rate]]&lt;=0),"Medium","Low"))</f>
        <v>Medium</v>
      </c>
      <c r="AO610" s="4">
        <f>DATE(T610, MATCH(U610,{"Jan","Feb","Mar","Apr","May","Jun","Jul","Aug","Sep","Oct","Nov","Dec"},0), V610)</f>
        <v>38857</v>
      </c>
      <c r="AP610" t="str">
        <f>IF(youtube_stats_raw[[#This Row],[subscribers]]&lt;70000000,"Micro",IF(youtube_stats_raw[[#This Row],[subscribers]]&lt;128000000,"Mid",IF(youtube_stats_raw[[#This Row],[subscribers]]&lt;186000000,"Macro","Mega")))</f>
        <v>Micro</v>
      </c>
      <c r="AQ610">
        <f>SUM((youtube_stats_raw[[#This Row],[lowest_yearly_earnings]] + youtube_stats_raw[[#This Row],[highest_yearly_earnings]])/2)</f>
        <v>183000</v>
      </c>
      <c r="AR61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11" spans="1:44" x14ac:dyDescent="0.3">
      <c r="A611">
        <v>706</v>
      </c>
      <c r="B611" t="s">
        <v>845</v>
      </c>
      <c r="C611" s="1">
        <v>14800000</v>
      </c>
      <c r="D611" s="2">
        <v>3587576784</v>
      </c>
      <c r="E611" t="s">
        <v>30</v>
      </c>
      <c r="F611" t="s">
        <v>845</v>
      </c>
      <c r="G611">
        <v>195</v>
      </c>
      <c r="H611" t="s">
        <v>39</v>
      </c>
      <c r="I611" t="s">
        <v>40</v>
      </c>
      <c r="J611" t="s">
        <v>30</v>
      </c>
      <c r="K611">
        <v>2226</v>
      </c>
      <c r="L611">
        <v>153</v>
      </c>
      <c r="M611">
        <v>130</v>
      </c>
      <c r="N611">
        <v>22980000</v>
      </c>
      <c r="O611">
        <v>5700</v>
      </c>
      <c r="P611">
        <v>91900</v>
      </c>
      <c r="Q611">
        <v>68900</v>
      </c>
      <c r="R611">
        <v>1100000</v>
      </c>
      <c r="S611">
        <v>0</v>
      </c>
      <c r="T611">
        <v>2010</v>
      </c>
      <c r="U611" t="s">
        <v>59</v>
      </c>
      <c r="V611" t="s">
        <v>184</v>
      </c>
      <c r="W611">
        <v>88.2</v>
      </c>
      <c r="X611">
        <v>328239523</v>
      </c>
      <c r="Y611">
        <v>14.7</v>
      </c>
      <c r="Z611">
        <v>270663028</v>
      </c>
      <c r="AA611">
        <v>37.090240000000001</v>
      </c>
      <c r="AB611">
        <v>-95.712890999999999</v>
      </c>
      <c r="AC611">
        <v>1.1607142857142858</v>
      </c>
      <c r="AD611">
        <v>18397829.661538463</v>
      </c>
      <c r="AE611">
        <v>75897.435897435891</v>
      </c>
      <c r="AF611">
        <v>4.1253472444145465E-3</v>
      </c>
      <c r="AG611">
        <v>25.616176470384922</v>
      </c>
      <c r="AH611">
        <v>242.40383675675676</v>
      </c>
      <c r="AI611">
        <v>16</v>
      </c>
      <c r="AJ611">
        <v>86200</v>
      </c>
      <c r="AK611">
        <v>1031100</v>
      </c>
      <c r="AL611">
        <v>0</v>
      </c>
      <c r="AM611">
        <f>youtube_stats_raw[[#This Row],[subscribers_for_last_30_days]] /  youtube_stats_raw[[#This Row],[subscribers]]</f>
        <v>0</v>
      </c>
      <c r="AN611" t="str">
        <f>IF(AND(youtube_stats_raw[[#This Row],[upload_frequency]]&gt;23.1077381,youtube_stats_raw[[#This Row],[ engagement_rate]]&lt;=0),"High",IF(OR(youtube_stats_raw[[#This Row],[upload_frequency]]&gt;23.1077381,youtube_stats_raw[[#This Row],[ engagement_rate]]&lt;=0),"Medium","Low"))</f>
        <v>Medium</v>
      </c>
      <c r="AO611" s="4">
        <f>DATE(T611, MATCH(U611,{"Jan","Feb","Mar","Apr","May","Jun","Jul","Aug","Sep","Oct","Nov","Dec"},0), V611)</f>
        <v>40329</v>
      </c>
      <c r="AP611" t="str">
        <f>IF(youtube_stats_raw[[#This Row],[subscribers]]&lt;70000000,"Micro",IF(youtube_stats_raw[[#This Row],[subscribers]]&lt;128000000,"Mid",IF(youtube_stats_raw[[#This Row],[subscribers]]&lt;186000000,"Macro","Mega")))</f>
        <v>Micro</v>
      </c>
      <c r="AQ611">
        <f>SUM((youtube_stats_raw[[#This Row],[lowest_yearly_earnings]] + youtube_stats_raw[[#This Row],[highest_yearly_earnings]])/2)</f>
        <v>584450</v>
      </c>
      <c r="AR61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12" spans="1:44" x14ac:dyDescent="0.3">
      <c r="A612">
        <v>707</v>
      </c>
      <c r="B612" t="s">
        <v>846</v>
      </c>
      <c r="C612" s="1">
        <v>14800000</v>
      </c>
      <c r="D612" s="2">
        <v>5269059435</v>
      </c>
      <c r="E612" t="s">
        <v>61</v>
      </c>
      <c r="F612" t="s">
        <v>846</v>
      </c>
      <c r="G612">
        <v>3834</v>
      </c>
      <c r="H612" t="s">
        <v>329</v>
      </c>
      <c r="I612" t="s">
        <v>330</v>
      </c>
      <c r="J612" t="s">
        <v>41</v>
      </c>
      <c r="K612">
        <v>1253</v>
      </c>
      <c r="L612">
        <v>7</v>
      </c>
      <c r="M612">
        <v>50</v>
      </c>
      <c r="N612">
        <v>21072000</v>
      </c>
      <c r="O612">
        <v>5300</v>
      </c>
      <c r="P612">
        <v>84300</v>
      </c>
      <c r="Q612">
        <v>63200</v>
      </c>
      <c r="R612">
        <v>1000000</v>
      </c>
      <c r="S612">
        <v>0</v>
      </c>
      <c r="T612">
        <v>2013</v>
      </c>
      <c r="U612" t="s">
        <v>34</v>
      </c>
      <c r="V612" t="s">
        <v>144</v>
      </c>
      <c r="W612">
        <v>113.1</v>
      </c>
      <c r="X612">
        <v>25766605</v>
      </c>
      <c r="Y612">
        <v>5.27</v>
      </c>
      <c r="Z612">
        <v>21844756</v>
      </c>
      <c r="AA612">
        <v>-25.274398000000001</v>
      </c>
      <c r="AB612">
        <v>133.775136</v>
      </c>
      <c r="AC612">
        <v>29.045454545454547</v>
      </c>
      <c r="AD612">
        <v>1374298.2355242567</v>
      </c>
      <c r="AE612">
        <v>3860.1982263954096</v>
      </c>
      <c r="AF612">
        <v>2.8088504566280339E-3</v>
      </c>
      <c r="AG612">
        <v>15.999060371198867</v>
      </c>
      <c r="AH612">
        <v>356.01752939189191</v>
      </c>
      <c r="AI612">
        <v>13</v>
      </c>
      <c r="AJ612">
        <v>79000</v>
      </c>
      <c r="AK612">
        <v>936800</v>
      </c>
      <c r="AL612">
        <v>0</v>
      </c>
      <c r="AM612">
        <f>youtube_stats_raw[[#This Row],[subscribers_for_last_30_days]] /  youtube_stats_raw[[#This Row],[subscribers]]</f>
        <v>0</v>
      </c>
      <c r="AN612" t="str">
        <f>IF(AND(youtube_stats_raw[[#This Row],[upload_frequency]]&gt;23.1077381,youtube_stats_raw[[#This Row],[ engagement_rate]]&lt;=0),"High",IF(OR(youtube_stats_raw[[#This Row],[upload_frequency]]&gt;23.1077381,youtube_stats_raw[[#This Row],[ engagement_rate]]&lt;=0),"Medium","Low"))</f>
        <v>High</v>
      </c>
      <c r="AO612" s="4">
        <f>DATE(T612, MATCH(U612,{"Jan","Feb","Mar","Apr","May","Jun","Jul","Aug","Sep","Oct","Nov","Dec"},0), V612)</f>
        <v>41352</v>
      </c>
      <c r="AP612" t="str">
        <f>IF(youtube_stats_raw[[#This Row],[subscribers]]&lt;70000000,"Micro",IF(youtube_stats_raw[[#This Row],[subscribers]]&lt;128000000,"Mid",IF(youtube_stats_raw[[#This Row],[subscribers]]&lt;186000000,"Macro","Mega")))</f>
        <v>Micro</v>
      </c>
      <c r="AQ612">
        <f>SUM((youtube_stats_raw[[#This Row],[lowest_yearly_earnings]] + youtube_stats_raw[[#This Row],[highest_yearly_earnings]])/2)</f>
        <v>531600</v>
      </c>
      <c r="AR61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13" spans="1:44" x14ac:dyDescent="0.3">
      <c r="A613">
        <v>708</v>
      </c>
      <c r="B613" t="s">
        <v>847</v>
      </c>
      <c r="C613" s="1">
        <v>14800000</v>
      </c>
      <c r="D613" s="2">
        <v>7018015062</v>
      </c>
      <c r="E613" t="s">
        <v>94</v>
      </c>
      <c r="F613" t="s">
        <v>847</v>
      </c>
      <c r="G613">
        <v>2387</v>
      </c>
      <c r="H613" t="s">
        <v>517</v>
      </c>
      <c r="I613" t="s">
        <v>518</v>
      </c>
      <c r="J613" t="s">
        <v>181</v>
      </c>
      <c r="K613">
        <v>828</v>
      </c>
      <c r="L613">
        <v>3</v>
      </c>
      <c r="M613">
        <v>25</v>
      </c>
      <c r="N613">
        <v>47117000</v>
      </c>
      <c r="O613">
        <v>11800</v>
      </c>
      <c r="P613">
        <v>188500</v>
      </c>
      <c r="Q613">
        <v>141400</v>
      </c>
      <c r="R613">
        <v>2300000</v>
      </c>
      <c r="S613">
        <v>0</v>
      </c>
      <c r="T613">
        <v>2015</v>
      </c>
      <c r="U613" t="s">
        <v>132</v>
      </c>
      <c r="V613" t="s">
        <v>42</v>
      </c>
      <c r="W613">
        <v>82.7</v>
      </c>
      <c r="X613">
        <v>44385155</v>
      </c>
      <c r="Y613">
        <v>8.8800000000000008</v>
      </c>
      <c r="Z613">
        <v>30835699</v>
      </c>
      <c r="AA613">
        <v>48.379432999999999</v>
      </c>
      <c r="AB613">
        <v>31.165579999999999</v>
      </c>
      <c r="AC613">
        <v>22.101851851851851</v>
      </c>
      <c r="AD613">
        <v>2940098.4759111856</v>
      </c>
      <c r="AE613">
        <v>6200.2513615416838</v>
      </c>
      <c r="AF613">
        <v>2.1088583978875479E-3</v>
      </c>
      <c r="AG613">
        <v>26.859446486608295</v>
      </c>
      <c r="AH613">
        <v>474.19020689189188</v>
      </c>
      <c r="AI613">
        <v>11</v>
      </c>
      <c r="AJ613">
        <v>176700</v>
      </c>
      <c r="AK613">
        <v>2158600</v>
      </c>
      <c r="AL613">
        <v>0</v>
      </c>
      <c r="AM613">
        <f>youtube_stats_raw[[#This Row],[subscribers_for_last_30_days]] /  youtube_stats_raw[[#This Row],[subscribers]]</f>
        <v>0</v>
      </c>
      <c r="AN613" t="str">
        <f>IF(AND(youtube_stats_raw[[#This Row],[upload_frequency]]&gt;23.1077381,youtube_stats_raw[[#This Row],[ engagement_rate]]&lt;=0),"High",IF(OR(youtube_stats_raw[[#This Row],[upload_frequency]]&gt;23.1077381,youtube_stats_raw[[#This Row],[ engagement_rate]]&lt;=0),"Medium","Low"))</f>
        <v>Medium</v>
      </c>
      <c r="AO613" s="4">
        <f>DATE(T613, MATCH(U613,{"Jan","Feb","Mar","Apr","May","Jun","Jul","Aug","Sep","Oct","Nov","Dec"},0), V613)</f>
        <v>42289</v>
      </c>
      <c r="AP613" t="str">
        <f>IF(youtube_stats_raw[[#This Row],[subscribers]]&lt;70000000,"Micro",IF(youtube_stats_raw[[#This Row],[subscribers]]&lt;128000000,"Mid",IF(youtube_stats_raw[[#This Row],[subscribers]]&lt;186000000,"Macro","Mega")))</f>
        <v>Micro</v>
      </c>
      <c r="AQ613">
        <f>SUM((youtube_stats_raw[[#This Row],[lowest_yearly_earnings]] + youtube_stats_raw[[#This Row],[highest_yearly_earnings]])/2)</f>
        <v>1220700</v>
      </c>
      <c r="AR61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14" spans="1:44" x14ac:dyDescent="0.3">
      <c r="A614">
        <v>709</v>
      </c>
      <c r="B614" t="s">
        <v>848</v>
      </c>
      <c r="C614" s="1">
        <v>14800000</v>
      </c>
      <c r="D614" s="2">
        <v>8649303688</v>
      </c>
      <c r="E614" t="s">
        <v>58</v>
      </c>
      <c r="F614" t="s">
        <v>848</v>
      </c>
      <c r="G614">
        <v>233</v>
      </c>
      <c r="H614" t="s">
        <v>39</v>
      </c>
      <c r="I614" t="s">
        <v>40</v>
      </c>
      <c r="J614" t="s">
        <v>30</v>
      </c>
      <c r="K614">
        <v>580</v>
      </c>
      <c r="L614">
        <v>153</v>
      </c>
      <c r="M614">
        <v>130</v>
      </c>
      <c r="N614">
        <v>51645000</v>
      </c>
      <c r="O614">
        <v>12900</v>
      </c>
      <c r="P614">
        <v>206600</v>
      </c>
      <c r="Q614">
        <v>154900</v>
      </c>
      <c r="R614">
        <v>2500000</v>
      </c>
      <c r="S614">
        <v>0</v>
      </c>
      <c r="T614">
        <v>2008</v>
      </c>
      <c r="U614" t="s">
        <v>89</v>
      </c>
      <c r="V614" t="s">
        <v>64</v>
      </c>
      <c r="W614">
        <v>88.2</v>
      </c>
      <c r="X614">
        <v>328239523</v>
      </c>
      <c r="Y614">
        <v>14.7</v>
      </c>
      <c r="Z614">
        <v>270663028</v>
      </c>
      <c r="AA614">
        <v>37.090240000000001</v>
      </c>
      <c r="AB614">
        <v>-95.712890999999999</v>
      </c>
      <c r="AC614">
        <v>1.2135416666666667</v>
      </c>
      <c r="AD614">
        <v>37121475.055793993</v>
      </c>
      <c r="AE614">
        <v>63519.313304721029</v>
      </c>
      <c r="AF614">
        <v>1.7111204015802387E-3</v>
      </c>
      <c r="AG614">
        <v>23.886315876113333</v>
      </c>
      <c r="AH614">
        <v>584.41241135135135</v>
      </c>
      <c r="AI614">
        <v>18</v>
      </c>
      <c r="AJ614">
        <v>193700</v>
      </c>
      <c r="AK614">
        <v>2345100</v>
      </c>
      <c r="AL614">
        <v>0</v>
      </c>
      <c r="AM614">
        <f>youtube_stats_raw[[#This Row],[subscribers_for_last_30_days]] /  youtube_stats_raw[[#This Row],[subscribers]]</f>
        <v>0</v>
      </c>
      <c r="AN614" t="str">
        <f>IF(AND(youtube_stats_raw[[#This Row],[upload_frequency]]&gt;23.1077381,youtube_stats_raw[[#This Row],[ engagement_rate]]&lt;=0),"High",IF(OR(youtube_stats_raw[[#This Row],[upload_frequency]]&gt;23.1077381,youtube_stats_raw[[#This Row],[ engagement_rate]]&lt;=0),"Medium","Low"))</f>
        <v>Medium</v>
      </c>
      <c r="AO614" s="4">
        <f>DATE(T614, MATCH(U614,{"Jan","Feb","Mar","Apr","May","Jun","Jul","Aug","Sep","Oct","Nov","Dec"},0), V614)</f>
        <v>39603</v>
      </c>
      <c r="AP614" t="str">
        <f>IF(youtube_stats_raw[[#This Row],[subscribers]]&lt;70000000,"Micro",IF(youtube_stats_raw[[#This Row],[subscribers]]&lt;128000000,"Mid",IF(youtube_stats_raw[[#This Row],[subscribers]]&lt;186000000,"Macro","Mega")))</f>
        <v>Micro</v>
      </c>
      <c r="AQ614">
        <f>SUM((youtube_stats_raw[[#This Row],[lowest_yearly_earnings]] + youtube_stats_raw[[#This Row],[highest_yearly_earnings]])/2)</f>
        <v>1327450</v>
      </c>
      <c r="AR61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15" spans="1:44" x14ac:dyDescent="0.3">
      <c r="A615">
        <v>710</v>
      </c>
      <c r="B615" t="s">
        <v>849</v>
      </c>
      <c r="C615" s="1">
        <v>14800000</v>
      </c>
      <c r="D615" s="2">
        <v>9076642765</v>
      </c>
      <c r="E615" t="s">
        <v>30</v>
      </c>
      <c r="F615" t="s">
        <v>849</v>
      </c>
      <c r="G615">
        <v>318</v>
      </c>
      <c r="H615" t="s">
        <v>113</v>
      </c>
      <c r="I615" t="s">
        <v>114</v>
      </c>
      <c r="J615" t="s">
        <v>30</v>
      </c>
      <c r="K615">
        <v>529</v>
      </c>
      <c r="L615">
        <v>38</v>
      </c>
      <c r="M615">
        <v>130</v>
      </c>
      <c r="N615">
        <v>88120000</v>
      </c>
      <c r="O615">
        <v>22000</v>
      </c>
      <c r="P615">
        <v>352500</v>
      </c>
      <c r="Q615">
        <v>264400</v>
      </c>
      <c r="R615">
        <v>4200000</v>
      </c>
      <c r="S615">
        <v>0</v>
      </c>
      <c r="T615">
        <v>2008</v>
      </c>
      <c r="U615" t="s">
        <v>98</v>
      </c>
      <c r="V615" t="s">
        <v>66</v>
      </c>
      <c r="W615">
        <v>51.3</v>
      </c>
      <c r="X615">
        <v>212559417</v>
      </c>
      <c r="Y615">
        <v>12.08</v>
      </c>
      <c r="Z615">
        <v>183241641</v>
      </c>
      <c r="AA615">
        <v>-14.235004</v>
      </c>
      <c r="AB615">
        <v>-51.925280000000001</v>
      </c>
      <c r="AC615">
        <v>1.65625</v>
      </c>
      <c r="AD615">
        <v>28542901.776729561</v>
      </c>
      <c r="AE615">
        <v>46540.880503144654</v>
      </c>
      <c r="AF615">
        <v>1.6305588292038504E-3</v>
      </c>
      <c r="AG615">
        <v>38.835945087456572</v>
      </c>
      <c r="AH615">
        <v>613.28667331081078</v>
      </c>
      <c r="AI615">
        <v>18</v>
      </c>
      <c r="AJ615">
        <v>330500</v>
      </c>
      <c r="AK615">
        <v>3935600</v>
      </c>
      <c r="AL615">
        <v>0</v>
      </c>
      <c r="AM615">
        <f>youtube_stats_raw[[#This Row],[subscribers_for_last_30_days]] /  youtube_stats_raw[[#This Row],[subscribers]]</f>
        <v>0</v>
      </c>
      <c r="AN615" t="str">
        <f>IF(AND(youtube_stats_raw[[#This Row],[upload_frequency]]&gt;23.1077381,youtube_stats_raw[[#This Row],[ engagement_rate]]&lt;=0),"High",IF(OR(youtube_stats_raw[[#This Row],[upload_frequency]]&gt;23.1077381,youtube_stats_raw[[#This Row],[ engagement_rate]]&lt;=0),"Medium","Low"))</f>
        <v>Medium</v>
      </c>
      <c r="AO615" s="4">
        <f>DATE(T615, MATCH(U615,{"Jan","Feb","Mar","Apr","May","Jun","Jul","Aug","Sep","Oct","Nov","Dec"},0), V615)</f>
        <v>39658</v>
      </c>
      <c r="AP615" t="str">
        <f>IF(youtube_stats_raw[[#This Row],[subscribers]]&lt;70000000,"Micro",IF(youtube_stats_raw[[#This Row],[subscribers]]&lt;128000000,"Mid",IF(youtube_stats_raw[[#This Row],[subscribers]]&lt;186000000,"Macro","Mega")))</f>
        <v>Micro</v>
      </c>
      <c r="AQ615">
        <f>SUM((youtube_stats_raw[[#This Row],[lowest_yearly_earnings]] + youtube_stats_raw[[#This Row],[highest_yearly_earnings]])/2)</f>
        <v>2232200</v>
      </c>
      <c r="AR61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16" spans="1:44" x14ac:dyDescent="0.3">
      <c r="A616">
        <v>712</v>
      </c>
      <c r="B616" t="s">
        <v>850</v>
      </c>
      <c r="C616" s="1">
        <v>14800000</v>
      </c>
      <c r="D616" s="2">
        <v>272678287</v>
      </c>
      <c r="E616" t="s">
        <v>58</v>
      </c>
      <c r="F616" t="s">
        <v>850</v>
      </c>
      <c r="G616">
        <v>34</v>
      </c>
      <c r="H616" t="s">
        <v>424</v>
      </c>
      <c r="I616" t="s">
        <v>425</v>
      </c>
      <c r="J616" t="s">
        <v>41</v>
      </c>
      <c r="K616">
        <v>3968552</v>
      </c>
      <c r="L616">
        <v>2600</v>
      </c>
      <c r="M616">
        <v>4443</v>
      </c>
      <c r="N616">
        <v>37883</v>
      </c>
      <c r="O616">
        <v>9</v>
      </c>
      <c r="P616">
        <v>152</v>
      </c>
      <c r="Q616">
        <v>114</v>
      </c>
      <c r="R616">
        <v>1800</v>
      </c>
      <c r="S616">
        <v>3580</v>
      </c>
      <c r="T616">
        <v>2015</v>
      </c>
      <c r="U616" t="s">
        <v>73</v>
      </c>
      <c r="V616" t="s">
        <v>184</v>
      </c>
      <c r="W616">
        <v>70.2</v>
      </c>
      <c r="X616">
        <v>83132799</v>
      </c>
      <c r="Y616">
        <v>3.04</v>
      </c>
      <c r="Z616">
        <v>64324835</v>
      </c>
      <c r="AA616">
        <v>51.165691000000002</v>
      </c>
      <c r="AB616">
        <v>10.451525999999999</v>
      </c>
      <c r="AC616">
        <v>0.31481481481481483</v>
      </c>
      <c r="AD616">
        <v>8019949.6176470593</v>
      </c>
      <c r="AE616">
        <v>435294.1176470588</v>
      </c>
      <c r="AF616">
        <v>5.427641548885042E-2</v>
      </c>
      <c r="AG616">
        <v>0.55743345637197728</v>
      </c>
      <c r="AH616">
        <v>18.424208581081082</v>
      </c>
      <c r="AI616">
        <v>11</v>
      </c>
      <c r="AJ616">
        <v>143</v>
      </c>
      <c r="AK616">
        <v>1686</v>
      </c>
      <c r="AL616">
        <v>325.45454545454544</v>
      </c>
      <c r="AM616">
        <f>youtube_stats_raw[[#This Row],[subscribers_for_last_30_days]] /  youtube_stats_raw[[#This Row],[subscribers]]</f>
        <v>2.418918918918919E-4</v>
      </c>
      <c r="AN616" t="str">
        <f>IF(AND(youtube_stats_raw[[#This Row],[upload_frequency]]&gt;23.1077381,youtube_stats_raw[[#This Row],[ engagement_rate]]&lt;=0),"High",IF(OR(youtube_stats_raw[[#This Row],[upload_frequency]]&gt;23.1077381,youtube_stats_raw[[#This Row],[ engagement_rate]]&lt;=0),"Medium","Low"))</f>
        <v>Low</v>
      </c>
      <c r="AO616" s="4">
        <f>DATE(T616, MATCH(U616,{"Jan","Feb","Mar","Apr","May","Jun","Jul","Aug","Sep","Oct","Nov","Dec"},0), V616)</f>
        <v>42035</v>
      </c>
      <c r="AP616" t="str">
        <f>IF(youtube_stats_raw[[#This Row],[subscribers]]&lt;70000000,"Micro",IF(youtube_stats_raw[[#This Row],[subscribers]]&lt;128000000,"Mid",IF(youtube_stats_raw[[#This Row],[subscribers]]&lt;186000000,"Macro","Mega")))</f>
        <v>Micro</v>
      </c>
      <c r="AQ616">
        <f>SUM((youtube_stats_raw[[#This Row],[lowest_yearly_earnings]] + youtube_stats_raw[[#This Row],[highest_yearly_earnings]])/2)</f>
        <v>957</v>
      </c>
      <c r="AR61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17" spans="1:44" x14ac:dyDescent="0.3">
      <c r="A617">
        <v>713</v>
      </c>
      <c r="B617" t="s">
        <v>851</v>
      </c>
      <c r="C617" s="1">
        <v>14800000</v>
      </c>
      <c r="D617" s="2">
        <v>15788208522</v>
      </c>
      <c r="E617" t="s">
        <v>71</v>
      </c>
      <c r="F617" t="s">
        <v>851</v>
      </c>
      <c r="G617">
        <v>2222</v>
      </c>
      <c r="H617" t="s">
        <v>39</v>
      </c>
      <c r="I617" t="s">
        <v>40</v>
      </c>
      <c r="J617" t="s">
        <v>71</v>
      </c>
      <c r="K617">
        <v>195</v>
      </c>
      <c r="L617">
        <v>152</v>
      </c>
      <c r="M617">
        <v>46</v>
      </c>
      <c r="N617">
        <v>1203000000</v>
      </c>
      <c r="O617">
        <v>300800</v>
      </c>
      <c r="P617">
        <v>4800000</v>
      </c>
      <c r="Q617">
        <v>3600000</v>
      </c>
      <c r="R617">
        <v>57800000</v>
      </c>
      <c r="S617">
        <v>1700000</v>
      </c>
      <c r="T617">
        <v>2021</v>
      </c>
      <c r="U617" t="s">
        <v>34</v>
      </c>
      <c r="V617" t="s">
        <v>56</v>
      </c>
      <c r="W617">
        <v>88.2</v>
      </c>
      <c r="X617">
        <v>328239523</v>
      </c>
      <c r="Y617">
        <v>14.7</v>
      </c>
      <c r="Z617">
        <v>270663028</v>
      </c>
      <c r="AA617">
        <v>37.090240000000001</v>
      </c>
      <c r="AB617">
        <v>-95.712890999999999</v>
      </c>
      <c r="AC617">
        <v>61.722222222222221</v>
      </c>
      <c r="AD617">
        <v>7105404.3753375337</v>
      </c>
      <c r="AE617">
        <v>6660.6660666066609</v>
      </c>
      <c r="AF617">
        <v>9.374084450035616E-4</v>
      </c>
      <c r="AG617">
        <v>304.02436054169567</v>
      </c>
      <c r="AH617">
        <v>1066.7708460810811</v>
      </c>
      <c r="AI617">
        <v>5</v>
      </c>
      <c r="AJ617">
        <v>4499200</v>
      </c>
      <c r="AK617">
        <v>54200000</v>
      </c>
      <c r="AL617">
        <v>340000</v>
      </c>
      <c r="AM617">
        <f>youtube_stats_raw[[#This Row],[subscribers_for_last_30_days]] /  youtube_stats_raw[[#This Row],[subscribers]]</f>
        <v>0.11486486486486487</v>
      </c>
      <c r="AN617" t="str">
        <f>IF(AND(youtube_stats_raw[[#This Row],[upload_frequency]]&gt;23.1077381,youtube_stats_raw[[#This Row],[ engagement_rate]]&lt;=0),"High",IF(OR(youtube_stats_raw[[#This Row],[upload_frequency]]&gt;23.1077381,youtube_stats_raw[[#This Row],[ engagement_rate]]&lt;=0),"Medium","Low"))</f>
        <v>Medium</v>
      </c>
      <c r="AO617" s="4">
        <f>DATE(T617, MATCH(U617,{"Jan","Feb","Mar","Apr","May","Jun","Jul","Aug","Sep","Oct","Nov","Dec"},0), V617)</f>
        <v>44279</v>
      </c>
      <c r="AP617" t="str">
        <f>IF(youtube_stats_raw[[#This Row],[subscribers]]&lt;70000000,"Micro",IF(youtube_stats_raw[[#This Row],[subscribers]]&lt;128000000,"Mid",IF(youtube_stats_raw[[#This Row],[subscribers]]&lt;186000000,"Macro","Mega")))</f>
        <v>Micro</v>
      </c>
      <c r="AQ617">
        <f>SUM((youtube_stats_raw[[#This Row],[lowest_yearly_earnings]] + youtube_stats_raw[[#This Row],[highest_yearly_earnings]])/2)</f>
        <v>30700000</v>
      </c>
      <c r="AR61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18" spans="1:44" x14ac:dyDescent="0.3">
      <c r="A618">
        <v>714</v>
      </c>
      <c r="B618" t="s">
        <v>852</v>
      </c>
      <c r="C618" s="1">
        <v>14800000</v>
      </c>
      <c r="D618" s="2">
        <v>8866012877</v>
      </c>
      <c r="E618" t="s">
        <v>58</v>
      </c>
      <c r="F618" t="s">
        <v>852</v>
      </c>
      <c r="G618">
        <v>3867</v>
      </c>
      <c r="H618" t="s">
        <v>39</v>
      </c>
      <c r="I618" t="s">
        <v>40</v>
      </c>
      <c r="J618" t="s">
        <v>181</v>
      </c>
      <c r="K618">
        <v>554</v>
      </c>
      <c r="L618">
        <v>153</v>
      </c>
      <c r="M618">
        <v>25</v>
      </c>
      <c r="N618">
        <v>53181000</v>
      </c>
      <c r="O618">
        <v>13300</v>
      </c>
      <c r="P618">
        <v>212700</v>
      </c>
      <c r="Q618">
        <v>159500</v>
      </c>
      <c r="R618">
        <v>2600000</v>
      </c>
      <c r="S618">
        <v>0</v>
      </c>
      <c r="T618">
        <v>2019</v>
      </c>
      <c r="U618" t="s">
        <v>89</v>
      </c>
      <c r="V618" t="s">
        <v>82</v>
      </c>
      <c r="W618">
        <v>88.2</v>
      </c>
      <c r="X618">
        <v>328239523</v>
      </c>
      <c r="Y618">
        <v>14.7</v>
      </c>
      <c r="Z618">
        <v>270663028</v>
      </c>
      <c r="AA618">
        <v>37.090240000000001</v>
      </c>
      <c r="AB618">
        <v>-95.712890999999999</v>
      </c>
      <c r="AC618">
        <v>64.45</v>
      </c>
      <c r="AD618">
        <v>2292736.7150245667</v>
      </c>
      <c r="AE618">
        <v>3827.2562710111197</v>
      </c>
      <c r="AF618">
        <v>1.6692960190023869E-3</v>
      </c>
      <c r="AG618">
        <v>23.990490759581604</v>
      </c>
      <c r="AH618">
        <v>599.05492412162164</v>
      </c>
      <c r="AI618">
        <v>7</v>
      </c>
      <c r="AJ618">
        <v>199400</v>
      </c>
      <c r="AK618">
        <v>2440500</v>
      </c>
      <c r="AL618">
        <v>0</v>
      </c>
      <c r="AM618">
        <f>youtube_stats_raw[[#This Row],[subscribers_for_last_30_days]] /  youtube_stats_raw[[#This Row],[subscribers]]</f>
        <v>0</v>
      </c>
      <c r="AN618" t="str">
        <f>IF(AND(youtube_stats_raw[[#This Row],[upload_frequency]]&gt;23.1077381,youtube_stats_raw[[#This Row],[ engagement_rate]]&lt;=0),"High",IF(OR(youtube_stats_raw[[#This Row],[upload_frequency]]&gt;23.1077381,youtube_stats_raw[[#This Row],[ engagement_rate]]&lt;=0),"Medium","Low"))</f>
        <v>High</v>
      </c>
      <c r="AO618" s="4">
        <f>DATE(T618, MATCH(U618,{"Jan","Feb","Mar","Apr","May","Jun","Jul","Aug","Sep","Oct","Nov","Dec"},0), V618)</f>
        <v>43623</v>
      </c>
      <c r="AP618" t="str">
        <f>IF(youtube_stats_raw[[#This Row],[subscribers]]&lt;70000000,"Micro",IF(youtube_stats_raw[[#This Row],[subscribers]]&lt;128000000,"Mid",IF(youtube_stats_raw[[#This Row],[subscribers]]&lt;186000000,"Macro","Mega")))</f>
        <v>Micro</v>
      </c>
      <c r="AQ618">
        <f>SUM((youtube_stats_raw[[#This Row],[lowest_yearly_earnings]] + youtube_stats_raw[[#This Row],[highest_yearly_earnings]])/2)</f>
        <v>1379750</v>
      </c>
      <c r="AR61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19" spans="1:44" x14ac:dyDescent="0.3">
      <c r="A619">
        <v>715</v>
      </c>
      <c r="B619" t="s">
        <v>853</v>
      </c>
      <c r="C619" s="1">
        <v>14700000</v>
      </c>
      <c r="D619" s="2">
        <v>2230986039</v>
      </c>
      <c r="E619" t="s">
        <v>45</v>
      </c>
      <c r="F619" t="s">
        <v>853</v>
      </c>
      <c r="G619">
        <v>1385</v>
      </c>
      <c r="H619" t="s">
        <v>216</v>
      </c>
      <c r="I619" t="s">
        <v>217</v>
      </c>
      <c r="J619" t="s">
        <v>45</v>
      </c>
      <c r="K619">
        <v>4276</v>
      </c>
      <c r="L619">
        <v>5</v>
      </c>
      <c r="M619">
        <v>149</v>
      </c>
      <c r="N619">
        <v>2694000</v>
      </c>
      <c r="O619">
        <v>673</v>
      </c>
      <c r="P619">
        <v>10800</v>
      </c>
      <c r="Q619">
        <v>8100</v>
      </c>
      <c r="R619">
        <v>129300</v>
      </c>
      <c r="S619">
        <v>0</v>
      </c>
      <c r="T619">
        <v>2016</v>
      </c>
      <c r="U619" t="s">
        <v>59</v>
      </c>
      <c r="V619" t="s">
        <v>99</v>
      </c>
      <c r="W619">
        <v>68</v>
      </c>
      <c r="X619">
        <v>34268528</v>
      </c>
      <c r="Y619">
        <v>5.93</v>
      </c>
      <c r="Z619">
        <v>28807838</v>
      </c>
      <c r="AA619">
        <v>23.885942</v>
      </c>
      <c r="AB619">
        <v>45.079161999999997</v>
      </c>
      <c r="AC619">
        <v>14.427083333333334</v>
      </c>
      <c r="AD619">
        <v>1610820.2447653429</v>
      </c>
      <c r="AE619">
        <v>10613.718411552347</v>
      </c>
      <c r="AF619">
        <v>6.5890147867482913E-3</v>
      </c>
      <c r="AG619">
        <v>4.840908822917112</v>
      </c>
      <c r="AH619">
        <v>151.76775775510205</v>
      </c>
      <c r="AI619">
        <v>10</v>
      </c>
      <c r="AJ619">
        <v>10127</v>
      </c>
      <c r="AK619">
        <v>121200</v>
      </c>
      <c r="AL619">
        <v>0</v>
      </c>
      <c r="AM619">
        <f>youtube_stats_raw[[#This Row],[subscribers_for_last_30_days]] /  youtube_stats_raw[[#This Row],[subscribers]]</f>
        <v>0</v>
      </c>
      <c r="AN619" t="str">
        <f>IF(AND(youtube_stats_raw[[#This Row],[upload_frequency]]&gt;23.1077381,youtube_stats_raw[[#This Row],[ engagement_rate]]&lt;=0),"High",IF(OR(youtube_stats_raw[[#This Row],[upload_frequency]]&gt;23.1077381,youtube_stats_raw[[#This Row],[ engagement_rate]]&lt;=0),"Medium","Low"))</f>
        <v>Medium</v>
      </c>
      <c r="AO619" s="4">
        <f>DATE(T619, MATCH(U619,{"Jan","Feb","Mar","Apr","May","Jun","Jul","Aug","Sep","Oct","Nov","Dec"},0), V619)</f>
        <v>42517</v>
      </c>
      <c r="AP619" t="str">
        <f>IF(youtube_stats_raw[[#This Row],[subscribers]]&lt;70000000,"Micro",IF(youtube_stats_raw[[#This Row],[subscribers]]&lt;128000000,"Mid",IF(youtube_stats_raw[[#This Row],[subscribers]]&lt;186000000,"Macro","Mega")))</f>
        <v>Micro</v>
      </c>
      <c r="AQ619">
        <f>SUM((youtube_stats_raw[[#This Row],[lowest_yearly_earnings]] + youtube_stats_raw[[#This Row],[highest_yearly_earnings]])/2)</f>
        <v>68700</v>
      </c>
      <c r="AR61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20" spans="1:44" x14ac:dyDescent="0.3">
      <c r="A620">
        <v>716</v>
      </c>
      <c r="B620" t="s">
        <v>854</v>
      </c>
      <c r="C620" s="1">
        <v>14700000</v>
      </c>
      <c r="D620" s="2">
        <v>1321380490</v>
      </c>
      <c r="E620" t="s">
        <v>45</v>
      </c>
      <c r="F620" t="s">
        <v>854</v>
      </c>
      <c r="G620">
        <v>85</v>
      </c>
      <c r="H620" t="s">
        <v>39</v>
      </c>
      <c r="I620" t="s">
        <v>40</v>
      </c>
      <c r="J620" t="s">
        <v>45</v>
      </c>
      <c r="K620">
        <v>8317</v>
      </c>
      <c r="L620">
        <v>154</v>
      </c>
      <c r="M620">
        <v>149</v>
      </c>
      <c r="N620">
        <v>4781000</v>
      </c>
      <c r="O620">
        <v>1200</v>
      </c>
      <c r="P620">
        <v>19100</v>
      </c>
      <c r="Q620">
        <v>14300</v>
      </c>
      <c r="R620">
        <v>229500</v>
      </c>
      <c r="S620">
        <v>0</v>
      </c>
      <c r="T620">
        <v>2017</v>
      </c>
      <c r="U620" t="s">
        <v>51</v>
      </c>
      <c r="V620" t="s">
        <v>43</v>
      </c>
      <c r="W620">
        <v>88.2</v>
      </c>
      <c r="X620">
        <v>328239523</v>
      </c>
      <c r="Y620">
        <v>14.7</v>
      </c>
      <c r="Z620">
        <v>270663028</v>
      </c>
      <c r="AA620">
        <v>37.090240000000001</v>
      </c>
      <c r="AB620">
        <v>-95.712890999999999</v>
      </c>
      <c r="AC620">
        <v>1.0119047619047619</v>
      </c>
      <c r="AD620">
        <v>15545652.823529411</v>
      </c>
      <c r="AE620">
        <v>172941.17647058822</v>
      </c>
      <c r="AF620">
        <v>1.1124729108116316E-2</v>
      </c>
      <c r="AG620">
        <v>14.454579997620518</v>
      </c>
      <c r="AH620">
        <v>89.889829251700675</v>
      </c>
      <c r="AI620">
        <v>9</v>
      </c>
      <c r="AJ620">
        <v>17900</v>
      </c>
      <c r="AK620">
        <v>215200</v>
      </c>
      <c r="AL620">
        <v>0</v>
      </c>
      <c r="AM620">
        <f>youtube_stats_raw[[#This Row],[subscribers_for_last_30_days]] /  youtube_stats_raw[[#This Row],[subscribers]]</f>
        <v>0</v>
      </c>
      <c r="AN620" t="str">
        <f>IF(AND(youtube_stats_raw[[#This Row],[upload_frequency]]&gt;23.1077381,youtube_stats_raw[[#This Row],[ engagement_rate]]&lt;=0),"High",IF(OR(youtube_stats_raw[[#This Row],[upload_frequency]]&gt;23.1077381,youtube_stats_raw[[#This Row],[ engagement_rate]]&lt;=0),"Medium","Low"))</f>
        <v>Medium</v>
      </c>
      <c r="AO620" s="4">
        <f>DATE(T620, MATCH(U620,{"Jan","Feb","Mar","Apr","May","Jun","Jul","Aug","Sep","Oct","Nov","Dec"},0), V620)</f>
        <v>42983</v>
      </c>
      <c r="AP620" t="str">
        <f>IF(youtube_stats_raw[[#This Row],[subscribers]]&lt;70000000,"Micro",IF(youtube_stats_raw[[#This Row],[subscribers]]&lt;128000000,"Mid",IF(youtube_stats_raw[[#This Row],[subscribers]]&lt;186000000,"Macro","Mega")))</f>
        <v>Micro</v>
      </c>
      <c r="AQ620">
        <f>SUM((youtube_stats_raw[[#This Row],[lowest_yearly_earnings]] + youtube_stats_raw[[#This Row],[highest_yearly_earnings]])/2)</f>
        <v>121900</v>
      </c>
      <c r="AR62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21" spans="1:44" x14ac:dyDescent="0.3">
      <c r="A621">
        <v>717</v>
      </c>
      <c r="B621" t="s">
        <v>855</v>
      </c>
      <c r="C621" s="1">
        <v>14700000</v>
      </c>
      <c r="D621" s="2">
        <v>1506796393</v>
      </c>
      <c r="E621" t="s">
        <v>45</v>
      </c>
      <c r="F621" t="s">
        <v>856</v>
      </c>
      <c r="G621">
        <v>554</v>
      </c>
      <c r="H621" t="s">
        <v>207</v>
      </c>
      <c r="I621" t="s">
        <v>208</v>
      </c>
      <c r="J621" t="s">
        <v>45</v>
      </c>
      <c r="K621">
        <v>325721</v>
      </c>
      <c r="L621">
        <v>1549</v>
      </c>
      <c r="M621">
        <v>2275</v>
      </c>
      <c r="N621">
        <v>226420</v>
      </c>
      <c r="O621">
        <v>57</v>
      </c>
      <c r="P621">
        <v>906</v>
      </c>
      <c r="Q621">
        <v>679</v>
      </c>
      <c r="R621">
        <v>10900</v>
      </c>
      <c r="S621">
        <v>600</v>
      </c>
      <c r="T621">
        <v>2010</v>
      </c>
      <c r="U621" t="s">
        <v>46</v>
      </c>
      <c r="V621" t="s">
        <v>144</v>
      </c>
      <c r="W621">
        <v>88.9</v>
      </c>
      <c r="X621">
        <v>47076781</v>
      </c>
      <c r="Y621">
        <v>13.96</v>
      </c>
      <c r="Z621">
        <v>37927409</v>
      </c>
      <c r="AA621">
        <v>40.463667000000001</v>
      </c>
      <c r="AB621">
        <v>-3.7492200000000002</v>
      </c>
      <c r="AC621">
        <v>3.2976190476190474</v>
      </c>
      <c r="AD621">
        <v>2719849.0848375452</v>
      </c>
      <c r="AE621">
        <v>26534.296028880868</v>
      </c>
      <c r="AF621">
        <v>9.7557971788959537E-3</v>
      </c>
      <c r="AG621">
        <v>0.60127566286256695</v>
      </c>
      <c r="AH621">
        <v>102.50315598639456</v>
      </c>
      <c r="AI621">
        <v>16</v>
      </c>
      <c r="AJ621">
        <v>849</v>
      </c>
      <c r="AK621">
        <v>10221</v>
      </c>
      <c r="AL621">
        <v>37.5</v>
      </c>
      <c r="AM621">
        <f>youtube_stats_raw[[#This Row],[subscribers_for_last_30_days]] /  youtube_stats_raw[[#This Row],[subscribers]]</f>
        <v>4.0816326530612245E-5</v>
      </c>
      <c r="AN621" t="str">
        <f>IF(AND(youtube_stats_raw[[#This Row],[upload_frequency]]&gt;23.1077381,youtube_stats_raw[[#This Row],[ engagement_rate]]&lt;=0),"High",IF(OR(youtube_stats_raw[[#This Row],[upload_frequency]]&gt;23.1077381,youtube_stats_raw[[#This Row],[ engagement_rate]]&lt;=0),"Medium","Low"))</f>
        <v>Low</v>
      </c>
      <c r="AO621" s="4">
        <f>DATE(T621, MATCH(U621,{"Jan","Feb","Mar","Apr","May","Jun","Jul","Aug","Sep","Oct","Nov","Dec"},0), V621)</f>
        <v>40228</v>
      </c>
      <c r="AP621" t="str">
        <f>IF(youtube_stats_raw[[#This Row],[subscribers]]&lt;70000000,"Micro",IF(youtube_stats_raw[[#This Row],[subscribers]]&lt;128000000,"Mid",IF(youtube_stats_raw[[#This Row],[subscribers]]&lt;186000000,"Macro","Mega")))</f>
        <v>Micro</v>
      </c>
      <c r="AQ621">
        <f>SUM((youtube_stats_raw[[#This Row],[lowest_yearly_earnings]] + youtube_stats_raw[[#This Row],[highest_yearly_earnings]])/2)</f>
        <v>5789.5</v>
      </c>
      <c r="AR62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22" spans="1:44" x14ac:dyDescent="0.3">
      <c r="A622">
        <v>718</v>
      </c>
      <c r="B622" t="s">
        <v>857</v>
      </c>
      <c r="C622" s="1">
        <v>14700000</v>
      </c>
      <c r="D622" s="2">
        <v>2465473772</v>
      </c>
      <c r="E622" t="s">
        <v>45</v>
      </c>
      <c r="F622" t="s">
        <v>857</v>
      </c>
      <c r="G622">
        <v>317</v>
      </c>
      <c r="H622" t="s">
        <v>39</v>
      </c>
      <c r="I622" t="s">
        <v>40</v>
      </c>
      <c r="J622" t="s">
        <v>49</v>
      </c>
      <c r="K622">
        <v>3746</v>
      </c>
      <c r="L622">
        <v>154</v>
      </c>
      <c r="M622">
        <v>36</v>
      </c>
      <c r="N622">
        <v>18978000</v>
      </c>
      <c r="O622">
        <v>4700</v>
      </c>
      <c r="P622">
        <v>75900</v>
      </c>
      <c r="Q622">
        <v>56900</v>
      </c>
      <c r="R622">
        <v>911000</v>
      </c>
      <c r="S622">
        <v>0</v>
      </c>
      <c r="T622">
        <v>2010</v>
      </c>
      <c r="U622" t="s">
        <v>91</v>
      </c>
      <c r="V622" t="s">
        <v>85</v>
      </c>
      <c r="W622">
        <v>88.2</v>
      </c>
      <c r="X622">
        <v>328239523</v>
      </c>
      <c r="Y622">
        <v>14.7</v>
      </c>
      <c r="Z622">
        <v>270663028</v>
      </c>
      <c r="AA622">
        <v>37.090240000000001</v>
      </c>
      <c r="AB622">
        <v>-95.712890999999999</v>
      </c>
      <c r="AC622">
        <v>1.8869047619047619</v>
      </c>
      <c r="AD622">
        <v>7777519.7854889594</v>
      </c>
      <c r="AE622">
        <v>46372.23974763407</v>
      </c>
      <c r="AF622">
        <v>5.9623428839298961E-3</v>
      </c>
      <c r="AG622">
        <v>30.785158155801305</v>
      </c>
      <c r="AH622">
        <v>167.71930421768707</v>
      </c>
      <c r="AI622">
        <v>16</v>
      </c>
      <c r="AJ622">
        <v>71200</v>
      </c>
      <c r="AK622">
        <v>854100</v>
      </c>
      <c r="AL622">
        <v>0</v>
      </c>
      <c r="AM622">
        <f>youtube_stats_raw[[#This Row],[subscribers_for_last_30_days]] /  youtube_stats_raw[[#This Row],[subscribers]]</f>
        <v>0</v>
      </c>
      <c r="AN622" t="str">
        <f>IF(AND(youtube_stats_raw[[#This Row],[upload_frequency]]&gt;23.1077381,youtube_stats_raw[[#This Row],[ engagement_rate]]&lt;=0),"High",IF(OR(youtube_stats_raw[[#This Row],[upload_frequency]]&gt;23.1077381,youtube_stats_raw[[#This Row],[ engagement_rate]]&lt;=0),"Medium","Low"))</f>
        <v>Medium</v>
      </c>
      <c r="AO622" s="4">
        <f>DATE(T622, MATCH(U622,{"Jan","Feb","Mar","Apr","May","Jun","Jul","Aug","Sep","Oct","Nov","Dec"},0), V622)</f>
        <v>40405</v>
      </c>
      <c r="AP622" t="str">
        <f>IF(youtube_stats_raw[[#This Row],[subscribers]]&lt;70000000,"Micro",IF(youtube_stats_raw[[#This Row],[subscribers]]&lt;128000000,"Mid",IF(youtube_stats_raw[[#This Row],[subscribers]]&lt;186000000,"Macro","Mega")))</f>
        <v>Micro</v>
      </c>
      <c r="AQ622">
        <f>SUM((youtube_stats_raw[[#This Row],[lowest_yearly_earnings]] + youtube_stats_raw[[#This Row],[highest_yearly_earnings]])/2)</f>
        <v>483950</v>
      </c>
      <c r="AR62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23" spans="1:44" x14ac:dyDescent="0.3">
      <c r="A623">
        <v>719</v>
      </c>
      <c r="B623" t="s">
        <v>858</v>
      </c>
      <c r="C623" s="1">
        <v>14700000</v>
      </c>
      <c r="D623" s="2">
        <v>4029253667</v>
      </c>
      <c r="E623" t="s">
        <v>49</v>
      </c>
      <c r="F623" t="s">
        <v>858</v>
      </c>
      <c r="G623">
        <v>43564</v>
      </c>
      <c r="H623" t="s">
        <v>31</v>
      </c>
      <c r="I623" t="s">
        <v>32</v>
      </c>
      <c r="J623" t="s">
        <v>49</v>
      </c>
      <c r="K623">
        <v>1879</v>
      </c>
      <c r="L623">
        <v>106</v>
      </c>
      <c r="M623">
        <v>36</v>
      </c>
      <c r="N623">
        <v>74483000</v>
      </c>
      <c r="O623">
        <v>18600</v>
      </c>
      <c r="P623">
        <v>297900</v>
      </c>
      <c r="Q623">
        <v>223400</v>
      </c>
      <c r="R623">
        <v>3600000</v>
      </c>
      <c r="S623">
        <v>200000</v>
      </c>
      <c r="T623">
        <v>2015</v>
      </c>
      <c r="U623" t="s">
        <v>89</v>
      </c>
      <c r="V623" t="s">
        <v>127</v>
      </c>
      <c r="W623">
        <v>28.1</v>
      </c>
      <c r="X623">
        <v>1366417754</v>
      </c>
      <c r="Y623">
        <v>5.36</v>
      </c>
      <c r="Z623">
        <v>471031528</v>
      </c>
      <c r="AA623">
        <v>20.593684</v>
      </c>
      <c r="AB623">
        <v>78.962879999999998</v>
      </c>
      <c r="AC623">
        <v>403.37037037037038</v>
      </c>
      <c r="AD623">
        <v>92490.443187035169</v>
      </c>
      <c r="AE623">
        <v>337.4345790101919</v>
      </c>
      <c r="AF623">
        <v>3.6483183276333543E-3</v>
      </c>
      <c r="AG623">
        <v>73.934287741631039</v>
      </c>
      <c r="AH623">
        <v>274.09888891156464</v>
      </c>
      <c r="AI623">
        <v>11</v>
      </c>
      <c r="AJ623">
        <v>279300</v>
      </c>
      <c r="AK623">
        <v>3376600</v>
      </c>
      <c r="AL623">
        <v>18181.81818181818</v>
      </c>
      <c r="AM623">
        <f>youtube_stats_raw[[#This Row],[subscribers_for_last_30_days]] /  youtube_stats_raw[[#This Row],[subscribers]]</f>
        <v>1.3605442176870748E-2</v>
      </c>
      <c r="AN623" t="str">
        <f>IF(AND(youtube_stats_raw[[#This Row],[upload_frequency]]&gt;23.1077381,youtube_stats_raw[[#This Row],[ engagement_rate]]&lt;=0),"High",IF(OR(youtube_stats_raw[[#This Row],[upload_frequency]]&gt;23.1077381,youtube_stats_raw[[#This Row],[ engagement_rate]]&lt;=0),"Medium","Low"))</f>
        <v>Medium</v>
      </c>
      <c r="AO623" s="4">
        <f>DATE(T623, MATCH(U623,{"Jan","Feb","Mar","Apr","May","Jun","Jul","Aug","Sep","Oct","Nov","Dec"},0), V623)</f>
        <v>42177</v>
      </c>
      <c r="AP623" t="str">
        <f>IF(youtube_stats_raw[[#This Row],[subscribers]]&lt;70000000,"Micro",IF(youtube_stats_raw[[#This Row],[subscribers]]&lt;128000000,"Mid",IF(youtube_stats_raw[[#This Row],[subscribers]]&lt;186000000,"Macro","Mega")))</f>
        <v>Micro</v>
      </c>
      <c r="AQ623">
        <f>SUM((youtube_stats_raw[[#This Row],[lowest_yearly_earnings]] + youtube_stats_raw[[#This Row],[highest_yearly_earnings]])/2)</f>
        <v>1911700</v>
      </c>
      <c r="AR62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24" spans="1:44" x14ac:dyDescent="0.3">
      <c r="A624">
        <v>720</v>
      </c>
      <c r="B624" t="s">
        <v>859</v>
      </c>
      <c r="C624" s="1">
        <v>14700000</v>
      </c>
      <c r="D624" s="2">
        <v>6751985988</v>
      </c>
      <c r="E624" t="s">
        <v>170</v>
      </c>
      <c r="F624" t="s">
        <v>859</v>
      </c>
      <c r="G624">
        <v>698</v>
      </c>
      <c r="H624" t="s">
        <v>39</v>
      </c>
      <c r="I624" t="s">
        <v>40</v>
      </c>
      <c r="J624" t="s">
        <v>45</v>
      </c>
      <c r="K624">
        <v>885</v>
      </c>
      <c r="L624">
        <v>154</v>
      </c>
      <c r="M624">
        <v>149</v>
      </c>
      <c r="N624">
        <v>36338000</v>
      </c>
      <c r="O624">
        <v>9100</v>
      </c>
      <c r="P624">
        <v>145400</v>
      </c>
      <c r="Q624">
        <v>109000</v>
      </c>
      <c r="R624">
        <v>1700000</v>
      </c>
      <c r="S624">
        <v>100000</v>
      </c>
      <c r="T624">
        <v>2006</v>
      </c>
      <c r="U624" t="s">
        <v>34</v>
      </c>
      <c r="V624" t="s">
        <v>183</v>
      </c>
      <c r="W624">
        <v>88.2</v>
      </c>
      <c r="X624">
        <v>328239523</v>
      </c>
      <c r="Y624">
        <v>14.7</v>
      </c>
      <c r="Z624">
        <v>270663028</v>
      </c>
      <c r="AA624">
        <v>37.090240000000001</v>
      </c>
      <c r="AB624">
        <v>-95.712890999999999</v>
      </c>
      <c r="AC624">
        <v>3.2314814814814814</v>
      </c>
      <c r="AD624">
        <v>9673332.3610315192</v>
      </c>
      <c r="AE624">
        <v>21060.171919770775</v>
      </c>
      <c r="AF624">
        <v>2.1771372194974406E-3</v>
      </c>
      <c r="AG624">
        <v>21.534404878566519</v>
      </c>
      <c r="AH624">
        <v>459.31877469387757</v>
      </c>
      <c r="AI624">
        <v>20</v>
      </c>
      <c r="AJ624">
        <v>136300</v>
      </c>
      <c r="AK624">
        <v>1591000</v>
      </c>
      <c r="AL624">
        <v>5000</v>
      </c>
      <c r="AM624">
        <f>youtube_stats_raw[[#This Row],[subscribers_for_last_30_days]] /  youtube_stats_raw[[#This Row],[subscribers]]</f>
        <v>6.8027210884353739E-3</v>
      </c>
      <c r="AN624" t="str">
        <f>IF(AND(youtube_stats_raw[[#This Row],[upload_frequency]]&gt;23.1077381,youtube_stats_raw[[#This Row],[ engagement_rate]]&lt;=0),"High",IF(OR(youtube_stats_raw[[#This Row],[upload_frequency]]&gt;23.1077381,youtube_stats_raw[[#This Row],[ engagement_rate]]&lt;=0),"Medium","Low"))</f>
        <v>Low</v>
      </c>
      <c r="AO624" s="4">
        <f>DATE(T624, MATCH(U624,{"Jan","Feb","Mar","Apr","May","Jun","Jul","Aug","Sep","Oct","Nov","Dec"},0), V624)</f>
        <v>38802</v>
      </c>
      <c r="AP624" t="str">
        <f>IF(youtube_stats_raw[[#This Row],[subscribers]]&lt;70000000,"Micro",IF(youtube_stats_raw[[#This Row],[subscribers]]&lt;128000000,"Mid",IF(youtube_stats_raw[[#This Row],[subscribers]]&lt;186000000,"Macro","Mega")))</f>
        <v>Micro</v>
      </c>
      <c r="AQ624">
        <f>SUM((youtube_stats_raw[[#This Row],[lowest_yearly_earnings]] + youtube_stats_raw[[#This Row],[highest_yearly_earnings]])/2)</f>
        <v>904500</v>
      </c>
      <c r="AR62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25" spans="1:44" x14ac:dyDescent="0.3">
      <c r="A625">
        <v>721</v>
      </c>
      <c r="B625" t="s">
        <v>860</v>
      </c>
      <c r="C625" s="1">
        <v>14700000</v>
      </c>
      <c r="D625" s="2">
        <v>7255848125</v>
      </c>
      <c r="E625" t="s">
        <v>170</v>
      </c>
      <c r="F625" t="s">
        <v>860</v>
      </c>
      <c r="G625">
        <v>4340</v>
      </c>
      <c r="H625" t="s">
        <v>39</v>
      </c>
      <c r="I625" t="s">
        <v>40</v>
      </c>
      <c r="J625" t="s">
        <v>170</v>
      </c>
      <c r="K625">
        <v>798</v>
      </c>
      <c r="L625">
        <v>154</v>
      </c>
      <c r="M625">
        <v>30</v>
      </c>
      <c r="N625">
        <v>55583000</v>
      </c>
      <c r="O625">
        <v>0</v>
      </c>
      <c r="P625">
        <v>0</v>
      </c>
      <c r="Q625">
        <v>0</v>
      </c>
      <c r="R625">
        <v>0</v>
      </c>
      <c r="S625">
        <v>0</v>
      </c>
      <c r="T625">
        <v>2006</v>
      </c>
      <c r="U625" t="s">
        <v>132</v>
      </c>
      <c r="V625" t="s">
        <v>110</v>
      </c>
      <c r="W625">
        <v>88.2</v>
      </c>
      <c r="X625">
        <v>328239523</v>
      </c>
      <c r="Y625">
        <v>14.7</v>
      </c>
      <c r="Z625">
        <v>270663028</v>
      </c>
      <c r="AA625">
        <v>37.090240000000001</v>
      </c>
      <c r="AB625">
        <v>-95.712890999999999</v>
      </c>
      <c r="AC625">
        <v>20.092592592592592</v>
      </c>
      <c r="AD625">
        <v>1671854.4066820277</v>
      </c>
      <c r="AE625">
        <v>3387.0967741935483</v>
      </c>
      <c r="AF625">
        <v>2.0259519971691799E-3</v>
      </c>
      <c r="AG625">
        <v>0</v>
      </c>
      <c r="AH625">
        <v>493.59511054421768</v>
      </c>
      <c r="AI625">
        <v>20</v>
      </c>
      <c r="AJ625">
        <v>0</v>
      </c>
      <c r="AK625">
        <v>0</v>
      </c>
      <c r="AL625">
        <v>0</v>
      </c>
      <c r="AM625">
        <f>youtube_stats_raw[[#This Row],[subscribers_for_last_30_days]] /  youtube_stats_raw[[#This Row],[subscribers]]</f>
        <v>0</v>
      </c>
      <c r="AN625" t="str">
        <f>IF(AND(youtube_stats_raw[[#This Row],[upload_frequency]]&gt;23.1077381,youtube_stats_raw[[#This Row],[ engagement_rate]]&lt;=0),"High",IF(OR(youtube_stats_raw[[#This Row],[upload_frequency]]&gt;23.1077381,youtube_stats_raw[[#This Row],[ engagement_rate]]&lt;=0),"Medium","Low"))</f>
        <v>Medium</v>
      </c>
      <c r="AO625" s="4">
        <f>DATE(T625, MATCH(U625,{"Jan","Feb","Mar","Apr","May","Jun","Jul","Aug","Sep","Oct","Nov","Dec"},0), V625)</f>
        <v>38999</v>
      </c>
      <c r="AP625" t="str">
        <f>IF(youtube_stats_raw[[#This Row],[subscribers]]&lt;70000000,"Micro",IF(youtube_stats_raw[[#This Row],[subscribers]]&lt;128000000,"Mid",IF(youtube_stats_raw[[#This Row],[subscribers]]&lt;186000000,"Macro","Mega")))</f>
        <v>Micro</v>
      </c>
      <c r="AQ625">
        <f>SUM((youtube_stats_raw[[#This Row],[lowest_yearly_earnings]] + youtube_stats_raw[[#This Row],[highest_yearly_earnings]])/2)</f>
        <v>0</v>
      </c>
      <c r="AR62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26" spans="1:44" x14ac:dyDescent="0.3">
      <c r="A626">
        <v>722</v>
      </c>
      <c r="B626" t="s">
        <v>861</v>
      </c>
      <c r="C626" s="1">
        <v>14700000</v>
      </c>
      <c r="D626" s="2">
        <v>8882319696</v>
      </c>
      <c r="E626" t="s">
        <v>49</v>
      </c>
      <c r="F626" t="s">
        <v>861</v>
      </c>
      <c r="G626">
        <v>1996</v>
      </c>
      <c r="H626" t="s">
        <v>39</v>
      </c>
      <c r="I626" t="s">
        <v>40</v>
      </c>
      <c r="J626" t="s">
        <v>49</v>
      </c>
      <c r="K626">
        <v>552</v>
      </c>
      <c r="L626">
        <v>154</v>
      </c>
      <c r="M626">
        <v>36</v>
      </c>
      <c r="N626">
        <v>79402000</v>
      </c>
      <c r="O626">
        <v>19900</v>
      </c>
      <c r="P626">
        <v>317600</v>
      </c>
      <c r="Q626">
        <v>238200</v>
      </c>
      <c r="R626">
        <v>3800000</v>
      </c>
      <c r="S626">
        <v>100000</v>
      </c>
      <c r="T626">
        <v>2012</v>
      </c>
      <c r="U626" t="s">
        <v>73</v>
      </c>
      <c r="V626" t="s">
        <v>125</v>
      </c>
      <c r="W626">
        <v>88.2</v>
      </c>
      <c r="X626">
        <v>328239523</v>
      </c>
      <c r="Y626">
        <v>14.7</v>
      </c>
      <c r="Z626">
        <v>270663028</v>
      </c>
      <c r="AA626">
        <v>37.090240000000001</v>
      </c>
      <c r="AB626">
        <v>-95.712890999999999</v>
      </c>
      <c r="AC626">
        <v>13.861111111111111</v>
      </c>
      <c r="AD626">
        <v>4450059.9679358713</v>
      </c>
      <c r="AE626">
        <v>7364.7294589178355</v>
      </c>
      <c r="AF626">
        <v>1.6549730817074612E-3</v>
      </c>
      <c r="AG626">
        <v>35.756425221108138</v>
      </c>
      <c r="AH626">
        <v>604.23943510204083</v>
      </c>
      <c r="AI626">
        <v>14</v>
      </c>
      <c r="AJ626">
        <v>297700</v>
      </c>
      <c r="AK626">
        <v>3561800</v>
      </c>
      <c r="AL626">
        <v>7142.8571428571431</v>
      </c>
      <c r="AM626">
        <f>youtube_stats_raw[[#This Row],[subscribers_for_last_30_days]] /  youtube_stats_raw[[#This Row],[subscribers]]</f>
        <v>6.8027210884353739E-3</v>
      </c>
      <c r="AN626" t="str">
        <f>IF(AND(youtube_stats_raw[[#This Row],[upload_frequency]]&gt;23.1077381,youtube_stats_raw[[#This Row],[ engagement_rate]]&lt;=0),"High",IF(OR(youtube_stats_raw[[#This Row],[upload_frequency]]&gt;23.1077381,youtube_stats_raw[[#This Row],[ engagement_rate]]&lt;=0),"Medium","Low"))</f>
        <v>Low</v>
      </c>
      <c r="AO626" s="4">
        <f>DATE(T626, MATCH(U626,{"Jan","Feb","Mar","Apr","May","Jun","Jul","Aug","Sep","Oct","Nov","Dec"},0), V626)</f>
        <v>40936</v>
      </c>
      <c r="AP626" t="str">
        <f>IF(youtube_stats_raw[[#This Row],[subscribers]]&lt;70000000,"Micro",IF(youtube_stats_raw[[#This Row],[subscribers]]&lt;128000000,"Mid",IF(youtube_stats_raw[[#This Row],[subscribers]]&lt;186000000,"Macro","Mega")))</f>
        <v>Micro</v>
      </c>
      <c r="AQ626">
        <f>SUM((youtube_stats_raw[[#This Row],[lowest_yearly_earnings]] + youtube_stats_raw[[#This Row],[highest_yearly_earnings]])/2)</f>
        <v>2019100</v>
      </c>
      <c r="AR62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27" spans="1:44" x14ac:dyDescent="0.3">
      <c r="A627">
        <v>723</v>
      </c>
      <c r="B627" t="s">
        <v>862</v>
      </c>
      <c r="C627" s="1">
        <v>14700000</v>
      </c>
      <c r="D627" s="2">
        <v>12362331529</v>
      </c>
      <c r="E627" t="s">
        <v>45</v>
      </c>
      <c r="F627" t="s">
        <v>862</v>
      </c>
      <c r="G627">
        <v>23490</v>
      </c>
      <c r="H627" t="s">
        <v>31</v>
      </c>
      <c r="I627" t="s">
        <v>32</v>
      </c>
      <c r="J627" t="s">
        <v>45</v>
      </c>
      <c r="K627">
        <v>310</v>
      </c>
      <c r="L627">
        <v>105</v>
      </c>
      <c r="M627">
        <v>148</v>
      </c>
      <c r="N627">
        <v>347603000</v>
      </c>
      <c r="O627">
        <v>86900</v>
      </c>
      <c r="P627">
        <v>1400000</v>
      </c>
      <c r="Q627">
        <v>1000000</v>
      </c>
      <c r="R627">
        <v>16700000</v>
      </c>
      <c r="S627">
        <v>400000</v>
      </c>
      <c r="T627">
        <v>2013</v>
      </c>
      <c r="U627" t="s">
        <v>140</v>
      </c>
      <c r="V627" t="s">
        <v>125</v>
      </c>
      <c r="W627">
        <v>28.1</v>
      </c>
      <c r="X627">
        <v>1366417754</v>
      </c>
      <c r="Y627">
        <v>5.36</v>
      </c>
      <c r="Z627">
        <v>471031528</v>
      </c>
      <c r="AA627">
        <v>20.593684</v>
      </c>
      <c r="AB627">
        <v>78.962879999999998</v>
      </c>
      <c r="AC627">
        <v>177.95454545454547</v>
      </c>
      <c r="AD627">
        <v>526280.61000425718</v>
      </c>
      <c r="AE627">
        <v>625.79821200510855</v>
      </c>
      <c r="AF627">
        <v>1.1890960831713834E-3</v>
      </c>
      <c r="AG627">
        <v>113.24724601632224</v>
      </c>
      <c r="AH627">
        <v>840.97493394557819</v>
      </c>
      <c r="AI627">
        <v>13</v>
      </c>
      <c r="AJ627">
        <v>1313100</v>
      </c>
      <c r="AK627">
        <v>15700000</v>
      </c>
      <c r="AL627">
        <v>30769.23076923077</v>
      </c>
      <c r="AM627">
        <f>youtube_stats_raw[[#This Row],[subscribers_for_last_30_days]] /  youtube_stats_raw[[#This Row],[subscribers]]</f>
        <v>2.7210884353741496E-2</v>
      </c>
      <c r="AN627" t="str">
        <f>IF(AND(youtube_stats_raw[[#This Row],[upload_frequency]]&gt;23.1077381,youtube_stats_raw[[#This Row],[ engagement_rate]]&lt;=0),"High",IF(OR(youtube_stats_raw[[#This Row],[upload_frequency]]&gt;23.1077381,youtube_stats_raw[[#This Row],[ engagement_rate]]&lt;=0),"Medium","Low"))</f>
        <v>Medium</v>
      </c>
      <c r="AO627" s="4">
        <f>DATE(T627, MATCH(U627,{"Jan","Feb","Mar","Apr","May","Jun","Jul","Aug","Sep","Oct","Nov","Dec"},0), V627)</f>
        <v>41606</v>
      </c>
      <c r="AP627" t="str">
        <f>IF(youtube_stats_raw[[#This Row],[subscribers]]&lt;70000000,"Micro",IF(youtube_stats_raw[[#This Row],[subscribers]]&lt;128000000,"Mid",IF(youtube_stats_raw[[#This Row],[subscribers]]&lt;186000000,"Macro","Mega")))</f>
        <v>Micro</v>
      </c>
      <c r="AQ627">
        <f>SUM((youtube_stats_raw[[#This Row],[lowest_yearly_earnings]] + youtube_stats_raw[[#This Row],[highest_yearly_earnings]])/2)</f>
        <v>8850000</v>
      </c>
      <c r="AR62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28" spans="1:44" x14ac:dyDescent="0.3">
      <c r="A628">
        <v>724</v>
      </c>
      <c r="B628" t="s">
        <v>863</v>
      </c>
      <c r="C628" s="1">
        <v>14700000</v>
      </c>
      <c r="D628" s="2">
        <v>12961669452</v>
      </c>
      <c r="E628" t="s">
        <v>134</v>
      </c>
      <c r="F628" t="s">
        <v>863</v>
      </c>
      <c r="G628">
        <v>80830</v>
      </c>
      <c r="H628" t="s">
        <v>39</v>
      </c>
      <c r="I628" t="s">
        <v>40</v>
      </c>
      <c r="J628" t="s">
        <v>135</v>
      </c>
      <c r="K628">
        <v>289</v>
      </c>
      <c r="L628">
        <v>154</v>
      </c>
      <c r="M628">
        <v>18</v>
      </c>
      <c r="N628">
        <v>185709000</v>
      </c>
      <c r="O628">
        <v>46400</v>
      </c>
      <c r="P628">
        <v>742800</v>
      </c>
      <c r="Q628">
        <v>557100</v>
      </c>
      <c r="R628">
        <v>8900000</v>
      </c>
      <c r="S628">
        <v>100000</v>
      </c>
      <c r="T628">
        <v>2006</v>
      </c>
      <c r="U628" t="s">
        <v>91</v>
      </c>
      <c r="V628" t="s">
        <v>82</v>
      </c>
      <c r="W628">
        <v>88.2</v>
      </c>
      <c r="X628">
        <v>328239523</v>
      </c>
      <c r="Y628">
        <v>14.7</v>
      </c>
      <c r="Z628">
        <v>270663028</v>
      </c>
      <c r="AA628">
        <v>37.090240000000001</v>
      </c>
      <c r="AB628">
        <v>-95.712890999999999</v>
      </c>
      <c r="AC628">
        <v>374.21296296296299</v>
      </c>
      <c r="AD628">
        <v>160357.16258814797</v>
      </c>
      <c r="AE628">
        <v>181.86316961524187</v>
      </c>
      <c r="AF628">
        <v>1.134113167631487E-3</v>
      </c>
      <c r="AG628">
        <v>57.30743271541963</v>
      </c>
      <c r="AH628">
        <v>881.74622122448977</v>
      </c>
      <c r="AI628">
        <v>20</v>
      </c>
      <c r="AJ628">
        <v>696400</v>
      </c>
      <c r="AK628">
        <v>8342900</v>
      </c>
      <c r="AL628">
        <v>5000</v>
      </c>
      <c r="AM628">
        <f>youtube_stats_raw[[#This Row],[subscribers_for_last_30_days]] /  youtube_stats_raw[[#This Row],[subscribers]]</f>
        <v>6.8027210884353739E-3</v>
      </c>
      <c r="AN628" t="str">
        <f>IF(AND(youtube_stats_raw[[#This Row],[upload_frequency]]&gt;23.1077381,youtube_stats_raw[[#This Row],[ engagement_rate]]&lt;=0),"High",IF(OR(youtube_stats_raw[[#This Row],[upload_frequency]]&gt;23.1077381,youtube_stats_raw[[#This Row],[ engagement_rate]]&lt;=0),"Medium","Low"))</f>
        <v>Medium</v>
      </c>
      <c r="AO628" s="4">
        <f>DATE(T628, MATCH(U628,{"Jan","Feb","Mar","Apr","May","Jun","Jul","Aug","Sep","Oct","Nov","Dec"},0), V628)</f>
        <v>38936</v>
      </c>
      <c r="AP628" t="str">
        <f>IF(youtube_stats_raw[[#This Row],[subscribers]]&lt;70000000,"Micro",IF(youtube_stats_raw[[#This Row],[subscribers]]&lt;128000000,"Mid",IF(youtube_stats_raw[[#This Row],[subscribers]]&lt;186000000,"Macro","Mega")))</f>
        <v>Micro</v>
      </c>
      <c r="AQ628">
        <f>SUM((youtube_stats_raw[[#This Row],[lowest_yearly_earnings]] + youtube_stats_raw[[#This Row],[highest_yearly_earnings]])/2)</f>
        <v>4728550</v>
      </c>
      <c r="AR62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29" spans="1:44" x14ac:dyDescent="0.3">
      <c r="A629">
        <v>725</v>
      </c>
      <c r="B629" t="s">
        <v>864</v>
      </c>
      <c r="C629" s="1">
        <v>14700000</v>
      </c>
      <c r="D629" s="2">
        <v>4684983333</v>
      </c>
      <c r="E629" t="s">
        <v>30</v>
      </c>
      <c r="F629" t="s">
        <v>864</v>
      </c>
      <c r="G629">
        <v>3978</v>
      </c>
      <c r="H629" t="s">
        <v>113</v>
      </c>
      <c r="I629" t="s">
        <v>114</v>
      </c>
      <c r="J629" t="s">
        <v>45</v>
      </c>
      <c r="K629">
        <v>1501</v>
      </c>
      <c r="L629">
        <v>39</v>
      </c>
      <c r="M629">
        <v>149</v>
      </c>
      <c r="N629">
        <v>40975000</v>
      </c>
      <c r="O629">
        <v>10200</v>
      </c>
      <c r="P629">
        <v>163900</v>
      </c>
      <c r="Q629">
        <v>122900</v>
      </c>
      <c r="R629">
        <v>2000000</v>
      </c>
      <c r="S629">
        <v>100000</v>
      </c>
      <c r="T629">
        <v>2014</v>
      </c>
      <c r="U629" t="s">
        <v>59</v>
      </c>
      <c r="V629" t="s">
        <v>99</v>
      </c>
      <c r="W629">
        <v>51.3</v>
      </c>
      <c r="X629">
        <v>212559417</v>
      </c>
      <c r="Y629">
        <v>12.08</v>
      </c>
      <c r="Z629">
        <v>183241641</v>
      </c>
      <c r="AA629">
        <v>-14.235004</v>
      </c>
      <c r="AB629">
        <v>-51.925280000000001</v>
      </c>
      <c r="AC629">
        <v>33.15</v>
      </c>
      <c r="AD629">
        <v>1177723.3114630468</v>
      </c>
      <c r="AE629">
        <v>3695.3242835595775</v>
      </c>
      <c r="AF629">
        <v>3.1376845882153748E-3</v>
      </c>
      <c r="AG629">
        <v>34.984115918945577</v>
      </c>
      <c r="AH629">
        <v>318.70634918367347</v>
      </c>
      <c r="AI629">
        <v>12</v>
      </c>
      <c r="AJ629">
        <v>153700</v>
      </c>
      <c r="AK629">
        <v>1877100</v>
      </c>
      <c r="AL629">
        <v>8333.3333333333339</v>
      </c>
      <c r="AM629">
        <f>youtube_stats_raw[[#This Row],[subscribers_for_last_30_days]] /  youtube_stats_raw[[#This Row],[subscribers]]</f>
        <v>6.8027210884353739E-3</v>
      </c>
      <c r="AN629" t="str">
        <f>IF(AND(youtube_stats_raw[[#This Row],[upload_frequency]]&gt;23.1077381,youtube_stats_raw[[#This Row],[ engagement_rate]]&lt;=0),"High",IF(OR(youtube_stats_raw[[#This Row],[upload_frequency]]&gt;23.1077381,youtube_stats_raw[[#This Row],[ engagement_rate]]&lt;=0),"Medium","Low"))</f>
        <v>Medium</v>
      </c>
      <c r="AO629" s="4">
        <f>DATE(T629, MATCH(U629,{"Jan","Feb","Mar","Apr","May","Jun","Jul","Aug","Sep","Oct","Nov","Dec"},0), V629)</f>
        <v>41786</v>
      </c>
      <c r="AP629" t="str">
        <f>IF(youtube_stats_raw[[#This Row],[subscribers]]&lt;70000000,"Micro",IF(youtube_stats_raw[[#This Row],[subscribers]]&lt;128000000,"Mid",IF(youtube_stats_raw[[#This Row],[subscribers]]&lt;186000000,"Macro","Mega")))</f>
        <v>Micro</v>
      </c>
      <c r="AQ629">
        <f>SUM((youtube_stats_raw[[#This Row],[lowest_yearly_earnings]] + youtube_stats_raw[[#This Row],[highest_yearly_earnings]])/2)</f>
        <v>1061450</v>
      </c>
      <c r="AR62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30" spans="1:44" x14ac:dyDescent="0.3">
      <c r="A630">
        <v>726</v>
      </c>
      <c r="B630" t="s">
        <v>865</v>
      </c>
      <c r="C630" s="1">
        <v>14600000</v>
      </c>
      <c r="D630" s="2">
        <v>2613197447</v>
      </c>
      <c r="E630" t="s">
        <v>45</v>
      </c>
      <c r="F630" t="s">
        <v>865</v>
      </c>
      <c r="G630">
        <v>490</v>
      </c>
      <c r="H630" t="s">
        <v>866</v>
      </c>
      <c r="I630" t="s">
        <v>867</v>
      </c>
      <c r="J630" t="s">
        <v>45</v>
      </c>
      <c r="K630">
        <v>3458</v>
      </c>
      <c r="L630">
        <v>1</v>
      </c>
      <c r="M630">
        <v>150</v>
      </c>
      <c r="N630">
        <v>16409000</v>
      </c>
      <c r="O630">
        <v>4100</v>
      </c>
      <c r="P630">
        <v>65600</v>
      </c>
      <c r="Q630">
        <v>49200</v>
      </c>
      <c r="R630">
        <v>787600</v>
      </c>
      <c r="S630">
        <v>100000</v>
      </c>
      <c r="T630">
        <v>2014</v>
      </c>
      <c r="U630" t="s">
        <v>84</v>
      </c>
      <c r="V630" t="s">
        <v>66</v>
      </c>
      <c r="W630">
        <v>44.9</v>
      </c>
      <c r="X630">
        <v>17373662</v>
      </c>
      <c r="Y630">
        <v>3.97</v>
      </c>
      <c r="Z630">
        <v>11116711</v>
      </c>
      <c r="AA630">
        <v>-1.8312390000000001</v>
      </c>
      <c r="AB630">
        <v>-78.183406000000005</v>
      </c>
      <c r="AC630">
        <v>4.083333333333333</v>
      </c>
      <c r="AD630">
        <v>5333056.0142857144</v>
      </c>
      <c r="AE630">
        <v>29795.918367346938</v>
      </c>
      <c r="AF630">
        <v>5.5870252042229248E-3</v>
      </c>
      <c r="AG630">
        <v>25.103346123083824</v>
      </c>
      <c r="AH630">
        <v>178.9861265068493</v>
      </c>
      <c r="AI630">
        <v>12</v>
      </c>
      <c r="AJ630">
        <v>61500</v>
      </c>
      <c r="AK630">
        <v>738400</v>
      </c>
      <c r="AL630">
        <v>8333.3333333333339</v>
      </c>
      <c r="AM630">
        <f>youtube_stats_raw[[#This Row],[subscribers_for_last_30_days]] /  youtube_stats_raw[[#This Row],[subscribers]]</f>
        <v>6.8493150684931503E-3</v>
      </c>
      <c r="AN630" t="str">
        <f>IF(AND(youtube_stats_raw[[#This Row],[upload_frequency]]&gt;23.1077381,youtube_stats_raw[[#This Row],[ engagement_rate]]&lt;=0),"High",IF(OR(youtube_stats_raw[[#This Row],[upload_frequency]]&gt;23.1077381,youtube_stats_raw[[#This Row],[ engagement_rate]]&lt;=0),"Medium","Low"))</f>
        <v>Low</v>
      </c>
      <c r="AO630" s="4">
        <f>DATE(T630, MATCH(U630,{"Jan","Feb","Mar","Apr","May","Jun","Jul","Aug","Sep","Oct","Nov","Dec"},0), V630)</f>
        <v>42002</v>
      </c>
      <c r="AP630" t="str">
        <f>IF(youtube_stats_raw[[#This Row],[subscribers]]&lt;70000000,"Micro",IF(youtube_stats_raw[[#This Row],[subscribers]]&lt;128000000,"Mid",IF(youtube_stats_raw[[#This Row],[subscribers]]&lt;186000000,"Macro","Mega")))</f>
        <v>Micro</v>
      </c>
      <c r="AQ630">
        <f>SUM((youtube_stats_raw[[#This Row],[lowest_yearly_earnings]] + youtube_stats_raw[[#This Row],[highest_yearly_earnings]])/2)</f>
        <v>418400</v>
      </c>
      <c r="AR63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31" spans="1:44" x14ac:dyDescent="0.3">
      <c r="A631">
        <v>727</v>
      </c>
      <c r="B631" t="s">
        <v>868</v>
      </c>
      <c r="C631" s="1">
        <v>14600000</v>
      </c>
      <c r="D631" s="2">
        <v>3337074920</v>
      </c>
      <c r="E631" t="s">
        <v>58</v>
      </c>
      <c r="F631" t="s">
        <v>868</v>
      </c>
      <c r="G631">
        <v>961</v>
      </c>
      <c r="H631" t="s">
        <v>207</v>
      </c>
      <c r="I631" t="s">
        <v>208</v>
      </c>
      <c r="J631" t="s">
        <v>41</v>
      </c>
      <c r="K631">
        <v>2455</v>
      </c>
      <c r="L631">
        <v>14</v>
      </c>
      <c r="M631">
        <v>51</v>
      </c>
      <c r="N631">
        <v>60568000</v>
      </c>
      <c r="O631">
        <v>15100</v>
      </c>
      <c r="P631">
        <v>242300</v>
      </c>
      <c r="Q631">
        <v>181700</v>
      </c>
      <c r="R631">
        <v>2900000</v>
      </c>
      <c r="S631">
        <v>0</v>
      </c>
      <c r="T631">
        <v>2013</v>
      </c>
      <c r="U631" t="s">
        <v>84</v>
      </c>
      <c r="V631" t="s">
        <v>42</v>
      </c>
      <c r="W631">
        <v>88.9</v>
      </c>
      <c r="X631">
        <v>47076781</v>
      </c>
      <c r="Y631">
        <v>13.96</v>
      </c>
      <c r="Z631">
        <v>37927409</v>
      </c>
      <c r="AA631">
        <v>40.463667000000001</v>
      </c>
      <c r="AB631">
        <v>-3.7492200000000002</v>
      </c>
      <c r="AC631">
        <v>7.2803030303030303</v>
      </c>
      <c r="AD631">
        <v>3472502.5182101978</v>
      </c>
      <c r="AE631">
        <v>15192.507804370447</v>
      </c>
      <c r="AF631">
        <v>4.375089067523842E-3</v>
      </c>
      <c r="AG631">
        <v>72.608498702810067</v>
      </c>
      <c r="AH631">
        <v>228.56677534246575</v>
      </c>
      <c r="AI631">
        <v>13</v>
      </c>
      <c r="AJ631">
        <v>227200</v>
      </c>
      <c r="AK631">
        <v>2718300</v>
      </c>
      <c r="AL631">
        <v>0</v>
      </c>
      <c r="AM631">
        <f>youtube_stats_raw[[#This Row],[subscribers_for_last_30_days]] /  youtube_stats_raw[[#This Row],[subscribers]]</f>
        <v>0</v>
      </c>
      <c r="AN631" t="str">
        <f>IF(AND(youtube_stats_raw[[#This Row],[upload_frequency]]&gt;23.1077381,youtube_stats_raw[[#This Row],[ engagement_rate]]&lt;=0),"High",IF(OR(youtube_stats_raw[[#This Row],[upload_frequency]]&gt;23.1077381,youtube_stats_raw[[#This Row],[ engagement_rate]]&lt;=0),"Medium","Low"))</f>
        <v>Medium</v>
      </c>
      <c r="AO631" s="4">
        <f>DATE(T631, MATCH(U631,{"Jan","Feb","Mar","Apr","May","Jun","Jul","Aug","Sep","Oct","Nov","Dec"},0), V631)</f>
        <v>41620</v>
      </c>
      <c r="AP631" t="str">
        <f>IF(youtube_stats_raw[[#This Row],[subscribers]]&lt;70000000,"Micro",IF(youtube_stats_raw[[#This Row],[subscribers]]&lt;128000000,"Mid",IF(youtube_stats_raw[[#This Row],[subscribers]]&lt;186000000,"Macro","Mega")))</f>
        <v>Micro</v>
      </c>
      <c r="AQ631">
        <f>SUM((youtube_stats_raw[[#This Row],[lowest_yearly_earnings]] + youtube_stats_raw[[#This Row],[highest_yearly_earnings]])/2)</f>
        <v>1540850</v>
      </c>
      <c r="AR63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32" spans="1:44" x14ac:dyDescent="0.3">
      <c r="A632">
        <v>728</v>
      </c>
      <c r="B632" t="s">
        <v>869</v>
      </c>
      <c r="C632" s="1">
        <v>14600000</v>
      </c>
      <c r="D632" s="2">
        <v>3603556207</v>
      </c>
      <c r="E632" t="s">
        <v>61</v>
      </c>
      <c r="F632" t="s">
        <v>869</v>
      </c>
      <c r="G632">
        <v>1244</v>
      </c>
      <c r="H632" t="s">
        <v>39</v>
      </c>
      <c r="I632" t="s">
        <v>40</v>
      </c>
      <c r="J632" t="s">
        <v>45</v>
      </c>
      <c r="K632">
        <v>2223</v>
      </c>
      <c r="L632">
        <v>155</v>
      </c>
      <c r="M632">
        <v>150</v>
      </c>
      <c r="N632">
        <v>92594000</v>
      </c>
      <c r="O632">
        <v>23100</v>
      </c>
      <c r="P632">
        <v>370400</v>
      </c>
      <c r="Q632">
        <v>277800</v>
      </c>
      <c r="R632">
        <v>4400000</v>
      </c>
      <c r="S632">
        <v>400000</v>
      </c>
      <c r="T632">
        <v>2012</v>
      </c>
      <c r="U632" t="s">
        <v>98</v>
      </c>
      <c r="V632" t="s">
        <v>110</v>
      </c>
      <c r="W632">
        <v>88.2</v>
      </c>
      <c r="X632">
        <v>328239523</v>
      </c>
      <c r="Y632">
        <v>14.7</v>
      </c>
      <c r="Z632">
        <v>270663028</v>
      </c>
      <c r="AA632">
        <v>37.090240000000001</v>
      </c>
      <c r="AB632">
        <v>-95.712890999999999</v>
      </c>
      <c r="AC632">
        <v>8.6388888888888893</v>
      </c>
      <c r="AD632">
        <v>2896749.3625401929</v>
      </c>
      <c r="AE632">
        <v>11736.334405144695</v>
      </c>
      <c r="AF632">
        <v>4.0515532882875885E-3</v>
      </c>
      <c r="AG632">
        <v>102.78735191655635</v>
      </c>
      <c r="AH632">
        <v>246.81891828767124</v>
      </c>
      <c r="AI632">
        <v>14</v>
      </c>
      <c r="AJ632">
        <v>347300</v>
      </c>
      <c r="AK632">
        <v>4122200</v>
      </c>
      <c r="AL632">
        <v>28571.428571428572</v>
      </c>
      <c r="AM632">
        <f>youtube_stats_raw[[#This Row],[subscribers_for_last_30_days]] /  youtube_stats_raw[[#This Row],[subscribers]]</f>
        <v>2.7397260273972601E-2</v>
      </c>
      <c r="AN632" t="str">
        <f>IF(AND(youtube_stats_raw[[#This Row],[upload_frequency]]&gt;23.1077381,youtube_stats_raw[[#This Row],[ engagement_rate]]&lt;=0),"High",IF(OR(youtube_stats_raw[[#This Row],[upload_frequency]]&gt;23.1077381,youtube_stats_raw[[#This Row],[ engagement_rate]]&lt;=0),"Medium","Low"))</f>
        <v>Low</v>
      </c>
      <c r="AO632" s="4">
        <f>DATE(T632, MATCH(U632,{"Jan","Feb","Mar","Apr","May","Jun","Jul","Aug","Sep","Oct","Nov","Dec"},0), V632)</f>
        <v>41099</v>
      </c>
      <c r="AP632" t="str">
        <f>IF(youtube_stats_raw[[#This Row],[subscribers]]&lt;70000000,"Micro",IF(youtube_stats_raw[[#This Row],[subscribers]]&lt;128000000,"Mid",IF(youtube_stats_raw[[#This Row],[subscribers]]&lt;186000000,"Macro","Mega")))</f>
        <v>Micro</v>
      </c>
      <c r="AQ632">
        <f>SUM((youtube_stats_raw[[#This Row],[lowest_yearly_earnings]] + youtube_stats_raw[[#This Row],[highest_yearly_earnings]])/2)</f>
        <v>2338900</v>
      </c>
      <c r="AR63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33" spans="1:44" x14ac:dyDescent="0.3">
      <c r="A633">
        <v>729</v>
      </c>
      <c r="B633" t="s">
        <v>870</v>
      </c>
      <c r="C633" s="1">
        <v>14600000</v>
      </c>
      <c r="D633" s="2">
        <v>4622581344</v>
      </c>
      <c r="E633" t="s">
        <v>58</v>
      </c>
      <c r="F633" t="s">
        <v>870</v>
      </c>
      <c r="G633">
        <v>951</v>
      </c>
      <c r="H633" t="s">
        <v>113</v>
      </c>
      <c r="I633" t="s">
        <v>114</v>
      </c>
      <c r="J633" t="s">
        <v>45</v>
      </c>
      <c r="K633">
        <v>1534</v>
      </c>
      <c r="L633">
        <v>40</v>
      </c>
      <c r="M633">
        <v>150</v>
      </c>
      <c r="N633">
        <v>10547000</v>
      </c>
      <c r="O633">
        <v>2600</v>
      </c>
      <c r="P633">
        <v>42200</v>
      </c>
      <c r="Q633">
        <v>31600</v>
      </c>
      <c r="R633">
        <v>506300</v>
      </c>
      <c r="S633">
        <v>0</v>
      </c>
      <c r="T633">
        <v>2015</v>
      </c>
      <c r="U633" t="s">
        <v>140</v>
      </c>
      <c r="V633" t="s">
        <v>115</v>
      </c>
      <c r="W633">
        <v>51.3</v>
      </c>
      <c r="X633">
        <v>212559417</v>
      </c>
      <c r="Y633">
        <v>12.08</v>
      </c>
      <c r="Z633">
        <v>183241641</v>
      </c>
      <c r="AA633">
        <v>-14.235004</v>
      </c>
      <c r="AB633">
        <v>-51.925280000000001</v>
      </c>
      <c r="AC633">
        <v>8.8055555555555554</v>
      </c>
      <c r="AD633">
        <v>4860758.5110410098</v>
      </c>
      <c r="AE633">
        <v>15352.260778128286</v>
      </c>
      <c r="AF633">
        <v>3.1584084548237209E-3</v>
      </c>
      <c r="AG633">
        <v>9.1290984105178783</v>
      </c>
      <c r="AH633">
        <v>316.61516054794521</v>
      </c>
      <c r="AI633">
        <v>11</v>
      </c>
      <c r="AJ633">
        <v>39600</v>
      </c>
      <c r="AK633">
        <v>474700</v>
      </c>
      <c r="AL633">
        <v>0</v>
      </c>
      <c r="AM633">
        <f>youtube_stats_raw[[#This Row],[subscribers_for_last_30_days]] /  youtube_stats_raw[[#This Row],[subscribers]]</f>
        <v>0</v>
      </c>
      <c r="AN633" t="str">
        <f>IF(AND(youtube_stats_raw[[#This Row],[upload_frequency]]&gt;23.1077381,youtube_stats_raw[[#This Row],[ engagement_rate]]&lt;=0),"High",IF(OR(youtube_stats_raw[[#This Row],[upload_frequency]]&gt;23.1077381,youtube_stats_raw[[#This Row],[ engagement_rate]]&lt;=0),"Medium","Low"))</f>
        <v>Medium</v>
      </c>
      <c r="AO633" s="4">
        <f>DATE(T633, MATCH(U633,{"Jan","Feb","Mar","Apr","May","Jun","Jul","Aug","Sep","Oct","Nov","Dec"},0), V633)</f>
        <v>42329</v>
      </c>
      <c r="AP633" t="str">
        <f>IF(youtube_stats_raw[[#This Row],[subscribers]]&lt;70000000,"Micro",IF(youtube_stats_raw[[#This Row],[subscribers]]&lt;128000000,"Mid",IF(youtube_stats_raw[[#This Row],[subscribers]]&lt;186000000,"Macro","Mega")))</f>
        <v>Micro</v>
      </c>
      <c r="AQ633">
        <f>SUM((youtube_stats_raw[[#This Row],[lowest_yearly_earnings]] + youtube_stats_raw[[#This Row],[highest_yearly_earnings]])/2)</f>
        <v>268950</v>
      </c>
      <c r="AR63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34" spans="1:44" x14ac:dyDescent="0.3">
      <c r="A634">
        <v>730</v>
      </c>
      <c r="B634" t="s">
        <v>871</v>
      </c>
      <c r="C634" s="1">
        <v>14600000</v>
      </c>
      <c r="D634" s="2">
        <v>5766647017</v>
      </c>
      <c r="E634" t="s">
        <v>61</v>
      </c>
      <c r="F634" t="s">
        <v>394</v>
      </c>
      <c r="G634">
        <v>4009</v>
      </c>
      <c r="H634" t="s">
        <v>39</v>
      </c>
      <c r="I634" t="s">
        <v>40</v>
      </c>
      <c r="J634" t="s">
        <v>45</v>
      </c>
      <c r="K634">
        <v>621</v>
      </c>
      <c r="L634">
        <v>78</v>
      </c>
      <c r="M634">
        <v>72</v>
      </c>
      <c r="N634">
        <v>151697000</v>
      </c>
      <c r="O634">
        <v>37900</v>
      </c>
      <c r="P634">
        <v>606800</v>
      </c>
      <c r="Q634">
        <v>455100</v>
      </c>
      <c r="R634">
        <v>7300000</v>
      </c>
      <c r="S634">
        <v>200000</v>
      </c>
      <c r="T634">
        <v>2012</v>
      </c>
      <c r="U634" t="s">
        <v>98</v>
      </c>
      <c r="V634" t="s">
        <v>64</v>
      </c>
      <c r="W634">
        <v>88.2</v>
      </c>
      <c r="X634">
        <v>328239523</v>
      </c>
      <c r="Y634">
        <v>14.7</v>
      </c>
      <c r="Z634">
        <v>270663028</v>
      </c>
      <c r="AA634">
        <v>37.090240000000001</v>
      </c>
      <c r="AB634">
        <v>-95.712890999999999</v>
      </c>
      <c r="AC634">
        <v>27.840277777777779</v>
      </c>
      <c r="AD634">
        <v>1438425.2973310053</v>
      </c>
      <c r="AE634">
        <v>3641.8059366425541</v>
      </c>
      <c r="AF634">
        <v>2.531800534515012E-3</v>
      </c>
      <c r="AG634">
        <v>105.22579207833626</v>
      </c>
      <c r="AH634">
        <v>394.97582308219177</v>
      </c>
      <c r="AI634">
        <v>14</v>
      </c>
      <c r="AJ634">
        <v>568900</v>
      </c>
      <c r="AK634">
        <v>6844900</v>
      </c>
      <c r="AL634">
        <v>14285.714285714286</v>
      </c>
      <c r="AM634">
        <f>youtube_stats_raw[[#This Row],[subscribers_for_last_30_days]] /  youtube_stats_raw[[#This Row],[subscribers]]</f>
        <v>1.3698630136986301E-2</v>
      </c>
      <c r="AN634" t="str">
        <f>IF(AND(youtube_stats_raw[[#This Row],[upload_frequency]]&gt;23.1077381,youtube_stats_raw[[#This Row],[ engagement_rate]]&lt;=0),"High",IF(OR(youtube_stats_raw[[#This Row],[upload_frequency]]&gt;23.1077381,youtube_stats_raw[[#This Row],[ engagement_rate]]&lt;=0),"Medium","Low"))</f>
        <v>Medium</v>
      </c>
      <c r="AO634" s="4">
        <f>DATE(T634, MATCH(U634,{"Jan","Feb","Mar","Apr","May","Jun","Jul","Aug","Sep","Oct","Nov","Dec"},0), V634)</f>
        <v>41094</v>
      </c>
      <c r="AP634" t="str">
        <f>IF(youtube_stats_raw[[#This Row],[subscribers]]&lt;70000000,"Micro",IF(youtube_stats_raw[[#This Row],[subscribers]]&lt;128000000,"Mid",IF(youtube_stats_raw[[#This Row],[subscribers]]&lt;186000000,"Macro","Mega")))</f>
        <v>Micro</v>
      </c>
      <c r="AQ634">
        <f>SUM((youtube_stats_raw[[#This Row],[lowest_yearly_earnings]] + youtube_stats_raw[[#This Row],[highest_yearly_earnings]])/2)</f>
        <v>3877550</v>
      </c>
      <c r="AR63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35" spans="1:44" x14ac:dyDescent="0.3">
      <c r="A635">
        <v>731</v>
      </c>
      <c r="B635" t="s">
        <v>872</v>
      </c>
      <c r="C635" s="1">
        <v>14600000</v>
      </c>
      <c r="D635" s="2">
        <v>6017932195</v>
      </c>
      <c r="E635" t="s">
        <v>30</v>
      </c>
      <c r="F635" t="s">
        <v>872</v>
      </c>
      <c r="G635">
        <v>365</v>
      </c>
      <c r="H635" t="s">
        <v>39</v>
      </c>
      <c r="I635" t="s">
        <v>40</v>
      </c>
      <c r="J635" t="s">
        <v>30</v>
      </c>
      <c r="K635">
        <v>1044</v>
      </c>
      <c r="L635">
        <v>155</v>
      </c>
      <c r="M635">
        <v>131</v>
      </c>
      <c r="N635">
        <v>35528000</v>
      </c>
      <c r="O635">
        <v>8900</v>
      </c>
      <c r="P635">
        <v>142100</v>
      </c>
      <c r="Q635">
        <v>106600</v>
      </c>
      <c r="R635">
        <v>1700000</v>
      </c>
      <c r="S635">
        <v>0</v>
      </c>
      <c r="T635">
        <v>2011</v>
      </c>
      <c r="U635" t="s">
        <v>73</v>
      </c>
      <c r="V635" t="s">
        <v>85</v>
      </c>
      <c r="W635">
        <v>88.2</v>
      </c>
      <c r="X635">
        <v>328239523</v>
      </c>
      <c r="Y635">
        <v>14.7</v>
      </c>
      <c r="Z635">
        <v>270663028</v>
      </c>
      <c r="AA635">
        <v>37.090240000000001</v>
      </c>
      <c r="AB635">
        <v>-95.712890999999999</v>
      </c>
      <c r="AC635">
        <v>2.3397435897435899</v>
      </c>
      <c r="AD635">
        <v>16487485.465753425</v>
      </c>
      <c r="AE635">
        <v>40000</v>
      </c>
      <c r="AF635">
        <v>2.426082502579609E-3</v>
      </c>
      <c r="AG635">
        <v>23.612761891545372</v>
      </c>
      <c r="AH635">
        <v>412.18713664383563</v>
      </c>
      <c r="AI635">
        <v>15</v>
      </c>
      <c r="AJ635">
        <v>133200</v>
      </c>
      <c r="AK635">
        <v>1593400</v>
      </c>
      <c r="AL635">
        <v>0</v>
      </c>
      <c r="AM635">
        <f>youtube_stats_raw[[#This Row],[subscribers_for_last_30_days]] /  youtube_stats_raw[[#This Row],[subscribers]]</f>
        <v>0</v>
      </c>
      <c r="AN635" t="str">
        <f>IF(AND(youtube_stats_raw[[#This Row],[upload_frequency]]&gt;23.1077381,youtube_stats_raw[[#This Row],[ engagement_rate]]&lt;=0),"High",IF(OR(youtube_stats_raw[[#This Row],[upload_frequency]]&gt;23.1077381,youtube_stats_raw[[#This Row],[ engagement_rate]]&lt;=0),"Medium","Low"))</f>
        <v>Medium</v>
      </c>
      <c r="AO635" s="4">
        <f>DATE(T635, MATCH(U635,{"Jan","Feb","Mar","Apr","May","Jun","Jul","Aug","Sep","Oct","Nov","Dec"},0), V635)</f>
        <v>40558</v>
      </c>
      <c r="AP635" t="str">
        <f>IF(youtube_stats_raw[[#This Row],[subscribers]]&lt;70000000,"Micro",IF(youtube_stats_raw[[#This Row],[subscribers]]&lt;128000000,"Mid",IF(youtube_stats_raw[[#This Row],[subscribers]]&lt;186000000,"Macro","Mega")))</f>
        <v>Micro</v>
      </c>
      <c r="AQ635">
        <f>SUM((youtube_stats_raw[[#This Row],[lowest_yearly_earnings]] + youtube_stats_raw[[#This Row],[highest_yearly_earnings]])/2)</f>
        <v>903300</v>
      </c>
      <c r="AR63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36" spans="1:44" x14ac:dyDescent="0.3">
      <c r="A636">
        <v>732</v>
      </c>
      <c r="B636" t="s">
        <v>873</v>
      </c>
      <c r="C636" s="1">
        <v>14600000</v>
      </c>
      <c r="D636" s="2">
        <v>11182302317</v>
      </c>
      <c r="E636" t="s">
        <v>30</v>
      </c>
      <c r="F636" t="s">
        <v>873</v>
      </c>
      <c r="G636">
        <v>1206</v>
      </c>
      <c r="H636" t="s">
        <v>113</v>
      </c>
      <c r="I636" t="s">
        <v>114</v>
      </c>
      <c r="J636" t="s">
        <v>30</v>
      </c>
      <c r="K636">
        <v>369</v>
      </c>
      <c r="L636">
        <v>40</v>
      </c>
      <c r="M636">
        <v>131</v>
      </c>
      <c r="N636">
        <v>109865000</v>
      </c>
      <c r="O636">
        <v>27500</v>
      </c>
      <c r="P636">
        <v>439500</v>
      </c>
      <c r="Q636">
        <v>329600</v>
      </c>
      <c r="R636">
        <v>5300000</v>
      </c>
      <c r="S636">
        <v>100000</v>
      </c>
      <c r="T636">
        <v>2014</v>
      </c>
      <c r="U636" t="s">
        <v>91</v>
      </c>
      <c r="V636" t="s">
        <v>144</v>
      </c>
      <c r="W636">
        <v>51.3</v>
      </c>
      <c r="X636">
        <v>212559417</v>
      </c>
      <c r="Y636">
        <v>12.08</v>
      </c>
      <c r="Z636">
        <v>183241641</v>
      </c>
      <c r="AA636">
        <v>-14.235004</v>
      </c>
      <c r="AB636">
        <v>-51.925280000000001</v>
      </c>
      <c r="AC636">
        <v>10.050000000000001</v>
      </c>
      <c r="AD636">
        <v>9272224.1434494201</v>
      </c>
      <c r="AE636">
        <v>12106.135986733001</v>
      </c>
      <c r="AF636">
        <v>1.305634527319496E-3</v>
      </c>
      <c r="AG636">
        <v>39.303176353213594</v>
      </c>
      <c r="AH636">
        <v>765.91111760273975</v>
      </c>
      <c r="AI636">
        <v>12</v>
      </c>
      <c r="AJ636">
        <v>412000</v>
      </c>
      <c r="AK636">
        <v>4970400</v>
      </c>
      <c r="AL636">
        <v>8333.3333333333339</v>
      </c>
      <c r="AM636">
        <f>youtube_stats_raw[[#This Row],[subscribers_for_last_30_days]] /  youtube_stats_raw[[#This Row],[subscribers]]</f>
        <v>6.8493150684931503E-3</v>
      </c>
      <c r="AN636" t="str">
        <f>IF(AND(youtube_stats_raw[[#This Row],[upload_frequency]]&gt;23.1077381,youtube_stats_raw[[#This Row],[ engagement_rate]]&lt;=0),"High",IF(OR(youtube_stats_raw[[#This Row],[upload_frequency]]&gt;23.1077381,youtube_stats_raw[[#This Row],[ engagement_rate]]&lt;=0),"Medium","Low"))</f>
        <v>Low</v>
      </c>
      <c r="AO636" s="4">
        <f>DATE(T636, MATCH(U636,{"Jan","Feb","Mar","Apr","May","Jun","Jul","Aug","Sep","Oct","Nov","Dec"},0), V636)</f>
        <v>41870</v>
      </c>
      <c r="AP636" t="str">
        <f>IF(youtube_stats_raw[[#This Row],[subscribers]]&lt;70000000,"Micro",IF(youtube_stats_raw[[#This Row],[subscribers]]&lt;128000000,"Mid",IF(youtube_stats_raw[[#This Row],[subscribers]]&lt;186000000,"Macro","Mega")))</f>
        <v>Micro</v>
      </c>
      <c r="AQ636">
        <f>SUM((youtube_stats_raw[[#This Row],[lowest_yearly_earnings]] + youtube_stats_raw[[#This Row],[highest_yearly_earnings]])/2)</f>
        <v>2814800</v>
      </c>
      <c r="AR63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37" spans="1:44" x14ac:dyDescent="0.3">
      <c r="A637">
        <v>733</v>
      </c>
      <c r="B637" t="s">
        <v>874</v>
      </c>
      <c r="C637" s="1">
        <v>14600000</v>
      </c>
      <c r="D637" s="2">
        <v>7952268926</v>
      </c>
      <c r="E637" t="s">
        <v>30</v>
      </c>
      <c r="F637" t="s">
        <v>874</v>
      </c>
      <c r="G637">
        <v>67</v>
      </c>
      <c r="H637" t="s">
        <v>39</v>
      </c>
      <c r="I637" t="s">
        <v>40</v>
      </c>
      <c r="J637" t="s">
        <v>30</v>
      </c>
      <c r="K637">
        <v>659</v>
      </c>
      <c r="L637">
        <v>155</v>
      </c>
      <c r="M637">
        <v>131</v>
      </c>
      <c r="N637">
        <v>37632000</v>
      </c>
      <c r="O637">
        <v>9400</v>
      </c>
      <c r="P637">
        <v>150500</v>
      </c>
      <c r="Q637">
        <v>112900</v>
      </c>
      <c r="R637">
        <v>1800000</v>
      </c>
      <c r="S637">
        <v>0</v>
      </c>
      <c r="T637">
        <v>2013</v>
      </c>
      <c r="U637" t="s">
        <v>46</v>
      </c>
      <c r="V637" t="s">
        <v>115</v>
      </c>
      <c r="W637">
        <v>88.2</v>
      </c>
      <c r="X637">
        <v>328239523</v>
      </c>
      <c r="Y637">
        <v>14.7</v>
      </c>
      <c r="Z637">
        <v>270663028</v>
      </c>
      <c r="AA637">
        <v>37.090240000000001</v>
      </c>
      <c r="AB637">
        <v>-95.712890999999999</v>
      </c>
      <c r="AC637">
        <v>0.50757575757575757</v>
      </c>
      <c r="AD637">
        <v>118690580.98507462</v>
      </c>
      <c r="AE637">
        <v>217910.44776119402</v>
      </c>
      <c r="AF637">
        <v>1.8359540070715158E-3</v>
      </c>
      <c r="AG637">
        <v>18.925416305771449</v>
      </c>
      <c r="AH637">
        <v>544.67595383561638</v>
      </c>
      <c r="AI637">
        <v>13</v>
      </c>
      <c r="AJ637">
        <v>141100</v>
      </c>
      <c r="AK637">
        <v>1687100</v>
      </c>
      <c r="AL637">
        <v>0</v>
      </c>
      <c r="AM637">
        <f>youtube_stats_raw[[#This Row],[subscribers_for_last_30_days]] /  youtube_stats_raw[[#This Row],[subscribers]]</f>
        <v>0</v>
      </c>
      <c r="AN637" t="str">
        <f>IF(AND(youtube_stats_raw[[#This Row],[upload_frequency]]&gt;23.1077381,youtube_stats_raw[[#This Row],[ engagement_rate]]&lt;=0),"High",IF(OR(youtube_stats_raw[[#This Row],[upload_frequency]]&gt;23.1077381,youtube_stats_raw[[#This Row],[ engagement_rate]]&lt;=0),"Medium","Low"))</f>
        <v>Medium</v>
      </c>
      <c r="AO637" s="4">
        <f>DATE(T637, MATCH(U637,{"Jan","Feb","Mar","Apr","May","Jun","Jul","Aug","Sep","Oct","Nov","Dec"},0), V637)</f>
        <v>41326</v>
      </c>
      <c r="AP637" t="str">
        <f>IF(youtube_stats_raw[[#This Row],[subscribers]]&lt;70000000,"Micro",IF(youtube_stats_raw[[#This Row],[subscribers]]&lt;128000000,"Mid",IF(youtube_stats_raw[[#This Row],[subscribers]]&lt;186000000,"Macro","Mega")))</f>
        <v>Micro</v>
      </c>
      <c r="AQ637">
        <f>SUM((youtube_stats_raw[[#This Row],[lowest_yearly_earnings]] + youtube_stats_raw[[#This Row],[highest_yearly_earnings]])/2)</f>
        <v>956450</v>
      </c>
      <c r="AR63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38" spans="1:44" x14ac:dyDescent="0.3">
      <c r="A638">
        <v>734</v>
      </c>
      <c r="B638" t="s">
        <v>875</v>
      </c>
      <c r="C638" s="1">
        <v>14600000</v>
      </c>
      <c r="D638" s="2">
        <v>2750902766</v>
      </c>
      <c r="E638" t="s">
        <v>94</v>
      </c>
      <c r="F638" t="s">
        <v>875</v>
      </c>
      <c r="G638">
        <v>603</v>
      </c>
      <c r="H638" t="s">
        <v>195</v>
      </c>
      <c r="I638" t="s">
        <v>196</v>
      </c>
      <c r="J638" t="s">
        <v>30</v>
      </c>
      <c r="K638">
        <v>3248</v>
      </c>
      <c r="L638">
        <v>27</v>
      </c>
      <c r="M638">
        <v>131</v>
      </c>
      <c r="N638">
        <v>50677000</v>
      </c>
      <c r="O638">
        <v>12700</v>
      </c>
      <c r="P638">
        <v>202700</v>
      </c>
      <c r="Q638">
        <v>152000</v>
      </c>
      <c r="R638">
        <v>2400000</v>
      </c>
      <c r="S638">
        <v>100000</v>
      </c>
      <c r="T638">
        <v>2014</v>
      </c>
      <c r="U638" t="s">
        <v>89</v>
      </c>
      <c r="V638" t="s">
        <v>56</v>
      </c>
      <c r="W638">
        <v>40.200000000000003</v>
      </c>
      <c r="X638">
        <v>126014024</v>
      </c>
      <c r="Y638">
        <v>3.42</v>
      </c>
      <c r="Z638">
        <v>102626859</v>
      </c>
      <c r="AA638">
        <v>23.634501</v>
      </c>
      <c r="AB638">
        <v>-102.552784</v>
      </c>
      <c r="AC638">
        <v>5.0250000000000004</v>
      </c>
      <c r="AD638">
        <v>4562027.8043117747</v>
      </c>
      <c r="AE638">
        <v>24212.271973466002</v>
      </c>
      <c r="AF638">
        <v>5.3073486204055819E-3</v>
      </c>
      <c r="AG638">
        <v>73.684901736726815</v>
      </c>
      <c r="AH638">
        <v>188.41799767123288</v>
      </c>
      <c r="AI638">
        <v>12</v>
      </c>
      <c r="AJ638">
        <v>190000</v>
      </c>
      <c r="AK638">
        <v>2248000</v>
      </c>
      <c r="AL638">
        <v>8333.3333333333339</v>
      </c>
      <c r="AM638">
        <f>youtube_stats_raw[[#This Row],[subscribers_for_last_30_days]] /  youtube_stats_raw[[#This Row],[subscribers]]</f>
        <v>6.8493150684931503E-3</v>
      </c>
      <c r="AN638" t="str">
        <f>IF(AND(youtube_stats_raw[[#This Row],[upload_frequency]]&gt;23.1077381,youtube_stats_raw[[#This Row],[ engagement_rate]]&lt;=0),"High",IF(OR(youtube_stats_raw[[#This Row],[upload_frequency]]&gt;23.1077381,youtube_stats_raw[[#This Row],[ engagement_rate]]&lt;=0),"Medium","Low"))</f>
        <v>Low</v>
      </c>
      <c r="AO638" s="4">
        <f>DATE(T638, MATCH(U638,{"Jan","Feb","Mar","Apr","May","Jun","Jul","Aug","Sep","Oct","Nov","Dec"},0), V638)</f>
        <v>41814</v>
      </c>
      <c r="AP638" t="str">
        <f>IF(youtube_stats_raw[[#This Row],[subscribers]]&lt;70000000,"Micro",IF(youtube_stats_raw[[#This Row],[subscribers]]&lt;128000000,"Mid",IF(youtube_stats_raw[[#This Row],[subscribers]]&lt;186000000,"Macro","Mega")))</f>
        <v>Micro</v>
      </c>
      <c r="AQ638">
        <f>SUM((youtube_stats_raw[[#This Row],[lowest_yearly_earnings]] + youtube_stats_raw[[#This Row],[highest_yearly_earnings]])/2)</f>
        <v>1276000</v>
      </c>
      <c r="AR63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39" spans="1:44" x14ac:dyDescent="0.3">
      <c r="A639">
        <v>735</v>
      </c>
      <c r="B639" t="s">
        <v>876</v>
      </c>
      <c r="C639" s="1">
        <v>14600000</v>
      </c>
      <c r="D639" s="2">
        <v>5525773746</v>
      </c>
      <c r="E639" t="s">
        <v>170</v>
      </c>
      <c r="F639" t="s">
        <v>876</v>
      </c>
      <c r="G639">
        <v>560</v>
      </c>
      <c r="H639" t="s">
        <v>31</v>
      </c>
      <c r="I639" t="s">
        <v>32</v>
      </c>
      <c r="J639" t="s">
        <v>124</v>
      </c>
      <c r="K639">
        <v>1185</v>
      </c>
      <c r="L639">
        <v>106</v>
      </c>
      <c r="M639">
        <v>38</v>
      </c>
      <c r="N639">
        <v>139116000</v>
      </c>
      <c r="O639">
        <v>34800</v>
      </c>
      <c r="P639">
        <v>556500</v>
      </c>
      <c r="Q639">
        <v>417300</v>
      </c>
      <c r="R639">
        <v>6700000</v>
      </c>
      <c r="S639">
        <v>500000</v>
      </c>
      <c r="T639">
        <v>2019</v>
      </c>
      <c r="U639" t="s">
        <v>132</v>
      </c>
      <c r="V639" t="s">
        <v>125</v>
      </c>
      <c r="W639">
        <v>28.1</v>
      </c>
      <c r="X639">
        <v>1366417754</v>
      </c>
      <c r="Y639">
        <v>5.36</v>
      </c>
      <c r="Z639">
        <v>471031528</v>
      </c>
      <c r="AA639">
        <v>20.593684</v>
      </c>
      <c r="AB639">
        <v>78.962879999999998</v>
      </c>
      <c r="AC639">
        <v>9.3333333333333339</v>
      </c>
      <c r="AD639">
        <v>9867453.1178571433</v>
      </c>
      <c r="AE639">
        <v>26071.428571428572</v>
      </c>
      <c r="AF639">
        <v>2.6421639160612857E-3</v>
      </c>
      <c r="AG639">
        <v>100.70987803343188</v>
      </c>
      <c r="AH639">
        <v>378.47765383561642</v>
      </c>
      <c r="AI639">
        <v>7</v>
      </c>
      <c r="AJ639">
        <v>521700</v>
      </c>
      <c r="AK639">
        <v>6282700</v>
      </c>
      <c r="AL639">
        <v>71428.571428571435</v>
      </c>
      <c r="AM639">
        <f>youtube_stats_raw[[#This Row],[subscribers_for_last_30_days]] /  youtube_stats_raw[[#This Row],[subscribers]]</f>
        <v>3.4246575342465752E-2</v>
      </c>
      <c r="AN639" t="str">
        <f>IF(AND(youtube_stats_raw[[#This Row],[upload_frequency]]&gt;23.1077381,youtube_stats_raw[[#This Row],[ engagement_rate]]&lt;=0),"High",IF(OR(youtube_stats_raw[[#This Row],[upload_frequency]]&gt;23.1077381,youtube_stats_raw[[#This Row],[ engagement_rate]]&lt;=0),"Medium","Low"))</f>
        <v>Low</v>
      </c>
      <c r="AO639" s="4">
        <f>DATE(T639, MATCH(U639,{"Jan","Feb","Mar","Apr","May","Jun","Jul","Aug","Sep","Oct","Nov","Dec"},0), V639)</f>
        <v>43766</v>
      </c>
      <c r="AP639" t="str">
        <f>IF(youtube_stats_raw[[#This Row],[subscribers]]&lt;70000000,"Micro",IF(youtube_stats_raw[[#This Row],[subscribers]]&lt;128000000,"Mid",IF(youtube_stats_raw[[#This Row],[subscribers]]&lt;186000000,"Macro","Mega")))</f>
        <v>Micro</v>
      </c>
      <c r="AQ639">
        <f>SUM((youtube_stats_raw[[#This Row],[lowest_yearly_earnings]] + youtube_stats_raw[[#This Row],[highest_yearly_earnings]])/2)</f>
        <v>3558650</v>
      </c>
      <c r="AR63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40" spans="1:44" x14ac:dyDescent="0.3">
      <c r="A640">
        <v>737</v>
      </c>
      <c r="B640" t="s">
        <v>877</v>
      </c>
      <c r="C640" s="1">
        <v>14500000</v>
      </c>
      <c r="D640" s="2">
        <v>6944967581</v>
      </c>
      <c r="E640" t="s">
        <v>45</v>
      </c>
      <c r="F640" t="s">
        <v>877</v>
      </c>
      <c r="G640">
        <v>479</v>
      </c>
      <c r="H640" t="s">
        <v>39</v>
      </c>
      <c r="I640" t="s">
        <v>40</v>
      </c>
      <c r="J640" t="s">
        <v>45</v>
      </c>
      <c r="K640">
        <v>848</v>
      </c>
      <c r="L640">
        <v>156</v>
      </c>
      <c r="M640">
        <v>151</v>
      </c>
      <c r="N640">
        <v>29941000</v>
      </c>
      <c r="O640">
        <v>7500</v>
      </c>
      <c r="P640">
        <v>119800</v>
      </c>
      <c r="Q640">
        <v>89800</v>
      </c>
      <c r="R640">
        <v>1400000</v>
      </c>
      <c r="S640">
        <v>0</v>
      </c>
      <c r="T640">
        <v>2019</v>
      </c>
      <c r="U640" t="s">
        <v>51</v>
      </c>
      <c r="V640" t="s">
        <v>110</v>
      </c>
      <c r="W640">
        <v>88.2</v>
      </c>
      <c r="X640">
        <v>328239523</v>
      </c>
      <c r="Y640">
        <v>14.7</v>
      </c>
      <c r="Z640">
        <v>270663028</v>
      </c>
      <c r="AA640">
        <v>37.090240000000001</v>
      </c>
      <c r="AB640">
        <v>-95.712890999999999</v>
      </c>
      <c r="AC640">
        <v>7.9833333333333334</v>
      </c>
      <c r="AD640">
        <v>14498888.478079332</v>
      </c>
      <c r="AE640">
        <v>30271.398747390398</v>
      </c>
      <c r="AF640">
        <v>2.0878427193337821E-3</v>
      </c>
      <c r="AG640">
        <v>17.249900536288767</v>
      </c>
      <c r="AH640">
        <v>478.96328144827584</v>
      </c>
      <c r="AI640">
        <v>7</v>
      </c>
      <c r="AJ640">
        <v>112300</v>
      </c>
      <c r="AK640">
        <v>1310200</v>
      </c>
      <c r="AL640">
        <v>0</v>
      </c>
      <c r="AM640">
        <f>youtube_stats_raw[[#This Row],[subscribers_for_last_30_days]] /  youtube_stats_raw[[#This Row],[subscribers]]</f>
        <v>0</v>
      </c>
      <c r="AN640" t="str">
        <f>IF(AND(youtube_stats_raw[[#This Row],[upload_frequency]]&gt;23.1077381,youtube_stats_raw[[#This Row],[ engagement_rate]]&lt;=0),"High",IF(OR(youtube_stats_raw[[#This Row],[upload_frequency]]&gt;23.1077381,youtube_stats_raw[[#This Row],[ engagement_rate]]&lt;=0),"Medium","Low"))</f>
        <v>Medium</v>
      </c>
      <c r="AO640" s="4">
        <f>DATE(T640, MATCH(U640,{"Jan","Feb","Mar","Apr","May","Jun","Jul","Aug","Sep","Oct","Nov","Dec"},0), V640)</f>
        <v>43717</v>
      </c>
      <c r="AP640" t="str">
        <f>IF(youtube_stats_raw[[#This Row],[subscribers]]&lt;70000000,"Micro",IF(youtube_stats_raw[[#This Row],[subscribers]]&lt;128000000,"Mid",IF(youtube_stats_raw[[#This Row],[subscribers]]&lt;186000000,"Macro","Mega")))</f>
        <v>Micro</v>
      </c>
      <c r="AQ640">
        <f>SUM((youtube_stats_raw[[#This Row],[lowest_yearly_earnings]] + youtube_stats_raw[[#This Row],[highest_yearly_earnings]])/2)</f>
        <v>744900</v>
      </c>
      <c r="AR64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41" spans="1:44" x14ac:dyDescent="0.3">
      <c r="A641">
        <v>738</v>
      </c>
      <c r="B641" t="s">
        <v>878</v>
      </c>
      <c r="C641" s="1">
        <v>14500000</v>
      </c>
      <c r="D641" s="2">
        <v>4577292740</v>
      </c>
      <c r="E641" t="s">
        <v>45</v>
      </c>
      <c r="F641" t="s">
        <v>878</v>
      </c>
      <c r="G641">
        <v>453</v>
      </c>
      <c r="H641" t="s">
        <v>39</v>
      </c>
      <c r="I641" t="s">
        <v>40</v>
      </c>
      <c r="J641" t="s">
        <v>124</v>
      </c>
      <c r="K641">
        <v>1565</v>
      </c>
      <c r="L641">
        <v>156</v>
      </c>
      <c r="M641">
        <v>39</v>
      </c>
      <c r="N641">
        <v>449576</v>
      </c>
      <c r="O641">
        <v>112</v>
      </c>
      <c r="P641">
        <v>1800</v>
      </c>
      <c r="Q641">
        <v>1300</v>
      </c>
      <c r="R641">
        <v>21600</v>
      </c>
      <c r="S641">
        <v>0</v>
      </c>
      <c r="T641">
        <v>2017</v>
      </c>
      <c r="U641" t="s">
        <v>46</v>
      </c>
      <c r="V641" t="s">
        <v>82</v>
      </c>
      <c r="W641">
        <v>88.2</v>
      </c>
      <c r="X641">
        <v>328239523</v>
      </c>
      <c r="Y641">
        <v>14.7</v>
      </c>
      <c r="Z641">
        <v>270663028</v>
      </c>
      <c r="AA641">
        <v>37.090240000000001</v>
      </c>
      <c r="AB641">
        <v>-95.712890999999999</v>
      </c>
      <c r="AC641">
        <v>5.3928571428571432</v>
      </c>
      <c r="AD641">
        <v>10104398.98454746</v>
      </c>
      <c r="AE641">
        <v>32008.830022075053</v>
      </c>
      <c r="AF641">
        <v>3.1678113731480498E-3</v>
      </c>
      <c r="AG641">
        <v>0.39324554977010279</v>
      </c>
      <c r="AH641">
        <v>315.67536137931035</v>
      </c>
      <c r="AI641">
        <v>9</v>
      </c>
      <c r="AJ641">
        <v>1688</v>
      </c>
      <c r="AK641">
        <v>20300</v>
      </c>
      <c r="AL641">
        <v>0</v>
      </c>
      <c r="AM641">
        <f>youtube_stats_raw[[#This Row],[subscribers_for_last_30_days]] /  youtube_stats_raw[[#This Row],[subscribers]]</f>
        <v>0</v>
      </c>
      <c r="AN641" t="str">
        <f>IF(AND(youtube_stats_raw[[#This Row],[upload_frequency]]&gt;23.1077381,youtube_stats_raw[[#This Row],[ engagement_rate]]&lt;=0),"High",IF(OR(youtube_stats_raw[[#This Row],[upload_frequency]]&gt;23.1077381,youtube_stats_raw[[#This Row],[ engagement_rate]]&lt;=0),"Medium","Low"))</f>
        <v>Medium</v>
      </c>
      <c r="AO641" s="4">
        <f>DATE(T641, MATCH(U641,{"Jan","Feb","Mar","Apr","May","Jun","Jul","Aug","Sep","Oct","Nov","Dec"},0), V641)</f>
        <v>42773</v>
      </c>
      <c r="AP641" t="str">
        <f>IF(youtube_stats_raw[[#This Row],[subscribers]]&lt;70000000,"Micro",IF(youtube_stats_raw[[#This Row],[subscribers]]&lt;128000000,"Mid",IF(youtube_stats_raw[[#This Row],[subscribers]]&lt;186000000,"Macro","Mega")))</f>
        <v>Micro</v>
      </c>
      <c r="AQ641">
        <f>SUM((youtube_stats_raw[[#This Row],[lowest_yearly_earnings]] + youtube_stats_raw[[#This Row],[highest_yearly_earnings]])/2)</f>
        <v>11450</v>
      </c>
      <c r="AR64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42" spans="1:44" x14ac:dyDescent="0.3">
      <c r="A642">
        <v>739</v>
      </c>
      <c r="B642" t="s">
        <v>879</v>
      </c>
      <c r="C642" s="1">
        <v>14500000</v>
      </c>
      <c r="D642" s="2">
        <v>1739129375</v>
      </c>
      <c r="E642" t="s">
        <v>275</v>
      </c>
      <c r="F642" t="s">
        <v>879</v>
      </c>
      <c r="G642">
        <v>514</v>
      </c>
      <c r="H642" t="s">
        <v>31</v>
      </c>
      <c r="I642" t="s">
        <v>32</v>
      </c>
      <c r="J642" t="s">
        <v>275</v>
      </c>
      <c r="K642">
        <v>5926</v>
      </c>
      <c r="L642">
        <v>107</v>
      </c>
      <c r="M642">
        <v>13</v>
      </c>
      <c r="N642">
        <v>23034000</v>
      </c>
      <c r="O642">
        <v>5800</v>
      </c>
      <c r="P642">
        <v>92100</v>
      </c>
      <c r="Q642">
        <v>69100</v>
      </c>
      <c r="R642">
        <v>1100000</v>
      </c>
      <c r="S642">
        <v>100000</v>
      </c>
      <c r="T642">
        <v>2021</v>
      </c>
      <c r="U642" t="s">
        <v>89</v>
      </c>
      <c r="V642" t="s">
        <v>33</v>
      </c>
      <c r="W642">
        <v>28.1</v>
      </c>
      <c r="X642">
        <v>1366417754</v>
      </c>
      <c r="Y642">
        <v>5.36</v>
      </c>
      <c r="Z642">
        <v>471031528</v>
      </c>
      <c r="AA642">
        <v>20.593684</v>
      </c>
      <c r="AB642">
        <v>78.962879999999998</v>
      </c>
      <c r="AC642">
        <v>14.277777777777779</v>
      </c>
      <c r="AD642">
        <v>3383520.1848249026</v>
      </c>
      <c r="AE642">
        <v>28210.116731517508</v>
      </c>
      <c r="AF642">
        <v>8.337505080667159E-3</v>
      </c>
      <c r="AG642">
        <v>52.957532270996225</v>
      </c>
      <c r="AH642">
        <v>119.93995689655172</v>
      </c>
      <c r="AI642">
        <v>5</v>
      </c>
      <c r="AJ642">
        <v>86300</v>
      </c>
      <c r="AK642">
        <v>1030900</v>
      </c>
      <c r="AL642">
        <v>20000</v>
      </c>
      <c r="AM642">
        <f>youtube_stats_raw[[#This Row],[subscribers_for_last_30_days]] /  youtube_stats_raw[[#This Row],[subscribers]]</f>
        <v>6.8965517241379309E-3</v>
      </c>
      <c r="AN642" t="str">
        <f>IF(AND(youtube_stats_raw[[#This Row],[upload_frequency]]&gt;23.1077381,youtube_stats_raw[[#This Row],[ engagement_rate]]&lt;=0),"High",IF(OR(youtube_stats_raw[[#This Row],[upload_frequency]]&gt;23.1077381,youtube_stats_raw[[#This Row],[ engagement_rate]]&lt;=0),"Medium","Low"))</f>
        <v>Low</v>
      </c>
      <c r="AO642" s="4">
        <f>DATE(T642, MATCH(U642,{"Jan","Feb","Mar","Apr","May","Jun","Jul","Aug","Sep","Oct","Nov","Dec"},0), V642)</f>
        <v>44348</v>
      </c>
      <c r="AP642" t="str">
        <f>IF(youtube_stats_raw[[#This Row],[subscribers]]&lt;70000000,"Micro",IF(youtube_stats_raw[[#This Row],[subscribers]]&lt;128000000,"Mid",IF(youtube_stats_raw[[#This Row],[subscribers]]&lt;186000000,"Macro","Mega")))</f>
        <v>Micro</v>
      </c>
      <c r="AQ642">
        <f>SUM((youtube_stats_raw[[#This Row],[lowest_yearly_earnings]] + youtube_stats_raw[[#This Row],[highest_yearly_earnings]])/2)</f>
        <v>584550</v>
      </c>
      <c r="AR64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43" spans="1:44" x14ac:dyDescent="0.3">
      <c r="A643">
        <v>740</v>
      </c>
      <c r="B643" t="s">
        <v>880</v>
      </c>
      <c r="C643" s="1">
        <v>14500000</v>
      </c>
      <c r="D643" s="2">
        <v>3551889957</v>
      </c>
      <c r="E643" t="s">
        <v>94</v>
      </c>
      <c r="F643" t="s">
        <v>880</v>
      </c>
      <c r="G643">
        <v>5430</v>
      </c>
      <c r="H643" t="s">
        <v>113</v>
      </c>
      <c r="I643" t="s">
        <v>114</v>
      </c>
      <c r="J643" t="s">
        <v>181</v>
      </c>
      <c r="K643">
        <v>2269</v>
      </c>
      <c r="L643">
        <v>41</v>
      </c>
      <c r="M643">
        <v>26</v>
      </c>
      <c r="N643">
        <v>2838000</v>
      </c>
      <c r="O643">
        <v>709</v>
      </c>
      <c r="P643">
        <v>11400</v>
      </c>
      <c r="Q643">
        <v>8500</v>
      </c>
      <c r="R643">
        <v>136200</v>
      </c>
      <c r="S643">
        <v>0</v>
      </c>
      <c r="T643">
        <v>2017</v>
      </c>
      <c r="U643" t="s">
        <v>132</v>
      </c>
      <c r="V643" t="s">
        <v>104</v>
      </c>
      <c r="W643">
        <v>51.3</v>
      </c>
      <c r="X643">
        <v>212559417</v>
      </c>
      <c r="Y643">
        <v>12.08</v>
      </c>
      <c r="Z643">
        <v>183241641</v>
      </c>
      <c r="AA643">
        <v>-14.235004</v>
      </c>
      <c r="AB643">
        <v>-51.925280000000001</v>
      </c>
      <c r="AC643">
        <v>64.642857142857139</v>
      </c>
      <c r="AD643">
        <v>654123.3806629834</v>
      </c>
      <c r="AE643">
        <v>2670.3499079189687</v>
      </c>
      <c r="AF643">
        <v>4.0823336802492047E-3</v>
      </c>
      <c r="AG643">
        <v>3.2095588934373058</v>
      </c>
      <c r="AH643">
        <v>244.95792806896551</v>
      </c>
      <c r="AI643">
        <v>9</v>
      </c>
      <c r="AJ643">
        <v>10691</v>
      </c>
      <c r="AK643">
        <v>127700</v>
      </c>
      <c r="AL643">
        <v>0</v>
      </c>
      <c r="AM643">
        <f>youtube_stats_raw[[#This Row],[subscribers_for_last_30_days]] /  youtube_stats_raw[[#This Row],[subscribers]]</f>
        <v>0</v>
      </c>
      <c r="AN643" t="str">
        <f>IF(AND(youtube_stats_raw[[#This Row],[upload_frequency]]&gt;23.1077381,youtube_stats_raw[[#This Row],[ engagement_rate]]&lt;=0),"High",IF(OR(youtube_stats_raw[[#This Row],[upload_frequency]]&gt;23.1077381,youtube_stats_raw[[#This Row],[ engagement_rate]]&lt;=0),"Medium","Low"))</f>
        <v>High</v>
      </c>
      <c r="AO643" s="4">
        <f>DATE(T643, MATCH(U643,{"Jan","Feb","Mar","Apr","May","Jun","Jul","Aug","Sep","Oct","Nov","Dec"},0), V643)</f>
        <v>43038</v>
      </c>
      <c r="AP643" t="str">
        <f>IF(youtube_stats_raw[[#This Row],[subscribers]]&lt;70000000,"Micro",IF(youtube_stats_raw[[#This Row],[subscribers]]&lt;128000000,"Mid",IF(youtube_stats_raw[[#This Row],[subscribers]]&lt;186000000,"Macro","Mega")))</f>
        <v>Micro</v>
      </c>
      <c r="AQ643">
        <f>SUM((youtube_stats_raw[[#This Row],[lowest_yearly_earnings]] + youtube_stats_raw[[#This Row],[highest_yearly_earnings]])/2)</f>
        <v>72350</v>
      </c>
      <c r="AR64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44" spans="1:44" x14ac:dyDescent="0.3">
      <c r="A644">
        <v>741</v>
      </c>
      <c r="B644" t="s">
        <v>881</v>
      </c>
      <c r="C644" s="1">
        <v>14500000</v>
      </c>
      <c r="D644" s="2">
        <v>4260187928</v>
      </c>
      <c r="E644" t="s">
        <v>45</v>
      </c>
      <c r="F644" t="s">
        <v>881</v>
      </c>
      <c r="G644">
        <v>1717</v>
      </c>
      <c r="H644" t="s">
        <v>39</v>
      </c>
      <c r="I644" t="s">
        <v>40</v>
      </c>
      <c r="J644" t="s">
        <v>45</v>
      </c>
      <c r="K644">
        <v>1747</v>
      </c>
      <c r="L644">
        <v>156</v>
      </c>
      <c r="M644">
        <v>151</v>
      </c>
      <c r="N644">
        <v>9910000</v>
      </c>
      <c r="O644">
        <v>2500</v>
      </c>
      <c r="P644">
        <v>39600</v>
      </c>
      <c r="Q644">
        <v>29700</v>
      </c>
      <c r="R644">
        <v>475700</v>
      </c>
      <c r="S644">
        <v>0</v>
      </c>
      <c r="T644">
        <v>2015</v>
      </c>
      <c r="U644" t="s">
        <v>65</v>
      </c>
      <c r="V644" t="s">
        <v>72</v>
      </c>
      <c r="W644">
        <v>88.2</v>
      </c>
      <c r="X644">
        <v>328239523</v>
      </c>
      <c r="Y644">
        <v>14.7</v>
      </c>
      <c r="Z644">
        <v>270663028</v>
      </c>
      <c r="AA644">
        <v>37.090240000000001</v>
      </c>
      <c r="AB644">
        <v>-95.712890999999999</v>
      </c>
      <c r="AC644">
        <v>15.898148148148149</v>
      </c>
      <c r="AD644">
        <v>2481181.0879440885</v>
      </c>
      <c r="AE644">
        <v>8444.962143273151</v>
      </c>
      <c r="AF644">
        <v>3.4036057199963035E-3</v>
      </c>
      <c r="AG644">
        <v>9.2953645870243875</v>
      </c>
      <c r="AH644">
        <v>293.80606399999999</v>
      </c>
      <c r="AI644">
        <v>11</v>
      </c>
      <c r="AJ644">
        <v>37100</v>
      </c>
      <c r="AK644">
        <v>446000</v>
      </c>
      <c r="AL644">
        <v>0</v>
      </c>
      <c r="AM644">
        <f>youtube_stats_raw[[#This Row],[subscribers_for_last_30_days]] /  youtube_stats_raw[[#This Row],[subscribers]]</f>
        <v>0</v>
      </c>
      <c r="AN644" t="str">
        <f>IF(AND(youtube_stats_raw[[#This Row],[upload_frequency]]&gt;23.1077381,youtube_stats_raw[[#This Row],[ engagement_rate]]&lt;=0),"High",IF(OR(youtube_stats_raw[[#This Row],[upload_frequency]]&gt;23.1077381,youtube_stats_raw[[#This Row],[ engagement_rate]]&lt;=0),"Medium","Low"))</f>
        <v>Medium</v>
      </c>
      <c r="AO644" s="4">
        <f>DATE(T644, MATCH(U644,{"Jan","Feb","Mar","Apr","May","Jun","Jul","Aug","Sep","Oct","Nov","Dec"},0), V644)</f>
        <v>42119</v>
      </c>
      <c r="AP644" t="str">
        <f>IF(youtube_stats_raw[[#This Row],[subscribers]]&lt;70000000,"Micro",IF(youtube_stats_raw[[#This Row],[subscribers]]&lt;128000000,"Mid",IF(youtube_stats_raw[[#This Row],[subscribers]]&lt;186000000,"Macro","Mega")))</f>
        <v>Micro</v>
      </c>
      <c r="AQ644">
        <f>SUM((youtube_stats_raw[[#This Row],[lowest_yearly_earnings]] + youtube_stats_raw[[#This Row],[highest_yearly_earnings]])/2)</f>
        <v>252700</v>
      </c>
      <c r="AR64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45" spans="1:44" x14ac:dyDescent="0.3">
      <c r="A645">
        <v>742</v>
      </c>
      <c r="B645" t="s">
        <v>882</v>
      </c>
      <c r="C645" s="1">
        <v>14500000</v>
      </c>
      <c r="D645" s="2">
        <v>4598387043</v>
      </c>
      <c r="E645" t="s">
        <v>134</v>
      </c>
      <c r="F645" t="s">
        <v>882</v>
      </c>
      <c r="G645">
        <v>18972</v>
      </c>
      <c r="H645" t="s">
        <v>96</v>
      </c>
      <c r="I645" t="s">
        <v>97</v>
      </c>
      <c r="J645" t="s">
        <v>135</v>
      </c>
      <c r="K645">
        <v>1548</v>
      </c>
      <c r="L645">
        <v>26</v>
      </c>
      <c r="M645">
        <v>19</v>
      </c>
      <c r="N645">
        <v>66273000</v>
      </c>
      <c r="O645">
        <v>16600</v>
      </c>
      <c r="P645">
        <v>265100</v>
      </c>
      <c r="Q645">
        <v>198800</v>
      </c>
      <c r="R645">
        <v>3200000</v>
      </c>
      <c r="S645">
        <v>100000</v>
      </c>
      <c r="T645">
        <v>2006</v>
      </c>
      <c r="U645" t="s">
        <v>65</v>
      </c>
      <c r="V645" t="s">
        <v>76</v>
      </c>
      <c r="W645">
        <v>60</v>
      </c>
      <c r="X645">
        <v>66834405</v>
      </c>
      <c r="Y645">
        <v>3.85</v>
      </c>
      <c r="Z645">
        <v>55908316</v>
      </c>
      <c r="AA645">
        <v>55.378050999999999</v>
      </c>
      <c r="AB645">
        <v>-3.4359730000000002</v>
      </c>
      <c r="AC645">
        <v>87.833333333333329</v>
      </c>
      <c r="AD645">
        <v>242377.55866540165</v>
      </c>
      <c r="AE645">
        <v>764.28420830697871</v>
      </c>
      <c r="AF645">
        <v>3.1532795879096252E-3</v>
      </c>
      <c r="AG645">
        <v>57.650649569299425</v>
      </c>
      <c r="AH645">
        <v>317.13014089655172</v>
      </c>
      <c r="AI645">
        <v>20</v>
      </c>
      <c r="AJ645">
        <v>248500</v>
      </c>
      <c r="AK645">
        <v>3001200</v>
      </c>
      <c r="AL645">
        <v>5000</v>
      </c>
      <c r="AM645">
        <f>youtube_stats_raw[[#This Row],[subscribers_for_last_30_days]] /  youtube_stats_raw[[#This Row],[subscribers]]</f>
        <v>6.8965517241379309E-3</v>
      </c>
      <c r="AN645" t="str">
        <f>IF(AND(youtube_stats_raw[[#This Row],[upload_frequency]]&gt;23.1077381,youtube_stats_raw[[#This Row],[ engagement_rate]]&lt;=0),"High",IF(OR(youtube_stats_raw[[#This Row],[upload_frequency]]&gt;23.1077381,youtube_stats_raw[[#This Row],[ engagement_rate]]&lt;=0),"Medium","Low"))</f>
        <v>Medium</v>
      </c>
      <c r="AO645" s="4">
        <f>DATE(T645, MATCH(U645,{"Jan","Feb","Mar","Apr","May","Jun","Jul","Aug","Sep","Oct","Nov","Dec"},0), V645)</f>
        <v>38815</v>
      </c>
      <c r="AP645" t="str">
        <f>IF(youtube_stats_raw[[#This Row],[subscribers]]&lt;70000000,"Micro",IF(youtube_stats_raw[[#This Row],[subscribers]]&lt;128000000,"Mid",IF(youtube_stats_raw[[#This Row],[subscribers]]&lt;186000000,"Macro","Mega")))</f>
        <v>Micro</v>
      </c>
      <c r="AQ645">
        <f>SUM((youtube_stats_raw[[#This Row],[lowest_yearly_earnings]] + youtube_stats_raw[[#This Row],[highest_yearly_earnings]])/2)</f>
        <v>1699400</v>
      </c>
      <c r="AR64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46" spans="1:44" x14ac:dyDescent="0.3">
      <c r="A646">
        <v>743</v>
      </c>
      <c r="B646" t="s">
        <v>883</v>
      </c>
      <c r="C646" s="1">
        <v>14500000</v>
      </c>
      <c r="D646" s="2">
        <v>4821183481</v>
      </c>
      <c r="E646" t="s">
        <v>30</v>
      </c>
      <c r="F646" t="s">
        <v>883</v>
      </c>
      <c r="G646">
        <v>605</v>
      </c>
      <c r="H646" t="s">
        <v>39</v>
      </c>
      <c r="I646" t="s">
        <v>40</v>
      </c>
      <c r="J646" t="s">
        <v>30</v>
      </c>
      <c r="K646">
        <v>1423</v>
      </c>
      <c r="L646">
        <v>156</v>
      </c>
      <c r="M646">
        <v>132</v>
      </c>
      <c r="N646">
        <v>149241000</v>
      </c>
      <c r="O646">
        <v>37300</v>
      </c>
      <c r="P646">
        <v>597000</v>
      </c>
      <c r="Q646">
        <v>447700</v>
      </c>
      <c r="R646">
        <v>7200000</v>
      </c>
      <c r="S646">
        <v>400000</v>
      </c>
      <c r="T646">
        <v>2018</v>
      </c>
      <c r="U646" t="s">
        <v>73</v>
      </c>
      <c r="V646" t="s">
        <v>103</v>
      </c>
      <c r="W646">
        <v>88.2</v>
      </c>
      <c r="X646">
        <v>328239523</v>
      </c>
      <c r="Y646">
        <v>14.7</v>
      </c>
      <c r="Z646">
        <v>270663028</v>
      </c>
      <c r="AA646">
        <v>37.090240000000001</v>
      </c>
      <c r="AB646">
        <v>-95.712890999999999</v>
      </c>
      <c r="AC646">
        <v>8.4027777777777786</v>
      </c>
      <c r="AD646">
        <v>7968898.3157024793</v>
      </c>
      <c r="AE646">
        <v>23966.942148760332</v>
      </c>
      <c r="AF646">
        <v>3.0075602924351762E-3</v>
      </c>
      <c r="AG646">
        <v>123.82851686784828</v>
      </c>
      <c r="AH646">
        <v>332.49541248275864</v>
      </c>
      <c r="AI646">
        <v>8</v>
      </c>
      <c r="AJ646">
        <v>559700</v>
      </c>
      <c r="AK646">
        <v>6752300</v>
      </c>
      <c r="AL646">
        <v>50000</v>
      </c>
      <c r="AM646">
        <f>youtube_stats_raw[[#This Row],[subscribers_for_last_30_days]] /  youtube_stats_raw[[#This Row],[subscribers]]</f>
        <v>2.7586206896551724E-2</v>
      </c>
      <c r="AN646" t="str">
        <f>IF(AND(youtube_stats_raw[[#This Row],[upload_frequency]]&gt;23.1077381,youtube_stats_raw[[#This Row],[ engagement_rate]]&lt;=0),"High",IF(OR(youtube_stats_raw[[#This Row],[upload_frequency]]&gt;23.1077381,youtube_stats_raw[[#This Row],[ engagement_rate]]&lt;=0),"Medium","Low"))</f>
        <v>Low</v>
      </c>
      <c r="AO646" s="4">
        <f>DATE(T646, MATCH(U646,{"Jan","Feb","Mar","Apr","May","Jun","Jul","Aug","Sep","Oct","Nov","Dec"},0), V646)</f>
        <v>43116</v>
      </c>
      <c r="AP646" t="str">
        <f>IF(youtube_stats_raw[[#This Row],[subscribers]]&lt;70000000,"Micro",IF(youtube_stats_raw[[#This Row],[subscribers]]&lt;128000000,"Mid",IF(youtube_stats_raw[[#This Row],[subscribers]]&lt;186000000,"Macro","Mega")))</f>
        <v>Micro</v>
      </c>
      <c r="AQ646">
        <f>SUM((youtube_stats_raw[[#This Row],[lowest_yearly_earnings]] + youtube_stats_raw[[#This Row],[highest_yearly_earnings]])/2)</f>
        <v>3823850</v>
      </c>
      <c r="AR64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47" spans="1:44" x14ac:dyDescent="0.3">
      <c r="A647">
        <v>744</v>
      </c>
      <c r="B647" t="s">
        <v>884</v>
      </c>
      <c r="C647" s="1">
        <v>14500000</v>
      </c>
      <c r="D647" s="2">
        <v>5014888374</v>
      </c>
      <c r="E647" t="s">
        <v>58</v>
      </c>
      <c r="F647" t="s">
        <v>885</v>
      </c>
      <c r="G647">
        <v>618</v>
      </c>
      <c r="H647" t="s">
        <v>87</v>
      </c>
      <c r="I647" t="s">
        <v>88</v>
      </c>
      <c r="J647" t="s">
        <v>71</v>
      </c>
      <c r="K647">
        <v>1364</v>
      </c>
      <c r="L647">
        <v>14</v>
      </c>
      <c r="M647">
        <v>47</v>
      </c>
      <c r="N647">
        <v>4960000</v>
      </c>
      <c r="O647">
        <v>1200</v>
      </c>
      <c r="P647">
        <v>19800</v>
      </c>
      <c r="Q647">
        <v>14900</v>
      </c>
      <c r="R647">
        <v>238100</v>
      </c>
      <c r="S647">
        <v>0</v>
      </c>
      <c r="T647">
        <v>2016</v>
      </c>
      <c r="U647" t="s">
        <v>59</v>
      </c>
      <c r="V647" t="s">
        <v>90</v>
      </c>
      <c r="W647">
        <v>94.3</v>
      </c>
      <c r="X647">
        <v>51709098</v>
      </c>
      <c r="Y647">
        <v>4.1500000000000004</v>
      </c>
      <c r="Z647">
        <v>42106719</v>
      </c>
      <c r="AA647">
        <v>35.907756999999997</v>
      </c>
      <c r="AB647">
        <v>127.76692199999999</v>
      </c>
      <c r="AC647">
        <v>6.4375</v>
      </c>
      <c r="AD647">
        <v>8114706.1067961166</v>
      </c>
      <c r="AE647">
        <v>23462.783171521034</v>
      </c>
      <c r="AF647">
        <v>2.8913903797293176E-3</v>
      </c>
      <c r="AG647">
        <v>3.9482434150786543</v>
      </c>
      <c r="AH647">
        <v>345.85437062068968</v>
      </c>
      <c r="AI647">
        <v>10</v>
      </c>
      <c r="AJ647">
        <v>18600</v>
      </c>
      <c r="AK647">
        <v>223200</v>
      </c>
      <c r="AL647">
        <v>0</v>
      </c>
      <c r="AM647">
        <f>youtube_stats_raw[[#This Row],[subscribers_for_last_30_days]] /  youtube_stats_raw[[#This Row],[subscribers]]</f>
        <v>0</v>
      </c>
      <c r="AN647" t="str">
        <f>IF(AND(youtube_stats_raw[[#This Row],[upload_frequency]]&gt;23.1077381,youtube_stats_raw[[#This Row],[ engagement_rate]]&lt;=0),"High",IF(OR(youtube_stats_raw[[#This Row],[upload_frequency]]&gt;23.1077381,youtube_stats_raw[[#This Row],[ engagement_rate]]&lt;=0),"Medium","Low"))</f>
        <v>Medium</v>
      </c>
      <c r="AO647" s="4">
        <f>DATE(T647, MATCH(U647,{"Jan","Feb","Mar","Apr","May","Jun","Jul","Aug","Sep","Oct","Nov","Dec"},0), V647)</f>
        <v>42508</v>
      </c>
      <c r="AP647" t="str">
        <f>IF(youtube_stats_raw[[#This Row],[subscribers]]&lt;70000000,"Micro",IF(youtube_stats_raw[[#This Row],[subscribers]]&lt;128000000,"Mid",IF(youtube_stats_raw[[#This Row],[subscribers]]&lt;186000000,"Macro","Mega")))</f>
        <v>Micro</v>
      </c>
      <c r="AQ647">
        <f>SUM((youtube_stats_raw[[#This Row],[lowest_yearly_earnings]] + youtube_stats_raw[[#This Row],[highest_yearly_earnings]])/2)</f>
        <v>126500</v>
      </c>
      <c r="AR64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48" spans="1:44" x14ac:dyDescent="0.3">
      <c r="A648">
        <v>745</v>
      </c>
      <c r="B648" t="s">
        <v>886</v>
      </c>
      <c r="C648" s="1">
        <v>14500000</v>
      </c>
      <c r="D648" s="2">
        <v>6290721701</v>
      </c>
      <c r="E648" t="s">
        <v>30</v>
      </c>
      <c r="F648" t="s">
        <v>886</v>
      </c>
      <c r="G648">
        <v>4790</v>
      </c>
      <c r="H648" t="s">
        <v>31</v>
      </c>
      <c r="I648" t="s">
        <v>32</v>
      </c>
      <c r="J648" t="s">
        <v>30</v>
      </c>
      <c r="K648">
        <v>981</v>
      </c>
      <c r="L648">
        <v>107</v>
      </c>
      <c r="M648">
        <v>132</v>
      </c>
      <c r="N648">
        <v>48447000</v>
      </c>
      <c r="O648">
        <v>12100</v>
      </c>
      <c r="P648">
        <v>193800</v>
      </c>
      <c r="Q648">
        <v>145300</v>
      </c>
      <c r="R648">
        <v>2300000</v>
      </c>
      <c r="S648">
        <v>200000</v>
      </c>
      <c r="T648">
        <v>2016</v>
      </c>
      <c r="U648" t="s">
        <v>132</v>
      </c>
      <c r="V648" t="s">
        <v>125</v>
      </c>
      <c r="W648">
        <v>28.1</v>
      </c>
      <c r="X648">
        <v>1366417754</v>
      </c>
      <c r="Y648">
        <v>5.36</v>
      </c>
      <c r="Z648">
        <v>471031528</v>
      </c>
      <c r="AA648">
        <v>20.593684</v>
      </c>
      <c r="AB648">
        <v>78.962879999999998</v>
      </c>
      <c r="AC648">
        <v>49.895833333333336</v>
      </c>
      <c r="AD648">
        <v>1313303.0691022964</v>
      </c>
      <c r="AE648">
        <v>3027.1398747390394</v>
      </c>
      <c r="AF648">
        <v>2.304981954247796E-3</v>
      </c>
      <c r="AG648">
        <v>30.807276050567094</v>
      </c>
      <c r="AH648">
        <v>433.84287593103448</v>
      </c>
      <c r="AI648">
        <v>10</v>
      </c>
      <c r="AJ648">
        <v>181700</v>
      </c>
      <c r="AK648">
        <v>2154700</v>
      </c>
      <c r="AL648">
        <v>20000</v>
      </c>
      <c r="AM648">
        <f>youtube_stats_raw[[#This Row],[subscribers_for_last_30_days]] /  youtube_stats_raw[[#This Row],[subscribers]]</f>
        <v>1.3793103448275862E-2</v>
      </c>
      <c r="AN648" t="str">
        <f>IF(AND(youtube_stats_raw[[#This Row],[upload_frequency]]&gt;23.1077381,youtube_stats_raw[[#This Row],[ engagement_rate]]&lt;=0),"High",IF(OR(youtube_stats_raw[[#This Row],[upload_frequency]]&gt;23.1077381,youtube_stats_raw[[#This Row],[ engagement_rate]]&lt;=0),"Medium","Low"))</f>
        <v>Medium</v>
      </c>
      <c r="AO648" s="4">
        <f>DATE(T648, MATCH(U648,{"Jan","Feb","Mar","Apr","May","Jun","Jul","Aug","Sep","Oct","Nov","Dec"},0), V648)</f>
        <v>42671</v>
      </c>
      <c r="AP648" t="str">
        <f>IF(youtube_stats_raw[[#This Row],[subscribers]]&lt;70000000,"Micro",IF(youtube_stats_raw[[#This Row],[subscribers]]&lt;128000000,"Mid",IF(youtube_stats_raw[[#This Row],[subscribers]]&lt;186000000,"Macro","Mega")))</f>
        <v>Micro</v>
      </c>
      <c r="AQ648">
        <f>SUM((youtube_stats_raw[[#This Row],[lowest_yearly_earnings]] + youtube_stats_raw[[#This Row],[highest_yearly_earnings]])/2)</f>
        <v>1222650</v>
      </c>
      <c r="AR64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49" spans="1:44" x14ac:dyDescent="0.3">
      <c r="A649">
        <v>746</v>
      </c>
      <c r="B649" t="s">
        <v>887</v>
      </c>
      <c r="C649" s="1">
        <v>14500000</v>
      </c>
      <c r="D649" s="2">
        <v>8582696157</v>
      </c>
      <c r="E649" t="s">
        <v>45</v>
      </c>
      <c r="F649" t="s">
        <v>887</v>
      </c>
      <c r="G649">
        <v>19201</v>
      </c>
      <c r="H649" t="s">
        <v>39</v>
      </c>
      <c r="I649" t="s">
        <v>40</v>
      </c>
      <c r="J649" t="s">
        <v>45</v>
      </c>
      <c r="K649">
        <v>592</v>
      </c>
      <c r="L649">
        <v>156</v>
      </c>
      <c r="M649">
        <v>151</v>
      </c>
      <c r="N649">
        <v>48285000</v>
      </c>
      <c r="O649">
        <v>12100</v>
      </c>
      <c r="P649">
        <v>193100</v>
      </c>
      <c r="Q649">
        <v>144900</v>
      </c>
      <c r="R649">
        <v>2300000</v>
      </c>
      <c r="S649">
        <v>0</v>
      </c>
      <c r="T649">
        <v>2007</v>
      </c>
      <c r="U649" t="s">
        <v>73</v>
      </c>
      <c r="V649" t="s">
        <v>54</v>
      </c>
      <c r="W649">
        <v>88.2</v>
      </c>
      <c r="X649">
        <v>328239523</v>
      </c>
      <c r="Y649">
        <v>14.7</v>
      </c>
      <c r="Z649">
        <v>270663028</v>
      </c>
      <c r="AA649">
        <v>37.090240000000001</v>
      </c>
      <c r="AB649">
        <v>-95.712890999999999</v>
      </c>
      <c r="AC649">
        <v>94.122549019607845</v>
      </c>
      <c r="AD649">
        <v>446992.14400291652</v>
      </c>
      <c r="AE649">
        <v>755.16900161449928</v>
      </c>
      <c r="AF649">
        <v>1.6894458028988803E-3</v>
      </c>
      <c r="AG649">
        <v>22.498757554467158</v>
      </c>
      <c r="AH649">
        <v>591.91007979310348</v>
      </c>
      <c r="AI649">
        <v>19</v>
      </c>
      <c r="AJ649">
        <v>181000</v>
      </c>
      <c r="AK649">
        <v>2155100</v>
      </c>
      <c r="AL649">
        <v>0</v>
      </c>
      <c r="AM649">
        <f>youtube_stats_raw[[#This Row],[subscribers_for_last_30_days]] /  youtube_stats_raw[[#This Row],[subscribers]]</f>
        <v>0</v>
      </c>
      <c r="AN649" t="str">
        <f>IF(AND(youtube_stats_raw[[#This Row],[upload_frequency]]&gt;23.1077381,youtube_stats_raw[[#This Row],[ engagement_rate]]&lt;=0),"High",IF(OR(youtube_stats_raw[[#This Row],[upload_frequency]]&gt;23.1077381,youtube_stats_raw[[#This Row],[ engagement_rate]]&lt;=0),"Medium","Low"))</f>
        <v>High</v>
      </c>
      <c r="AO649" s="4">
        <f>DATE(T649, MATCH(U649,{"Jan","Feb","Mar","Apr","May","Jun","Jul","Aug","Sep","Oct","Nov","Dec"},0), V649)</f>
        <v>39085</v>
      </c>
      <c r="AP649" t="str">
        <f>IF(youtube_stats_raw[[#This Row],[subscribers]]&lt;70000000,"Micro",IF(youtube_stats_raw[[#This Row],[subscribers]]&lt;128000000,"Mid",IF(youtube_stats_raw[[#This Row],[subscribers]]&lt;186000000,"Macro","Mega")))</f>
        <v>Micro</v>
      </c>
      <c r="AQ649">
        <f>SUM((youtube_stats_raw[[#This Row],[lowest_yearly_earnings]] + youtube_stats_raw[[#This Row],[highest_yearly_earnings]])/2)</f>
        <v>1222450</v>
      </c>
      <c r="AR64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50" spans="1:44" x14ac:dyDescent="0.3">
      <c r="A650">
        <v>747</v>
      </c>
      <c r="B650" t="s">
        <v>888</v>
      </c>
      <c r="C650" s="1">
        <v>14500000</v>
      </c>
      <c r="D650" s="2">
        <v>9383692066</v>
      </c>
      <c r="E650" t="s">
        <v>45</v>
      </c>
      <c r="F650" t="s">
        <v>888</v>
      </c>
      <c r="G650">
        <v>68606</v>
      </c>
      <c r="H650" t="s">
        <v>176</v>
      </c>
      <c r="I650" t="s">
        <v>177</v>
      </c>
      <c r="J650" t="s">
        <v>45</v>
      </c>
      <c r="K650">
        <v>502</v>
      </c>
      <c r="L650">
        <v>13</v>
      </c>
      <c r="M650">
        <v>151</v>
      </c>
      <c r="N650">
        <v>45622000</v>
      </c>
      <c r="O650">
        <v>11400</v>
      </c>
      <c r="P650">
        <v>182500</v>
      </c>
      <c r="Q650">
        <v>136900</v>
      </c>
      <c r="R650">
        <v>2200000</v>
      </c>
      <c r="S650">
        <v>100000</v>
      </c>
      <c r="T650">
        <v>2011</v>
      </c>
      <c r="U650" t="s">
        <v>89</v>
      </c>
      <c r="V650" t="s">
        <v>76</v>
      </c>
      <c r="W650">
        <v>49.3</v>
      </c>
      <c r="X650">
        <v>69625582</v>
      </c>
      <c r="Y650">
        <v>0.75</v>
      </c>
      <c r="Z650">
        <v>35294600</v>
      </c>
      <c r="AA650">
        <v>15.870032</v>
      </c>
      <c r="AB650">
        <v>100.992541</v>
      </c>
      <c r="AC650">
        <v>439.78205128205127</v>
      </c>
      <c r="AD650">
        <v>136776.55111797803</v>
      </c>
      <c r="AE650">
        <v>211.3517768125237</v>
      </c>
      <c r="AF650">
        <v>1.5452339972384596E-3</v>
      </c>
      <c r="AG650">
        <v>19.448634792828891</v>
      </c>
      <c r="AH650">
        <v>647.15117696551727</v>
      </c>
      <c r="AI650">
        <v>15</v>
      </c>
      <c r="AJ650">
        <v>171100</v>
      </c>
      <c r="AK650">
        <v>2063100</v>
      </c>
      <c r="AL650">
        <v>6666.666666666667</v>
      </c>
      <c r="AM650">
        <f>youtube_stats_raw[[#This Row],[subscribers_for_last_30_days]] /  youtube_stats_raw[[#This Row],[subscribers]]</f>
        <v>6.8965517241379309E-3</v>
      </c>
      <c r="AN650" t="str">
        <f>IF(AND(youtube_stats_raw[[#This Row],[upload_frequency]]&gt;23.1077381,youtube_stats_raw[[#This Row],[ engagement_rate]]&lt;=0),"High",IF(OR(youtube_stats_raw[[#This Row],[upload_frequency]]&gt;23.1077381,youtube_stats_raw[[#This Row],[ engagement_rate]]&lt;=0),"Medium","Low"))</f>
        <v>Medium</v>
      </c>
      <c r="AO650" s="4">
        <f>DATE(T650, MATCH(U650,{"Jan","Feb","Mar","Apr","May","Jun","Jul","Aug","Sep","Oct","Nov","Dec"},0), V650)</f>
        <v>40702</v>
      </c>
      <c r="AP650" t="str">
        <f>IF(youtube_stats_raw[[#This Row],[subscribers]]&lt;70000000,"Micro",IF(youtube_stats_raw[[#This Row],[subscribers]]&lt;128000000,"Mid",IF(youtube_stats_raw[[#This Row],[subscribers]]&lt;186000000,"Macro","Mega")))</f>
        <v>Micro</v>
      </c>
      <c r="AQ650">
        <f>SUM((youtube_stats_raw[[#This Row],[lowest_yearly_earnings]] + youtube_stats_raw[[#This Row],[highest_yearly_earnings]])/2)</f>
        <v>1168450</v>
      </c>
      <c r="AR65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51" spans="1:44" x14ac:dyDescent="0.3">
      <c r="A651">
        <v>748</v>
      </c>
      <c r="B651" t="s">
        <v>889</v>
      </c>
      <c r="C651" s="1">
        <v>14500000</v>
      </c>
      <c r="D651" s="2">
        <v>10303519926</v>
      </c>
      <c r="E651" t="s">
        <v>58</v>
      </c>
      <c r="F651" t="s">
        <v>889</v>
      </c>
      <c r="G651">
        <v>293516</v>
      </c>
      <c r="H651" t="s">
        <v>31</v>
      </c>
      <c r="I651" t="s">
        <v>32</v>
      </c>
      <c r="J651" t="s">
        <v>135</v>
      </c>
      <c r="K651">
        <v>414</v>
      </c>
      <c r="L651">
        <v>106</v>
      </c>
      <c r="M651">
        <v>18</v>
      </c>
      <c r="N651">
        <v>418474000</v>
      </c>
      <c r="O651">
        <v>104600</v>
      </c>
      <c r="P651">
        <v>1700000</v>
      </c>
      <c r="Q651">
        <v>1300000</v>
      </c>
      <c r="R651">
        <v>20100000</v>
      </c>
      <c r="S651">
        <v>700000</v>
      </c>
      <c r="T651">
        <v>2018</v>
      </c>
      <c r="U651" t="s">
        <v>140</v>
      </c>
      <c r="V651" t="s">
        <v>144</v>
      </c>
      <c r="W651">
        <v>28.1</v>
      </c>
      <c r="X651">
        <v>1366417754</v>
      </c>
      <c r="Y651">
        <v>5.36</v>
      </c>
      <c r="Z651">
        <v>471031528</v>
      </c>
      <c r="AA651">
        <v>20.593684</v>
      </c>
      <c r="AB651">
        <v>78.962879999999998</v>
      </c>
      <c r="AC651">
        <v>4076.6111111111113</v>
      </c>
      <c r="AD651">
        <v>35103.776032652393</v>
      </c>
      <c r="AE651">
        <v>49.401054797694165</v>
      </c>
      <c r="AF651">
        <v>1.4072860638052985E-3</v>
      </c>
      <c r="AG651">
        <v>164.9921592047591</v>
      </c>
      <c r="AH651">
        <v>710.58758110344831</v>
      </c>
      <c r="AI651">
        <v>8</v>
      </c>
      <c r="AJ651">
        <v>1595400</v>
      </c>
      <c r="AK651">
        <v>18800000</v>
      </c>
      <c r="AL651">
        <v>87500</v>
      </c>
      <c r="AM651">
        <f>youtube_stats_raw[[#This Row],[subscribers_for_last_30_days]] /  youtube_stats_raw[[#This Row],[subscribers]]</f>
        <v>4.8275862068965517E-2</v>
      </c>
      <c r="AN651" t="str">
        <f>IF(AND(youtube_stats_raw[[#This Row],[upload_frequency]]&gt;23.1077381,youtube_stats_raw[[#This Row],[ engagement_rate]]&lt;=0),"High",IF(OR(youtube_stats_raw[[#This Row],[upload_frequency]]&gt;23.1077381,youtube_stats_raw[[#This Row],[ engagement_rate]]&lt;=0),"Medium","Low"))</f>
        <v>Medium</v>
      </c>
      <c r="AO651" s="4">
        <f>DATE(T651, MATCH(U651,{"Jan","Feb","Mar","Apr","May","Jun","Jul","Aug","Sep","Oct","Nov","Dec"},0), V651)</f>
        <v>43423</v>
      </c>
      <c r="AP651" t="str">
        <f>IF(youtube_stats_raw[[#This Row],[subscribers]]&lt;70000000,"Micro",IF(youtube_stats_raw[[#This Row],[subscribers]]&lt;128000000,"Mid",IF(youtube_stats_raw[[#This Row],[subscribers]]&lt;186000000,"Macro","Mega")))</f>
        <v>Micro</v>
      </c>
      <c r="AQ651">
        <f>SUM((youtube_stats_raw[[#This Row],[lowest_yearly_earnings]] + youtube_stats_raw[[#This Row],[highest_yearly_earnings]])/2)</f>
        <v>10700000</v>
      </c>
      <c r="AR65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52" spans="1:44" x14ac:dyDescent="0.3">
      <c r="A652">
        <v>749</v>
      </c>
      <c r="B652" t="s">
        <v>890</v>
      </c>
      <c r="C652" s="1">
        <v>14500000</v>
      </c>
      <c r="D652" s="2">
        <v>20042571499</v>
      </c>
      <c r="E652" t="s">
        <v>30</v>
      </c>
      <c r="F652" t="s">
        <v>890</v>
      </c>
      <c r="G652">
        <v>147</v>
      </c>
      <c r="H652" t="s">
        <v>39</v>
      </c>
      <c r="I652" t="s">
        <v>40</v>
      </c>
      <c r="J652" t="s">
        <v>30</v>
      </c>
      <c r="K652">
        <v>123</v>
      </c>
      <c r="L652">
        <v>156</v>
      </c>
      <c r="M652">
        <v>132</v>
      </c>
      <c r="N652">
        <v>98185000</v>
      </c>
      <c r="O652">
        <v>24500</v>
      </c>
      <c r="P652">
        <v>392700</v>
      </c>
      <c r="Q652">
        <v>294600</v>
      </c>
      <c r="R652">
        <v>4700000</v>
      </c>
      <c r="S652">
        <v>0</v>
      </c>
      <c r="T652">
        <v>2009</v>
      </c>
      <c r="U652" t="s">
        <v>59</v>
      </c>
      <c r="V652" t="s">
        <v>42</v>
      </c>
      <c r="W652">
        <v>88.2</v>
      </c>
      <c r="X652">
        <v>328239523</v>
      </c>
      <c r="Y652">
        <v>14.7</v>
      </c>
      <c r="Z652">
        <v>270663028</v>
      </c>
      <c r="AA652">
        <v>37.090240000000001</v>
      </c>
      <c r="AB652">
        <v>-95.712890999999999</v>
      </c>
      <c r="AC652">
        <v>0.81666666666666665</v>
      </c>
      <c r="AD652">
        <v>136344023.80272108</v>
      </c>
      <c r="AE652">
        <v>98639.455782312929</v>
      </c>
      <c r="AF652">
        <v>7.234600610367517E-4</v>
      </c>
      <c r="AG652">
        <v>19.593294204767751</v>
      </c>
      <c r="AH652">
        <v>1382.246310275862</v>
      </c>
      <c r="AI652">
        <v>17</v>
      </c>
      <c r="AJ652">
        <v>368200</v>
      </c>
      <c r="AK652">
        <v>4405400</v>
      </c>
      <c r="AL652">
        <v>0</v>
      </c>
      <c r="AM652">
        <f>youtube_stats_raw[[#This Row],[subscribers_for_last_30_days]] /  youtube_stats_raw[[#This Row],[subscribers]]</f>
        <v>0</v>
      </c>
      <c r="AN652" t="str">
        <f>IF(AND(youtube_stats_raw[[#This Row],[upload_frequency]]&gt;23.1077381,youtube_stats_raw[[#This Row],[ engagement_rate]]&lt;=0),"High",IF(OR(youtube_stats_raw[[#This Row],[upload_frequency]]&gt;23.1077381,youtube_stats_raw[[#This Row],[ engagement_rate]]&lt;=0),"Medium","Low"))</f>
        <v>Medium</v>
      </c>
      <c r="AO652" s="4">
        <f>DATE(T652, MATCH(U652,{"Jan","Feb","Mar","Apr","May","Jun","Jul","Aug","Sep","Oct","Nov","Dec"},0), V652)</f>
        <v>39945</v>
      </c>
      <c r="AP652" t="str">
        <f>IF(youtube_stats_raw[[#This Row],[subscribers]]&lt;70000000,"Micro",IF(youtube_stats_raw[[#This Row],[subscribers]]&lt;128000000,"Mid",IF(youtube_stats_raw[[#This Row],[subscribers]]&lt;186000000,"Macro","Mega")))</f>
        <v>Micro</v>
      </c>
      <c r="AQ652">
        <f>SUM((youtube_stats_raw[[#This Row],[lowest_yearly_earnings]] + youtube_stats_raw[[#This Row],[highest_yearly_earnings]])/2)</f>
        <v>2497300</v>
      </c>
      <c r="AR65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53" spans="1:44" x14ac:dyDescent="0.3">
      <c r="A653">
        <v>750</v>
      </c>
      <c r="B653" t="s">
        <v>891</v>
      </c>
      <c r="C653" s="1">
        <v>14500000</v>
      </c>
      <c r="D653" s="2">
        <v>4315486422</v>
      </c>
      <c r="E653" t="s">
        <v>30</v>
      </c>
      <c r="F653" t="s">
        <v>891</v>
      </c>
      <c r="G653">
        <v>176</v>
      </c>
      <c r="H653" t="s">
        <v>892</v>
      </c>
      <c r="I653" t="s">
        <v>893</v>
      </c>
      <c r="J653" t="s">
        <v>30</v>
      </c>
      <c r="K653">
        <v>1710</v>
      </c>
      <c r="L653">
        <v>1</v>
      </c>
      <c r="M653">
        <v>132</v>
      </c>
      <c r="N653">
        <v>37577000</v>
      </c>
      <c r="O653">
        <v>9400</v>
      </c>
      <c r="P653">
        <v>150300</v>
      </c>
      <c r="Q653">
        <v>112700</v>
      </c>
      <c r="R653">
        <v>1800000</v>
      </c>
      <c r="S653">
        <v>0</v>
      </c>
      <c r="T653">
        <v>2012</v>
      </c>
      <c r="U653" t="s">
        <v>84</v>
      </c>
      <c r="V653" t="s">
        <v>127</v>
      </c>
      <c r="W653">
        <v>35.9</v>
      </c>
      <c r="X653">
        <v>36910560</v>
      </c>
      <c r="Y653">
        <v>9.02</v>
      </c>
      <c r="Z653">
        <v>22975026</v>
      </c>
      <c r="AA653">
        <v>31.791702000000001</v>
      </c>
      <c r="AB653">
        <v>-7.0926200000000001</v>
      </c>
      <c r="AC653">
        <v>1.2222222222222223</v>
      </c>
      <c r="AD653">
        <v>24519809.21590909</v>
      </c>
      <c r="AE653">
        <v>82386.363636363632</v>
      </c>
      <c r="AF653">
        <v>3.3599920338250109E-3</v>
      </c>
      <c r="AG653">
        <v>34.828055357510287</v>
      </c>
      <c r="AH653">
        <v>297.61975324137933</v>
      </c>
      <c r="AI653">
        <v>14</v>
      </c>
      <c r="AJ653">
        <v>140900</v>
      </c>
      <c r="AK653">
        <v>1687300</v>
      </c>
      <c r="AL653">
        <v>0</v>
      </c>
      <c r="AM653">
        <f>youtube_stats_raw[[#This Row],[subscribers_for_last_30_days]] /  youtube_stats_raw[[#This Row],[subscribers]]</f>
        <v>0</v>
      </c>
      <c r="AN653" t="str">
        <f>IF(AND(youtube_stats_raw[[#This Row],[upload_frequency]]&gt;23.1077381,youtube_stats_raw[[#This Row],[ engagement_rate]]&lt;=0),"High",IF(OR(youtube_stats_raw[[#This Row],[upload_frequency]]&gt;23.1077381,youtube_stats_raw[[#This Row],[ engagement_rate]]&lt;=0),"Medium","Low"))</f>
        <v>Medium</v>
      </c>
      <c r="AO653" s="4">
        <f>DATE(T653, MATCH(U653,{"Jan","Feb","Mar","Apr","May","Jun","Jul","Aug","Sep","Oct","Nov","Dec"},0), V653)</f>
        <v>41265</v>
      </c>
      <c r="AP653" t="str">
        <f>IF(youtube_stats_raw[[#This Row],[subscribers]]&lt;70000000,"Micro",IF(youtube_stats_raw[[#This Row],[subscribers]]&lt;128000000,"Mid",IF(youtube_stats_raw[[#This Row],[subscribers]]&lt;186000000,"Macro","Mega")))</f>
        <v>Micro</v>
      </c>
      <c r="AQ653">
        <f>SUM((youtube_stats_raw[[#This Row],[lowest_yearly_earnings]] + youtube_stats_raw[[#This Row],[highest_yearly_earnings]])/2)</f>
        <v>956350</v>
      </c>
      <c r="AR65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54" spans="1:44" x14ac:dyDescent="0.3">
      <c r="A654">
        <v>752</v>
      </c>
      <c r="B654" t="s">
        <v>894</v>
      </c>
      <c r="C654" s="1">
        <v>14500000</v>
      </c>
      <c r="D654" s="2">
        <v>3517662420</v>
      </c>
      <c r="E654" t="s">
        <v>170</v>
      </c>
      <c r="F654" t="s">
        <v>894</v>
      </c>
      <c r="G654">
        <v>1064</v>
      </c>
      <c r="H654" t="s">
        <v>106</v>
      </c>
      <c r="I654" t="s">
        <v>107</v>
      </c>
      <c r="J654" t="s">
        <v>170</v>
      </c>
      <c r="K654">
        <v>2297</v>
      </c>
      <c r="L654">
        <v>8</v>
      </c>
      <c r="M654">
        <v>31</v>
      </c>
      <c r="N654">
        <v>5329000</v>
      </c>
      <c r="O654">
        <v>1300</v>
      </c>
      <c r="P654">
        <v>21300</v>
      </c>
      <c r="Q654">
        <v>16000</v>
      </c>
      <c r="R654">
        <v>255800</v>
      </c>
      <c r="S654">
        <v>0</v>
      </c>
      <c r="T654">
        <v>2010</v>
      </c>
      <c r="U654" t="s">
        <v>132</v>
      </c>
      <c r="V654" t="s">
        <v>66</v>
      </c>
      <c r="W654">
        <v>68.900000000000006</v>
      </c>
      <c r="X654">
        <v>36991981</v>
      </c>
      <c r="Y654">
        <v>5.56</v>
      </c>
      <c r="Z654">
        <v>30628482</v>
      </c>
      <c r="AA654">
        <v>56.130366000000002</v>
      </c>
      <c r="AB654">
        <v>-106.346771</v>
      </c>
      <c r="AC654">
        <v>6.333333333333333</v>
      </c>
      <c r="AD654">
        <v>3306073.7030075188</v>
      </c>
      <c r="AE654">
        <v>13627.819548872181</v>
      </c>
      <c r="AF654">
        <v>4.122055578033551E-3</v>
      </c>
      <c r="AG654">
        <v>6.055157504283768</v>
      </c>
      <c r="AH654">
        <v>242.59740827586208</v>
      </c>
      <c r="AI654">
        <v>16</v>
      </c>
      <c r="AJ654">
        <v>20000</v>
      </c>
      <c r="AK654">
        <v>239800</v>
      </c>
      <c r="AL654">
        <v>0</v>
      </c>
      <c r="AM654">
        <f>youtube_stats_raw[[#This Row],[subscribers_for_last_30_days]] /  youtube_stats_raw[[#This Row],[subscribers]]</f>
        <v>0</v>
      </c>
      <c r="AN654" t="str">
        <f>IF(AND(youtube_stats_raw[[#This Row],[upload_frequency]]&gt;23.1077381,youtube_stats_raw[[#This Row],[ engagement_rate]]&lt;=0),"High",IF(OR(youtube_stats_raw[[#This Row],[upload_frequency]]&gt;23.1077381,youtube_stats_raw[[#This Row],[ engagement_rate]]&lt;=0),"Medium","Low"))</f>
        <v>Medium</v>
      </c>
      <c r="AO654" s="4">
        <f>DATE(T654, MATCH(U654,{"Jan","Feb","Mar","Apr","May","Jun","Jul","Aug","Sep","Oct","Nov","Dec"},0), V654)</f>
        <v>40480</v>
      </c>
      <c r="AP654" t="str">
        <f>IF(youtube_stats_raw[[#This Row],[subscribers]]&lt;70000000,"Micro",IF(youtube_stats_raw[[#This Row],[subscribers]]&lt;128000000,"Mid",IF(youtube_stats_raw[[#This Row],[subscribers]]&lt;186000000,"Macro","Mega")))</f>
        <v>Micro</v>
      </c>
      <c r="AQ654">
        <f>SUM((youtube_stats_raw[[#This Row],[lowest_yearly_earnings]] + youtube_stats_raw[[#This Row],[highest_yearly_earnings]])/2)</f>
        <v>135900</v>
      </c>
      <c r="AR65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55" spans="1:44" x14ac:dyDescent="0.3">
      <c r="A655">
        <v>753</v>
      </c>
      <c r="B655" t="s">
        <v>895</v>
      </c>
      <c r="C655" s="1">
        <v>14400000</v>
      </c>
      <c r="D655" s="2">
        <v>600154268</v>
      </c>
      <c r="E655" t="s">
        <v>45</v>
      </c>
      <c r="F655" t="s">
        <v>895</v>
      </c>
      <c r="G655">
        <v>364</v>
      </c>
      <c r="H655" t="s">
        <v>87</v>
      </c>
      <c r="I655" t="s">
        <v>88</v>
      </c>
      <c r="J655" t="s">
        <v>45</v>
      </c>
      <c r="K655">
        <v>21132</v>
      </c>
      <c r="L655">
        <v>14</v>
      </c>
      <c r="M655">
        <v>151</v>
      </c>
      <c r="N655">
        <v>1370000</v>
      </c>
      <c r="O655">
        <v>342</v>
      </c>
      <c r="P655">
        <v>5500</v>
      </c>
      <c r="Q655">
        <v>4100</v>
      </c>
      <c r="R655">
        <v>65700</v>
      </c>
      <c r="S655">
        <v>300000</v>
      </c>
      <c r="T655">
        <v>2017</v>
      </c>
      <c r="U655" t="s">
        <v>34</v>
      </c>
      <c r="V655" t="s">
        <v>76</v>
      </c>
      <c r="W655">
        <v>94.3</v>
      </c>
      <c r="X655">
        <v>51709098</v>
      </c>
      <c r="Y655">
        <v>4.1500000000000004</v>
      </c>
      <c r="Z655">
        <v>42106719</v>
      </c>
      <c r="AA655">
        <v>35.907756999999997</v>
      </c>
      <c r="AB655">
        <v>127.76692199999999</v>
      </c>
      <c r="AC655">
        <v>4.333333333333333</v>
      </c>
      <c r="AD655">
        <v>1648775.4615384615</v>
      </c>
      <c r="AE655">
        <v>39560.439560439561</v>
      </c>
      <c r="AF655">
        <v>2.3993830866166563E-2</v>
      </c>
      <c r="AG655">
        <v>9.1643104002719511</v>
      </c>
      <c r="AH655">
        <v>41.67737972222222</v>
      </c>
      <c r="AI655">
        <v>9</v>
      </c>
      <c r="AJ655">
        <v>5158</v>
      </c>
      <c r="AK655">
        <v>61600</v>
      </c>
      <c r="AL655">
        <v>33333.333333333336</v>
      </c>
      <c r="AM655">
        <f>youtube_stats_raw[[#This Row],[subscribers_for_last_30_days]] /  youtube_stats_raw[[#This Row],[subscribers]]</f>
        <v>2.0833333333333332E-2</v>
      </c>
      <c r="AN655" t="str">
        <f>IF(AND(youtube_stats_raw[[#This Row],[upload_frequency]]&gt;23.1077381,youtube_stats_raw[[#This Row],[ engagement_rate]]&lt;=0),"High",IF(OR(youtube_stats_raw[[#This Row],[upload_frequency]]&gt;23.1077381,youtube_stats_raw[[#This Row],[ engagement_rate]]&lt;=0),"Medium","Low"))</f>
        <v>Low</v>
      </c>
      <c r="AO655" s="4">
        <f>DATE(T655, MATCH(U655,{"Jan","Feb","Mar","Apr","May","Jun","Jul","Aug","Sep","Oct","Nov","Dec"},0), V655)</f>
        <v>42802</v>
      </c>
      <c r="AP655" t="str">
        <f>IF(youtube_stats_raw[[#This Row],[subscribers]]&lt;70000000,"Micro",IF(youtube_stats_raw[[#This Row],[subscribers]]&lt;128000000,"Mid",IF(youtube_stats_raw[[#This Row],[subscribers]]&lt;186000000,"Macro","Mega")))</f>
        <v>Micro</v>
      </c>
      <c r="AQ655">
        <f>SUM((youtube_stats_raw[[#This Row],[lowest_yearly_earnings]] + youtube_stats_raw[[#This Row],[highest_yearly_earnings]])/2)</f>
        <v>34900</v>
      </c>
      <c r="AR65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56" spans="1:44" x14ac:dyDescent="0.3">
      <c r="A656">
        <v>754</v>
      </c>
      <c r="B656" t="s">
        <v>896</v>
      </c>
      <c r="C656" s="1">
        <v>14400000</v>
      </c>
      <c r="D656" s="2">
        <v>2224121890</v>
      </c>
      <c r="E656" t="s">
        <v>61</v>
      </c>
      <c r="F656" t="s">
        <v>896</v>
      </c>
      <c r="G656">
        <v>3086</v>
      </c>
      <c r="H656" t="s">
        <v>31</v>
      </c>
      <c r="I656" t="s">
        <v>32</v>
      </c>
      <c r="J656" t="s">
        <v>41</v>
      </c>
      <c r="K656">
        <v>4292</v>
      </c>
      <c r="L656">
        <v>107</v>
      </c>
      <c r="M656">
        <v>52</v>
      </c>
      <c r="N656">
        <v>13891000</v>
      </c>
      <c r="O656">
        <v>3500</v>
      </c>
      <c r="P656">
        <v>55600</v>
      </c>
      <c r="Q656">
        <v>41700</v>
      </c>
      <c r="R656">
        <v>666800</v>
      </c>
      <c r="S656">
        <v>100000</v>
      </c>
      <c r="T656">
        <v>2017</v>
      </c>
      <c r="U656" t="s">
        <v>51</v>
      </c>
      <c r="V656" t="s">
        <v>33</v>
      </c>
      <c r="W656">
        <v>28.1</v>
      </c>
      <c r="X656">
        <v>1366417754</v>
      </c>
      <c r="Y656">
        <v>5.36</v>
      </c>
      <c r="Z656">
        <v>471031528</v>
      </c>
      <c r="AA656">
        <v>20.593684</v>
      </c>
      <c r="AB656">
        <v>78.962879999999998</v>
      </c>
      <c r="AC656">
        <v>36.738095238095241</v>
      </c>
      <c r="AD656">
        <v>720713.50939727807</v>
      </c>
      <c r="AE656">
        <v>4666.2346079066756</v>
      </c>
      <c r="AF656">
        <v>6.4744653001009757E-3</v>
      </c>
      <c r="AG656">
        <v>24.998629908723213</v>
      </c>
      <c r="AH656">
        <v>154.45290902777776</v>
      </c>
      <c r="AI656">
        <v>9</v>
      </c>
      <c r="AJ656">
        <v>52100</v>
      </c>
      <c r="AK656">
        <v>625100</v>
      </c>
      <c r="AL656">
        <v>11111.111111111111</v>
      </c>
      <c r="AM656">
        <f>youtube_stats_raw[[#This Row],[subscribers_for_last_30_days]] /  youtube_stats_raw[[#This Row],[subscribers]]</f>
        <v>6.9444444444444441E-3</v>
      </c>
      <c r="AN656" t="str">
        <f>IF(AND(youtube_stats_raw[[#This Row],[upload_frequency]]&gt;23.1077381,youtube_stats_raw[[#This Row],[ engagement_rate]]&lt;=0),"High",IF(OR(youtube_stats_raw[[#This Row],[upload_frequency]]&gt;23.1077381,youtube_stats_raw[[#This Row],[ engagement_rate]]&lt;=0),"Medium","Low"))</f>
        <v>Medium</v>
      </c>
      <c r="AO656" s="4">
        <f>DATE(T656, MATCH(U656,{"Jan","Feb","Mar","Apr","May","Jun","Jul","Aug","Sep","Oct","Nov","Dec"},0), V656)</f>
        <v>42979</v>
      </c>
      <c r="AP656" t="str">
        <f>IF(youtube_stats_raw[[#This Row],[subscribers]]&lt;70000000,"Micro",IF(youtube_stats_raw[[#This Row],[subscribers]]&lt;128000000,"Mid",IF(youtube_stats_raw[[#This Row],[subscribers]]&lt;186000000,"Macro","Mega")))</f>
        <v>Micro</v>
      </c>
      <c r="AQ656">
        <f>SUM((youtube_stats_raw[[#This Row],[lowest_yearly_earnings]] + youtube_stats_raw[[#This Row],[highest_yearly_earnings]])/2)</f>
        <v>354250</v>
      </c>
      <c r="AR65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57" spans="1:44" x14ac:dyDescent="0.3">
      <c r="A657">
        <v>755</v>
      </c>
      <c r="B657" t="s">
        <v>897</v>
      </c>
      <c r="C657" s="1">
        <v>14400000</v>
      </c>
      <c r="D657" s="2">
        <v>1629801448</v>
      </c>
      <c r="E657" t="s">
        <v>45</v>
      </c>
      <c r="F657" t="s">
        <v>897</v>
      </c>
      <c r="G657">
        <v>399</v>
      </c>
      <c r="H657" t="s">
        <v>898</v>
      </c>
      <c r="I657" t="s">
        <v>899</v>
      </c>
      <c r="J657" t="s">
        <v>45</v>
      </c>
      <c r="K657">
        <v>6402</v>
      </c>
      <c r="L657">
        <v>1</v>
      </c>
      <c r="M657">
        <v>152</v>
      </c>
      <c r="N657">
        <v>1002000</v>
      </c>
      <c r="O657">
        <v>251</v>
      </c>
      <c r="P657">
        <v>4000</v>
      </c>
      <c r="Q657">
        <v>3000</v>
      </c>
      <c r="R657">
        <v>48100</v>
      </c>
      <c r="S657">
        <v>0</v>
      </c>
      <c r="T657">
        <v>2014</v>
      </c>
      <c r="U657" t="s">
        <v>59</v>
      </c>
      <c r="V657" t="s">
        <v>47</v>
      </c>
      <c r="W657">
        <v>70.7</v>
      </c>
      <c r="X657">
        <v>32510453</v>
      </c>
      <c r="Y657">
        <v>3.31</v>
      </c>
      <c r="Z657">
        <v>25390339</v>
      </c>
      <c r="AA657">
        <v>-9.1899669999999993</v>
      </c>
      <c r="AB657">
        <v>-75.015152</v>
      </c>
      <c r="AC657">
        <v>3.3250000000000002</v>
      </c>
      <c r="AD657">
        <v>4084715.4085213034</v>
      </c>
      <c r="AE657">
        <v>36090.225563909771</v>
      </c>
      <c r="AF657">
        <v>8.8354320814175644E-3</v>
      </c>
      <c r="AG657">
        <v>2.4542866892826569</v>
      </c>
      <c r="AH657">
        <v>113.18065611111111</v>
      </c>
      <c r="AI657">
        <v>12</v>
      </c>
      <c r="AJ657">
        <v>3749</v>
      </c>
      <c r="AK657">
        <v>45100</v>
      </c>
      <c r="AL657">
        <v>0</v>
      </c>
      <c r="AM657">
        <f>youtube_stats_raw[[#This Row],[subscribers_for_last_30_days]] /  youtube_stats_raw[[#This Row],[subscribers]]</f>
        <v>0</v>
      </c>
      <c r="AN657" t="str">
        <f>IF(AND(youtube_stats_raw[[#This Row],[upload_frequency]]&gt;23.1077381,youtube_stats_raw[[#This Row],[ engagement_rate]]&lt;=0),"High",IF(OR(youtube_stats_raw[[#This Row],[upload_frequency]]&gt;23.1077381,youtube_stats_raw[[#This Row],[ engagement_rate]]&lt;=0),"Medium","Low"))</f>
        <v>Medium</v>
      </c>
      <c r="AO657" s="4">
        <f>DATE(T657, MATCH(U657,{"Jan","Feb","Mar","Apr","May","Jun","Jul","Aug","Sep","Oct","Nov","Dec"},0), V657)</f>
        <v>41779</v>
      </c>
      <c r="AP657" t="str">
        <f>IF(youtube_stats_raw[[#This Row],[subscribers]]&lt;70000000,"Micro",IF(youtube_stats_raw[[#This Row],[subscribers]]&lt;128000000,"Mid",IF(youtube_stats_raw[[#This Row],[subscribers]]&lt;186000000,"Macro","Mega")))</f>
        <v>Micro</v>
      </c>
      <c r="AQ657">
        <f>SUM((youtube_stats_raw[[#This Row],[lowest_yearly_earnings]] + youtube_stats_raw[[#This Row],[highest_yearly_earnings]])/2)</f>
        <v>25550</v>
      </c>
      <c r="AR65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58" spans="1:44" x14ac:dyDescent="0.3">
      <c r="A658">
        <v>757</v>
      </c>
      <c r="B658" t="s">
        <v>900</v>
      </c>
      <c r="C658" s="1">
        <v>14400000</v>
      </c>
      <c r="D658" s="2">
        <v>2972474215</v>
      </c>
      <c r="E658" t="s">
        <v>45</v>
      </c>
      <c r="F658" t="s">
        <v>901</v>
      </c>
      <c r="G658">
        <v>381</v>
      </c>
      <c r="H658" t="s">
        <v>216</v>
      </c>
      <c r="I658" t="s">
        <v>217</v>
      </c>
      <c r="J658" t="s">
        <v>45</v>
      </c>
      <c r="K658">
        <v>2934</v>
      </c>
      <c r="L658">
        <v>6</v>
      </c>
      <c r="M658">
        <v>152</v>
      </c>
      <c r="N658">
        <v>4673000</v>
      </c>
      <c r="O658">
        <v>1200</v>
      </c>
      <c r="P658">
        <v>18700</v>
      </c>
      <c r="Q658">
        <v>14000</v>
      </c>
      <c r="R658">
        <v>224300</v>
      </c>
      <c r="S658">
        <v>0</v>
      </c>
      <c r="T658">
        <v>2017</v>
      </c>
      <c r="U658" t="s">
        <v>84</v>
      </c>
      <c r="V658" t="s">
        <v>33</v>
      </c>
      <c r="W658">
        <v>68</v>
      </c>
      <c r="X658">
        <v>34268528</v>
      </c>
      <c r="Y658">
        <v>5.93</v>
      </c>
      <c r="Z658">
        <v>28807838</v>
      </c>
      <c r="AA658">
        <v>23.885942</v>
      </c>
      <c r="AB658">
        <v>45.079161999999997</v>
      </c>
      <c r="AC658">
        <v>4.5357142857142856</v>
      </c>
      <c r="AD658">
        <v>7801769.5931758527</v>
      </c>
      <c r="AE658">
        <v>37795.27559055118</v>
      </c>
      <c r="AF658">
        <v>4.8444490880133672E-3</v>
      </c>
      <c r="AG658">
        <v>6.291055412906247</v>
      </c>
      <c r="AH658">
        <v>206.4218204861111</v>
      </c>
      <c r="AI658">
        <v>9</v>
      </c>
      <c r="AJ658">
        <v>17500</v>
      </c>
      <c r="AK658">
        <v>210300</v>
      </c>
      <c r="AL658">
        <v>0</v>
      </c>
      <c r="AM658">
        <f>youtube_stats_raw[[#This Row],[subscribers_for_last_30_days]] /  youtube_stats_raw[[#This Row],[subscribers]]</f>
        <v>0</v>
      </c>
      <c r="AN658" t="str">
        <f>IF(AND(youtube_stats_raw[[#This Row],[upload_frequency]]&gt;23.1077381,youtube_stats_raw[[#This Row],[ engagement_rate]]&lt;=0),"High",IF(OR(youtube_stats_raw[[#This Row],[upload_frequency]]&gt;23.1077381,youtube_stats_raw[[#This Row],[ engagement_rate]]&lt;=0),"Medium","Low"))</f>
        <v>Medium</v>
      </c>
      <c r="AO658" s="4">
        <f>DATE(T658, MATCH(U658,{"Jan","Feb","Mar","Apr","May","Jun","Jul","Aug","Sep","Oct","Nov","Dec"},0), V658)</f>
        <v>43070</v>
      </c>
      <c r="AP658" t="str">
        <f>IF(youtube_stats_raw[[#This Row],[subscribers]]&lt;70000000,"Micro",IF(youtube_stats_raw[[#This Row],[subscribers]]&lt;128000000,"Mid",IF(youtube_stats_raw[[#This Row],[subscribers]]&lt;186000000,"Macro","Mega")))</f>
        <v>Micro</v>
      </c>
      <c r="AQ658">
        <f>SUM((youtube_stats_raw[[#This Row],[lowest_yearly_earnings]] + youtube_stats_raw[[#This Row],[highest_yearly_earnings]])/2)</f>
        <v>119150</v>
      </c>
      <c r="AR65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59" spans="1:44" x14ac:dyDescent="0.3">
      <c r="A659">
        <v>758</v>
      </c>
      <c r="B659" t="s">
        <v>902</v>
      </c>
      <c r="C659" s="1">
        <v>14400000</v>
      </c>
      <c r="D659" s="2">
        <v>3086254545</v>
      </c>
      <c r="E659" t="s">
        <v>170</v>
      </c>
      <c r="F659" t="s">
        <v>902</v>
      </c>
      <c r="G659">
        <v>222</v>
      </c>
      <c r="H659" t="s">
        <v>447</v>
      </c>
      <c r="I659" t="s">
        <v>448</v>
      </c>
      <c r="J659" t="s">
        <v>170</v>
      </c>
      <c r="K659">
        <v>2767</v>
      </c>
      <c r="L659">
        <v>2</v>
      </c>
      <c r="M659">
        <v>32</v>
      </c>
      <c r="N659">
        <v>11417000</v>
      </c>
      <c r="O659">
        <v>2900</v>
      </c>
      <c r="P659">
        <v>45700</v>
      </c>
      <c r="Q659">
        <v>34300</v>
      </c>
      <c r="R659">
        <v>548000</v>
      </c>
      <c r="S659">
        <v>0</v>
      </c>
      <c r="T659">
        <v>2007</v>
      </c>
      <c r="U659" t="s">
        <v>46</v>
      </c>
      <c r="V659" t="s">
        <v>72</v>
      </c>
      <c r="W659">
        <v>65.599999999999994</v>
      </c>
      <c r="X659">
        <v>67059887</v>
      </c>
      <c r="Y659">
        <v>8.43</v>
      </c>
      <c r="Z659">
        <v>54123364</v>
      </c>
      <c r="AA659">
        <v>46.227637999999999</v>
      </c>
      <c r="AB659">
        <v>2.213749</v>
      </c>
      <c r="AC659">
        <v>1.088235294117647</v>
      </c>
      <c r="AD659">
        <v>13902047.5</v>
      </c>
      <c r="AE659">
        <v>64864.864864864867</v>
      </c>
      <c r="AF659">
        <v>4.665849750899273E-3</v>
      </c>
      <c r="AG659">
        <v>14.807592612228945</v>
      </c>
      <c r="AH659">
        <v>214.32323229166667</v>
      </c>
      <c r="AI659">
        <v>19</v>
      </c>
      <c r="AJ659">
        <v>42800</v>
      </c>
      <c r="AK659">
        <v>513700</v>
      </c>
      <c r="AL659">
        <v>0</v>
      </c>
      <c r="AM659">
        <f>youtube_stats_raw[[#This Row],[subscribers_for_last_30_days]] /  youtube_stats_raw[[#This Row],[subscribers]]</f>
        <v>0</v>
      </c>
      <c r="AN659" t="str">
        <f>IF(AND(youtube_stats_raw[[#This Row],[upload_frequency]]&gt;23.1077381,youtube_stats_raw[[#This Row],[ engagement_rate]]&lt;=0),"High",IF(OR(youtube_stats_raw[[#This Row],[upload_frequency]]&gt;23.1077381,youtube_stats_raw[[#This Row],[ engagement_rate]]&lt;=0),"Medium","Low"))</f>
        <v>Medium</v>
      </c>
      <c r="AO659" s="4">
        <f>DATE(T659, MATCH(U659,{"Jan","Feb","Mar","Apr","May","Jun","Jul","Aug","Sep","Oct","Nov","Dec"},0), V659)</f>
        <v>39138</v>
      </c>
      <c r="AP659" t="str">
        <f>IF(youtube_stats_raw[[#This Row],[subscribers]]&lt;70000000,"Micro",IF(youtube_stats_raw[[#This Row],[subscribers]]&lt;128000000,"Mid",IF(youtube_stats_raw[[#This Row],[subscribers]]&lt;186000000,"Macro","Mega")))</f>
        <v>Micro</v>
      </c>
      <c r="AQ659">
        <f>SUM((youtube_stats_raw[[#This Row],[lowest_yearly_earnings]] + youtube_stats_raw[[#This Row],[highest_yearly_earnings]])/2)</f>
        <v>291150</v>
      </c>
      <c r="AR65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60" spans="1:44" x14ac:dyDescent="0.3">
      <c r="A660">
        <v>759</v>
      </c>
      <c r="B660" t="s">
        <v>903</v>
      </c>
      <c r="C660" s="1">
        <v>14400000</v>
      </c>
      <c r="D660" s="2">
        <v>3900312631</v>
      </c>
      <c r="E660" t="s">
        <v>170</v>
      </c>
      <c r="F660" t="s">
        <v>903</v>
      </c>
      <c r="G660">
        <v>463</v>
      </c>
      <c r="H660" t="s">
        <v>39</v>
      </c>
      <c r="I660" t="s">
        <v>40</v>
      </c>
      <c r="J660" t="s">
        <v>45</v>
      </c>
      <c r="K660">
        <v>1986</v>
      </c>
      <c r="L660">
        <v>157</v>
      </c>
      <c r="M660">
        <v>152</v>
      </c>
      <c r="N660">
        <v>8636000</v>
      </c>
      <c r="O660">
        <v>2200</v>
      </c>
      <c r="P660">
        <v>34500</v>
      </c>
      <c r="Q660">
        <v>25900</v>
      </c>
      <c r="R660">
        <v>414500</v>
      </c>
      <c r="S660">
        <v>0</v>
      </c>
      <c r="T660">
        <v>2010</v>
      </c>
      <c r="U660" t="s">
        <v>84</v>
      </c>
      <c r="V660" t="s">
        <v>74</v>
      </c>
      <c r="W660">
        <v>88.2</v>
      </c>
      <c r="X660">
        <v>328239523</v>
      </c>
      <c r="Y660">
        <v>14.7</v>
      </c>
      <c r="Z660">
        <v>270663028</v>
      </c>
      <c r="AA660">
        <v>37.090240000000001</v>
      </c>
      <c r="AB660">
        <v>-95.712890999999999</v>
      </c>
      <c r="AC660">
        <v>2.7559523809523809</v>
      </c>
      <c r="AD660">
        <v>8424001.3628509715</v>
      </c>
      <c r="AE660">
        <v>31101.511879049674</v>
      </c>
      <c r="AF660">
        <v>3.6920117340204055E-3</v>
      </c>
      <c r="AG660">
        <v>8.8454447794238895</v>
      </c>
      <c r="AH660">
        <v>270.85504381944446</v>
      </c>
      <c r="AI660">
        <v>16</v>
      </c>
      <c r="AJ660">
        <v>32300</v>
      </c>
      <c r="AK660">
        <v>388600</v>
      </c>
      <c r="AL660">
        <v>0</v>
      </c>
      <c r="AM660">
        <f>youtube_stats_raw[[#This Row],[subscribers_for_last_30_days]] /  youtube_stats_raw[[#This Row],[subscribers]]</f>
        <v>0</v>
      </c>
      <c r="AN660" t="str">
        <f>IF(AND(youtube_stats_raw[[#This Row],[upload_frequency]]&gt;23.1077381,youtube_stats_raw[[#This Row],[ engagement_rate]]&lt;=0),"High",IF(OR(youtube_stats_raw[[#This Row],[upload_frequency]]&gt;23.1077381,youtube_stats_raw[[#This Row],[ engagement_rate]]&lt;=0),"Medium","Low"))</f>
        <v>Medium</v>
      </c>
      <c r="AO660" s="4">
        <f>DATE(T660, MATCH(U660,{"Jan","Feb","Mar","Apr","May","Jun","Jul","Aug","Sep","Oct","Nov","Dec"},0), V660)</f>
        <v>40526</v>
      </c>
      <c r="AP660" t="str">
        <f>IF(youtube_stats_raw[[#This Row],[subscribers]]&lt;70000000,"Micro",IF(youtube_stats_raw[[#This Row],[subscribers]]&lt;128000000,"Mid",IF(youtube_stats_raw[[#This Row],[subscribers]]&lt;186000000,"Macro","Mega")))</f>
        <v>Micro</v>
      </c>
      <c r="AQ660">
        <f>SUM((youtube_stats_raw[[#This Row],[lowest_yearly_earnings]] + youtube_stats_raw[[#This Row],[highest_yearly_earnings]])/2)</f>
        <v>220200</v>
      </c>
      <c r="AR66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61" spans="1:44" x14ac:dyDescent="0.3">
      <c r="A661">
        <v>760</v>
      </c>
      <c r="B661" t="s">
        <v>904</v>
      </c>
      <c r="C661" s="1">
        <v>14400000</v>
      </c>
      <c r="D661" s="2">
        <v>4035738731</v>
      </c>
      <c r="E661" t="s">
        <v>30</v>
      </c>
      <c r="F661" t="s">
        <v>905</v>
      </c>
      <c r="G661">
        <v>450</v>
      </c>
      <c r="H661" t="s">
        <v>39</v>
      </c>
      <c r="I661" t="s">
        <v>40</v>
      </c>
      <c r="J661" t="s">
        <v>30</v>
      </c>
      <c r="K661">
        <v>23796</v>
      </c>
      <c r="L661">
        <v>962</v>
      </c>
      <c r="M661">
        <v>836</v>
      </c>
      <c r="N661">
        <v>3557000</v>
      </c>
      <c r="O661">
        <v>889</v>
      </c>
      <c r="P661">
        <v>14200</v>
      </c>
      <c r="Q661">
        <v>10700</v>
      </c>
      <c r="R661">
        <v>170700</v>
      </c>
      <c r="S661">
        <v>10000</v>
      </c>
      <c r="T661">
        <v>2008</v>
      </c>
      <c r="U661" t="s">
        <v>89</v>
      </c>
      <c r="V661" t="s">
        <v>64</v>
      </c>
      <c r="W661">
        <v>88.2</v>
      </c>
      <c r="X661">
        <v>328239523</v>
      </c>
      <c r="Y661">
        <v>14.7</v>
      </c>
      <c r="Z661">
        <v>270663028</v>
      </c>
      <c r="AA661">
        <v>37.090240000000001</v>
      </c>
      <c r="AB661">
        <v>-95.712890999999999</v>
      </c>
      <c r="AC661">
        <v>2.34375</v>
      </c>
      <c r="AD661">
        <v>8968308.2911111116</v>
      </c>
      <c r="AE661">
        <v>32000</v>
      </c>
      <c r="AF661">
        <v>3.5681199799650759E-3</v>
      </c>
      <c r="AG661">
        <v>3.5185627580211163</v>
      </c>
      <c r="AH661">
        <v>280.2596340972222</v>
      </c>
      <c r="AI661">
        <v>18</v>
      </c>
      <c r="AJ661">
        <v>13311</v>
      </c>
      <c r="AK661">
        <v>160000</v>
      </c>
      <c r="AL661">
        <v>555.55555555555554</v>
      </c>
      <c r="AM661">
        <f>youtube_stats_raw[[#This Row],[subscribers_for_last_30_days]] /  youtube_stats_raw[[#This Row],[subscribers]]</f>
        <v>6.9444444444444447E-4</v>
      </c>
      <c r="AN661" t="str">
        <f>IF(AND(youtube_stats_raw[[#This Row],[upload_frequency]]&gt;23.1077381,youtube_stats_raw[[#This Row],[ engagement_rate]]&lt;=0),"High",IF(OR(youtube_stats_raw[[#This Row],[upload_frequency]]&gt;23.1077381,youtube_stats_raw[[#This Row],[ engagement_rate]]&lt;=0),"Medium","Low"))</f>
        <v>Low</v>
      </c>
      <c r="AO661" s="4">
        <f>DATE(T661, MATCH(U661,{"Jan","Feb","Mar","Apr","May","Jun","Jul","Aug","Sep","Oct","Nov","Dec"},0), V661)</f>
        <v>39603</v>
      </c>
      <c r="AP661" t="str">
        <f>IF(youtube_stats_raw[[#This Row],[subscribers]]&lt;70000000,"Micro",IF(youtube_stats_raw[[#This Row],[subscribers]]&lt;128000000,"Mid",IF(youtube_stats_raw[[#This Row],[subscribers]]&lt;186000000,"Macro","Mega")))</f>
        <v>Micro</v>
      </c>
      <c r="AQ661">
        <f>SUM((youtube_stats_raw[[#This Row],[lowest_yearly_earnings]] + youtube_stats_raw[[#This Row],[highest_yearly_earnings]])/2)</f>
        <v>90700</v>
      </c>
      <c r="AR66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62" spans="1:44" x14ac:dyDescent="0.3">
      <c r="A662">
        <v>761</v>
      </c>
      <c r="B662" t="s">
        <v>906</v>
      </c>
      <c r="C662" s="1">
        <v>14400000</v>
      </c>
      <c r="D662" s="2">
        <v>4156427797</v>
      </c>
      <c r="E662" t="s">
        <v>58</v>
      </c>
      <c r="F662" t="s">
        <v>906</v>
      </c>
      <c r="G662">
        <v>1838</v>
      </c>
      <c r="H662" t="s">
        <v>31</v>
      </c>
      <c r="I662" t="s">
        <v>32</v>
      </c>
      <c r="J662" t="s">
        <v>71</v>
      </c>
      <c r="K662">
        <v>1793</v>
      </c>
      <c r="L662">
        <v>107</v>
      </c>
      <c r="M662">
        <v>47</v>
      </c>
      <c r="N662">
        <v>70409000</v>
      </c>
      <c r="O662">
        <v>17600</v>
      </c>
      <c r="P662">
        <v>281600</v>
      </c>
      <c r="Q662">
        <v>211200</v>
      </c>
      <c r="R662">
        <v>3400000</v>
      </c>
      <c r="S662">
        <v>200000</v>
      </c>
      <c r="T662">
        <v>2014</v>
      </c>
      <c r="U662" t="s">
        <v>65</v>
      </c>
      <c r="V662" t="s">
        <v>144</v>
      </c>
      <c r="W662">
        <v>28.1</v>
      </c>
      <c r="X662">
        <v>1366417754</v>
      </c>
      <c r="Y662">
        <v>5.36</v>
      </c>
      <c r="Z662">
        <v>471031528</v>
      </c>
      <c r="AA662">
        <v>20.593684</v>
      </c>
      <c r="AB662">
        <v>78.962879999999998</v>
      </c>
      <c r="AC662">
        <v>15.316666666666666</v>
      </c>
      <c r="AD662">
        <v>2261386.1789989118</v>
      </c>
      <c r="AE662">
        <v>7834.6028291621324</v>
      </c>
      <c r="AF662">
        <v>3.4645134483975736E-3</v>
      </c>
      <c r="AG662">
        <v>67.750485213108107</v>
      </c>
      <c r="AH662">
        <v>288.6408192361111</v>
      </c>
      <c r="AI662">
        <v>12</v>
      </c>
      <c r="AJ662">
        <v>264000</v>
      </c>
      <c r="AK662">
        <v>3188800</v>
      </c>
      <c r="AL662">
        <v>16666.666666666668</v>
      </c>
      <c r="AM662">
        <f>youtube_stats_raw[[#This Row],[subscribers_for_last_30_days]] /  youtube_stats_raw[[#This Row],[subscribers]]</f>
        <v>1.3888888888888888E-2</v>
      </c>
      <c r="AN662" t="str">
        <f>IF(AND(youtube_stats_raw[[#This Row],[upload_frequency]]&gt;23.1077381,youtube_stats_raw[[#This Row],[ engagement_rate]]&lt;=0),"High",IF(OR(youtube_stats_raw[[#This Row],[upload_frequency]]&gt;23.1077381,youtube_stats_raw[[#This Row],[ engagement_rate]]&lt;=0),"Medium","Low"))</f>
        <v>Low</v>
      </c>
      <c r="AO662" s="4">
        <f>DATE(T662, MATCH(U662,{"Jan","Feb","Mar","Apr","May","Jun","Jul","Aug","Sep","Oct","Nov","Dec"},0), V662)</f>
        <v>41748</v>
      </c>
      <c r="AP662" t="str">
        <f>IF(youtube_stats_raw[[#This Row],[subscribers]]&lt;70000000,"Micro",IF(youtube_stats_raw[[#This Row],[subscribers]]&lt;128000000,"Mid",IF(youtube_stats_raw[[#This Row],[subscribers]]&lt;186000000,"Macro","Mega")))</f>
        <v>Micro</v>
      </c>
      <c r="AQ662">
        <f>SUM((youtube_stats_raw[[#This Row],[lowest_yearly_earnings]] + youtube_stats_raw[[#This Row],[highest_yearly_earnings]])/2)</f>
        <v>1805600</v>
      </c>
      <c r="AR66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63" spans="1:44" x14ac:dyDescent="0.3">
      <c r="A663">
        <v>762</v>
      </c>
      <c r="B663" t="s">
        <v>907</v>
      </c>
      <c r="C663" s="1">
        <v>14400000</v>
      </c>
      <c r="D663" s="2">
        <v>4597228794</v>
      </c>
      <c r="E663" t="s">
        <v>94</v>
      </c>
      <c r="F663" t="s">
        <v>907</v>
      </c>
      <c r="G663">
        <v>1248</v>
      </c>
      <c r="H663" t="s">
        <v>39</v>
      </c>
      <c r="I663" t="s">
        <v>40</v>
      </c>
      <c r="J663" t="s">
        <v>181</v>
      </c>
      <c r="K663">
        <v>1552</v>
      </c>
      <c r="L663">
        <v>157</v>
      </c>
      <c r="M663">
        <v>27</v>
      </c>
      <c r="N663">
        <v>26683000</v>
      </c>
      <c r="O663">
        <v>6700</v>
      </c>
      <c r="P663">
        <v>106700</v>
      </c>
      <c r="Q663">
        <v>80000</v>
      </c>
      <c r="R663">
        <v>1300000</v>
      </c>
      <c r="S663">
        <v>0</v>
      </c>
      <c r="T663">
        <v>2010</v>
      </c>
      <c r="U663" t="s">
        <v>65</v>
      </c>
      <c r="V663" t="s">
        <v>76</v>
      </c>
      <c r="W663">
        <v>88.2</v>
      </c>
      <c r="X663">
        <v>328239523</v>
      </c>
      <c r="Y663">
        <v>14.7</v>
      </c>
      <c r="Z663">
        <v>270663028</v>
      </c>
      <c r="AA663">
        <v>37.090240000000001</v>
      </c>
      <c r="AB663">
        <v>-95.712890999999999</v>
      </c>
      <c r="AC663">
        <v>7.4285714285714288</v>
      </c>
      <c r="AD663">
        <v>3683676.918269231</v>
      </c>
      <c r="AE663">
        <v>11538.461538461539</v>
      </c>
      <c r="AF663">
        <v>3.1323218063007722E-3</v>
      </c>
      <c r="AG663">
        <v>23.209634495298083</v>
      </c>
      <c r="AH663">
        <v>319.25199958333332</v>
      </c>
      <c r="AI663">
        <v>16</v>
      </c>
      <c r="AJ663">
        <v>100000</v>
      </c>
      <c r="AK663">
        <v>1220000</v>
      </c>
      <c r="AL663">
        <v>0</v>
      </c>
      <c r="AM663">
        <f>youtube_stats_raw[[#This Row],[subscribers_for_last_30_days]] /  youtube_stats_raw[[#This Row],[subscribers]]</f>
        <v>0</v>
      </c>
      <c r="AN663" t="str">
        <f>IF(AND(youtube_stats_raw[[#This Row],[upload_frequency]]&gt;23.1077381,youtube_stats_raw[[#This Row],[ engagement_rate]]&lt;=0),"High",IF(OR(youtube_stats_raw[[#This Row],[upload_frequency]]&gt;23.1077381,youtube_stats_raw[[#This Row],[ engagement_rate]]&lt;=0),"Medium","Low"))</f>
        <v>Medium</v>
      </c>
      <c r="AO663" s="4">
        <f>DATE(T663, MATCH(U663,{"Jan","Feb","Mar","Apr","May","Jun","Jul","Aug","Sep","Oct","Nov","Dec"},0), V663)</f>
        <v>40276</v>
      </c>
      <c r="AP663" t="str">
        <f>IF(youtube_stats_raw[[#This Row],[subscribers]]&lt;70000000,"Micro",IF(youtube_stats_raw[[#This Row],[subscribers]]&lt;128000000,"Mid",IF(youtube_stats_raw[[#This Row],[subscribers]]&lt;186000000,"Macro","Mega")))</f>
        <v>Micro</v>
      </c>
      <c r="AQ663">
        <f>SUM((youtube_stats_raw[[#This Row],[lowest_yearly_earnings]] + youtube_stats_raw[[#This Row],[highest_yearly_earnings]])/2)</f>
        <v>690000</v>
      </c>
      <c r="AR66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64" spans="1:44" x14ac:dyDescent="0.3">
      <c r="A664">
        <v>764</v>
      </c>
      <c r="B664" t="s">
        <v>908</v>
      </c>
      <c r="C664" s="1">
        <v>14400000</v>
      </c>
      <c r="D664" s="2">
        <v>6543282459</v>
      </c>
      <c r="E664" t="s">
        <v>45</v>
      </c>
      <c r="F664" t="s">
        <v>908</v>
      </c>
      <c r="G664">
        <v>516</v>
      </c>
      <c r="H664" t="s">
        <v>39</v>
      </c>
      <c r="I664" t="s">
        <v>40</v>
      </c>
      <c r="J664" t="s">
        <v>45</v>
      </c>
      <c r="K664">
        <v>918</v>
      </c>
      <c r="L664">
        <v>157</v>
      </c>
      <c r="M664">
        <v>152</v>
      </c>
      <c r="N664">
        <v>40089000</v>
      </c>
      <c r="O664">
        <v>10000</v>
      </c>
      <c r="P664">
        <v>160400</v>
      </c>
      <c r="Q664">
        <v>120300</v>
      </c>
      <c r="R664">
        <v>1900000</v>
      </c>
      <c r="S664">
        <v>0</v>
      </c>
      <c r="T664">
        <v>2018</v>
      </c>
      <c r="U664" t="s">
        <v>140</v>
      </c>
      <c r="V664" t="s">
        <v>54</v>
      </c>
      <c r="W664">
        <v>88.2</v>
      </c>
      <c r="X664">
        <v>328239523</v>
      </c>
      <c r="Y664">
        <v>14.7</v>
      </c>
      <c r="Z664">
        <v>270663028</v>
      </c>
      <c r="AA664">
        <v>37.090240000000001</v>
      </c>
      <c r="AB664">
        <v>-95.712890999999999</v>
      </c>
      <c r="AC664">
        <v>7.166666666666667</v>
      </c>
      <c r="AD664">
        <v>12680779.959302325</v>
      </c>
      <c r="AE664">
        <v>27906.976744186046</v>
      </c>
      <c r="AF664">
        <v>2.2007303047407692E-3</v>
      </c>
      <c r="AG664">
        <v>24.513690338918014</v>
      </c>
      <c r="AH664">
        <v>454.39461520833333</v>
      </c>
      <c r="AI664">
        <v>8</v>
      </c>
      <c r="AJ664">
        <v>150400</v>
      </c>
      <c r="AK664">
        <v>1779700</v>
      </c>
      <c r="AL664">
        <v>0</v>
      </c>
      <c r="AM664">
        <f>youtube_stats_raw[[#This Row],[subscribers_for_last_30_days]] /  youtube_stats_raw[[#This Row],[subscribers]]</f>
        <v>0</v>
      </c>
      <c r="AN664" t="str">
        <f>IF(AND(youtube_stats_raw[[#This Row],[upload_frequency]]&gt;23.1077381,youtube_stats_raw[[#This Row],[ engagement_rate]]&lt;=0),"High",IF(OR(youtube_stats_raw[[#This Row],[upload_frequency]]&gt;23.1077381,youtube_stats_raw[[#This Row],[ engagement_rate]]&lt;=0),"Medium","Low"))</f>
        <v>Medium</v>
      </c>
      <c r="AO664" s="4">
        <f>DATE(T664, MATCH(U664,{"Jan","Feb","Mar","Apr","May","Jun","Jul","Aug","Sep","Oct","Nov","Dec"},0), V664)</f>
        <v>43407</v>
      </c>
      <c r="AP664" t="str">
        <f>IF(youtube_stats_raw[[#This Row],[subscribers]]&lt;70000000,"Micro",IF(youtube_stats_raw[[#This Row],[subscribers]]&lt;128000000,"Mid",IF(youtube_stats_raw[[#This Row],[subscribers]]&lt;186000000,"Macro","Mega")))</f>
        <v>Micro</v>
      </c>
      <c r="AQ664">
        <f>SUM((youtube_stats_raw[[#This Row],[lowest_yearly_earnings]] + youtube_stats_raw[[#This Row],[highest_yearly_earnings]])/2)</f>
        <v>1010150</v>
      </c>
      <c r="AR66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65" spans="1:44" x14ac:dyDescent="0.3">
      <c r="A665">
        <v>765</v>
      </c>
      <c r="B665" t="s">
        <v>909</v>
      </c>
      <c r="C665" s="1">
        <v>14400000</v>
      </c>
      <c r="D665" s="2">
        <v>8011977288</v>
      </c>
      <c r="E665" t="s">
        <v>45</v>
      </c>
      <c r="F665" t="s">
        <v>909</v>
      </c>
      <c r="G665">
        <v>5628</v>
      </c>
      <c r="H665" t="s">
        <v>31</v>
      </c>
      <c r="I665" t="s">
        <v>32</v>
      </c>
      <c r="J665" t="s">
        <v>45</v>
      </c>
      <c r="K665">
        <v>647</v>
      </c>
      <c r="L665">
        <v>108</v>
      </c>
      <c r="M665">
        <v>152</v>
      </c>
      <c r="N665">
        <v>212639000</v>
      </c>
      <c r="O665">
        <v>53200</v>
      </c>
      <c r="P665">
        <v>850600</v>
      </c>
      <c r="Q665">
        <v>637900</v>
      </c>
      <c r="R665">
        <v>10200000</v>
      </c>
      <c r="S665">
        <v>200000</v>
      </c>
      <c r="T665">
        <v>2020</v>
      </c>
      <c r="U665" t="s">
        <v>132</v>
      </c>
      <c r="V665" t="s">
        <v>56</v>
      </c>
      <c r="W665">
        <v>28.1</v>
      </c>
      <c r="X665">
        <v>1366417754</v>
      </c>
      <c r="Y665">
        <v>5.36</v>
      </c>
      <c r="Z665">
        <v>471031528</v>
      </c>
      <c r="AA665">
        <v>20.593684</v>
      </c>
      <c r="AB665">
        <v>78.962879999999998</v>
      </c>
      <c r="AC665">
        <v>117.25</v>
      </c>
      <c r="AD665">
        <v>1423592.2686567164</v>
      </c>
      <c r="AE665">
        <v>2558.6353944562898</v>
      </c>
      <c r="AF665">
        <v>1.7973091388523666E-3</v>
      </c>
      <c r="AG665">
        <v>106.16605232693216</v>
      </c>
      <c r="AH665">
        <v>556.38731166666662</v>
      </c>
      <c r="AI665">
        <v>6</v>
      </c>
      <c r="AJ665">
        <v>797400</v>
      </c>
      <c r="AK665">
        <v>9562100</v>
      </c>
      <c r="AL665">
        <v>33333.333333333336</v>
      </c>
      <c r="AM665">
        <f>youtube_stats_raw[[#This Row],[subscribers_for_last_30_days]] /  youtube_stats_raw[[#This Row],[subscribers]]</f>
        <v>1.3888888888888888E-2</v>
      </c>
      <c r="AN665" t="str">
        <f>IF(AND(youtube_stats_raw[[#This Row],[upload_frequency]]&gt;23.1077381,youtube_stats_raw[[#This Row],[ engagement_rate]]&lt;=0),"High",IF(OR(youtube_stats_raw[[#This Row],[upload_frequency]]&gt;23.1077381,youtube_stats_raw[[#This Row],[ engagement_rate]]&lt;=0),"Medium","Low"))</f>
        <v>Medium</v>
      </c>
      <c r="AO665" s="4">
        <f>DATE(T665, MATCH(U665,{"Jan","Feb","Mar","Apr","May","Jun","Jul","Aug","Sep","Oct","Nov","Dec"},0), V665)</f>
        <v>44128</v>
      </c>
      <c r="AP665" t="str">
        <f>IF(youtube_stats_raw[[#This Row],[subscribers]]&lt;70000000,"Micro",IF(youtube_stats_raw[[#This Row],[subscribers]]&lt;128000000,"Mid",IF(youtube_stats_raw[[#This Row],[subscribers]]&lt;186000000,"Macro","Mega")))</f>
        <v>Micro</v>
      </c>
      <c r="AQ665">
        <f>SUM((youtube_stats_raw[[#This Row],[lowest_yearly_earnings]] + youtube_stats_raw[[#This Row],[highest_yearly_earnings]])/2)</f>
        <v>5418950</v>
      </c>
      <c r="AR66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66" spans="1:44" x14ac:dyDescent="0.3">
      <c r="A666">
        <v>767</v>
      </c>
      <c r="B666" t="s">
        <v>910</v>
      </c>
      <c r="C666" s="1">
        <v>14400000</v>
      </c>
      <c r="D666" s="2">
        <v>11423792969</v>
      </c>
      <c r="E666" t="s">
        <v>30</v>
      </c>
      <c r="F666" t="s">
        <v>910</v>
      </c>
      <c r="G666">
        <v>186</v>
      </c>
      <c r="H666" t="s">
        <v>39</v>
      </c>
      <c r="I666" t="s">
        <v>40</v>
      </c>
      <c r="J666" t="s">
        <v>30</v>
      </c>
      <c r="K666">
        <v>354</v>
      </c>
      <c r="L666">
        <v>157</v>
      </c>
      <c r="M666">
        <v>133</v>
      </c>
      <c r="N666">
        <v>88657000</v>
      </c>
      <c r="O666">
        <v>22200</v>
      </c>
      <c r="P666">
        <v>354600</v>
      </c>
      <c r="Q666">
        <v>266000</v>
      </c>
      <c r="R666">
        <v>4300000</v>
      </c>
      <c r="S666">
        <v>0</v>
      </c>
      <c r="T666">
        <v>2009</v>
      </c>
      <c r="U666" t="s">
        <v>140</v>
      </c>
      <c r="V666" t="s">
        <v>56</v>
      </c>
      <c r="W666">
        <v>88.2</v>
      </c>
      <c r="X666">
        <v>328239523</v>
      </c>
      <c r="Y666">
        <v>14.7</v>
      </c>
      <c r="Z666">
        <v>270663028</v>
      </c>
      <c r="AA666">
        <v>37.090240000000001</v>
      </c>
      <c r="AB666">
        <v>-95.712890999999999</v>
      </c>
      <c r="AC666">
        <v>1.0333333333333334</v>
      </c>
      <c r="AD666">
        <v>61418241.768817201</v>
      </c>
      <c r="AE666">
        <v>77419.354838709682</v>
      </c>
      <c r="AF666">
        <v>1.2605270455335051E-3</v>
      </c>
      <c r="AG666">
        <v>31.040478496262565</v>
      </c>
      <c r="AH666">
        <v>793.31895618055557</v>
      </c>
      <c r="AI666">
        <v>17</v>
      </c>
      <c r="AJ666">
        <v>332400</v>
      </c>
      <c r="AK666">
        <v>4034000</v>
      </c>
      <c r="AL666">
        <v>0</v>
      </c>
      <c r="AM666">
        <f>youtube_stats_raw[[#This Row],[subscribers_for_last_30_days]] /  youtube_stats_raw[[#This Row],[subscribers]]</f>
        <v>0</v>
      </c>
      <c r="AN666" t="str">
        <f>IF(AND(youtube_stats_raw[[#This Row],[upload_frequency]]&gt;23.1077381,youtube_stats_raw[[#This Row],[ engagement_rate]]&lt;=0),"High",IF(OR(youtube_stats_raw[[#This Row],[upload_frequency]]&gt;23.1077381,youtube_stats_raw[[#This Row],[ engagement_rate]]&lt;=0),"Medium","Low"))</f>
        <v>Medium</v>
      </c>
      <c r="AO666" s="4">
        <f>DATE(T666, MATCH(U666,{"Jan","Feb","Mar","Apr","May","Jun","Jul","Aug","Sep","Oct","Nov","Dec"},0), V666)</f>
        <v>40141</v>
      </c>
      <c r="AP666" t="str">
        <f>IF(youtube_stats_raw[[#This Row],[subscribers]]&lt;70000000,"Micro",IF(youtube_stats_raw[[#This Row],[subscribers]]&lt;128000000,"Mid",IF(youtube_stats_raw[[#This Row],[subscribers]]&lt;186000000,"Macro","Mega")))</f>
        <v>Micro</v>
      </c>
      <c r="AQ666">
        <f>SUM((youtube_stats_raw[[#This Row],[lowest_yearly_earnings]] + youtube_stats_raw[[#This Row],[highest_yearly_earnings]])/2)</f>
        <v>2283000</v>
      </c>
      <c r="AR66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67" spans="1:44" x14ac:dyDescent="0.3">
      <c r="A667">
        <v>768</v>
      </c>
      <c r="B667" t="s">
        <v>911</v>
      </c>
      <c r="C667" s="1">
        <v>14400000</v>
      </c>
      <c r="D667" s="2">
        <v>18515587421</v>
      </c>
      <c r="E667" t="s">
        <v>45</v>
      </c>
      <c r="F667" t="s">
        <v>911</v>
      </c>
      <c r="G667">
        <v>101401</v>
      </c>
      <c r="H667" t="s">
        <v>31</v>
      </c>
      <c r="I667" t="s">
        <v>32</v>
      </c>
      <c r="J667" t="s">
        <v>45</v>
      </c>
      <c r="K667">
        <v>142</v>
      </c>
      <c r="L667">
        <v>108</v>
      </c>
      <c r="M667">
        <v>152</v>
      </c>
      <c r="N667">
        <v>149799000</v>
      </c>
      <c r="O667">
        <v>37400</v>
      </c>
      <c r="P667">
        <v>599200</v>
      </c>
      <c r="Q667">
        <v>449400</v>
      </c>
      <c r="R667">
        <v>7200000</v>
      </c>
      <c r="S667">
        <v>100000</v>
      </c>
      <c r="T667">
        <v>2018</v>
      </c>
      <c r="U667" t="s">
        <v>46</v>
      </c>
      <c r="V667" t="s">
        <v>35</v>
      </c>
      <c r="W667">
        <v>28.1</v>
      </c>
      <c r="X667">
        <v>1366417754</v>
      </c>
      <c r="Y667">
        <v>5.36</v>
      </c>
      <c r="Z667">
        <v>471031528</v>
      </c>
      <c r="AA667">
        <v>20.593684</v>
      </c>
      <c r="AB667">
        <v>78.962879999999998</v>
      </c>
      <c r="AC667">
        <v>1408.3472222222222</v>
      </c>
      <c r="AD667">
        <v>182597.68070334612</v>
      </c>
      <c r="AE667">
        <v>142.01043382215167</v>
      </c>
      <c r="AF667">
        <v>7.7772309744101426E-4</v>
      </c>
      <c r="AG667">
        <v>32.361922221295536</v>
      </c>
      <c r="AH667">
        <v>1285.8046820138889</v>
      </c>
      <c r="AI667">
        <v>8</v>
      </c>
      <c r="AJ667">
        <v>561800</v>
      </c>
      <c r="AK667">
        <v>6750600</v>
      </c>
      <c r="AL667">
        <v>12500</v>
      </c>
      <c r="AM667">
        <f>youtube_stats_raw[[#This Row],[subscribers_for_last_30_days]] /  youtube_stats_raw[[#This Row],[subscribers]]</f>
        <v>6.9444444444444441E-3</v>
      </c>
      <c r="AN667" t="str">
        <f>IF(AND(youtube_stats_raw[[#This Row],[upload_frequency]]&gt;23.1077381,youtube_stats_raw[[#This Row],[ engagement_rate]]&lt;=0),"High",IF(OR(youtube_stats_raw[[#This Row],[upload_frequency]]&gt;23.1077381,youtube_stats_raw[[#This Row],[ engagement_rate]]&lt;=0),"Medium","Low"))</f>
        <v>Medium</v>
      </c>
      <c r="AO667" s="4">
        <f>DATE(T667, MATCH(U667,{"Jan","Feb","Mar","Apr","May","Jun","Jul","Aug","Sep","Oct","Nov","Dec"},0), V667)</f>
        <v>43144</v>
      </c>
      <c r="AP667" t="str">
        <f>IF(youtube_stats_raw[[#This Row],[subscribers]]&lt;70000000,"Micro",IF(youtube_stats_raw[[#This Row],[subscribers]]&lt;128000000,"Mid",IF(youtube_stats_raw[[#This Row],[subscribers]]&lt;186000000,"Macro","Mega")))</f>
        <v>Micro</v>
      </c>
      <c r="AQ667">
        <f>SUM((youtube_stats_raw[[#This Row],[lowest_yearly_earnings]] + youtube_stats_raw[[#This Row],[highest_yearly_earnings]])/2)</f>
        <v>3824700</v>
      </c>
      <c r="AR66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68" spans="1:44" x14ac:dyDescent="0.3">
      <c r="A668">
        <v>769</v>
      </c>
      <c r="B668" t="s">
        <v>912</v>
      </c>
      <c r="C668" s="1">
        <v>14300000</v>
      </c>
      <c r="D668" s="2">
        <v>4776507159</v>
      </c>
      <c r="E668" t="s">
        <v>58</v>
      </c>
      <c r="F668" t="s">
        <v>912</v>
      </c>
      <c r="G668">
        <v>576</v>
      </c>
      <c r="H668" t="s">
        <v>39</v>
      </c>
      <c r="I668" t="s">
        <v>40</v>
      </c>
      <c r="J668" t="s">
        <v>45</v>
      </c>
      <c r="K668">
        <v>1452</v>
      </c>
      <c r="L668">
        <v>158</v>
      </c>
      <c r="M668">
        <v>153</v>
      </c>
      <c r="N668">
        <v>413774</v>
      </c>
      <c r="O668">
        <v>103</v>
      </c>
      <c r="P668">
        <v>1700</v>
      </c>
      <c r="Q668">
        <v>1200</v>
      </c>
      <c r="R668">
        <v>19900</v>
      </c>
      <c r="S668">
        <v>100000</v>
      </c>
      <c r="T668">
        <v>2014</v>
      </c>
      <c r="U668" t="s">
        <v>98</v>
      </c>
      <c r="V668" t="s">
        <v>76</v>
      </c>
      <c r="W668">
        <v>88.2</v>
      </c>
      <c r="X668">
        <v>328239523</v>
      </c>
      <c r="Y668">
        <v>14.7</v>
      </c>
      <c r="Z668">
        <v>270663028</v>
      </c>
      <c r="AA668">
        <v>37.090240000000001</v>
      </c>
      <c r="AB668">
        <v>-95.712890999999999</v>
      </c>
      <c r="AC668">
        <v>4.8</v>
      </c>
      <c r="AD668">
        <v>8292547.151041667</v>
      </c>
      <c r="AE668">
        <v>24826.388888888891</v>
      </c>
      <c r="AF668">
        <v>2.9938194425304324E-3</v>
      </c>
      <c r="AG668">
        <v>0.35590860505606542</v>
      </c>
      <c r="AH668">
        <v>334.02147965034965</v>
      </c>
      <c r="AI668">
        <v>12</v>
      </c>
      <c r="AJ668">
        <v>1597</v>
      </c>
      <c r="AK668">
        <v>18700</v>
      </c>
      <c r="AL668">
        <v>8333.3333333333339</v>
      </c>
      <c r="AM668">
        <f>youtube_stats_raw[[#This Row],[subscribers_for_last_30_days]] /  youtube_stats_raw[[#This Row],[subscribers]]</f>
        <v>6.993006993006993E-3</v>
      </c>
      <c r="AN668" t="str">
        <f>IF(AND(youtube_stats_raw[[#This Row],[upload_frequency]]&gt;23.1077381,youtube_stats_raw[[#This Row],[ engagement_rate]]&lt;=0),"High",IF(OR(youtube_stats_raw[[#This Row],[upload_frequency]]&gt;23.1077381,youtube_stats_raw[[#This Row],[ engagement_rate]]&lt;=0),"Medium","Low"))</f>
        <v>Low</v>
      </c>
      <c r="AO668" s="4">
        <f>DATE(T668, MATCH(U668,{"Jan","Feb","Mar","Apr","May","Jun","Jul","Aug","Sep","Oct","Nov","Dec"},0), V668)</f>
        <v>41828</v>
      </c>
      <c r="AP668" t="str">
        <f>IF(youtube_stats_raw[[#This Row],[subscribers]]&lt;70000000,"Micro",IF(youtube_stats_raw[[#This Row],[subscribers]]&lt;128000000,"Mid",IF(youtube_stats_raw[[#This Row],[subscribers]]&lt;186000000,"Macro","Mega")))</f>
        <v>Micro</v>
      </c>
      <c r="AQ668">
        <f>SUM((youtube_stats_raw[[#This Row],[lowest_yearly_earnings]] + youtube_stats_raw[[#This Row],[highest_yearly_earnings]])/2)</f>
        <v>10550</v>
      </c>
      <c r="AR66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69" spans="1:44" x14ac:dyDescent="0.3">
      <c r="A669">
        <v>770</v>
      </c>
      <c r="B669" t="s">
        <v>913</v>
      </c>
      <c r="C669" s="1">
        <v>14300000</v>
      </c>
      <c r="D669" s="2">
        <v>6388439235</v>
      </c>
      <c r="E669" t="s">
        <v>170</v>
      </c>
      <c r="F669" t="s">
        <v>914</v>
      </c>
      <c r="G669">
        <v>1</v>
      </c>
      <c r="H669" t="s">
        <v>39</v>
      </c>
      <c r="I669" t="s">
        <v>40</v>
      </c>
      <c r="J669" t="s">
        <v>45</v>
      </c>
      <c r="K669">
        <v>4054606</v>
      </c>
      <c r="L669">
        <v>6342</v>
      </c>
      <c r="M669">
        <v>5464</v>
      </c>
      <c r="O669">
        <v>0</v>
      </c>
      <c r="P669">
        <v>0</v>
      </c>
      <c r="Q669">
        <v>0</v>
      </c>
      <c r="R669">
        <v>0</v>
      </c>
      <c r="S669">
        <v>0</v>
      </c>
      <c r="T669">
        <v>2011</v>
      </c>
      <c r="U669" t="s">
        <v>91</v>
      </c>
      <c r="V669" t="s">
        <v>64</v>
      </c>
      <c r="W669">
        <v>88.2</v>
      </c>
      <c r="X669">
        <v>328239523</v>
      </c>
      <c r="Y669">
        <v>14.7</v>
      </c>
      <c r="Z669">
        <v>270663028</v>
      </c>
      <c r="AA669">
        <v>37.090240000000001</v>
      </c>
      <c r="AB669">
        <v>-95.712890999999999</v>
      </c>
      <c r="AC669">
        <v>6.41025641025641E-3</v>
      </c>
      <c r="AD669">
        <v>6388439235</v>
      </c>
      <c r="AE669">
        <v>14300000</v>
      </c>
      <c r="AF669">
        <v>2.2384184108154861E-3</v>
      </c>
      <c r="AG669">
        <v>0</v>
      </c>
      <c r="AH669">
        <v>446.74400244755248</v>
      </c>
      <c r="AI669">
        <v>15</v>
      </c>
      <c r="AJ669">
        <v>0</v>
      </c>
      <c r="AK669">
        <v>0</v>
      </c>
      <c r="AL669">
        <v>0</v>
      </c>
      <c r="AM669">
        <f>youtube_stats_raw[[#This Row],[subscribers_for_last_30_days]] /  youtube_stats_raw[[#This Row],[subscribers]]</f>
        <v>0</v>
      </c>
      <c r="AN669" t="str">
        <f>IF(AND(youtube_stats_raw[[#This Row],[upload_frequency]]&gt;23.1077381,youtube_stats_raw[[#This Row],[ engagement_rate]]&lt;=0),"High",IF(OR(youtube_stats_raw[[#This Row],[upload_frequency]]&gt;23.1077381,youtube_stats_raw[[#This Row],[ engagement_rate]]&lt;=0),"Medium","Low"))</f>
        <v>Medium</v>
      </c>
      <c r="AO669" s="4">
        <f>DATE(T669, MATCH(U669,{"Jan","Feb","Mar","Apr","May","Jun","Jul","Aug","Sep","Oct","Nov","Dec"},0), V669)</f>
        <v>40759</v>
      </c>
      <c r="AP669" t="str">
        <f>IF(youtube_stats_raw[[#This Row],[subscribers]]&lt;70000000,"Micro",IF(youtube_stats_raw[[#This Row],[subscribers]]&lt;128000000,"Mid",IF(youtube_stats_raw[[#This Row],[subscribers]]&lt;186000000,"Macro","Mega")))</f>
        <v>Micro</v>
      </c>
      <c r="AQ669">
        <f>SUM((youtube_stats_raw[[#This Row],[lowest_yearly_earnings]] + youtube_stats_raw[[#This Row],[highest_yearly_earnings]])/2)</f>
        <v>0</v>
      </c>
      <c r="AR66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70" spans="1:44" x14ac:dyDescent="0.3">
      <c r="A670">
        <v>771</v>
      </c>
      <c r="B670" t="s">
        <v>915</v>
      </c>
      <c r="C670" s="1">
        <v>14200000</v>
      </c>
      <c r="D670" s="2">
        <v>6048517979</v>
      </c>
      <c r="E670" t="s">
        <v>30</v>
      </c>
      <c r="F670" t="s">
        <v>915</v>
      </c>
      <c r="G670">
        <v>1823</v>
      </c>
      <c r="H670" t="s">
        <v>172</v>
      </c>
      <c r="I670" t="s">
        <v>173</v>
      </c>
      <c r="J670" t="s">
        <v>30</v>
      </c>
      <c r="K670">
        <v>1036</v>
      </c>
      <c r="L670">
        <v>8</v>
      </c>
      <c r="M670">
        <v>134</v>
      </c>
      <c r="N670">
        <v>62658000</v>
      </c>
      <c r="O670">
        <v>15700</v>
      </c>
      <c r="P670">
        <v>250600</v>
      </c>
      <c r="Q670">
        <v>188000</v>
      </c>
      <c r="R670">
        <v>3000000</v>
      </c>
      <c r="S670">
        <v>0</v>
      </c>
      <c r="T670">
        <v>2014</v>
      </c>
      <c r="U670" t="s">
        <v>98</v>
      </c>
      <c r="V670" t="s">
        <v>35</v>
      </c>
      <c r="W670">
        <v>35.5</v>
      </c>
      <c r="X670">
        <v>108116615</v>
      </c>
      <c r="Y670">
        <v>2.15</v>
      </c>
      <c r="Z670">
        <v>50975903</v>
      </c>
      <c r="AA670">
        <v>12.879721</v>
      </c>
      <c r="AB670">
        <v>121.774017</v>
      </c>
      <c r="AC670">
        <v>15.191666666666666</v>
      </c>
      <c r="AD670">
        <v>3317892.4733955017</v>
      </c>
      <c r="AE670">
        <v>7789.3582007679652</v>
      </c>
      <c r="AF670">
        <v>2.3476825313740214E-3</v>
      </c>
      <c r="AG670">
        <v>41.431636786079558</v>
      </c>
      <c r="AH670">
        <v>425.95197035211265</v>
      </c>
      <c r="AI670">
        <v>12</v>
      </c>
      <c r="AJ670">
        <v>234900</v>
      </c>
      <c r="AK670">
        <v>2812000</v>
      </c>
      <c r="AL670">
        <v>0</v>
      </c>
      <c r="AM670">
        <f>youtube_stats_raw[[#This Row],[subscribers_for_last_30_days]] /  youtube_stats_raw[[#This Row],[subscribers]]</f>
        <v>0</v>
      </c>
      <c r="AN670" t="str">
        <f>IF(AND(youtube_stats_raw[[#This Row],[upload_frequency]]&gt;23.1077381,youtube_stats_raw[[#This Row],[ engagement_rate]]&lt;=0),"High",IF(OR(youtube_stats_raw[[#This Row],[upload_frequency]]&gt;23.1077381,youtube_stats_raw[[#This Row],[ engagement_rate]]&lt;=0),"Medium","Low"))</f>
        <v>Medium</v>
      </c>
      <c r="AO670" s="4">
        <f>DATE(T670, MATCH(U670,{"Jan","Feb","Mar","Apr","May","Jun","Jul","Aug","Sep","Oct","Nov","Dec"},0), V670)</f>
        <v>41833</v>
      </c>
      <c r="AP670" t="str">
        <f>IF(youtube_stats_raw[[#This Row],[subscribers]]&lt;70000000,"Micro",IF(youtube_stats_raw[[#This Row],[subscribers]]&lt;128000000,"Mid",IF(youtube_stats_raw[[#This Row],[subscribers]]&lt;186000000,"Macro","Mega")))</f>
        <v>Micro</v>
      </c>
      <c r="AQ670">
        <f>SUM((youtube_stats_raw[[#This Row],[lowest_yearly_earnings]] + youtube_stats_raw[[#This Row],[highest_yearly_earnings]])/2)</f>
        <v>1594000</v>
      </c>
      <c r="AR67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71" spans="1:44" x14ac:dyDescent="0.3">
      <c r="A671">
        <v>772</v>
      </c>
      <c r="B671" t="s">
        <v>916</v>
      </c>
      <c r="C671" s="1">
        <v>14200000</v>
      </c>
      <c r="D671" s="2">
        <v>4040297006</v>
      </c>
      <c r="E671" t="s">
        <v>37</v>
      </c>
      <c r="F671" t="s">
        <v>916</v>
      </c>
      <c r="G671">
        <v>1281</v>
      </c>
      <c r="H671" t="s">
        <v>113</v>
      </c>
      <c r="I671" t="s">
        <v>114</v>
      </c>
      <c r="J671" t="s">
        <v>45</v>
      </c>
      <c r="K671">
        <v>1877</v>
      </c>
      <c r="L671">
        <v>43</v>
      </c>
      <c r="M671">
        <v>154</v>
      </c>
      <c r="N671">
        <v>19029000</v>
      </c>
      <c r="O671">
        <v>4800</v>
      </c>
      <c r="P671">
        <v>76100</v>
      </c>
      <c r="Q671">
        <v>57100</v>
      </c>
      <c r="R671">
        <v>913400</v>
      </c>
      <c r="S671">
        <v>0</v>
      </c>
      <c r="T671">
        <v>2014</v>
      </c>
      <c r="U671" t="s">
        <v>132</v>
      </c>
      <c r="V671" t="s">
        <v>90</v>
      </c>
      <c r="W671">
        <v>51.3</v>
      </c>
      <c r="X671">
        <v>212559417</v>
      </c>
      <c r="Y671">
        <v>12.08</v>
      </c>
      <c r="Z671">
        <v>183241641</v>
      </c>
      <c r="AA671">
        <v>-14.235004</v>
      </c>
      <c r="AB671">
        <v>-51.925280000000001</v>
      </c>
      <c r="AC671">
        <v>10.675000000000001</v>
      </c>
      <c r="AD671">
        <v>3154017.9594067135</v>
      </c>
      <c r="AE671">
        <v>11085.089773614363</v>
      </c>
      <c r="AF671">
        <v>3.5145931051386672E-3</v>
      </c>
      <c r="AG671">
        <v>18.835248964862856</v>
      </c>
      <c r="AH671">
        <v>284.52795816901408</v>
      </c>
      <c r="AI671">
        <v>12</v>
      </c>
      <c r="AJ671">
        <v>71300</v>
      </c>
      <c r="AK671">
        <v>856300</v>
      </c>
      <c r="AL671">
        <v>0</v>
      </c>
      <c r="AM671">
        <f>youtube_stats_raw[[#This Row],[subscribers_for_last_30_days]] /  youtube_stats_raw[[#This Row],[subscribers]]</f>
        <v>0</v>
      </c>
      <c r="AN671" t="str">
        <f>IF(AND(youtube_stats_raw[[#This Row],[upload_frequency]]&gt;23.1077381,youtube_stats_raw[[#This Row],[ engagement_rate]]&lt;=0),"High",IF(OR(youtube_stats_raw[[#This Row],[upload_frequency]]&gt;23.1077381,youtube_stats_raw[[#This Row],[ engagement_rate]]&lt;=0),"Medium","Low"))</f>
        <v>Medium</v>
      </c>
      <c r="AO671" s="4">
        <f>DATE(T671, MATCH(U671,{"Jan","Feb","Mar","Apr","May","Jun","Jul","Aug","Sep","Oct","Nov","Dec"},0), V671)</f>
        <v>41930</v>
      </c>
      <c r="AP671" t="str">
        <f>IF(youtube_stats_raw[[#This Row],[subscribers]]&lt;70000000,"Micro",IF(youtube_stats_raw[[#This Row],[subscribers]]&lt;128000000,"Mid",IF(youtube_stats_raw[[#This Row],[subscribers]]&lt;186000000,"Macro","Mega")))</f>
        <v>Micro</v>
      </c>
      <c r="AQ671">
        <f>SUM((youtube_stats_raw[[#This Row],[lowest_yearly_earnings]] + youtube_stats_raw[[#This Row],[highest_yearly_earnings]])/2)</f>
        <v>485250</v>
      </c>
      <c r="AR67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72" spans="1:44" x14ac:dyDescent="0.3">
      <c r="A672">
        <v>773</v>
      </c>
      <c r="B672" t="s">
        <v>917</v>
      </c>
      <c r="C672" s="1">
        <v>14200000</v>
      </c>
      <c r="D672" s="2">
        <v>6973932553</v>
      </c>
      <c r="E672" t="s">
        <v>45</v>
      </c>
      <c r="F672" t="s">
        <v>918</v>
      </c>
      <c r="G672">
        <v>60</v>
      </c>
      <c r="H672" t="s">
        <v>517</v>
      </c>
      <c r="I672" t="s">
        <v>518</v>
      </c>
      <c r="J672" t="s">
        <v>45</v>
      </c>
      <c r="K672">
        <v>3739171</v>
      </c>
      <c r="L672">
        <v>2460</v>
      </c>
      <c r="M672">
        <v>4686</v>
      </c>
      <c r="N672">
        <v>105</v>
      </c>
      <c r="O672">
        <v>0</v>
      </c>
      <c r="P672">
        <v>0</v>
      </c>
      <c r="Q672">
        <v>0</v>
      </c>
      <c r="R672">
        <v>5</v>
      </c>
      <c r="S672">
        <v>10</v>
      </c>
      <c r="T672">
        <v>2016</v>
      </c>
      <c r="U672" t="s">
        <v>91</v>
      </c>
      <c r="V672" t="s">
        <v>54</v>
      </c>
      <c r="W672">
        <v>82.7</v>
      </c>
      <c r="X672">
        <v>44385155</v>
      </c>
      <c r="Y672">
        <v>8.8800000000000008</v>
      </c>
      <c r="Z672">
        <v>30835699</v>
      </c>
      <c r="AA672">
        <v>48.379432999999999</v>
      </c>
      <c r="AB672">
        <v>31.165579999999999</v>
      </c>
      <c r="AC672">
        <v>0.625</v>
      </c>
      <c r="AD672">
        <v>116232209.21666667</v>
      </c>
      <c r="AE672">
        <v>236666.66666666666</v>
      </c>
      <c r="AF672">
        <v>2.0361539048569573E-3</v>
      </c>
      <c r="AG672">
        <v>0</v>
      </c>
      <c r="AH672">
        <v>491.12201077464789</v>
      </c>
      <c r="AI672">
        <v>10</v>
      </c>
      <c r="AJ672">
        <v>0</v>
      </c>
      <c r="AK672">
        <v>5</v>
      </c>
      <c r="AL672">
        <v>1</v>
      </c>
      <c r="AM672">
        <f>youtube_stats_raw[[#This Row],[subscribers_for_last_30_days]] /  youtube_stats_raw[[#This Row],[subscribers]]</f>
        <v>7.0422535211267606E-7</v>
      </c>
      <c r="AN672" t="str">
        <f>IF(AND(youtube_stats_raw[[#This Row],[upload_frequency]]&gt;23.1077381,youtube_stats_raw[[#This Row],[ engagement_rate]]&lt;=0),"High",IF(OR(youtube_stats_raw[[#This Row],[upload_frequency]]&gt;23.1077381,youtube_stats_raw[[#This Row],[ engagement_rate]]&lt;=0),"Medium","Low"))</f>
        <v>Low</v>
      </c>
      <c r="AO672" s="4">
        <f>DATE(T672, MATCH(U672,{"Jan","Feb","Mar","Apr","May","Jun","Jul","Aug","Sep","Oct","Nov","Dec"},0), V672)</f>
        <v>42585</v>
      </c>
      <c r="AP672" t="str">
        <f>IF(youtube_stats_raw[[#This Row],[subscribers]]&lt;70000000,"Micro",IF(youtube_stats_raw[[#This Row],[subscribers]]&lt;128000000,"Mid",IF(youtube_stats_raw[[#This Row],[subscribers]]&lt;186000000,"Macro","Mega")))</f>
        <v>Micro</v>
      </c>
      <c r="AQ672">
        <f>SUM((youtube_stats_raw[[#This Row],[lowest_yearly_earnings]] + youtube_stats_raw[[#This Row],[highest_yearly_earnings]])/2)</f>
        <v>2.5</v>
      </c>
      <c r="AR67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73" spans="1:44" x14ac:dyDescent="0.3">
      <c r="A673">
        <v>774</v>
      </c>
      <c r="B673" t="s">
        <v>919</v>
      </c>
      <c r="C673" s="1">
        <v>14200000</v>
      </c>
      <c r="D673" s="2">
        <v>1778318927</v>
      </c>
      <c r="E673" t="s">
        <v>94</v>
      </c>
      <c r="F673" t="s">
        <v>919</v>
      </c>
      <c r="G673">
        <v>876</v>
      </c>
      <c r="H673" t="s">
        <v>305</v>
      </c>
      <c r="I673" t="s">
        <v>306</v>
      </c>
      <c r="J673" t="s">
        <v>45</v>
      </c>
      <c r="K673">
        <v>5764</v>
      </c>
      <c r="L673">
        <v>2</v>
      </c>
      <c r="M673">
        <v>154</v>
      </c>
      <c r="N673">
        <v>35934000</v>
      </c>
      <c r="O673">
        <v>9000</v>
      </c>
      <c r="P673">
        <v>143700</v>
      </c>
      <c r="Q673">
        <v>107800</v>
      </c>
      <c r="R673">
        <v>1700000</v>
      </c>
      <c r="S673">
        <v>0</v>
      </c>
      <c r="T673">
        <v>2008</v>
      </c>
      <c r="U673" t="s">
        <v>89</v>
      </c>
      <c r="V673" t="s">
        <v>78</v>
      </c>
      <c r="W673">
        <v>85</v>
      </c>
      <c r="X673">
        <v>17332850</v>
      </c>
      <c r="Y673">
        <v>3.2</v>
      </c>
      <c r="Z673">
        <v>15924729</v>
      </c>
      <c r="AA673">
        <v>52.132632999999998</v>
      </c>
      <c r="AB673">
        <v>5.2912660000000002</v>
      </c>
      <c r="AC673">
        <v>4.5625</v>
      </c>
      <c r="AD673">
        <v>2030044.4372146118</v>
      </c>
      <c r="AE673">
        <v>16210.045662100456</v>
      </c>
      <c r="AF673">
        <v>7.9850693733295678E-3</v>
      </c>
      <c r="AG673">
        <v>80.806652742778795</v>
      </c>
      <c r="AH673">
        <v>125.23372725352112</v>
      </c>
      <c r="AI673">
        <v>18</v>
      </c>
      <c r="AJ673">
        <v>134700</v>
      </c>
      <c r="AK673">
        <v>1592200</v>
      </c>
      <c r="AL673">
        <v>0</v>
      </c>
      <c r="AM673">
        <f>youtube_stats_raw[[#This Row],[subscribers_for_last_30_days]] /  youtube_stats_raw[[#This Row],[subscribers]]</f>
        <v>0</v>
      </c>
      <c r="AN673" t="str">
        <f>IF(AND(youtube_stats_raw[[#This Row],[upload_frequency]]&gt;23.1077381,youtube_stats_raw[[#This Row],[ engagement_rate]]&lt;=0),"High",IF(OR(youtube_stats_raw[[#This Row],[upload_frequency]]&gt;23.1077381,youtube_stats_raw[[#This Row],[ engagement_rate]]&lt;=0),"Medium","Low"))</f>
        <v>Medium</v>
      </c>
      <c r="AO673" s="4">
        <f>DATE(T673, MATCH(U673,{"Jan","Feb","Mar","Apr","May","Jun","Jul","Aug","Sep","Oct","Nov","Dec"},0), V673)</f>
        <v>39622</v>
      </c>
      <c r="AP673" t="str">
        <f>IF(youtube_stats_raw[[#This Row],[subscribers]]&lt;70000000,"Micro",IF(youtube_stats_raw[[#This Row],[subscribers]]&lt;128000000,"Mid",IF(youtube_stats_raw[[#This Row],[subscribers]]&lt;186000000,"Macro","Mega")))</f>
        <v>Micro</v>
      </c>
      <c r="AQ673">
        <f>SUM((youtube_stats_raw[[#This Row],[lowest_yearly_earnings]] + youtube_stats_raw[[#This Row],[highest_yearly_earnings]])/2)</f>
        <v>903900</v>
      </c>
      <c r="AR67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74" spans="1:44" x14ac:dyDescent="0.3">
      <c r="A674">
        <v>775</v>
      </c>
      <c r="B674" t="s">
        <v>920</v>
      </c>
      <c r="C674" s="1">
        <v>14200000</v>
      </c>
      <c r="D674" s="2">
        <v>2084791147</v>
      </c>
      <c r="E674" t="s">
        <v>61</v>
      </c>
      <c r="F674" t="s">
        <v>920</v>
      </c>
      <c r="G674">
        <v>342</v>
      </c>
      <c r="H674" t="s">
        <v>96</v>
      </c>
      <c r="I674" t="s">
        <v>97</v>
      </c>
      <c r="J674" t="s">
        <v>41</v>
      </c>
      <c r="K674">
        <v>4696</v>
      </c>
      <c r="L674">
        <v>27</v>
      </c>
      <c r="M674">
        <v>55</v>
      </c>
      <c r="N674">
        <v>54291000</v>
      </c>
      <c r="O674">
        <v>13600</v>
      </c>
      <c r="P674">
        <v>217200</v>
      </c>
      <c r="Q674">
        <v>162900</v>
      </c>
      <c r="R674">
        <v>2600000</v>
      </c>
      <c r="S674">
        <v>200000</v>
      </c>
      <c r="T674">
        <v>2015</v>
      </c>
      <c r="U674" t="s">
        <v>84</v>
      </c>
      <c r="V674" t="s">
        <v>56</v>
      </c>
      <c r="W674">
        <v>60</v>
      </c>
      <c r="X674">
        <v>66834405</v>
      </c>
      <c r="Y674">
        <v>3.85</v>
      </c>
      <c r="Z674">
        <v>55908316</v>
      </c>
      <c r="AA674">
        <v>55.378050999999999</v>
      </c>
      <c r="AB674">
        <v>-3.4359730000000002</v>
      </c>
      <c r="AC674">
        <v>3.1666666666666665</v>
      </c>
      <c r="AD674">
        <v>6095880.5467836261</v>
      </c>
      <c r="AE674">
        <v>41520.46783625731</v>
      </c>
      <c r="AF674">
        <v>6.8112338353094517E-3</v>
      </c>
      <c r="AG674">
        <v>104.18309781895866</v>
      </c>
      <c r="AH674">
        <v>146.81627795774648</v>
      </c>
      <c r="AI674">
        <v>11</v>
      </c>
      <c r="AJ674">
        <v>203600</v>
      </c>
      <c r="AK674">
        <v>2437100</v>
      </c>
      <c r="AL674">
        <v>18181.81818181818</v>
      </c>
      <c r="AM674">
        <f>youtube_stats_raw[[#This Row],[subscribers_for_last_30_days]] /  youtube_stats_raw[[#This Row],[subscribers]]</f>
        <v>1.4084507042253521E-2</v>
      </c>
      <c r="AN674" t="str">
        <f>IF(AND(youtube_stats_raw[[#This Row],[upload_frequency]]&gt;23.1077381,youtube_stats_raw[[#This Row],[ engagement_rate]]&lt;=0),"High",IF(OR(youtube_stats_raw[[#This Row],[upload_frequency]]&gt;23.1077381,youtube_stats_raw[[#This Row],[ engagement_rate]]&lt;=0),"Medium","Low"))</f>
        <v>Low</v>
      </c>
      <c r="AO674" s="4">
        <f>DATE(T674, MATCH(U674,{"Jan","Feb","Mar","Apr","May","Jun","Jul","Aug","Sep","Oct","Nov","Dec"},0), V674)</f>
        <v>42362</v>
      </c>
      <c r="AP674" t="str">
        <f>IF(youtube_stats_raw[[#This Row],[subscribers]]&lt;70000000,"Micro",IF(youtube_stats_raw[[#This Row],[subscribers]]&lt;128000000,"Mid",IF(youtube_stats_raw[[#This Row],[subscribers]]&lt;186000000,"Macro","Mega")))</f>
        <v>Micro</v>
      </c>
      <c r="AQ674">
        <f>SUM((youtube_stats_raw[[#This Row],[lowest_yearly_earnings]] + youtube_stats_raw[[#This Row],[highest_yearly_earnings]])/2)</f>
        <v>1381450</v>
      </c>
      <c r="AR67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75" spans="1:44" x14ac:dyDescent="0.3">
      <c r="A675">
        <v>776</v>
      </c>
      <c r="B675" t="s">
        <v>921</v>
      </c>
      <c r="C675" s="1">
        <v>14200000</v>
      </c>
      <c r="D675" s="2">
        <v>3920559552</v>
      </c>
      <c r="E675" t="s">
        <v>61</v>
      </c>
      <c r="F675" t="s">
        <v>921</v>
      </c>
      <c r="G675">
        <v>1300</v>
      </c>
      <c r="H675" t="s">
        <v>195</v>
      </c>
      <c r="I675" t="s">
        <v>196</v>
      </c>
      <c r="J675" t="s">
        <v>41</v>
      </c>
      <c r="K675">
        <v>1971</v>
      </c>
      <c r="L675">
        <v>28</v>
      </c>
      <c r="M675">
        <v>54</v>
      </c>
      <c r="N675">
        <v>44575000</v>
      </c>
      <c r="O675">
        <v>11100</v>
      </c>
      <c r="P675">
        <v>178300</v>
      </c>
      <c r="Q675">
        <v>133700</v>
      </c>
      <c r="R675">
        <v>2100000</v>
      </c>
      <c r="S675">
        <v>200000</v>
      </c>
      <c r="T675">
        <v>2016</v>
      </c>
      <c r="U675" t="s">
        <v>73</v>
      </c>
      <c r="V675" t="s">
        <v>35</v>
      </c>
      <c r="W675">
        <v>40.200000000000003</v>
      </c>
      <c r="X675">
        <v>126014024</v>
      </c>
      <c r="Y675">
        <v>3.42</v>
      </c>
      <c r="Z675">
        <v>102626859</v>
      </c>
      <c r="AA675">
        <v>23.634501</v>
      </c>
      <c r="AB675">
        <v>-102.552784</v>
      </c>
      <c r="AC675">
        <v>13.541666666666666</v>
      </c>
      <c r="AD675">
        <v>3015815.04</v>
      </c>
      <c r="AE675">
        <v>10923.076923076924</v>
      </c>
      <c r="AF675">
        <v>3.6219319746733946E-3</v>
      </c>
      <c r="AG675">
        <v>45.478202189032835</v>
      </c>
      <c r="AH675">
        <v>276.09574309859153</v>
      </c>
      <c r="AI675">
        <v>10</v>
      </c>
      <c r="AJ675">
        <v>167200</v>
      </c>
      <c r="AK675">
        <v>1966300</v>
      </c>
      <c r="AL675">
        <v>20000</v>
      </c>
      <c r="AM675">
        <f>youtube_stats_raw[[#This Row],[subscribers_for_last_30_days]] /  youtube_stats_raw[[#This Row],[subscribers]]</f>
        <v>1.4084507042253521E-2</v>
      </c>
      <c r="AN675" t="str">
        <f>IF(AND(youtube_stats_raw[[#This Row],[upload_frequency]]&gt;23.1077381,youtube_stats_raw[[#This Row],[ engagement_rate]]&lt;=0),"High",IF(OR(youtube_stats_raw[[#This Row],[upload_frequency]]&gt;23.1077381,youtube_stats_raw[[#This Row],[ engagement_rate]]&lt;=0),"Medium","Low"))</f>
        <v>Low</v>
      </c>
      <c r="AO675" s="4">
        <f>DATE(T675, MATCH(U675,{"Jan","Feb","Mar","Apr","May","Jun","Jul","Aug","Sep","Oct","Nov","Dec"},0), V675)</f>
        <v>42382</v>
      </c>
      <c r="AP675" t="str">
        <f>IF(youtube_stats_raw[[#This Row],[subscribers]]&lt;70000000,"Micro",IF(youtube_stats_raw[[#This Row],[subscribers]]&lt;128000000,"Mid",IF(youtube_stats_raw[[#This Row],[subscribers]]&lt;186000000,"Macro","Mega")))</f>
        <v>Micro</v>
      </c>
      <c r="AQ675">
        <f>SUM((youtube_stats_raw[[#This Row],[lowest_yearly_earnings]] + youtube_stats_raw[[#This Row],[highest_yearly_earnings]])/2)</f>
        <v>1116850</v>
      </c>
      <c r="AR67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76" spans="1:44" x14ac:dyDescent="0.3">
      <c r="A676">
        <v>777</v>
      </c>
      <c r="B676" t="s">
        <v>922</v>
      </c>
      <c r="C676" s="1">
        <v>14200000</v>
      </c>
      <c r="D676" s="2">
        <v>6554000320</v>
      </c>
      <c r="E676" t="s">
        <v>49</v>
      </c>
      <c r="F676" t="s">
        <v>922</v>
      </c>
      <c r="G676">
        <v>433</v>
      </c>
      <c r="H676" t="s">
        <v>31</v>
      </c>
      <c r="I676" t="s">
        <v>32</v>
      </c>
      <c r="J676" t="s">
        <v>49</v>
      </c>
      <c r="K676">
        <v>912</v>
      </c>
      <c r="L676">
        <v>110</v>
      </c>
      <c r="M676">
        <v>37</v>
      </c>
      <c r="N676">
        <v>141688000</v>
      </c>
      <c r="O676">
        <v>35400</v>
      </c>
      <c r="P676">
        <v>566800</v>
      </c>
      <c r="Q676">
        <v>425100</v>
      </c>
      <c r="R676">
        <v>6800000</v>
      </c>
      <c r="S676">
        <v>300000</v>
      </c>
      <c r="T676">
        <v>2014</v>
      </c>
      <c r="U676" t="s">
        <v>34</v>
      </c>
      <c r="V676" t="s">
        <v>35</v>
      </c>
      <c r="W676">
        <v>28.1</v>
      </c>
      <c r="X676">
        <v>1366417754</v>
      </c>
      <c r="Y676">
        <v>5.36</v>
      </c>
      <c r="Z676">
        <v>471031528</v>
      </c>
      <c r="AA676">
        <v>20.593684</v>
      </c>
      <c r="AB676">
        <v>78.962879999999998</v>
      </c>
      <c r="AC676">
        <v>3.6083333333333334</v>
      </c>
      <c r="AD676">
        <v>15136259.399538105</v>
      </c>
      <c r="AE676">
        <v>32794.457274826789</v>
      </c>
      <c r="AF676">
        <v>2.1666157013553516E-3</v>
      </c>
      <c r="AG676">
        <v>86.481533769592488</v>
      </c>
      <c r="AH676">
        <v>461.54931830985913</v>
      </c>
      <c r="AI676">
        <v>12</v>
      </c>
      <c r="AJ676">
        <v>531400</v>
      </c>
      <c r="AK676">
        <v>6374900</v>
      </c>
      <c r="AL676">
        <v>25000</v>
      </c>
      <c r="AM676">
        <f>youtube_stats_raw[[#This Row],[subscribers_for_last_30_days]] /  youtube_stats_raw[[#This Row],[subscribers]]</f>
        <v>2.1126760563380281E-2</v>
      </c>
      <c r="AN676" t="str">
        <f>IF(AND(youtube_stats_raw[[#This Row],[upload_frequency]]&gt;23.1077381,youtube_stats_raw[[#This Row],[ engagement_rate]]&lt;=0),"High",IF(OR(youtube_stats_raw[[#This Row],[upload_frequency]]&gt;23.1077381,youtube_stats_raw[[#This Row],[ engagement_rate]]&lt;=0),"Medium","Low"))</f>
        <v>Low</v>
      </c>
      <c r="AO676" s="4">
        <f>DATE(T676, MATCH(U676,{"Jan","Feb","Mar","Apr","May","Jun","Jul","Aug","Sep","Oct","Nov","Dec"},0), V676)</f>
        <v>41711</v>
      </c>
      <c r="AP676" t="str">
        <f>IF(youtube_stats_raw[[#This Row],[subscribers]]&lt;70000000,"Micro",IF(youtube_stats_raw[[#This Row],[subscribers]]&lt;128000000,"Mid",IF(youtube_stats_raw[[#This Row],[subscribers]]&lt;186000000,"Macro","Mega")))</f>
        <v>Micro</v>
      </c>
      <c r="AQ676">
        <f>SUM((youtube_stats_raw[[#This Row],[lowest_yearly_earnings]] + youtube_stats_raw[[#This Row],[highest_yearly_earnings]])/2)</f>
        <v>3612550</v>
      </c>
      <c r="AR67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77" spans="1:44" x14ac:dyDescent="0.3">
      <c r="A677">
        <v>780</v>
      </c>
      <c r="B677" t="s">
        <v>923</v>
      </c>
      <c r="C677" s="1">
        <v>14200000</v>
      </c>
      <c r="D677" s="2">
        <v>10238593147</v>
      </c>
      <c r="E677" t="s">
        <v>170</v>
      </c>
      <c r="F677" t="s">
        <v>923</v>
      </c>
      <c r="G677">
        <v>872</v>
      </c>
      <c r="H677" t="s">
        <v>31</v>
      </c>
      <c r="I677" t="s">
        <v>32</v>
      </c>
      <c r="J677" t="s">
        <v>170</v>
      </c>
      <c r="K677">
        <v>422</v>
      </c>
      <c r="L677">
        <v>110</v>
      </c>
      <c r="M677">
        <v>33</v>
      </c>
      <c r="N677">
        <v>367898000</v>
      </c>
      <c r="O677">
        <v>92000</v>
      </c>
      <c r="P677">
        <v>1500000</v>
      </c>
      <c r="Q677">
        <v>1100000</v>
      </c>
      <c r="R677">
        <v>17700000</v>
      </c>
      <c r="S677">
        <v>400000</v>
      </c>
      <c r="T677">
        <v>2018</v>
      </c>
      <c r="U677" t="s">
        <v>89</v>
      </c>
      <c r="V677" t="s">
        <v>64</v>
      </c>
      <c r="W677">
        <v>28.1</v>
      </c>
      <c r="X677">
        <v>1366417754</v>
      </c>
      <c r="Y677">
        <v>5.36</v>
      </c>
      <c r="Z677">
        <v>471031528</v>
      </c>
      <c r="AA677">
        <v>20.593684</v>
      </c>
      <c r="AB677">
        <v>78.962879999999998</v>
      </c>
      <c r="AC677">
        <v>12.111111111111111</v>
      </c>
      <c r="AD677">
        <v>11741505.902522936</v>
      </c>
      <c r="AE677">
        <v>16284.40366972477</v>
      </c>
      <c r="AF677">
        <v>1.3869092946779244E-3</v>
      </c>
      <c r="AG677">
        <v>146.50450295893569</v>
      </c>
      <c r="AH677">
        <v>721.02768640845068</v>
      </c>
      <c r="AI677">
        <v>8</v>
      </c>
      <c r="AJ677">
        <v>1408000</v>
      </c>
      <c r="AK677">
        <v>16600000</v>
      </c>
      <c r="AL677">
        <v>50000</v>
      </c>
      <c r="AM677">
        <f>youtube_stats_raw[[#This Row],[subscribers_for_last_30_days]] /  youtube_stats_raw[[#This Row],[subscribers]]</f>
        <v>2.8169014084507043E-2</v>
      </c>
      <c r="AN677" t="str">
        <f>IF(AND(youtube_stats_raw[[#This Row],[upload_frequency]]&gt;23.1077381,youtube_stats_raw[[#This Row],[ engagement_rate]]&lt;=0),"High",IF(OR(youtube_stats_raw[[#This Row],[upload_frequency]]&gt;23.1077381,youtube_stats_raw[[#This Row],[ engagement_rate]]&lt;=0),"Medium","Low"))</f>
        <v>Low</v>
      </c>
      <c r="AO677" s="4">
        <f>DATE(T677, MATCH(U677,{"Jan","Feb","Mar","Apr","May","Jun","Jul","Aug","Sep","Oct","Nov","Dec"},0), V677)</f>
        <v>43255</v>
      </c>
      <c r="AP677" t="str">
        <f>IF(youtube_stats_raw[[#This Row],[subscribers]]&lt;70000000,"Micro",IF(youtube_stats_raw[[#This Row],[subscribers]]&lt;128000000,"Mid",IF(youtube_stats_raw[[#This Row],[subscribers]]&lt;186000000,"Macro","Mega")))</f>
        <v>Micro</v>
      </c>
      <c r="AQ677">
        <f>SUM((youtube_stats_raw[[#This Row],[lowest_yearly_earnings]] + youtube_stats_raw[[#This Row],[highest_yearly_earnings]])/2)</f>
        <v>9400000</v>
      </c>
      <c r="AR67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78" spans="1:44" x14ac:dyDescent="0.3">
      <c r="A678">
        <v>781</v>
      </c>
      <c r="B678" t="s">
        <v>924</v>
      </c>
      <c r="C678" s="1">
        <v>14200000</v>
      </c>
      <c r="D678" s="2">
        <v>11428794827</v>
      </c>
      <c r="E678" t="s">
        <v>45</v>
      </c>
      <c r="F678" t="s">
        <v>924</v>
      </c>
      <c r="G678">
        <v>132398</v>
      </c>
      <c r="H678" t="s">
        <v>31</v>
      </c>
      <c r="I678" t="s">
        <v>32</v>
      </c>
      <c r="J678" t="s">
        <v>45</v>
      </c>
      <c r="K678">
        <v>352</v>
      </c>
      <c r="L678">
        <v>109</v>
      </c>
      <c r="M678">
        <v>153</v>
      </c>
      <c r="N678">
        <v>59927000</v>
      </c>
      <c r="O678">
        <v>15000</v>
      </c>
      <c r="P678">
        <v>239700</v>
      </c>
      <c r="Q678">
        <v>179800</v>
      </c>
      <c r="R678">
        <v>2900000</v>
      </c>
      <c r="S678">
        <v>200000</v>
      </c>
      <c r="T678">
        <v>2008</v>
      </c>
      <c r="U678" t="s">
        <v>46</v>
      </c>
      <c r="V678" t="s">
        <v>183</v>
      </c>
      <c r="W678">
        <v>28.1</v>
      </c>
      <c r="X678">
        <v>1366417754</v>
      </c>
      <c r="Y678">
        <v>5.36</v>
      </c>
      <c r="Z678">
        <v>471031528</v>
      </c>
      <c r="AA678">
        <v>20.593684</v>
      </c>
      <c r="AB678">
        <v>78.962879999999998</v>
      </c>
      <c r="AC678">
        <v>689.57291666666663</v>
      </c>
      <c r="AD678">
        <v>86321.506571096237</v>
      </c>
      <c r="AE678">
        <v>107.25237541352588</v>
      </c>
      <c r="AF678">
        <v>1.2424757128768429E-3</v>
      </c>
      <c r="AG678">
        <v>20.973340026519665</v>
      </c>
      <c r="AH678">
        <v>804.84470612676057</v>
      </c>
      <c r="AI678">
        <v>18</v>
      </c>
      <c r="AJ678">
        <v>224700</v>
      </c>
      <c r="AK678">
        <v>2720200</v>
      </c>
      <c r="AL678">
        <v>11111.111111111111</v>
      </c>
      <c r="AM678">
        <f>youtube_stats_raw[[#This Row],[subscribers_for_last_30_days]] /  youtube_stats_raw[[#This Row],[subscribers]]</f>
        <v>1.4084507042253521E-2</v>
      </c>
      <c r="AN678" t="str">
        <f>IF(AND(youtube_stats_raw[[#This Row],[upload_frequency]]&gt;23.1077381,youtube_stats_raw[[#This Row],[ engagement_rate]]&lt;=0),"High",IF(OR(youtube_stats_raw[[#This Row],[upload_frequency]]&gt;23.1077381,youtube_stats_raw[[#This Row],[ engagement_rate]]&lt;=0),"Medium","Low"))</f>
        <v>Medium</v>
      </c>
      <c r="AO678" s="4">
        <f>DATE(T678, MATCH(U678,{"Jan","Feb","Mar","Apr","May","Jun","Jul","Aug","Sep","Oct","Nov","Dec"},0), V678)</f>
        <v>39504</v>
      </c>
      <c r="AP678" t="str">
        <f>IF(youtube_stats_raw[[#This Row],[subscribers]]&lt;70000000,"Micro",IF(youtube_stats_raw[[#This Row],[subscribers]]&lt;128000000,"Mid",IF(youtube_stats_raw[[#This Row],[subscribers]]&lt;186000000,"Macro","Mega")))</f>
        <v>Micro</v>
      </c>
      <c r="AQ678">
        <f>SUM((youtube_stats_raw[[#This Row],[lowest_yearly_earnings]] + youtube_stats_raw[[#This Row],[highest_yearly_earnings]])/2)</f>
        <v>1539900</v>
      </c>
      <c r="AR67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79" spans="1:44" x14ac:dyDescent="0.3">
      <c r="A679">
        <v>782</v>
      </c>
      <c r="B679" t="s">
        <v>925</v>
      </c>
      <c r="C679" s="1">
        <v>14200000</v>
      </c>
      <c r="D679" s="2">
        <v>3317805543</v>
      </c>
      <c r="E679" t="s">
        <v>45</v>
      </c>
      <c r="F679" t="s">
        <v>925</v>
      </c>
      <c r="G679">
        <v>1724</v>
      </c>
      <c r="H679" t="s">
        <v>39</v>
      </c>
      <c r="I679" t="s">
        <v>40</v>
      </c>
      <c r="J679" t="s">
        <v>45</v>
      </c>
      <c r="K679">
        <v>2485</v>
      </c>
      <c r="L679">
        <v>159</v>
      </c>
      <c r="M679">
        <v>154</v>
      </c>
      <c r="N679">
        <v>12902000</v>
      </c>
      <c r="O679">
        <v>3200</v>
      </c>
      <c r="P679">
        <v>51600</v>
      </c>
      <c r="Q679">
        <v>38700</v>
      </c>
      <c r="R679">
        <v>619300</v>
      </c>
      <c r="S679">
        <v>0</v>
      </c>
      <c r="T679">
        <v>2011</v>
      </c>
      <c r="U679" t="s">
        <v>91</v>
      </c>
      <c r="V679" t="s">
        <v>90</v>
      </c>
      <c r="W679">
        <v>88.2</v>
      </c>
      <c r="X679">
        <v>328239523</v>
      </c>
      <c r="Y679">
        <v>14.7</v>
      </c>
      <c r="Z679">
        <v>270663028</v>
      </c>
      <c r="AA679">
        <v>37.090240000000001</v>
      </c>
      <c r="AB679">
        <v>-95.712890999999999</v>
      </c>
      <c r="AC679">
        <v>11.051282051282051</v>
      </c>
      <c r="AD679">
        <v>1924481.1734338747</v>
      </c>
      <c r="AE679">
        <v>8236.6589327146175</v>
      </c>
      <c r="AF679">
        <v>4.2799373911348E-3</v>
      </c>
      <c r="AG679">
        <v>15.552448548067304</v>
      </c>
      <c r="AH679">
        <v>233.64827767605632</v>
      </c>
      <c r="AI679">
        <v>15</v>
      </c>
      <c r="AJ679">
        <v>48400</v>
      </c>
      <c r="AK679">
        <v>580600</v>
      </c>
      <c r="AL679">
        <v>0</v>
      </c>
      <c r="AM679">
        <f>youtube_stats_raw[[#This Row],[subscribers_for_last_30_days]] /  youtube_stats_raw[[#This Row],[subscribers]]</f>
        <v>0</v>
      </c>
      <c r="AN679" t="str">
        <f>IF(AND(youtube_stats_raw[[#This Row],[upload_frequency]]&gt;23.1077381,youtube_stats_raw[[#This Row],[ engagement_rate]]&lt;=0),"High",IF(OR(youtube_stats_raw[[#This Row],[upload_frequency]]&gt;23.1077381,youtube_stats_raw[[#This Row],[ engagement_rate]]&lt;=0),"Medium","Low"))</f>
        <v>Medium</v>
      </c>
      <c r="AO679" s="4">
        <f>DATE(T679, MATCH(U679,{"Jan","Feb","Mar","Apr","May","Jun","Jul","Aug","Sep","Oct","Nov","Dec"},0), V679)</f>
        <v>40773</v>
      </c>
      <c r="AP679" t="str">
        <f>IF(youtube_stats_raw[[#This Row],[subscribers]]&lt;70000000,"Micro",IF(youtube_stats_raw[[#This Row],[subscribers]]&lt;128000000,"Mid",IF(youtube_stats_raw[[#This Row],[subscribers]]&lt;186000000,"Macro","Mega")))</f>
        <v>Micro</v>
      </c>
      <c r="AQ679">
        <f>SUM((youtube_stats_raw[[#This Row],[lowest_yearly_earnings]] + youtube_stats_raw[[#This Row],[highest_yearly_earnings]])/2)</f>
        <v>329000</v>
      </c>
      <c r="AR67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80" spans="1:44" x14ac:dyDescent="0.3">
      <c r="A680">
        <v>783</v>
      </c>
      <c r="B680" t="s">
        <v>926</v>
      </c>
      <c r="C680" s="1">
        <v>14100000</v>
      </c>
      <c r="D680" s="2">
        <v>2131548711</v>
      </c>
      <c r="E680" t="s">
        <v>30</v>
      </c>
      <c r="F680" t="s">
        <v>926</v>
      </c>
      <c r="G680">
        <v>149</v>
      </c>
      <c r="H680" t="s">
        <v>31</v>
      </c>
      <c r="I680" t="s">
        <v>32</v>
      </c>
      <c r="J680" t="s">
        <v>30</v>
      </c>
      <c r="K680">
        <v>4624</v>
      </c>
      <c r="L680">
        <v>110</v>
      </c>
      <c r="M680">
        <v>134</v>
      </c>
      <c r="N680">
        <v>25605000</v>
      </c>
      <c r="O680">
        <v>6400</v>
      </c>
      <c r="P680">
        <v>102400</v>
      </c>
      <c r="Q680">
        <v>76800</v>
      </c>
      <c r="R680">
        <v>1200000</v>
      </c>
      <c r="S680">
        <v>100000</v>
      </c>
      <c r="T680">
        <v>2012</v>
      </c>
      <c r="U680" t="s">
        <v>132</v>
      </c>
      <c r="V680" t="s">
        <v>127</v>
      </c>
      <c r="W680">
        <v>28.1</v>
      </c>
      <c r="X680">
        <v>1366417754</v>
      </c>
      <c r="Y680">
        <v>5.36</v>
      </c>
      <c r="Z680">
        <v>471031528</v>
      </c>
      <c r="AA680">
        <v>20.593684</v>
      </c>
      <c r="AB680">
        <v>78.962879999999998</v>
      </c>
      <c r="AC680">
        <v>1.0347222222222223</v>
      </c>
      <c r="AD680">
        <v>14305696.046979865</v>
      </c>
      <c r="AE680">
        <v>94630.872483221479</v>
      </c>
      <c r="AF680">
        <v>6.614908647048977E-3</v>
      </c>
      <c r="AG680">
        <v>48.040187621121646</v>
      </c>
      <c r="AH680">
        <v>151.17366744680851</v>
      </c>
      <c r="AI680">
        <v>14</v>
      </c>
      <c r="AJ680">
        <v>96000</v>
      </c>
      <c r="AK680">
        <v>1123200</v>
      </c>
      <c r="AL680">
        <v>7142.8571428571431</v>
      </c>
      <c r="AM680">
        <f>youtube_stats_raw[[#This Row],[subscribers_for_last_30_days]] /  youtube_stats_raw[[#This Row],[subscribers]]</f>
        <v>7.0921985815602835E-3</v>
      </c>
      <c r="AN680" t="str">
        <f>IF(AND(youtube_stats_raw[[#This Row],[upload_frequency]]&gt;23.1077381,youtube_stats_raw[[#This Row],[ engagement_rate]]&lt;=0),"High",IF(OR(youtube_stats_raw[[#This Row],[upload_frequency]]&gt;23.1077381,youtube_stats_raw[[#This Row],[ engagement_rate]]&lt;=0),"Medium","Low"))</f>
        <v>Low</v>
      </c>
      <c r="AO680" s="4">
        <f>DATE(T680, MATCH(U680,{"Jan","Feb","Mar","Apr","May","Jun","Jul","Aug","Sep","Oct","Nov","Dec"},0), V680)</f>
        <v>41204</v>
      </c>
      <c r="AP680" t="str">
        <f>IF(youtube_stats_raw[[#This Row],[subscribers]]&lt;70000000,"Micro",IF(youtube_stats_raw[[#This Row],[subscribers]]&lt;128000000,"Mid",IF(youtube_stats_raw[[#This Row],[subscribers]]&lt;186000000,"Macro","Mega")))</f>
        <v>Micro</v>
      </c>
      <c r="AQ680">
        <f>SUM((youtube_stats_raw[[#This Row],[lowest_yearly_earnings]] + youtube_stats_raw[[#This Row],[highest_yearly_earnings]])/2)</f>
        <v>638400</v>
      </c>
      <c r="AR68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81" spans="1:44" x14ac:dyDescent="0.3">
      <c r="A681">
        <v>786</v>
      </c>
      <c r="B681" t="s">
        <v>927</v>
      </c>
      <c r="C681" s="1">
        <v>14100000</v>
      </c>
      <c r="D681" s="2">
        <v>5129529846</v>
      </c>
      <c r="E681" t="s">
        <v>30</v>
      </c>
      <c r="F681" t="s">
        <v>928</v>
      </c>
      <c r="G681">
        <v>3</v>
      </c>
      <c r="H681" t="s">
        <v>329</v>
      </c>
      <c r="I681" t="s">
        <v>330</v>
      </c>
      <c r="J681" t="s">
        <v>71</v>
      </c>
      <c r="K681">
        <v>4032620</v>
      </c>
      <c r="L681">
        <v>3671</v>
      </c>
      <c r="M681">
        <v>7629</v>
      </c>
      <c r="N681">
        <v>147</v>
      </c>
      <c r="O681">
        <v>0</v>
      </c>
      <c r="P681">
        <v>1</v>
      </c>
      <c r="Q681">
        <v>0</v>
      </c>
      <c r="R681">
        <v>7</v>
      </c>
      <c r="S681">
        <v>1</v>
      </c>
      <c r="T681">
        <v>2015</v>
      </c>
      <c r="U681" t="s">
        <v>140</v>
      </c>
      <c r="V681" t="s">
        <v>64</v>
      </c>
      <c r="W681">
        <v>113.1</v>
      </c>
      <c r="X681">
        <v>25766605</v>
      </c>
      <c r="Y681">
        <v>5.27</v>
      </c>
      <c r="Z681">
        <v>21844756</v>
      </c>
      <c r="AA681">
        <v>-25.274398000000001</v>
      </c>
      <c r="AB681">
        <v>133.775136</v>
      </c>
      <c r="AC681">
        <v>2.7777777777777776E-2</v>
      </c>
      <c r="AD681">
        <v>1709843282</v>
      </c>
      <c r="AE681">
        <v>4700000</v>
      </c>
      <c r="AF681">
        <v>2.748789932667057E-3</v>
      </c>
      <c r="AG681">
        <v>1.949496406146849E-4</v>
      </c>
      <c r="AH681">
        <v>363.79644297872341</v>
      </c>
      <c r="AI681">
        <v>11</v>
      </c>
      <c r="AJ681">
        <v>1</v>
      </c>
      <c r="AK681">
        <v>7</v>
      </c>
      <c r="AL681">
        <v>9.0909090909090912E-2</v>
      </c>
      <c r="AM681">
        <f>youtube_stats_raw[[#This Row],[subscribers_for_last_30_days]] /  youtube_stats_raw[[#This Row],[subscribers]]</f>
        <v>7.092198581560284E-8</v>
      </c>
      <c r="AN681" t="str">
        <f>IF(AND(youtube_stats_raw[[#This Row],[upload_frequency]]&gt;23.1077381,youtube_stats_raw[[#This Row],[ engagement_rate]]&lt;=0),"High",IF(OR(youtube_stats_raw[[#This Row],[upload_frequency]]&gt;23.1077381,youtube_stats_raw[[#This Row],[ engagement_rate]]&lt;=0),"Medium","Low"))</f>
        <v>Low</v>
      </c>
      <c r="AO681" s="4">
        <f>DATE(T681, MATCH(U681,{"Jan","Feb","Mar","Apr","May","Jun","Jul","Aug","Sep","Oct","Nov","Dec"},0), V681)</f>
        <v>42312</v>
      </c>
      <c r="AP681" t="str">
        <f>IF(youtube_stats_raw[[#This Row],[subscribers]]&lt;70000000,"Micro",IF(youtube_stats_raw[[#This Row],[subscribers]]&lt;128000000,"Mid",IF(youtube_stats_raw[[#This Row],[subscribers]]&lt;186000000,"Macro","Mega")))</f>
        <v>Micro</v>
      </c>
      <c r="AQ681">
        <f>SUM((youtube_stats_raw[[#This Row],[lowest_yearly_earnings]] + youtube_stats_raw[[#This Row],[highest_yearly_earnings]])/2)</f>
        <v>3.5</v>
      </c>
      <c r="AR68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82" spans="1:44" x14ac:dyDescent="0.3">
      <c r="A682">
        <v>787</v>
      </c>
      <c r="B682" t="s">
        <v>929</v>
      </c>
      <c r="C682" s="1">
        <v>14100000</v>
      </c>
      <c r="D682" s="2">
        <v>5405563355</v>
      </c>
      <c r="E682" t="s">
        <v>465</v>
      </c>
      <c r="F682" t="s">
        <v>929</v>
      </c>
      <c r="G682">
        <v>855</v>
      </c>
      <c r="H682" t="s">
        <v>201</v>
      </c>
      <c r="I682" t="s">
        <v>202</v>
      </c>
      <c r="J682" t="s">
        <v>238</v>
      </c>
      <c r="K682">
        <v>1202</v>
      </c>
      <c r="L682">
        <v>7</v>
      </c>
      <c r="M682">
        <v>1</v>
      </c>
      <c r="N682">
        <v>353259000</v>
      </c>
      <c r="O682">
        <v>88300</v>
      </c>
      <c r="P682">
        <v>1400000</v>
      </c>
      <c r="Q682">
        <v>1100000</v>
      </c>
      <c r="R682">
        <v>17000000</v>
      </c>
      <c r="S682">
        <v>500000</v>
      </c>
      <c r="T682">
        <v>2007</v>
      </c>
      <c r="U682" t="s">
        <v>51</v>
      </c>
      <c r="V682" t="s">
        <v>42</v>
      </c>
      <c r="W682">
        <v>36.799999999999997</v>
      </c>
      <c r="X682">
        <v>9770529</v>
      </c>
      <c r="Y682">
        <v>2.35</v>
      </c>
      <c r="Z682">
        <v>8479744</v>
      </c>
      <c r="AA682">
        <v>23.424075999999999</v>
      </c>
      <c r="AB682">
        <v>53.847817999999997</v>
      </c>
      <c r="AC682">
        <v>4.1911764705882355</v>
      </c>
      <c r="AD682">
        <v>6322296.3216374265</v>
      </c>
      <c r="AE682">
        <v>16491.228070175439</v>
      </c>
      <c r="AF682">
        <v>2.6084237800964596E-3</v>
      </c>
      <c r="AG682">
        <v>258.99243206631513</v>
      </c>
      <c r="AH682">
        <v>383.37328758865249</v>
      </c>
      <c r="AI682">
        <v>19</v>
      </c>
      <c r="AJ682">
        <v>1311700</v>
      </c>
      <c r="AK682">
        <v>15900000</v>
      </c>
      <c r="AL682">
        <v>26315.78947368421</v>
      </c>
      <c r="AM682">
        <f>youtube_stats_raw[[#This Row],[subscribers_for_last_30_days]] /  youtube_stats_raw[[#This Row],[subscribers]]</f>
        <v>3.5460992907801421E-2</v>
      </c>
      <c r="AN682" t="str">
        <f>IF(AND(youtube_stats_raw[[#This Row],[upload_frequency]]&gt;23.1077381,youtube_stats_raw[[#This Row],[ engagement_rate]]&lt;=0),"High",IF(OR(youtube_stats_raw[[#This Row],[upload_frequency]]&gt;23.1077381,youtube_stats_raw[[#This Row],[ engagement_rate]]&lt;=0),"Medium","Low"))</f>
        <v>Low</v>
      </c>
      <c r="AO682" s="4">
        <f>DATE(T682, MATCH(U682,{"Jan","Feb","Mar","Apr","May","Jun","Jul","Aug","Sep","Oct","Nov","Dec"},0), V682)</f>
        <v>39337</v>
      </c>
      <c r="AP682" t="str">
        <f>IF(youtube_stats_raw[[#This Row],[subscribers]]&lt;70000000,"Micro",IF(youtube_stats_raw[[#This Row],[subscribers]]&lt;128000000,"Mid",IF(youtube_stats_raw[[#This Row],[subscribers]]&lt;186000000,"Macro","Mega")))</f>
        <v>Micro</v>
      </c>
      <c r="AQ682">
        <f>SUM((youtube_stats_raw[[#This Row],[lowest_yearly_earnings]] + youtube_stats_raw[[#This Row],[highest_yearly_earnings]])/2)</f>
        <v>9050000</v>
      </c>
      <c r="AR68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83" spans="1:44" x14ac:dyDescent="0.3">
      <c r="A683">
        <v>788</v>
      </c>
      <c r="B683" t="s">
        <v>930</v>
      </c>
      <c r="C683" s="1">
        <v>14100000</v>
      </c>
      <c r="D683" s="2">
        <v>6036496916</v>
      </c>
      <c r="E683" t="s">
        <v>45</v>
      </c>
      <c r="F683" t="s">
        <v>930</v>
      </c>
      <c r="G683">
        <v>2854</v>
      </c>
      <c r="H683" t="s">
        <v>246</v>
      </c>
      <c r="I683" t="s">
        <v>247</v>
      </c>
      <c r="J683" t="s">
        <v>45</v>
      </c>
      <c r="K683">
        <v>1029</v>
      </c>
      <c r="L683">
        <v>27</v>
      </c>
      <c r="M683">
        <v>154</v>
      </c>
      <c r="N683">
        <v>176062000</v>
      </c>
      <c r="O683">
        <v>44000</v>
      </c>
      <c r="P683">
        <v>704200</v>
      </c>
      <c r="Q683">
        <v>528200</v>
      </c>
      <c r="R683">
        <v>8500000</v>
      </c>
      <c r="S683">
        <v>400000</v>
      </c>
      <c r="T683">
        <v>2016</v>
      </c>
      <c r="U683" t="s">
        <v>73</v>
      </c>
      <c r="V683" t="s">
        <v>77</v>
      </c>
      <c r="W683">
        <v>36.299999999999997</v>
      </c>
      <c r="X683">
        <v>270203917</v>
      </c>
      <c r="Y683">
        <v>4.6900000000000004</v>
      </c>
      <c r="Z683">
        <v>151509724</v>
      </c>
      <c r="AA683">
        <v>-0.78927499999999995</v>
      </c>
      <c r="AB683">
        <v>113.92132700000001</v>
      </c>
      <c r="AC683">
        <v>29.729166666666668</v>
      </c>
      <c r="AD683">
        <v>2115100.5311843026</v>
      </c>
      <c r="AE683">
        <v>4940.4344779257181</v>
      </c>
      <c r="AF683">
        <v>2.3357918004774146E-3</v>
      </c>
      <c r="AG683">
        <v>116.6570628295174</v>
      </c>
      <c r="AH683">
        <v>428.12034865248228</v>
      </c>
      <c r="AI683">
        <v>10</v>
      </c>
      <c r="AJ683">
        <v>660200</v>
      </c>
      <c r="AK683">
        <v>7971800</v>
      </c>
      <c r="AL683">
        <v>40000</v>
      </c>
      <c r="AM683">
        <f>youtube_stats_raw[[#This Row],[subscribers_for_last_30_days]] /  youtube_stats_raw[[#This Row],[subscribers]]</f>
        <v>2.8368794326241134E-2</v>
      </c>
      <c r="AN683" t="str">
        <f>IF(AND(youtube_stats_raw[[#This Row],[upload_frequency]]&gt;23.1077381,youtube_stats_raw[[#This Row],[ engagement_rate]]&lt;=0),"High",IF(OR(youtube_stats_raw[[#This Row],[upload_frequency]]&gt;23.1077381,youtube_stats_raw[[#This Row],[ engagement_rate]]&lt;=0),"Medium","Low"))</f>
        <v>Medium</v>
      </c>
      <c r="AO683" s="4">
        <f>DATE(T683, MATCH(U683,{"Jan","Feb","Mar","Apr","May","Jun","Jul","Aug","Sep","Oct","Nov","Dec"},0), V683)</f>
        <v>42375</v>
      </c>
      <c r="AP683" t="str">
        <f>IF(youtube_stats_raw[[#This Row],[subscribers]]&lt;70000000,"Micro",IF(youtube_stats_raw[[#This Row],[subscribers]]&lt;128000000,"Mid",IF(youtube_stats_raw[[#This Row],[subscribers]]&lt;186000000,"Macro","Mega")))</f>
        <v>Micro</v>
      </c>
      <c r="AQ683">
        <f>SUM((youtube_stats_raw[[#This Row],[lowest_yearly_earnings]] + youtube_stats_raw[[#This Row],[highest_yearly_earnings]])/2)</f>
        <v>4514100</v>
      </c>
      <c r="AR68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84" spans="1:44" x14ac:dyDescent="0.3">
      <c r="A684">
        <v>789</v>
      </c>
      <c r="B684" t="s">
        <v>931</v>
      </c>
      <c r="C684" s="1">
        <v>14100000</v>
      </c>
      <c r="D684" s="2">
        <v>6884215292</v>
      </c>
      <c r="E684" t="s">
        <v>30</v>
      </c>
      <c r="F684" t="s">
        <v>931</v>
      </c>
      <c r="G684">
        <v>43</v>
      </c>
      <c r="H684" t="s">
        <v>39</v>
      </c>
      <c r="I684" t="s">
        <v>40</v>
      </c>
      <c r="J684" t="s">
        <v>30</v>
      </c>
      <c r="K684">
        <v>856</v>
      </c>
      <c r="L684">
        <v>160</v>
      </c>
      <c r="M684">
        <v>135</v>
      </c>
      <c r="N684">
        <v>135563000</v>
      </c>
      <c r="O684">
        <v>33900</v>
      </c>
      <c r="P684">
        <v>542300</v>
      </c>
      <c r="Q684">
        <v>406700</v>
      </c>
      <c r="R684">
        <v>6500000</v>
      </c>
      <c r="S684">
        <v>200000</v>
      </c>
      <c r="T684">
        <v>2011</v>
      </c>
      <c r="U684" t="s">
        <v>59</v>
      </c>
      <c r="V684" t="s">
        <v>43</v>
      </c>
      <c r="W684">
        <v>88.2</v>
      </c>
      <c r="X684">
        <v>328239523</v>
      </c>
      <c r="Y684">
        <v>14.7</v>
      </c>
      <c r="Z684">
        <v>270663028</v>
      </c>
      <c r="AA684">
        <v>37.090240000000001</v>
      </c>
      <c r="AB684">
        <v>-95.712890999999999</v>
      </c>
      <c r="AC684">
        <v>0.27564102564102566</v>
      </c>
      <c r="AD684">
        <v>160098030.04651162</v>
      </c>
      <c r="AE684">
        <v>327906.97674418607</v>
      </c>
      <c r="AF684">
        <v>2.048163719746724E-3</v>
      </c>
      <c r="AG684">
        <v>78.774410299194926</v>
      </c>
      <c r="AH684">
        <v>488.24221929078016</v>
      </c>
      <c r="AI684">
        <v>15</v>
      </c>
      <c r="AJ684">
        <v>508400</v>
      </c>
      <c r="AK684">
        <v>6093300</v>
      </c>
      <c r="AL684">
        <v>13333.333333333334</v>
      </c>
      <c r="AM684">
        <f>youtube_stats_raw[[#This Row],[subscribers_for_last_30_days]] /  youtube_stats_raw[[#This Row],[subscribers]]</f>
        <v>1.4184397163120567E-2</v>
      </c>
      <c r="AN684" t="str">
        <f>IF(AND(youtube_stats_raw[[#This Row],[upload_frequency]]&gt;23.1077381,youtube_stats_raw[[#This Row],[ engagement_rate]]&lt;=0),"High",IF(OR(youtube_stats_raw[[#This Row],[upload_frequency]]&gt;23.1077381,youtube_stats_raw[[#This Row],[ engagement_rate]]&lt;=0),"Medium","Low"))</f>
        <v>Low</v>
      </c>
      <c r="AO684" s="4">
        <f>DATE(T684, MATCH(U684,{"Jan","Feb","Mar","Apr","May","Jun","Jul","Aug","Sep","Oct","Nov","Dec"},0), V684)</f>
        <v>40668</v>
      </c>
      <c r="AP684" t="str">
        <f>IF(youtube_stats_raw[[#This Row],[subscribers]]&lt;70000000,"Micro",IF(youtube_stats_raw[[#This Row],[subscribers]]&lt;128000000,"Mid",IF(youtube_stats_raw[[#This Row],[subscribers]]&lt;186000000,"Macro","Mega")))</f>
        <v>Micro</v>
      </c>
      <c r="AQ684">
        <f>SUM((youtube_stats_raw[[#This Row],[lowest_yearly_earnings]] + youtube_stats_raw[[#This Row],[highest_yearly_earnings]])/2)</f>
        <v>3453350</v>
      </c>
      <c r="AR68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85" spans="1:44" x14ac:dyDescent="0.3">
      <c r="A685">
        <v>790</v>
      </c>
      <c r="B685" t="s">
        <v>932</v>
      </c>
      <c r="C685" s="1">
        <v>14100000</v>
      </c>
      <c r="D685" s="2">
        <v>19013942981</v>
      </c>
      <c r="E685" t="s">
        <v>30</v>
      </c>
      <c r="F685" t="s">
        <v>932</v>
      </c>
      <c r="G685">
        <v>182</v>
      </c>
      <c r="H685" t="s">
        <v>39</v>
      </c>
      <c r="I685" t="s">
        <v>40</v>
      </c>
      <c r="J685" t="s">
        <v>30</v>
      </c>
      <c r="K685">
        <v>138</v>
      </c>
      <c r="L685">
        <v>160</v>
      </c>
      <c r="M685">
        <v>135</v>
      </c>
      <c r="N685">
        <v>98834000</v>
      </c>
      <c r="O685">
        <v>24700</v>
      </c>
      <c r="P685">
        <v>395300</v>
      </c>
      <c r="Q685">
        <v>296500</v>
      </c>
      <c r="R685">
        <v>4700000</v>
      </c>
      <c r="S685">
        <v>0</v>
      </c>
      <c r="T685">
        <v>2011</v>
      </c>
      <c r="U685" t="s">
        <v>89</v>
      </c>
      <c r="V685" t="s">
        <v>85</v>
      </c>
      <c r="W685">
        <v>88.2</v>
      </c>
      <c r="X685">
        <v>328239523</v>
      </c>
      <c r="Y685">
        <v>14.7</v>
      </c>
      <c r="Z685">
        <v>270663028</v>
      </c>
      <c r="AA685">
        <v>37.090240000000001</v>
      </c>
      <c r="AB685">
        <v>-95.712890999999999</v>
      </c>
      <c r="AC685">
        <v>1.1666666666666667</v>
      </c>
      <c r="AD685">
        <v>104472214.18131869</v>
      </c>
      <c r="AE685">
        <v>77472.527472527479</v>
      </c>
      <c r="AF685">
        <v>7.4156107515888005E-4</v>
      </c>
      <c r="AG685">
        <v>20.79000659647555</v>
      </c>
      <c r="AH685">
        <v>1348.5065943971631</v>
      </c>
      <c r="AI685">
        <v>15</v>
      </c>
      <c r="AJ685">
        <v>370600</v>
      </c>
      <c r="AK685">
        <v>4403500</v>
      </c>
      <c r="AL685">
        <v>0</v>
      </c>
      <c r="AM685">
        <f>youtube_stats_raw[[#This Row],[subscribers_for_last_30_days]] /  youtube_stats_raw[[#This Row],[subscribers]]</f>
        <v>0</v>
      </c>
      <c r="AN685" t="str">
        <f>IF(AND(youtube_stats_raw[[#This Row],[upload_frequency]]&gt;23.1077381,youtube_stats_raw[[#This Row],[ engagement_rate]]&lt;=0),"High",IF(OR(youtube_stats_raw[[#This Row],[upload_frequency]]&gt;23.1077381,youtube_stats_raw[[#This Row],[ engagement_rate]]&lt;=0),"Medium","Low"))</f>
        <v>Medium</v>
      </c>
      <c r="AO685" s="4">
        <f>DATE(T685, MATCH(U685,{"Jan","Feb","Mar","Apr","May","Jun","Jul","Aug","Sep","Oct","Nov","Dec"},0), V685)</f>
        <v>40709</v>
      </c>
      <c r="AP685" t="str">
        <f>IF(youtube_stats_raw[[#This Row],[subscribers]]&lt;70000000,"Micro",IF(youtube_stats_raw[[#This Row],[subscribers]]&lt;128000000,"Mid",IF(youtube_stats_raw[[#This Row],[subscribers]]&lt;186000000,"Macro","Mega")))</f>
        <v>Micro</v>
      </c>
      <c r="AQ685">
        <f>SUM((youtube_stats_raw[[#This Row],[lowest_yearly_earnings]] + youtube_stats_raw[[#This Row],[highest_yearly_earnings]])/2)</f>
        <v>2498250</v>
      </c>
      <c r="AR68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86" spans="1:44" x14ac:dyDescent="0.3">
      <c r="A686">
        <v>791</v>
      </c>
      <c r="B686" t="s">
        <v>933</v>
      </c>
      <c r="C686" s="1">
        <v>14100000</v>
      </c>
      <c r="D686" s="2">
        <v>3280481927</v>
      </c>
      <c r="E686" t="s">
        <v>81</v>
      </c>
      <c r="F686" t="s">
        <v>934</v>
      </c>
      <c r="G686">
        <v>777</v>
      </c>
      <c r="H686" t="s">
        <v>96</v>
      </c>
      <c r="I686" t="s">
        <v>97</v>
      </c>
      <c r="J686" t="s">
        <v>81</v>
      </c>
      <c r="K686">
        <v>2530</v>
      </c>
      <c r="L686">
        <v>28</v>
      </c>
      <c r="M686">
        <v>10</v>
      </c>
      <c r="N686">
        <v>10222000</v>
      </c>
      <c r="O686">
        <v>2600</v>
      </c>
      <c r="P686">
        <v>40900</v>
      </c>
      <c r="Q686">
        <v>30700</v>
      </c>
      <c r="R686">
        <v>490600</v>
      </c>
      <c r="S686">
        <v>0</v>
      </c>
      <c r="T686">
        <v>2011</v>
      </c>
      <c r="U686" t="s">
        <v>65</v>
      </c>
      <c r="V686" t="s">
        <v>110</v>
      </c>
      <c r="W686">
        <v>60</v>
      </c>
      <c r="X686">
        <v>66834405</v>
      </c>
      <c r="Y686">
        <v>3.85</v>
      </c>
      <c r="Z686">
        <v>55908316</v>
      </c>
      <c r="AA686">
        <v>55.378050999999999</v>
      </c>
      <c r="AB686">
        <v>-3.4359730000000002</v>
      </c>
      <c r="AC686">
        <v>4.9807692307692308</v>
      </c>
      <c r="AD686">
        <v>4221984.4620334618</v>
      </c>
      <c r="AE686">
        <v>18146.718146718147</v>
      </c>
      <c r="AF686">
        <v>4.2981489652328146E-3</v>
      </c>
      <c r="AG686">
        <v>12.46768033177462</v>
      </c>
      <c r="AH686">
        <v>232.65829269503547</v>
      </c>
      <c r="AI686">
        <v>15</v>
      </c>
      <c r="AJ686">
        <v>38300</v>
      </c>
      <c r="AK686">
        <v>459900</v>
      </c>
      <c r="AL686">
        <v>0</v>
      </c>
      <c r="AM686">
        <f>youtube_stats_raw[[#This Row],[subscribers_for_last_30_days]] /  youtube_stats_raw[[#This Row],[subscribers]]</f>
        <v>0</v>
      </c>
      <c r="AN686" t="str">
        <f>IF(AND(youtube_stats_raw[[#This Row],[upload_frequency]]&gt;23.1077381,youtube_stats_raw[[#This Row],[ engagement_rate]]&lt;=0),"High",IF(OR(youtube_stats_raw[[#This Row],[upload_frequency]]&gt;23.1077381,youtube_stats_raw[[#This Row],[ engagement_rate]]&lt;=0),"Medium","Low"))</f>
        <v>Medium</v>
      </c>
      <c r="AO686" s="4">
        <f>DATE(T686, MATCH(U686,{"Jan","Feb","Mar","Apr","May","Jun","Jul","Aug","Sep","Oct","Nov","Dec"},0), V686)</f>
        <v>40642</v>
      </c>
      <c r="AP686" t="str">
        <f>IF(youtube_stats_raw[[#This Row],[subscribers]]&lt;70000000,"Micro",IF(youtube_stats_raw[[#This Row],[subscribers]]&lt;128000000,"Mid",IF(youtube_stats_raw[[#This Row],[subscribers]]&lt;186000000,"Macro","Mega")))</f>
        <v>Micro</v>
      </c>
      <c r="AQ686">
        <f>SUM((youtube_stats_raw[[#This Row],[lowest_yearly_earnings]] + youtube_stats_raw[[#This Row],[highest_yearly_earnings]])/2)</f>
        <v>260650</v>
      </c>
      <c r="AR68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87" spans="1:44" x14ac:dyDescent="0.3">
      <c r="A687">
        <v>792</v>
      </c>
      <c r="B687" t="s">
        <v>935</v>
      </c>
      <c r="C687" s="1">
        <v>14100000</v>
      </c>
      <c r="D687" s="2">
        <v>4627069704</v>
      </c>
      <c r="E687" t="s">
        <v>45</v>
      </c>
      <c r="F687" t="s">
        <v>935</v>
      </c>
      <c r="G687">
        <v>1540</v>
      </c>
      <c r="H687" t="s">
        <v>176</v>
      </c>
      <c r="I687" t="s">
        <v>177</v>
      </c>
      <c r="J687" t="s">
        <v>45</v>
      </c>
      <c r="K687">
        <v>1531</v>
      </c>
      <c r="L687">
        <v>14</v>
      </c>
      <c r="M687">
        <v>155</v>
      </c>
      <c r="N687">
        <v>12502000</v>
      </c>
      <c r="O687">
        <v>3100</v>
      </c>
      <c r="P687">
        <v>50000</v>
      </c>
      <c r="Q687">
        <v>37500</v>
      </c>
      <c r="R687">
        <v>600100</v>
      </c>
      <c r="S687">
        <v>100000</v>
      </c>
      <c r="T687">
        <v>2006</v>
      </c>
      <c r="U687" t="s">
        <v>132</v>
      </c>
      <c r="V687" t="s">
        <v>54</v>
      </c>
      <c r="W687">
        <v>49.3</v>
      </c>
      <c r="X687">
        <v>69625582</v>
      </c>
      <c r="Y687">
        <v>0.75</v>
      </c>
      <c r="Z687">
        <v>35294600</v>
      </c>
      <c r="AA687">
        <v>15.870032</v>
      </c>
      <c r="AB687">
        <v>100.992541</v>
      </c>
      <c r="AC687">
        <v>7.1296296296296298</v>
      </c>
      <c r="AD687">
        <v>3004590.7168831169</v>
      </c>
      <c r="AE687">
        <v>9155.8441558441555</v>
      </c>
      <c r="AF687">
        <v>3.0472849777497106E-3</v>
      </c>
      <c r="AG687">
        <v>10.805975098403231</v>
      </c>
      <c r="AH687">
        <v>328.16097191489359</v>
      </c>
      <c r="AI687">
        <v>20</v>
      </c>
      <c r="AJ687">
        <v>46900</v>
      </c>
      <c r="AK687">
        <v>562600</v>
      </c>
      <c r="AL687">
        <v>5000</v>
      </c>
      <c r="AM687">
        <f>youtube_stats_raw[[#This Row],[subscribers_for_last_30_days]] /  youtube_stats_raw[[#This Row],[subscribers]]</f>
        <v>7.0921985815602835E-3</v>
      </c>
      <c r="AN687" t="str">
        <f>IF(AND(youtube_stats_raw[[#This Row],[upload_frequency]]&gt;23.1077381,youtube_stats_raw[[#This Row],[ engagement_rate]]&lt;=0),"High",IF(OR(youtube_stats_raw[[#This Row],[upload_frequency]]&gt;23.1077381,youtube_stats_raw[[#This Row],[ engagement_rate]]&lt;=0),"Medium","Low"))</f>
        <v>Low</v>
      </c>
      <c r="AO687" s="4">
        <f>DATE(T687, MATCH(U687,{"Jan","Feb","Mar","Apr","May","Jun","Jul","Aug","Sep","Oct","Nov","Dec"},0), V687)</f>
        <v>38993</v>
      </c>
      <c r="AP687" t="str">
        <f>IF(youtube_stats_raw[[#This Row],[subscribers]]&lt;70000000,"Micro",IF(youtube_stats_raw[[#This Row],[subscribers]]&lt;128000000,"Mid",IF(youtube_stats_raw[[#This Row],[subscribers]]&lt;186000000,"Macro","Mega")))</f>
        <v>Micro</v>
      </c>
      <c r="AQ687">
        <f>SUM((youtube_stats_raw[[#This Row],[lowest_yearly_earnings]] + youtube_stats_raw[[#This Row],[highest_yearly_earnings]])/2)</f>
        <v>318800</v>
      </c>
      <c r="AR68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688" spans="1:44" x14ac:dyDescent="0.3">
      <c r="A688">
        <v>793</v>
      </c>
      <c r="B688" t="s">
        <v>936</v>
      </c>
      <c r="C688" s="1">
        <v>14000000</v>
      </c>
      <c r="D688" s="2">
        <v>4959982720</v>
      </c>
      <c r="E688" t="s">
        <v>61</v>
      </c>
      <c r="F688" t="s">
        <v>936</v>
      </c>
      <c r="G688">
        <v>5757</v>
      </c>
      <c r="H688" t="s">
        <v>113</v>
      </c>
      <c r="I688" t="s">
        <v>114</v>
      </c>
      <c r="J688" t="s">
        <v>71</v>
      </c>
      <c r="K688">
        <v>1392</v>
      </c>
      <c r="L688">
        <v>45</v>
      </c>
      <c r="M688">
        <v>49</v>
      </c>
      <c r="N688">
        <v>10210000</v>
      </c>
      <c r="O688">
        <v>2600</v>
      </c>
      <c r="P688">
        <v>40800</v>
      </c>
      <c r="Q688">
        <v>30600</v>
      </c>
      <c r="R688">
        <v>490100</v>
      </c>
      <c r="S688">
        <v>0</v>
      </c>
      <c r="T688">
        <v>2012</v>
      </c>
      <c r="U688" t="s">
        <v>84</v>
      </c>
      <c r="V688" t="s">
        <v>85</v>
      </c>
      <c r="W688">
        <v>51.3</v>
      </c>
      <c r="X688">
        <v>212559417</v>
      </c>
      <c r="Y688">
        <v>12.08</v>
      </c>
      <c r="Z688">
        <v>183241641</v>
      </c>
      <c r="AA688">
        <v>-14.235004</v>
      </c>
      <c r="AB688">
        <v>-51.925280000000001</v>
      </c>
      <c r="AC688">
        <v>39.979166666666664</v>
      </c>
      <c r="AD688">
        <v>861556.83863123157</v>
      </c>
      <c r="AE688">
        <v>2431.8221295813792</v>
      </c>
      <c r="AF688">
        <v>2.8225904787023129E-3</v>
      </c>
      <c r="AG688">
        <v>8.2258351093610269</v>
      </c>
      <c r="AH688">
        <v>354.28447999999997</v>
      </c>
      <c r="AI688">
        <v>14</v>
      </c>
      <c r="AJ688">
        <v>38200</v>
      </c>
      <c r="AK688">
        <v>459500</v>
      </c>
      <c r="AL688">
        <v>0</v>
      </c>
      <c r="AM688">
        <f>youtube_stats_raw[[#This Row],[subscribers_for_last_30_days]] /  youtube_stats_raw[[#This Row],[subscribers]]</f>
        <v>0</v>
      </c>
      <c r="AN688" t="str">
        <f>IF(AND(youtube_stats_raw[[#This Row],[upload_frequency]]&gt;23.1077381,youtube_stats_raw[[#This Row],[ engagement_rate]]&lt;=0),"High",IF(OR(youtube_stats_raw[[#This Row],[upload_frequency]]&gt;23.1077381,youtube_stats_raw[[#This Row],[ engagement_rate]]&lt;=0),"Medium","Low"))</f>
        <v>High</v>
      </c>
      <c r="AO688" s="4">
        <f>DATE(T688, MATCH(U688,{"Jan","Feb","Mar","Apr","May","Jun","Jul","Aug","Sep","Oct","Nov","Dec"},0), V688)</f>
        <v>41258</v>
      </c>
      <c r="AP688" t="str">
        <f>IF(youtube_stats_raw[[#This Row],[subscribers]]&lt;70000000,"Micro",IF(youtube_stats_raw[[#This Row],[subscribers]]&lt;128000000,"Mid",IF(youtube_stats_raw[[#This Row],[subscribers]]&lt;186000000,"Macro","Mega")))</f>
        <v>Micro</v>
      </c>
      <c r="AQ688">
        <f>SUM((youtube_stats_raw[[#This Row],[lowest_yearly_earnings]] + youtube_stats_raw[[#This Row],[highest_yearly_earnings]])/2)</f>
        <v>260350</v>
      </c>
      <c r="AR68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89" spans="1:44" x14ac:dyDescent="0.3">
      <c r="A689">
        <v>794</v>
      </c>
      <c r="B689" t="s">
        <v>937</v>
      </c>
      <c r="C689" s="1">
        <v>14000000</v>
      </c>
      <c r="D689" s="2">
        <v>2214167846</v>
      </c>
      <c r="E689" t="s">
        <v>94</v>
      </c>
      <c r="F689" t="s">
        <v>937</v>
      </c>
      <c r="G689">
        <v>431</v>
      </c>
      <c r="H689" t="s">
        <v>504</v>
      </c>
      <c r="I689" t="s">
        <v>505</v>
      </c>
      <c r="J689" t="s">
        <v>45</v>
      </c>
      <c r="K689">
        <v>4325</v>
      </c>
      <c r="L689">
        <v>3</v>
      </c>
      <c r="M689">
        <v>156</v>
      </c>
      <c r="N689">
        <v>13709000</v>
      </c>
      <c r="O689">
        <v>3400</v>
      </c>
      <c r="P689">
        <v>54800</v>
      </c>
      <c r="Q689">
        <v>41100</v>
      </c>
      <c r="R689">
        <v>658000</v>
      </c>
      <c r="S689">
        <v>0</v>
      </c>
      <c r="T689">
        <v>2014</v>
      </c>
      <c r="U689" t="s">
        <v>51</v>
      </c>
      <c r="V689" t="s">
        <v>56</v>
      </c>
      <c r="W689">
        <v>67</v>
      </c>
      <c r="X689">
        <v>10285453</v>
      </c>
      <c r="Y689">
        <v>6.48</v>
      </c>
      <c r="Z689">
        <v>9021165</v>
      </c>
      <c r="AA689">
        <v>60.128160999999999</v>
      </c>
      <c r="AB689">
        <v>18.643501000000001</v>
      </c>
      <c r="AC689">
        <v>3.5916666666666668</v>
      </c>
      <c r="AD689">
        <v>5137280.3851508116</v>
      </c>
      <c r="AE689">
        <v>32482.598607888631</v>
      </c>
      <c r="AF689">
        <v>6.3229172193479677E-3</v>
      </c>
      <c r="AG689">
        <v>24.749704544304905</v>
      </c>
      <c r="AH689">
        <v>158.15484614285714</v>
      </c>
      <c r="AI689">
        <v>12</v>
      </c>
      <c r="AJ689">
        <v>51400</v>
      </c>
      <c r="AK689">
        <v>616900</v>
      </c>
      <c r="AL689">
        <v>0</v>
      </c>
      <c r="AM689">
        <f>youtube_stats_raw[[#This Row],[subscribers_for_last_30_days]] /  youtube_stats_raw[[#This Row],[subscribers]]</f>
        <v>0</v>
      </c>
      <c r="AN689" t="str">
        <f>IF(AND(youtube_stats_raw[[#This Row],[upload_frequency]]&gt;23.1077381,youtube_stats_raw[[#This Row],[ engagement_rate]]&lt;=0),"High",IF(OR(youtube_stats_raw[[#This Row],[upload_frequency]]&gt;23.1077381,youtube_stats_raw[[#This Row],[ engagement_rate]]&lt;=0),"Medium","Low"))</f>
        <v>Medium</v>
      </c>
      <c r="AO689" s="4">
        <f>DATE(T689, MATCH(U689,{"Jan","Feb","Mar","Apr","May","Jun","Jul","Aug","Sep","Oct","Nov","Dec"},0), V689)</f>
        <v>41906</v>
      </c>
      <c r="AP689" t="str">
        <f>IF(youtube_stats_raw[[#This Row],[subscribers]]&lt;70000000,"Micro",IF(youtube_stats_raw[[#This Row],[subscribers]]&lt;128000000,"Mid",IF(youtube_stats_raw[[#This Row],[subscribers]]&lt;186000000,"Macro","Mega")))</f>
        <v>Micro</v>
      </c>
      <c r="AQ689">
        <f>SUM((youtube_stats_raw[[#This Row],[lowest_yearly_earnings]] + youtube_stats_raw[[#This Row],[highest_yearly_earnings]])/2)</f>
        <v>349550</v>
      </c>
      <c r="AR68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90" spans="1:44" x14ac:dyDescent="0.3">
      <c r="A690">
        <v>795</v>
      </c>
      <c r="B690" t="s">
        <v>938</v>
      </c>
      <c r="C690" s="1">
        <v>14000000</v>
      </c>
      <c r="D690" s="2">
        <v>4674164601</v>
      </c>
      <c r="E690" t="s">
        <v>58</v>
      </c>
      <c r="F690" t="s">
        <v>938</v>
      </c>
      <c r="G690">
        <v>651</v>
      </c>
      <c r="H690" t="s">
        <v>195</v>
      </c>
      <c r="I690" t="s">
        <v>196</v>
      </c>
      <c r="J690" t="s">
        <v>45</v>
      </c>
      <c r="K690">
        <v>1504</v>
      </c>
      <c r="L690">
        <v>29</v>
      </c>
      <c r="M690">
        <v>156</v>
      </c>
      <c r="N690">
        <v>26783000</v>
      </c>
      <c r="O690">
        <v>6700</v>
      </c>
      <c r="P690">
        <v>107100</v>
      </c>
      <c r="Q690">
        <v>80300</v>
      </c>
      <c r="R690">
        <v>1300000</v>
      </c>
      <c r="S690">
        <v>100000</v>
      </c>
      <c r="T690">
        <v>2014</v>
      </c>
      <c r="U690" t="s">
        <v>84</v>
      </c>
      <c r="V690" t="s">
        <v>104</v>
      </c>
      <c r="W690">
        <v>40.200000000000003</v>
      </c>
      <c r="X690">
        <v>126014024</v>
      </c>
      <c r="Y690">
        <v>3.42</v>
      </c>
      <c r="Z690">
        <v>102626859</v>
      </c>
      <c r="AA690">
        <v>23.634501</v>
      </c>
      <c r="AB690">
        <v>-102.552784</v>
      </c>
      <c r="AC690">
        <v>5.4249999999999998</v>
      </c>
      <c r="AD690">
        <v>7179976.3456221195</v>
      </c>
      <c r="AE690">
        <v>21505.37634408602</v>
      </c>
      <c r="AF690">
        <v>2.9951876313908184E-3</v>
      </c>
      <c r="AG690">
        <v>22.913185380139758</v>
      </c>
      <c r="AH690">
        <v>333.86890007142858</v>
      </c>
      <c r="AI690">
        <v>12</v>
      </c>
      <c r="AJ690">
        <v>100400</v>
      </c>
      <c r="AK690">
        <v>1219700</v>
      </c>
      <c r="AL690">
        <v>8333.3333333333339</v>
      </c>
      <c r="AM690">
        <f>youtube_stats_raw[[#This Row],[subscribers_for_last_30_days]] /  youtube_stats_raw[[#This Row],[subscribers]]</f>
        <v>7.1428571428571426E-3</v>
      </c>
      <c r="AN690" t="str">
        <f>IF(AND(youtube_stats_raw[[#This Row],[upload_frequency]]&gt;23.1077381,youtube_stats_raw[[#This Row],[ engagement_rate]]&lt;=0),"High",IF(OR(youtube_stats_raw[[#This Row],[upload_frequency]]&gt;23.1077381,youtube_stats_raw[[#This Row],[ engagement_rate]]&lt;=0),"Medium","Low"))</f>
        <v>Low</v>
      </c>
      <c r="AO690" s="4">
        <f>DATE(T690, MATCH(U690,{"Jan","Feb","Mar","Apr","May","Jun","Jul","Aug","Sep","Oct","Nov","Dec"},0), V690)</f>
        <v>42003</v>
      </c>
      <c r="AP690" t="str">
        <f>IF(youtube_stats_raw[[#This Row],[subscribers]]&lt;70000000,"Micro",IF(youtube_stats_raw[[#This Row],[subscribers]]&lt;128000000,"Mid",IF(youtube_stats_raw[[#This Row],[subscribers]]&lt;186000000,"Macro","Mega")))</f>
        <v>Micro</v>
      </c>
      <c r="AQ690">
        <f>SUM((youtube_stats_raw[[#This Row],[lowest_yearly_earnings]] + youtube_stats_raw[[#This Row],[highest_yearly_earnings]])/2)</f>
        <v>690150</v>
      </c>
      <c r="AR69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91" spans="1:44" x14ac:dyDescent="0.3">
      <c r="A691">
        <v>796</v>
      </c>
      <c r="B691" t="s">
        <v>939</v>
      </c>
      <c r="C691" s="1">
        <v>14000000</v>
      </c>
      <c r="D691" s="2">
        <v>7719743112</v>
      </c>
      <c r="E691" t="s">
        <v>61</v>
      </c>
      <c r="F691" t="s">
        <v>939</v>
      </c>
      <c r="G691">
        <v>2210</v>
      </c>
      <c r="H691" t="s">
        <v>69</v>
      </c>
      <c r="I691" t="s">
        <v>70</v>
      </c>
      <c r="J691" t="s">
        <v>41</v>
      </c>
      <c r="K691">
        <v>703</v>
      </c>
      <c r="L691">
        <v>12</v>
      </c>
      <c r="M691">
        <v>56</v>
      </c>
      <c r="N691">
        <v>150570000</v>
      </c>
      <c r="O691">
        <v>37600</v>
      </c>
      <c r="P691">
        <v>602300</v>
      </c>
      <c r="Q691">
        <v>451700</v>
      </c>
      <c r="R691">
        <v>7200000</v>
      </c>
      <c r="S691">
        <v>200000</v>
      </c>
      <c r="T691">
        <v>2013</v>
      </c>
      <c r="U691" t="s">
        <v>132</v>
      </c>
      <c r="V691" t="s">
        <v>183</v>
      </c>
      <c r="W691">
        <v>81.900000000000006</v>
      </c>
      <c r="X691">
        <v>144373535</v>
      </c>
      <c r="Y691">
        <v>4.59</v>
      </c>
      <c r="Z691">
        <v>107683889</v>
      </c>
      <c r="AA691">
        <v>61.524009999999997</v>
      </c>
      <c r="AB691">
        <v>105.31875599999999</v>
      </c>
      <c r="AC691">
        <v>16.742424242424242</v>
      </c>
      <c r="AD691">
        <v>3493096.4307692307</v>
      </c>
      <c r="AE691">
        <v>6334.841628959276</v>
      </c>
      <c r="AF691">
        <v>1.8135318490375175E-3</v>
      </c>
      <c r="AG691">
        <v>78.020730905378343</v>
      </c>
      <c r="AH691">
        <v>551.41022228571433</v>
      </c>
      <c r="AI691">
        <v>13</v>
      </c>
      <c r="AJ691">
        <v>564700</v>
      </c>
      <c r="AK691">
        <v>6748300</v>
      </c>
      <c r="AL691">
        <v>15384.615384615385</v>
      </c>
      <c r="AM691">
        <f>youtube_stats_raw[[#This Row],[subscribers_for_last_30_days]] /  youtube_stats_raw[[#This Row],[subscribers]]</f>
        <v>1.4285714285714285E-2</v>
      </c>
      <c r="AN691" t="str">
        <f>IF(AND(youtube_stats_raw[[#This Row],[upload_frequency]]&gt;23.1077381,youtube_stats_raw[[#This Row],[ engagement_rate]]&lt;=0),"High",IF(OR(youtube_stats_raw[[#This Row],[upload_frequency]]&gt;23.1077381,youtube_stats_raw[[#This Row],[ engagement_rate]]&lt;=0),"Medium","Low"))</f>
        <v>Low</v>
      </c>
      <c r="AO691" s="4">
        <f>DATE(T691, MATCH(U691,{"Jan","Feb","Mar","Apr","May","Jun","Jul","Aug","Sep","Oct","Nov","Dec"},0), V691)</f>
        <v>41573</v>
      </c>
      <c r="AP691" t="str">
        <f>IF(youtube_stats_raw[[#This Row],[subscribers]]&lt;70000000,"Micro",IF(youtube_stats_raw[[#This Row],[subscribers]]&lt;128000000,"Mid",IF(youtube_stats_raw[[#This Row],[subscribers]]&lt;186000000,"Macro","Mega")))</f>
        <v>Micro</v>
      </c>
      <c r="AQ691">
        <f>SUM((youtube_stats_raw[[#This Row],[lowest_yearly_earnings]] + youtube_stats_raw[[#This Row],[highest_yearly_earnings]])/2)</f>
        <v>3825850</v>
      </c>
      <c r="AR69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92" spans="1:44" x14ac:dyDescent="0.3">
      <c r="A692">
        <v>797</v>
      </c>
      <c r="B692" t="s">
        <v>940</v>
      </c>
      <c r="C692" s="1">
        <v>14000000</v>
      </c>
      <c r="D692" s="2">
        <v>8623705301</v>
      </c>
      <c r="E692" t="s">
        <v>30</v>
      </c>
      <c r="F692" t="s">
        <v>940</v>
      </c>
      <c r="G692">
        <v>294</v>
      </c>
      <c r="H692" t="s">
        <v>207</v>
      </c>
      <c r="I692" t="s">
        <v>208</v>
      </c>
      <c r="J692" t="s">
        <v>30</v>
      </c>
      <c r="K692">
        <v>579</v>
      </c>
      <c r="L692">
        <v>15</v>
      </c>
      <c r="M692">
        <v>136</v>
      </c>
      <c r="N692">
        <v>201659000</v>
      </c>
      <c r="O692">
        <v>50400</v>
      </c>
      <c r="P692">
        <v>806600</v>
      </c>
      <c r="Q692">
        <v>605000</v>
      </c>
      <c r="R692">
        <v>9700000</v>
      </c>
      <c r="S692">
        <v>100000</v>
      </c>
      <c r="T692">
        <v>2012</v>
      </c>
      <c r="U692" t="s">
        <v>84</v>
      </c>
      <c r="V692" t="s">
        <v>127</v>
      </c>
      <c r="W692">
        <v>88.9</v>
      </c>
      <c r="X692">
        <v>47076781</v>
      </c>
      <c r="Y692">
        <v>13.96</v>
      </c>
      <c r="Z692">
        <v>37927409</v>
      </c>
      <c r="AA692">
        <v>40.463667000000001</v>
      </c>
      <c r="AB692">
        <v>-3.7492200000000002</v>
      </c>
      <c r="AC692">
        <v>2.0416666666666665</v>
      </c>
      <c r="AD692">
        <v>29332330.955782313</v>
      </c>
      <c r="AE692">
        <v>47619.047619047618</v>
      </c>
      <c r="AF692">
        <v>1.6234320992365738E-3</v>
      </c>
      <c r="AG692">
        <v>93.532880803158605</v>
      </c>
      <c r="AH692">
        <v>615.97895007142859</v>
      </c>
      <c r="AI692">
        <v>14</v>
      </c>
      <c r="AJ692">
        <v>756200</v>
      </c>
      <c r="AK692">
        <v>9095000</v>
      </c>
      <c r="AL692">
        <v>7142.8571428571431</v>
      </c>
      <c r="AM692">
        <f>youtube_stats_raw[[#This Row],[subscribers_for_last_30_days]] /  youtube_stats_raw[[#This Row],[subscribers]]</f>
        <v>7.1428571428571426E-3</v>
      </c>
      <c r="AN692" t="str">
        <f>IF(AND(youtube_stats_raw[[#This Row],[upload_frequency]]&gt;23.1077381,youtube_stats_raw[[#This Row],[ engagement_rate]]&lt;=0),"High",IF(OR(youtube_stats_raw[[#This Row],[upload_frequency]]&gt;23.1077381,youtube_stats_raw[[#This Row],[ engagement_rate]]&lt;=0),"Medium","Low"))</f>
        <v>Low</v>
      </c>
      <c r="AO692" s="4">
        <f>DATE(T692, MATCH(U692,{"Jan","Feb","Mar","Apr","May","Jun","Jul","Aug","Sep","Oct","Nov","Dec"},0), V692)</f>
        <v>41265</v>
      </c>
      <c r="AP692" t="str">
        <f>IF(youtube_stats_raw[[#This Row],[subscribers]]&lt;70000000,"Micro",IF(youtube_stats_raw[[#This Row],[subscribers]]&lt;128000000,"Mid",IF(youtube_stats_raw[[#This Row],[subscribers]]&lt;186000000,"Macro","Mega")))</f>
        <v>Micro</v>
      </c>
      <c r="AQ692">
        <f>SUM((youtube_stats_raw[[#This Row],[lowest_yearly_earnings]] + youtube_stats_raw[[#This Row],[highest_yearly_earnings]])/2)</f>
        <v>5152500</v>
      </c>
      <c r="AR69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693" spans="1:44" x14ac:dyDescent="0.3">
      <c r="A693">
        <v>798</v>
      </c>
      <c r="B693" t="s">
        <v>941</v>
      </c>
      <c r="C693" s="1">
        <v>14000000</v>
      </c>
      <c r="D693" s="2">
        <v>9660950823</v>
      </c>
      <c r="E693" t="s">
        <v>30</v>
      </c>
      <c r="F693" t="s">
        <v>941</v>
      </c>
      <c r="G693">
        <v>62</v>
      </c>
      <c r="H693" t="s">
        <v>195</v>
      </c>
      <c r="I693" t="s">
        <v>196</v>
      </c>
      <c r="J693" t="s">
        <v>124</v>
      </c>
      <c r="K693">
        <v>477</v>
      </c>
      <c r="L693">
        <v>29</v>
      </c>
      <c r="M693">
        <v>40</v>
      </c>
      <c r="N693">
        <v>70626000</v>
      </c>
      <c r="O693">
        <v>17700</v>
      </c>
      <c r="P693">
        <v>282500</v>
      </c>
      <c r="Q693">
        <v>211900</v>
      </c>
      <c r="R693">
        <v>3400000</v>
      </c>
      <c r="S693">
        <v>0</v>
      </c>
      <c r="T693">
        <v>2011</v>
      </c>
      <c r="U693" t="s">
        <v>91</v>
      </c>
      <c r="V693" t="s">
        <v>50</v>
      </c>
      <c r="W693">
        <v>40.200000000000003</v>
      </c>
      <c r="X693">
        <v>126014024</v>
      </c>
      <c r="Y693">
        <v>3.42</v>
      </c>
      <c r="Z693">
        <v>102626859</v>
      </c>
      <c r="AA693">
        <v>23.634501</v>
      </c>
      <c r="AB693">
        <v>-102.552784</v>
      </c>
      <c r="AC693">
        <v>0.39743589743589741</v>
      </c>
      <c r="AD693">
        <v>155821787.46774194</v>
      </c>
      <c r="AE693">
        <v>225806.45161290321</v>
      </c>
      <c r="AF693">
        <v>1.4491327258047879E-3</v>
      </c>
      <c r="AG693">
        <v>29.241428217132331</v>
      </c>
      <c r="AH693">
        <v>690.06791592857144</v>
      </c>
      <c r="AI693">
        <v>15</v>
      </c>
      <c r="AJ693">
        <v>264800</v>
      </c>
      <c r="AK693">
        <v>3188100</v>
      </c>
      <c r="AL693">
        <v>0</v>
      </c>
      <c r="AM693">
        <f>youtube_stats_raw[[#This Row],[subscribers_for_last_30_days]] /  youtube_stats_raw[[#This Row],[subscribers]]</f>
        <v>0</v>
      </c>
      <c r="AN693" t="str">
        <f>IF(AND(youtube_stats_raw[[#This Row],[upload_frequency]]&gt;23.1077381,youtube_stats_raw[[#This Row],[ engagement_rate]]&lt;=0),"High",IF(OR(youtube_stats_raw[[#This Row],[upload_frequency]]&gt;23.1077381,youtube_stats_raw[[#This Row],[ engagement_rate]]&lt;=0),"Medium","Low"))</f>
        <v>Medium</v>
      </c>
      <c r="AO693" s="4">
        <f>DATE(T693, MATCH(U693,{"Jan","Feb","Mar","Apr","May","Jun","Jul","Aug","Sep","Oct","Nov","Dec"},0), V693)</f>
        <v>40757</v>
      </c>
      <c r="AP693" t="str">
        <f>IF(youtube_stats_raw[[#This Row],[subscribers]]&lt;70000000,"Micro",IF(youtube_stats_raw[[#This Row],[subscribers]]&lt;128000000,"Mid",IF(youtube_stats_raw[[#This Row],[subscribers]]&lt;186000000,"Macro","Mega")))</f>
        <v>Micro</v>
      </c>
      <c r="AQ693">
        <f>SUM((youtube_stats_raw[[#This Row],[lowest_yearly_earnings]] + youtube_stats_raw[[#This Row],[highest_yearly_earnings]])/2)</f>
        <v>1805950</v>
      </c>
      <c r="AR69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94" spans="1:44" x14ac:dyDescent="0.3">
      <c r="A694">
        <v>799</v>
      </c>
      <c r="B694" t="s">
        <v>942</v>
      </c>
      <c r="C694" s="1">
        <v>14000000</v>
      </c>
      <c r="D694" s="2">
        <v>18917687143</v>
      </c>
      <c r="E694" t="s">
        <v>58</v>
      </c>
      <c r="F694" t="s">
        <v>942</v>
      </c>
      <c r="G694">
        <v>41117</v>
      </c>
      <c r="H694" t="s">
        <v>39</v>
      </c>
      <c r="I694" t="s">
        <v>40</v>
      </c>
      <c r="J694" t="s">
        <v>406</v>
      </c>
      <c r="K694">
        <v>136</v>
      </c>
      <c r="L694">
        <v>159</v>
      </c>
      <c r="M694">
        <v>3</v>
      </c>
      <c r="N694">
        <v>1364000000</v>
      </c>
      <c r="O694">
        <v>340900</v>
      </c>
      <c r="P694">
        <v>5500000</v>
      </c>
      <c r="Q694">
        <v>4100000</v>
      </c>
      <c r="R694">
        <v>65500000</v>
      </c>
      <c r="S694">
        <v>1100000</v>
      </c>
      <c r="T694">
        <v>2014</v>
      </c>
      <c r="U694" t="s">
        <v>91</v>
      </c>
      <c r="V694" t="s">
        <v>127</v>
      </c>
      <c r="W694">
        <v>88.2</v>
      </c>
      <c r="X694">
        <v>328239523</v>
      </c>
      <c r="Y694">
        <v>14.7</v>
      </c>
      <c r="Z694">
        <v>270663028</v>
      </c>
      <c r="AA694">
        <v>37.090240000000001</v>
      </c>
      <c r="AB694">
        <v>-95.712890999999999</v>
      </c>
      <c r="AC694">
        <v>342.64166666666665</v>
      </c>
      <c r="AD694">
        <v>460094.05216820294</v>
      </c>
      <c r="AE694">
        <v>340.49176739548119</v>
      </c>
      <c r="AF694">
        <v>7.4004818317234609E-4</v>
      </c>
      <c r="AG694">
        <v>290.73321481770739</v>
      </c>
      <c r="AH694">
        <v>1351.2633673571429</v>
      </c>
      <c r="AI694">
        <v>12</v>
      </c>
      <c r="AJ694">
        <v>5159100</v>
      </c>
      <c r="AK694">
        <v>61400000</v>
      </c>
      <c r="AL694">
        <v>91666.666666666672</v>
      </c>
      <c r="AM694">
        <f>youtube_stats_raw[[#This Row],[subscribers_for_last_30_days]] /  youtube_stats_raw[[#This Row],[subscribers]]</f>
        <v>7.857142857142857E-2</v>
      </c>
      <c r="AN694" t="str">
        <f>IF(AND(youtube_stats_raw[[#This Row],[upload_frequency]]&gt;23.1077381,youtube_stats_raw[[#This Row],[ engagement_rate]]&lt;=0),"High",IF(OR(youtube_stats_raw[[#This Row],[upload_frequency]]&gt;23.1077381,youtube_stats_raw[[#This Row],[ engagement_rate]]&lt;=0),"Medium","Low"))</f>
        <v>Medium</v>
      </c>
      <c r="AO694" s="4">
        <f>DATE(T694, MATCH(U694,{"Jan","Feb","Mar","Apr","May","Jun","Jul","Aug","Sep","Oct","Nov","Dec"},0), V694)</f>
        <v>41873</v>
      </c>
      <c r="AP694" t="str">
        <f>IF(youtube_stats_raw[[#This Row],[subscribers]]&lt;70000000,"Micro",IF(youtube_stats_raw[[#This Row],[subscribers]]&lt;128000000,"Mid",IF(youtube_stats_raw[[#This Row],[subscribers]]&lt;186000000,"Macro","Mega")))</f>
        <v>Micro</v>
      </c>
      <c r="AQ694">
        <f>SUM((youtube_stats_raw[[#This Row],[lowest_yearly_earnings]] + youtube_stats_raw[[#This Row],[highest_yearly_earnings]])/2)</f>
        <v>34800000</v>
      </c>
      <c r="AR69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95" spans="1:44" x14ac:dyDescent="0.3">
      <c r="A695">
        <v>800</v>
      </c>
      <c r="B695" t="s">
        <v>943</v>
      </c>
      <c r="C695" s="1">
        <v>14000000</v>
      </c>
      <c r="D695" s="2">
        <v>13542939513</v>
      </c>
      <c r="E695" t="s">
        <v>58</v>
      </c>
      <c r="F695" t="s">
        <v>943</v>
      </c>
      <c r="G695">
        <v>9652</v>
      </c>
      <c r="H695" t="s">
        <v>31</v>
      </c>
      <c r="I695" t="s">
        <v>32</v>
      </c>
      <c r="J695" t="s">
        <v>170</v>
      </c>
      <c r="K695">
        <v>268</v>
      </c>
      <c r="L695">
        <v>111</v>
      </c>
      <c r="M695">
        <v>34</v>
      </c>
      <c r="N695">
        <v>133584000</v>
      </c>
      <c r="O695">
        <v>33400</v>
      </c>
      <c r="P695">
        <v>534300</v>
      </c>
      <c r="Q695">
        <v>400800</v>
      </c>
      <c r="R695">
        <v>6400000</v>
      </c>
      <c r="S695">
        <v>100000</v>
      </c>
      <c r="T695">
        <v>2015</v>
      </c>
      <c r="U695" t="s">
        <v>98</v>
      </c>
      <c r="V695" t="s">
        <v>74</v>
      </c>
      <c r="W695">
        <v>28.1</v>
      </c>
      <c r="X695">
        <v>1366417754</v>
      </c>
      <c r="Y695">
        <v>5.36</v>
      </c>
      <c r="Z695">
        <v>471031528</v>
      </c>
      <c r="AA695">
        <v>20.593684</v>
      </c>
      <c r="AB695">
        <v>78.962879999999998</v>
      </c>
      <c r="AC695">
        <v>89.370370370370367</v>
      </c>
      <c r="AD695">
        <v>1403122.6184210526</v>
      </c>
      <c r="AE695">
        <v>1450.4765851636967</v>
      </c>
      <c r="AF695">
        <v>1.0337489868105269E-3</v>
      </c>
      <c r="AG695">
        <v>39.452291689490323</v>
      </c>
      <c r="AH695">
        <v>967.35282235714283</v>
      </c>
      <c r="AI695">
        <v>11</v>
      </c>
      <c r="AJ695">
        <v>500900</v>
      </c>
      <c r="AK695">
        <v>5999200</v>
      </c>
      <c r="AL695">
        <v>9090.9090909090901</v>
      </c>
      <c r="AM695">
        <f>youtube_stats_raw[[#This Row],[subscribers_for_last_30_days]] /  youtube_stats_raw[[#This Row],[subscribers]]</f>
        <v>7.1428571428571426E-3</v>
      </c>
      <c r="AN695" t="str">
        <f>IF(AND(youtube_stats_raw[[#This Row],[upload_frequency]]&gt;23.1077381,youtube_stats_raw[[#This Row],[ engagement_rate]]&lt;=0),"High",IF(OR(youtube_stats_raw[[#This Row],[upload_frequency]]&gt;23.1077381,youtube_stats_raw[[#This Row],[ engagement_rate]]&lt;=0),"Medium","Low"))</f>
        <v>Medium</v>
      </c>
      <c r="AO695" s="4">
        <f>DATE(T695, MATCH(U695,{"Jan","Feb","Mar","Apr","May","Jun","Jul","Aug","Sep","Oct","Nov","Dec"},0), V695)</f>
        <v>42199</v>
      </c>
      <c r="AP695" t="str">
        <f>IF(youtube_stats_raw[[#This Row],[subscribers]]&lt;70000000,"Micro",IF(youtube_stats_raw[[#This Row],[subscribers]]&lt;128000000,"Mid",IF(youtube_stats_raw[[#This Row],[subscribers]]&lt;186000000,"Macro","Mega")))</f>
        <v>Micro</v>
      </c>
      <c r="AQ695">
        <f>SUM((youtube_stats_raw[[#This Row],[lowest_yearly_earnings]] + youtube_stats_raw[[#This Row],[highest_yearly_earnings]])/2)</f>
        <v>3400400</v>
      </c>
      <c r="AR69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96" spans="1:44" x14ac:dyDescent="0.3">
      <c r="A696">
        <v>801</v>
      </c>
      <c r="B696" t="s">
        <v>944</v>
      </c>
      <c r="C696" s="1">
        <v>14000000</v>
      </c>
      <c r="D696" s="2">
        <v>12597067132</v>
      </c>
      <c r="E696" t="s">
        <v>45</v>
      </c>
      <c r="F696" t="s">
        <v>945</v>
      </c>
      <c r="G696">
        <v>3</v>
      </c>
      <c r="H696" t="s">
        <v>31</v>
      </c>
      <c r="I696" t="s">
        <v>32</v>
      </c>
      <c r="J696" t="s">
        <v>30</v>
      </c>
      <c r="K696">
        <v>4039216</v>
      </c>
      <c r="L696">
        <v>4651</v>
      </c>
      <c r="M696">
        <v>4603</v>
      </c>
      <c r="N696">
        <v>7</v>
      </c>
      <c r="O696">
        <v>0</v>
      </c>
      <c r="P696">
        <v>0</v>
      </c>
      <c r="Q696">
        <v>0</v>
      </c>
      <c r="R696">
        <v>0</v>
      </c>
      <c r="S696">
        <v>0</v>
      </c>
      <c r="T696">
        <v>2007</v>
      </c>
      <c r="U696" t="s">
        <v>73</v>
      </c>
      <c r="V696" t="s">
        <v>184</v>
      </c>
      <c r="W696">
        <v>28.1</v>
      </c>
      <c r="X696">
        <v>1366417754</v>
      </c>
      <c r="Y696">
        <v>5.36</v>
      </c>
      <c r="Z696">
        <v>471031528</v>
      </c>
      <c r="AA696">
        <v>20.593684</v>
      </c>
      <c r="AB696">
        <v>78.962879999999998</v>
      </c>
      <c r="AC696">
        <v>1.4705882352941176E-2</v>
      </c>
      <c r="AD696">
        <v>4199022377.3333335</v>
      </c>
      <c r="AE696">
        <v>4666666.666666667</v>
      </c>
      <c r="AF696">
        <v>1.1113698016609094E-3</v>
      </c>
      <c r="AG696">
        <v>0</v>
      </c>
      <c r="AH696">
        <v>899.79050942857145</v>
      </c>
      <c r="AI696">
        <v>19</v>
      </c>
      <c r="AJ696">
        <v>0</v>
      </c>
      <c r="AK696">
        <v>0</v>
      </c>
      <c r="AL696">
        <v>0</v>
      </c>
      <c r="AM696">
        <f>youtube_stats_raw[[#This Row],[subscribers_for_last_30_days]] /  youtube_stats_raw[[#This Row],[subscribers]]</f>
        <v>0</v>
      </c>
      <c r="AN696" t="str">
        <f>IF(AND(youtube_stats_raw[[#This Row],[upload_frequency]]&gt;23.1077381,youtube_stats_raw[[#This Row],[ engagement_rate]]&lt;=0),"High",IF(OR(youtube_stats_raw[[#This Row],[upload_frequency]]&gt;23.1077381,youtube_stats_raw[[#This Row],[ engagement_rate]]&lt;=0),"Medium","Low"))</f>
        <v>Medium</v>
      </c>
      <c r="AO696" s="4">
        <f>DATE(T696, MATCH(U696,{"Jan","Feb","Mar","Apr","May","Jun","Jul","Aug","Sep","Oct","Nov","Dec"},0), V696)</f>
        <v>39113</v>
      </c>
      <c r="AP696" t="str">
        <f>IF(youtube_stats_raw[[#This Row],[subscribers]]&lt;70000000,"Micro",IF(youtube_stats_raw[[#This Row],[subscribers]]&lt;128000000,"Mid",IF(youtube_stats_raw[[#This Row],[subscribers]]&lt;186000000,"Macro","Mega")))</f>
        <v>Micro</v>
      </c>
      <c r="AQ696">
        <f>SUM((youtube_stats_raw[[#This Row],[lowest_yearly_earnings]] + youtube_stats_raw[[#This Row],[highest_yearly_earnings]])/2)</f>
        <v>0</v>
      </c>
      <c r="AR69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697" spans="1:44" x14ac:dyDescent="0.3">
      <c r="A697">
        <v>802</v>
      </c>
      <c r="B697" t="s">
        <v>946</v>
      </c>
      <c r="C697" s="1">
        <v>14000000</v>
      </c>
      <c r="D697" s="2">
        <v>5094050461</v>
      </c>
      <c r="E697" t="s">
        <v>45</v>
      </c>
      <c r="F697" t="s">
        <v>946</v>
      </c>
      <c r="G697">
        <v>1307</v>
      </c>
      <c r="H697" t="s">
        <v>113</v>
      </c>
      <c r="I697" t="s">
        <v>114</v>
      </c>
      <c r="J697" t="s">
        <v>71</v>
      </c>
      <c r="K697">
        <v>1327</v>
      </c>
      <c r="L697">
        <v>44</v>
      </c>
      <c r="M697">
        <v>48</v>
      </c>
      <c r="N697">
        <v>68058000</v>
      </c>
      <c r="O697">
        <v>17000</v>
      </c>
      <c r="P697">
        <v>272200</v>
      </c>
      <c r="Q697">
        <v>204200</v>
      </c>
      <c r="R697">
        <v>3300000</v>
      </c>
      <c r="S697">
        <v>100000</v>
      </c>
      <c r="T697">
        <v>2015</v>
      </c>
      <c r="U697" t="s">
        <v>91</v>
      </c>
      <c r="V697" t="s">
        <v>104</v>
      </c>
      <c r="W697">
        <v>51.3</v>
      </c>
      <c r="X697">
        <v>212559417</v>
      </c>
      <c r="Y697">
        <v>12.08</v>
      </c>
      <c r="Z697">
        <v>183241641</v>
      </c>
      <c r="AA697">
        <v>-14.235004</v>
      </c>
      <c r="AB697">
        <v>-51.925280000000001</v>
      </c>
      <c r="AC697">
        <v>12.101851851851851</v>
      </c>
      <c r="AD697">
        <v>3897513.7421576129</v>
      </c>
      <c r="AE697">
        <v>10711.553175210405</v>
      </c>
      <c r="AF697">
        <v>2.748304145627112E-3</v>
      </c>
      <c r="AG697">
        <v>53.434884888549988</v>
      </c>
      <c r="AH697">
        <v>363.86074721428571</v>
      </c>
      <c r="AI697">
        <v>11</v>
      </c>
      <c r="AJ697">
        <v>255200</v>
      </c>
      <c r="AK697">
        <v>3095800</v>
      </c>
      <c r="AL697">
        <v>9090.9090909090901</v>
      </c>
      <c r="AM697">
        <f>youtube_stats_raw[[#This Row],[subscribers_for_last_30_days]] /  youtube_stats_raw[[#This Row],[subscribers]]</f>
        <v>7.1428571428571426E-3</v>
      </c>
      <c r="AN697" t="str">
        <f>IF(AND(youtube_stats_raw[[#This Row],[upload_frequency]]&gt;23.1077381,youtube_stats_raw[[#This Row],[ engagement_rate]]&lt;=0),"High",IF(OR(youtube_stats_raw[[#This Row],[upload_frequency]]&gt;23.1077381,youtube_stats_raw[[#This Row],[ engagement_rate]]&lt;=0),"Medium","Low"))</f>
        <v>Low</v>
      </c>
      <c r="AO697" s="4">
        <f>DATE(T697, MATCH(U697,{"Jan","Feb","Mar","Apr","May","Jun","Jul","Aug","Sep","Oct","Nov","Dec"},0), V697)</f>
        <v>42246</v>
      </c>
      <c r="AP697" t="str">
        <f>IF(youtube_stats_raw[[#This Row],[subscribers]]&lt;70000000,"Micro",IF(youtube_stats_raw[[#This Row],[subscribers]]&lt;128000000,"Mid",IF(youtube_stats_raw[[#This Row],[subscribers]]&lt;186000000,"Macro","Mega")))</f>
        <v>Micro</v>
      </c>
      <c r="AQ697">
        <f>SUM((youtube_stats_raw[[#This Row],[lowest_yearly_earnings]] + youtube_stats_raw[[#This Row],[highest_yearly_earnings]])/2)</f>
        <v>1752100</v>
      </c>
      <c r="AR69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698" spans="1:44" x14ac:dyDescent="0.3">
      <c r="A698">
        <v>803</v>
      </c>
      <c r="B698" t="s">
        <v>947</v>
      </c>
      <c r="C698" s="1">
        <v>13900000</v>
      </c>
      <c r="D698" s="2">
        <v>5673347763</v>
      </c>
      <c r="E698" t="s">
        <v>61</v>
      </c>
      <c r="F698" t="s">
        <v>947</v>
      </c>
      <c r="G698">
        <v>5494</v>
      </c>
      <c r="H698" t="s">
        <v>113</v>
      </c>
      <c r="I698" t="s">
        <v>114</v>
      </c>
      <c r="J698" t="s">
        <v>41</v>
      </c>
      <c r="K698">
        <v>1140</v>
      </c>
      <c r="L698">
        <v>46</v>
      </c>
      <c r="M698">
        <v>57</v>
      </c>
      <c r="N698">
        <v>106718000</v>
      </c>
      <c r="O698">
        <v>26700</v>
      </c>
      <c r="P698">
        <v>426900</v>
      </c>
      <c r="Q698">
        <v>320200</v>
      </c>
      <c r="R698">
        <v>5100000</v>
      </c>
      <c r="S698">
        <v>100000</v>
      </c>
      <c r="T698">
        <v>2012</v>
      </c>
      <c r="U698" t="s">
        <v>91</v>
      </c>
      <c r="V698" t="s">
        <v>104</v>
      </c>
      <c r="W698">
        <v>51.3</v>
      </c>
      <c r="X698">
        <v>212559417</v>
      </c>
      <c r="Y698">
        <v>12.08</v>
      </c>
      <c r="Z698">
        <v>183241641</v>
      </c>
      <c r="AA698">
        <v>-14.235004</v>
      </c>
      <c r="AB698">
        <v>-51.925280000000001</v>
      </c>
      <c r="AC698">
        <v>38.152777777777779</v>
      </c>
      <c r="AD698">
        <v>1032644.2961412449</v>
      </c>
      <c r="AE698">
        <v>2530.0327630141974</v>
      </c>
      <c r="AF698">
        <v>2.4500525228952018E-3</v>
      </c>
      <c r="AG698">
        <v>75.246577124026018</v>
      </c>
      <c r="AH698">
        <v>408.15451532374101</v>
      </c>
      <c r="AI698">
        <v>14</v>
      </c>
      <c r="AJ698">
        <v>400200</v>
      </c>
      <c r="AK698">
        <v>4779800</v>
      </c>
      <c r="AL698">
        <v>7142.8571428571431</v>
      </c>
      <c r="AM698">
        <f>youtube_stats_raw[[#This Row],[subscribers_for_last_30_days]] /  youtube_stats_raw[[#This Row],[subscribers]]</f>
        <v>7.1942446043165471E-3</v>
      </c>
      <c r="AN698" t="str">
        <f>IF(AND(youtube_stats_raw[[#This Row],[upload_frequency]]&gt;23.1077381,youtube_stats_raw[[#This Row],[ engagement_rate]]&lt;=0),"High",IF(OR(youtube_stats_raw[[#This Row],[upload_frequency]]&gt;23.1077381,youtube_stats_raw[[#This Row],[ engagement_rate]]&lt;=0),"Medium","Low"))</f>
        <v>Medium</v>
      </c>
      <c r="AO698" s="4">
        <f>DATE(T698, MATCH(U698,{"Jan","Feb","Mar","Apr","May","Jun","Jul","Aug","Sep","Oct","Nov","Dec"},0), V698)</f>
        <v>41151</v>
      </c>
      <c r="AP698" t="str">
        <f>IF(youtube_stats_raw[[#This Row],[subscribers]]&lt;70000000,"Micro",IF(youtube_stats_raw[[#This Row],[subscribers]]&lt;128000000,"Mid",IF(youtube_stats_raw[[#This Row],[subscribers]]&lt;186000000,"Macro","Mega")))</f>
        <v>Micro</v>
      </c>
      <c r="AQ698">
        <f>SUM((youtube_stats_raw[[#This Row],[lowest_yearly_earnings]] + youtube_stats_raw[[#This Row],[highest_yearly_earnings]])/2)</f>
        <v>2710100</v>
      </c>
      <c r="AR69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699" spans="1:44" x14ac:dyDescent="0.3">
      <c r="A699">
        <v>804</v>
      </c>
      <c r="B699" t="s">
        <v>948</v>
      </c>
      <c r="C699" s="1">
        <v>13900000</v>
      </c>
      <c r="D699" s="2">
        <v>9106781518</v>
      </c>
      <c r="E699" t="s">
        <v>45</v>
      </c>
      <c r="F699" t="s">
        <v>948</v>
      </c>
      <c r="G699">
        <v>2254</v>
      </c>
      <c r="H699" t="s">
        <v>302</v>
      </c>
      <c r="I699" t="s">
        <v>303</v>
      </c>
      <c r="J699" t="s">
        <v>30</v>
      </c>
      <c r="K699">
        <v>526</v>
      </c>
      <c r="L699">
        <v>3</v>
      </c>
      <c r="M699">
        <v>137</v>
      </c>
      <c r="N699">
        <v>87639000</v>
      </c>
      <c r="O699">
        <v>21900</v>
      </c>
      <c r="P699">
        <v>350600</v>
      </c>
      <c r="Q699">
        <v>262900</v>
      </c>
      <c r="R699">
        <v>4200000</v>
      </c>
      <c r="S699">
        <v>100000</v>
      </c>
      <c r="T699">
        <v>2012</v>
      </c>
      <c r="U699" t="s">
        <v>73</v>
      </c>
      <c r="V699" t="s">
        <v>90</v>
      </c>
      <c r="W699">
        <v>34.4</v>
      </c>
      <c r="X699">
        <v>10101694</v>
      </c>
      <c r="Y699">
        <v>14.72</v>
      </c>
      <c r="Z699">
        <v>9213048</v>
      </c>
      <c r="AA699">
        <v>30.585163999999999</v>
      </c>
      <c r="AB699">
        <v>36.238413999999999</v>
      </c>
      <c r="AC699">
        <v>15.652777777777779</v>
      </c>
      <c r="AD699">
        <v>4040275.7400177461</v>
      </c>
      <c r="AE699">
        <v>6166.8145519077198</v>
      </c>
      <c r="AF699">
        <v>1.5263350693684667E-3</v>
      </c>
      <c r="AG699">
        <v>38.498782397164348</v>
      </c>
      <c r="AH699">
        <v>655.16413798561155</v>
      </c>
      <c r="AI699">
        <v>14</v>
      </c>
      <c r="AJ699">
        <v>328700</v>
      </c>
      <c r="AK699">
        <v>3937100</v>
      </c>
      <c r="AL699">
        <v>7142.8571428571431</v>
      </c>
      <c r="AM699">
        <f>youtube_stats_raw[[#This Row],[subscribers_for_last_30_days]] /  youtube_stats_raw[[#This Row],[subscribers]]</f>
        <v>7.1942446043165471E-3</v>
      </c>
      <c r="AN699" t="str">
        <f>IF(AND(youtube_stats_raw[[#This Row],[upload_frequency]]&gt;23.1077381,youtube_stats_raw[[#This Row],[ engagement_rate]]&lt;=0),"High",IF(OR(youtube_stats_raw[[#This Row],[upload_frequency]]&gt;23.1077381,youtube_stats_raw[[#This Row],[ engagement_rate]]&lt;=0),"Medium","Low"))</f>
        <v>Low</v>
      </c>
      <c r="AO699" s="4">
        <f>DATE(T699, MATCH(U699,{"Jan","Feb","Mar","Apr","May","Jun","Jul","Aug","Sep","Oct","Nov","Dec"},0), V699)</f>
        <v>40926</v>
      </c>
      <c r="AP699" t="str">
        <f>IF(youtube_stats_raw[[#This Row],[subscribers]]&lt;70000000,"Micro",IF(youtube_stats_raw[[#This Row],[subscribers]]&lt;128000000,"Mid",IF(youtube_stats_raw[[#This Row],[subscribers]]&lt;186000000,"Macro","Mega")))</f>
        <v>Micro</v>
      </c>
      <c r="AQ699">
        <f>SUM((youtube_stats_raw[[#This Row],[lowest_yearly_earnings]] + youtube_stats_raw[[#This Row],[highest_yearly_earnings]])/2)</f>
        <v>2231450</v>
      </c>
      <c r="AR69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00" spans="1:44" x14ac:dyDescent="0.3">
      <c r="A700">
        <v>805</v>
      </c>
      <c r="B700" t="s">
        <v>949</v>
      </c>
      <c r="C700" s="1">
        <v>13900000</v>
      </c>
      <c r="D700" s="2">
        <v>2244318380</v>
      </c>
      <c r="E700" t="s">
        <v>37</v>
      </c>
      <c r="F700" t="s">
        <v>949</v>
      </c>
      <c r="G700">
        <v>183</v>
      </c>
      <c r="H700" t="s">
        <v>39</v>
      </c>
      <c r="I700" t="s">
        <v>40</v>
      </c>
      <c r="J700" t="s">
        <v>170</v>
      </c>
      <c r="K700">
        <v>4234</v>
      </c>
      <c r="L700">
        <v>161</v>
      </c>
      <c r="M700">
        <v>35</v>
      </c>
      <c r="N700">
        <v>4598000</v>
      </c>
      <c r="O700">
        <v>1100</v>
      </c>
      <c r="P700">
        <v>18400</v>
      </c>
      <c r="Q700">
        <v>13800</v>
      </c>
      <c r="R700">
        <v>220700</v>
      </c>
      <c r="S700">
        <v>0</v>
      </c>
      <c r="T700">
        <v>2009</v>
      </c>
      <c r="U700" t="s">
        <v>46</v>
      </c>
      <c r="V700" t="s">
        <v>85</v>
      </c>
      <c r="W700">
        <v>88.2</v>
      </c>
      <c r="X700">
        <v>328239523</v>
      </c>
      <c r="Y700">
        <v>14.7</v>
      </c>
      <c r="Z700">
        <v>270663028</v>
      </c>
      <c r="AA700">
        <v>37.090240000000001</v>
      </c>
      <c r="AB700">
        <v>-95.712890999999999</v>
      </c>
      <c r="AC700">
        <v>1.0166666666666666</v>
      </c>
      <c r="AD700">
        <v>12264034.863387978</v>
      </c>
      <c r="AE700">
        <v>75956.284153005457</v>
      </c>
      <c r="AF700">
        <v>6.1934171746167313E-3</v>
      </c>
      <c r="AG700">
        <v>8.1984802887012851</v>
      </c>
      <c r="AH700">
        <v>161.46175395683454</v>
      </c>
      <c r="AI700">
        <v>17</v>
      </c>
      <c r="AJ700">
        <v>17300</v>
      </c>
      <c r="AK700">
        <v>206900</v>
      </c>
      <c r="AL700">
        <v>0</v>
      </c>
      <c r="AM700">
        <f>youtube_stats_raw[[#This Row],[subscribers_for_last_30_days]] /  youtube_stats_raw[[#This Row],[subscribers]]</f>
        <v>0</v>
      </c>
      <c r="AN700" t="str">
        <f>IF(AND(youtube_stats_raw[[#This Row],[upload_frequency]]&gt;23.1077381,youtube_stats_raw[[#This Row],[ engagement_rate]]&lt;=0),"High",IF(OR(youtube_stats_raw[[#This Row],[upload_frequency]]&gt;23.1077381,youtube_stats_raw[[#This Row],[ engagement_rate]]&lt;=0),"Medium","Low"))</f>
        <v>Medium</v>
      </c>
      <c r="AO700" s="4">
        <f>DATE(T700, MATCH(U700,{"Jan","Feb","Mar","Apr","May","Jun","Jul","Aug","Sep","Oct","Nov","Dec"},0), V700)</f>
        <v>39859</v>
      </c>
      <c r="AP700" t="str">
        <f>IF(youtube_stats_raw[[#This Row],[subscribers]]&lt;70000000,"Micro",IF(youtube_stats_raw[[#This Row],[subscribers]]&lt;128000000,"Mid",IF(youtube_stats_raw[[#This Row],[subscribers]]&lt;186000000,"Macro","Mega")))</f>
        <v>Micro</v>
      </c>
      <c r="AQ700">
        <f>SUM((youtube_stats_raw[[#This Row],[lowest_yearly_earnings]] + youtube_stats_raw[[#This Row],[highest_yearly_earnings]])/2)</f>
        <v>117250</v>
      </c>
      <c r="AR70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01" spans="1:44" x14ac:dyDescent="0.3">
      <c r="A701">
        <v>807</v>
      </c>
      <c r="B701" t="s">
        <v>950</v>
      </c>
      <c r="C701" s="1">
        <v>13900000</v>
      </c>
      <c r="D701" s="2">
        <v>5217553897</v>
      </c>
      <c r="E701" t="s">
        <v>45</v>
      </c>
      <c r="F701" t="s">
        <v>950</v>
      </c>
      <c r="G701">
        <v>15075</v>
      </c>
      <c r="H701" t="s">
        <v>31</v>
      </c>
      <c r="I701" t="s">
        <v>32</v>
      </c>
      <c r="J701" t="s">
        <v>30</v>
      </c>
      <c r="K701">
        <v>1275</v>
      </c>
      <c r="L701">
        <v>111</v>
      </c>
      <c r="M701">
        <v>136</v>
      </c>
      <c r="N701">
        <v>33484000</v>
      </c>
      <c r="O701">
        <v>8400</v>
      </c>
      <c r="P701">
        <v>133900</v>
      </c>
      <c r="Q701">
        <v>100500</v>
      </c>
      <c r="R701">
        <v>1600000</v>
      </c>
      <c r="S701">
        <v>100000</v>
      </c>
      <c r="T701">
        <v>2011</v>
      </c>
      <c r="U701" t="s">
        <v>46</v>
      </c>
      <c r="V701" t="s">
        <v>74</v>
      </c>
      <c r="W701">
        <v>28.1</v>
      </c>
      <c r="X701">
        <v>1366417754</v>
      </c>
      <c r="Y701">
        <v>5.36</v>
      </c>
      <c r="Z701">
        <v>471031528</v>
      </c>
      <c r="AA701">
        <v>20.593684</v>
      </c>
      <c r="AB701">
        <v>78.962879999999998</v>
      </c>
      <c r="AC701">
        <v>96.634615384615387</v>
      </c>
      <c r="AD701">
        <v>346106.3944941957</v>
      </c>
      <c r="AE701">
        <v>922.05638474295188</v>
      </c>
      <c r="AF701">
        <v>2.6640836442518114E-3</v>
      </c>
      <c r="AG701">
        <v>25.663366903979679</v>
      </c>
      <c r="AH701">
        <v>375.36358971223024</v>
      </c>
      <c r="AI701">
        <v>15</v>
      </c>
      <c r="AJ701">
        <v>125500</v>
      </c>
      <c r="AK701">
        <v>1499500</v>
      </c>
      <c r="AL701">
        <v>6666.666666666667</v>
      </c>
      <c r="AM701">
        <f>youtube_stats_raw[[#This Row],[subscribers_for_last_30_days]] /  youtube_stats_raw[[#This Row],[subscribers]]</f>
        <v>7.1942446043165471E-3</v>
      </c>
      <c r="AN701" t="str">
        <f>IF(AND(youtube_stats_raw[[#This Row],[upload_frequency]]&gt;23.1077381,youtube_stats_raw[[#This Row],[ engagement_rate]]&lt;=0),"High",IF(OR(youtube_stats_raw[[#This Row],[upload_frequency]]&gt;23.1077381,youtube_stats_raw[[#This Row],[ engagement_rate]]&lt;=0),"Medium","Low"))</f>
        <v>Medium</v>
      </c>
      <c r="AO701" s="4">
        <f>DATE(T701, MATCH(U701,{"Jan","Feb","Mar","Apr","May","Jun","Jul","Aug","Sep","Oct","Nov","Dec"},0), V701)</f>
        <v>40588</v>
      </c>
      <c r="AP701" t="str">
        <f>IF(youtube_stats_raw[[#This Row],[subscribers]]&lt;70000000,"Micro",IF(youtube_stats_raw[[#This Row],[subscribers]]&lt;128000000,"Mid",IF(youtube_stats_raw[[#This Row],[subscribers]]&lt;186000000,"Macro","Mega")))</f>
        <v>Micro</v>
      </c>
      <c r="AQ701">
        <f>SUM((youtube_stats_raw[[#This Row],[lowest_yearly_earnings]] + youtube_stats_raw[[#This Row],[highest_yearly_earnings]])/2)</f>
        <v>850250</v>
      </c>
      <c r="AR70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02" spans="1:44" x14ac:dyDescent="0.3">
      <c r="A702">
        <v>808</v>
      </c>
      <c r="B702" t="s">
        <v>951</v>
      </c>
      <c r="C702" s="1">
        <v>13900000</v>
      </c>
      <c r="D702" s="2">
        <v>5465532801</v>
      </c>
      <c r="E702" t="s">
        <v>45</v>
      </c>
      <c r="F702" t="s">
        <v>951</v>
      </c>
      <c r="G702">
        <v>503</v>
      </c>
      <c r="H702" t="s">
        <v>39</v>
      </c>
      <c r="I702" t="s">
        <v>40</v>
      </c>
      <c r="J702" t="s">
        <v>45</v>
      </c>
      <c r="K702">
        <v>1200</v>
      </c>
      <c r="L702">
        <v>161</v>
      </c>
      <c r="M702">
        <v>157</v>
      </c>
      <c r="N702">
        <v>26883000</v>
      </c>
      <c r="O702">
        <v>6700</v>
      </c>
      <c r="P702">
        <v>107500</v>
      </c>
      <c r="Q702">
        <v>80600</v>
      </c>
      <c r="R702">
        <v>1300000</v>
      </c>
      <c r="S702">
        <v>0</v>
      </c>
      <c r="T702">
        <v>2018</v>
      </c>
      <c r="U702" t="s">
        <v>34</v>
      </c>
      <c r="V702" t="s">
        <v>42</v>
      </c>
      <c r="W702">
        <v>88.2</v>
      </c>
      <c r="X702">
        <v>328239523</v>
      </c>
      <c r="Y702">
        <v>14.7</v>
      </c>
      <c r="Z702">
        <v>270663028</v>
      </c>
      <c r="AA702">
        <v>37.090240000000001</v>
      </c>
      <c r="AB702">
        <v>-95.712890999999999</v>
      </c>
      <c r="AC702">
        <v>6.9861111111111107</v>
      </c>
      <c r="AD702">
        <v>10865870.379721669</v>
      </c>
      <c r="AE702">
        <v>27634.194831013916</v>
      </c>
      <c r="AF702">
        <v>2.5432104254239935E-3</v>
      </c>
      <c r="AG702">
        <v>19.668713721804263</v>
      </c>
      <c r="AH702">
        <v>393.20379863309353</v>
      </c>
      <c r="AI702">
        <v>8</v>
      </c>
      <c r="AJ702">
        <v>100800</v>
      </c>
      <c r="AK702">
        <v>1219400</v>
      </c>
      <c r="AL702">
        <v>0</v>
      </c>
      <c r="AM702">
        <f>youtube_stats_raw[[#This Row],[subscribers_for_last_30_days]] /  youtube_stats_raw[[#This Row],[subscribers]]</f>
        <v>0</v>
      </c>
      <c r="AN702" t="str">
        <f>IF(AND(youtube_stats_raw[[#This Row],[upload_frequency]]&gt;23.1077381,youtube_stats_raw[[#This Row],[ engagement_rate]]&lt;=0),"High",IF(OR(youtube_stats_raw[[#This Row],[upload_frequency]]&gt;23.1077381,youtube_stats_raw[[#This Row],[ engagement_rate]]&lt;=0),"Medium","Low"))</f>
        <v>Medium</v>
      </c>
      <c r="AO702" s="4">
        <f>DATE(T702, MATCH(U702,{"Jan","Feb","Mar","Apr","May","Jun","Jul","Aug","Sep","Oct","Nov","Dec"},0), V702)</f>
        <v>43171</v>
      </c>
      <c r="AP702" t="str">
        <f>IF(youtube_stats_raw[[#This Row],[subscribers]]&lt;70000000,"Micro",IF(youtube_stats_raw[[#This Row],[subscribers]]&lt;128000000,"Mid",IF(youtube_stats_raw[[#This Row],[subscribers]]&lt;186000000,"Macro","Mega")))</f>
        <v>Micro</v>
      </c>
      <c r="AQ702">
        <f>SUM((youtube_stats_raw[[#This Row],[lowest_yearly_earnings]] + youtube_stats_raw[[#This Row],[highest_yearly_earnings]])/2)</f>
        <v>690300</v>
      </c>
      <c r="AR70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03" spans="1:44" x14ac:dyDescent="0.3">
      <c r="A703">
        <v>809</v>
      </c>
      <c r="B703" t="s">
        <v>952</v>
      </c>
      <c r="C703" s="1">
        <v>13900000</v>
      </c>
      <c r="D703" s="2">
        <v>12129583055</v>
      </c>
      <c r="E703" t="s">
        <v>134</v>
      </c>
      <c r="F703" t="s">
        <v>953</v>
      </c>
      <c r="G703">
        <v>6</v>
      </c>
      <c r="H703" t="s">
        <v>954</v>
      </c>
      <c r="I703" t="s">
        <v>955</v>
      </c>
      <c r="J703" t="s">
        <v>45</v>
      </c>
      <c r="K703">
        <v>4056658</v>
      </c>
      <c r="L703">
        <v>3776</v>
      </c>
      <c r="M703">
        <v>6756</v>
      </c>
      <c r="N703">
        <v>1</v>
      </c>
      <c r="O703">
        <v>0</v>
      </c>
      <c r="P703">
        <v>0</v>
      </c>
      <c r="Q703">
        <v>0</v>
      </c>
      <c r="R703">
        <v>0</v>
      </c>
      <c r="S703">
        <v>0</v>
      </c>
      <c r="T703">
        <v>2021</v>
      </c>
      <c r="U703" t="s">
        <v>46</v>
      </c>
      <c r="V703" t="s">
        <v>119</v>
      </c>
      <c r="W703">
        <v>20.6</v>
      </c>
      <c r="X703">
        <v>167310838</v>
      </c>
      <c r="Y703">
        <v>4.1900000000000004</v>
      </c>
      <c r="Z703">
        <v>60987417</v>
      </c>
      <c r="AA703">
        <v>23.684994</v>
      </c>
      <c r="AB703">
        <v>90.356330999999997</v>
      </c>
      <c r="AC703">
        <v>0.16666666666666666</v>
      </c>
      <c r="AD703">
        <v>2021597175.8333333</v>
      </c>
      <c r="AE703">
        <v>2316666.6666666665</v>
      </c>
      <c r="AF703">
        <v>1.145958598656877E-3</v>
      </c>
      <c r="AG703">
        <v>0</v>
      </c>
      <c r="AH703">
        <v>872.63187446043162</v>
      </c>
      <c r="AI703">
        <v>5</v>
      </c>
      <c r="AJ703">
        <v>0</v>
      </c>
      <c r="AK703">
        <v>0</v>
      </c>
      <c r="AL703">
        <v>0</v>
      </c>
      <c r="AM703">
        <f>youtube_stats_raw[[#This Row],[subscribers_for_last_30_days]] /  youtube_stats_raw[[#This Row],[subscribers]]</f>
        <v>0</v>
      </c>
      <c r="AN703" t="str">
        <f>IF(AND(youtube_stats_raw[[#This Row],[upload_frequency]]&gt;23.1077381,youtube_stats_raw[[#This Row],[ engagement_rate]]&lt;=0),"High",IF(OR(youtube_stats_raw[[#This Row],[upload_frequency]]&gt;23.1077381,youtube_stats_raw[[#This Row],[ engagement_rate]]&lt;=0),"Medium","Low"))</f>
        <v>Medium</v>
      </c>
      <c r="AO703" s="4">
        <f>DATE(T703, MATCH(U703,{"Jan","Feb","Mar","Apr","May","Jun","Jul","Aug","Sep","Oct","Nov","Dec"},0), V703)</f>
        <v>44237</v>
      </c>
      <c r="AP703" t="str">
        <f>IF(youtube_stats_raw[[#This Row],[subscribers]]&lt;70000000,"Micro",IF(youtube_stats_raw[[#This Row],[subscribers]]&lt;128000000,"Mid",IF(youtube_stats_raw[[#This Row],[subscribers]]&lt;186000000,"Macro","Mega")))</f>
        <v>Micro</v>
      </c>
      <c r="AQ703">
        <f>SUM((youtube_stats_raw[[#This Row],[lowest_yearly_earnings]] + youtube_stats_raw[[#This Row],[highest_yearly_earnings]])/2)</f>
        <v>0</v>
      </c>
      <c r="AR70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04" spans="1:44" x14ac:dyDescent="0.3">
      <c r="A704">
        <v>810</v>
      </c>
      <c r="B704" t="s">
        <v>956</v>
      </c>
      <c r="C704" s="1">
        <v>13900000</v>
      </c>
      <c r="D704" s="2">
        <v>12513842343</v>
      </c>
      <c r="E704" t="s">
        <v>30</v>
      </c>
      <c r="F704" t="s">
        <v>956</v>
      </c>
      <c r="G704">
        <v>1660</v>
      </c>
      <c r="H704" t="s">
        <v>39</v>
      </c>
      <c r="I704" t="s">
        <v>40</v>
      </c>
      <c r="J704" t="s">
        <v>30</v>
      </c>
      <c r="K704">
        <v>307</v>
      </c>
      <c r="L704">
        <v>161</v>
      </c>
      <c r="M704">
        <v>137</v>
      </c>
      <c r="N704">
        <v>97284000</v>
      </c>
      <c r="O704">
        <v>24300</v>
      </c>
      <c r="P704">
        <v>389100</v>
      </c>
      <c r="Q704">
        <v>291900</v>
      </c>
      <c r="R704">
        <v>4700000</v>
      </c>
      <c r="S704">
        <v>100000</v>
      </c>
      <c r="T704">
        <v>2006</v>
      </c>
      <c r="U704" t="s">
        <v>84</v>
      </c>
      <c r="V704" t="s">
        <v>85</v>
      </c>
      <c r="W704">
        <v>88.2</v>
      </c>
      <c r="X704">
        <v>328239523</v>
      </c>
      <c r="Y704">
        <v>14.7</v>
      </c>
      <c r="Z704">
        <v>270663028</v>
      </c>
      <c r="AA704">
        <v>37.090240000000001</v>
      </c>
      <c r="AB704">
        <v>-95.712890999999999</v>
      </c>
      <c r="AC704">
        <v>7.6851851851851851</v>
      </c>
      <c r="AD704">
        <v>7538459.2427710844</v>
      </c>
      <c r="AE704">
        <v>8373.4939759036151</v>
      </c>
      <c r="AF704">
        <v>1.1107699473116176E-3</v>
      </c>
      <c r="AG704">
        <v>31.093567374025209</v>
      </c>
      <c r="AH704">
        <v>900.27642755395686</v>
      </c>
      <c r="AI704">
        <v>20</v>
      </c>
      <c r="AJ704">
        <v>364800</v>
      </c>
      <c r="AK704">
        <v>4408100</v>
      </c>
      <c r="AL704">
        <v>5000</v>
      </c>
      <c r="AM704">
        <f>youtube_stats_raw[[#This Row],[subscribers_for_last_30_days]] /  youtube_stats_raw[[#This Row],[subscribers]]</f>
        <v>7.1942446043165471E-3</v>
      </c>
      <c r="AN704" t="str">
        <f>IF(AND(youtube_stats_raw[[#This Row],[upload_frequency]]&gt;23.1077381,youtube_stats_raw[[#This Row],[ engagement_rate]]&lt;=0),"High",IF(OR(youtube_stats_raw[[#This Row],[upload_frequency]]&gt;23.1077381,youtube_stats_raw[[#This Row],[ engagement_rate]]&lt;=0),"Medium","Low"))</f>
        <v>Low</v>
      </c>
      <c r="AO704" s="4">
        <f>DATE(T704, MATCH(U704,{"Jan","Feb","Mar","Apr","May","Jun","Jul","Aug","Sep","Oct","Nov","Dec"},0), V704)</f>
        <v>39066</v>
      </c>
      <c r="AP704" t="str">
        <f>IF(youtube_stats_raw[[#This Row],[subscribers]]&lt;70000000,"Micro",IF(youtube_stats_raw[[#This Row],[subscribers]]&lt;128000000,"Mid",IF(youtube_stats_raw[[#This Row],[subscribers]]&lt;186000000,"Macro","Mega")))</f>
        <v>Micro</v>
      </c>
      <c r="AQ704">
        <f>SUM((youtube_stats_raw[[#This Row],[lowest_yearly_earnings]] + youtube_stats_raw[[#This Row],[highest_yearly_earnings]])/2)</f>
        <v>2495950</v>
      </c>
      <c r="AR70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05" spans="1:44" x14ac:dyDescent="0.3">
      <c r="A705">
        <v>811</v>
      </c>
      <c r="B705" t="s">
        <v>957</v>
      </c>
      <c r="C705" s="1">
        <v>13900000</v>
      </c>
      <c r="D705" s="2">
        <v>8451754769</v>
      </c>
      <c r="E705" t="s">
        <v>71</v>
      </c>
      <c r="F705" t="s">
        <v>957</v>
      </c>
      <c r="G705">
        <v>504</v>
      </c>
      <c r="H705" t="s">
        <v>39</v>
      </c>
      <c r="I705" t="s">
        <v>40</v>
      </c>
      <c r="J705" t="s">
        <v>71</v>
      </c>
      <c r="K705">
        <v>600</v>
      </c>
      <c r="L705">
        <v>161</v>
      </c>
      <c r="M705">
        <v>50</v>
      </c>
      <c r="N705">
        <v>114261000</v>
      </c>
      <c r="O705">
        <v>28600</v>
      </c>
      <c r="P705">
        <v>457000</v>
      </c>
      <c r="Q705">
        <v>342800</v>
      </c>
      <c r="R705">
        <v>5500000</v>
      </c>
      <c r="S705">
        <v>200000</v>
      </c>
      <c r="T705">
        <v>2018</v>
      </c>
      <c r="U705" t="s">
        <v>132</v>
      </c>
      <c r="V705" t="s">
        <v>42</v>
      </c>
      <c r="W705">
        <v>88.2</v>
      </c>
      <c r="X705">
        <v>328239523</v>
      </c>
      <c r="Y705">
        <v>14.7</v>
      </c>
      <c r="Z705">
        <v>270663028</v>
      </c>
      <c r="AA705">
        <v>37.090240000000001</v>
      </c>
      <c r="AB705">
        <v>-95.712890999999999</v>
      </c>
      <c r="AC705">
        <v>7</v>
      </c>
      <c r="AD705">
        <v>16769354.700396825</v>
      </c>
      <c r="AE705">
        <v>27579.365079365078</v>
      </c>
      <c r="AF705">
        <v>1.644628882392979E-3</v>
      </c>
      <c r="AG705">
        <v>54.071611457092914</v>
      </c>
      <c r="AH705">
        <v>608.03991143884889</v>
      </c>
      <c r="AI705">
        <v>8</v>
      </c>
      <c r="AJ705">
        <v>428400</v>
      </c>
      <c r="AK705">
        <v>5157200</v>
      </c>
      <c r="AL705">
        <v>25000</v>
      </c>
      <c r="AM705">
        <f>youtube_stats_raw[[#This Row],[subscribers_for_last_30_days]] /  youtube_stats_raw[[#This Row],[subscribers]]</f>
        <v>1.4388489208633094E-2</v>
      </c>
      <c r="AN705" t="str">
        <f>IF(AND(youtube_stats_raw[[#This Row],[upload_frequency]]&gt;23.1077381,youtube_stats_raw[[#This Row],[ engagement_rate]]&lt;=0),"High",IF(OR(youtube_stats_raw[[#This Row],[upload_frequency]]&gt;23.1077381,youtube_stats_raw[[#This Row],[ engagement_rate]]&lt;=0),"Medium","Low"))</f>
        <v>Low</v>
      </c>
      <c r="AO705" s="4">
        <f>DATE(T705, MATCH(U705,{"Jan","Feb","Mar","Apr","May","Jun","Jul","Aug","Sep","Oct","Nov","Dec"},0), V705)</f>
        <v>43385</v>
      </c>
      <c r="AP705" t="str">
        <f>IF(youtube_stats_raw[[#This Row],[subscribers]]&lt;70000000,"Micro",IF(youtube_stats_raw[[#This Row],[subscribers]]&lt;128000000,"Mid",IF(youtube_stats_raw[[#This Row],[subscribers]]&lt;186000000,"Macro","Mega")))</f>
        <v>Micro</v>
      </c>
      <c r="AQ705">
        <f>SUM((youtube_stats_raw[[#This Row],[lowest_yearly_earnings]] + youtube_stats_raw[[#This Row],[highest_yearly_earnings]])/2)</f>
        <v>2921400</v>
      </c>
      <c r="AR70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06" spans="1:44" x14ac:dyDescent="0.3">
      <c r="A706">
        <v>812</v>
      </c>
      <c r="B706" t="s">
        <v>958</v>
      </c>
      <c r="C706" s="1">
        <v>13900000</v>
      </c>
      <c r="D706" s="2">
        <v>2165885634</v>
      </c>
      <c r="E706" t="s">
        <v>49</v>
      </c>
      <c r="F706" t="s">
        <v>958</v>
      </c>
      <c r="G706">
        <v>369</v>
      </c>
      <c r="H706" t="s">
        <v>39</v>
      </c>
      <c r="I706" t="s">
        <v>40</v>
      </c>
      <c r="J706" t="s">
        <v>49</v>
      </c>
      <c r="K706">
        <v>4466</v>
      </c>
      <c r="L706">
        <v>161</v>
      </c>
      <c r="M706">
        <v>38</v>
      </c>
      <c r="N706">
        <v>44149000</v>
      </c>
      <c r="O706">
        <v>11000</v>
      </c>
      <c r="P706">
        <v>176600</v>
      </c>
      <c r="Q706">
        <v>132400</v>
      </c>
      <c r="R706">
        <v>2100000</v>
      </c>
      <c r="S706">
        <v>200000</v>
      </c>
      <c r="T706">
        <v>2010</v>
      </c>
      <c r="U706" t="s">
        <v>98</v>
      </c>
      <c r="V706" t="s">
        <v>115</v>
      </c>
      <c r="W706">
        <v>88.2</v>
      </c>
      <c r="X706">
        <v>328239523</v>
      </c>
      <c r="Y706">
        <v>14.7</v>
      </c>
      <c r="Z706">
        <v>270663028</v>
      </c>
      <c r="AA706">
        <v>37.090240000000001</v>
      </c>
      <c r="AB706">
        <v>-95.712890999999999</v>
      </c>
      <c r="AC706">
        <v>2.1964285714285716</v>
      </c>
      <c r="AD706">
        <v>5869608.7642276427</v>
      </c>
      <c r="AE706">
        <v>37669.376693766935</v>
      </c>
      <c r="AF706">
        <v>6.4176980454546013E-3</v>
      </c>
      <c r="AG706">
        <v>81.53708451994838</v>
      </c>
      <c r="AH706">
        <v>155.81911035971223</v>
      </c>
      <c r="AI706">
        <v>16</v>
      </c>
      <c r="AJ706">
        <v>165600</v>
      </c>
      <c r="AK706">
        <v>1967600</v>
      </c>
      <c r="AL706">
        <v>12500</v>
      </c>
      <c r="AM706">
        <f>youtube_stats_raw[[#This Row],[subscribers_for_last_30_days]] /  youtube_stats_raw[[#This Row],[subscribers]]</f>
        <v>1.4388489208633094E-2</v>
      </c>
      <c r="AN706" t="str">
        <f>IF(AND(youtube_stats_raw[[#This Row],[upload_frequency]]&gt;23.1077381,youtube_stats_raw[[#This Row],[ engagement_rate]]&lt;=0),"High",IF(OR(youtube_stats_raw[[#This Row],[upload_frequency]]&gt;23.1077381,youtube_stats_raw[[#This Row],[ engagement_rate]]&lt;=0),"Medium","Low"))</f>
        <v>Low</v>
      </c>
      <c r="AO706" s="4">
        <f>DATE(T706, MATCH(U706,{"Jan","Feb","Mar","Apr","May","Jun","Jul","Aug","Sep","Oct","Nov","Dec"},0), V706)</f>
        <v>40380</v>
      </c>
      <c r="AP706" t="str">
        <f>IF(youtube_stats_raw[[#This Row],[subscribers]]&lt;70000000,"Micro",IF(youtube_stats_raw[[#This Row],[subscribers]]&lt;128000000,"Mid",IF(youtube_stats_raw[[#This Row],[subscribers]]&lt;186000000,"Macro","Mega")))</f>
        <v>Micro</v>
      </c>
      <c r="AQ706">
        <f>SUM((youtube_stats_raw[[#This Row],[lowest_yearly_earnings]] + youtube_stats_raw[[#This Row],[highest_yearly_earnings]])/2)</f>
        <v>1116200</v>
      </c>
      <c r="AR70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07" spans="1:44" x14ac:dyDescent="0.3">
      <c r="A707">
        <v>814</v>
      </c>
      <c r="B707" t="s">
        <v>959</v>
      </c>
      <c r="C707" s="1">
        <v>13800000</v>
      </c>
      <c r="D707" s="2">
        <v>2224911030</v>
      </c>
      <c r="E707" t="s">
        <v>45</v>
      </c>
      <c r="F707" t="s">
        <v>959</v>
      </c>
      <c r="G707">
        <v>173</v>
      </c>
      <c r="H707" t="s">
        <v>39</v>
      </c>
      <c r="I707" t="s">
        <v>40</v>
      </c>
      <c r="J707" t="s">
        <v>45</v>
      </c>
      <c r="K707">
        <v>4285</v>
      </c>
      <c r="L707">
        <v>161</v>
      </c>
      <c r="M707">
        <v>157</v>
      </c>
      <c r="N707">
        <v>99654000</v>
      </c>
      <c r="O707">
        <v>24900</v>
      </c>
      <c r="P707">
        <v>398600</v>
      </c>
      <c r="Q707">
        <v>299000</v>
      </c>
      <c r="R707">
        <v>4800000</v>
      </c>
      <c r="S707">
        <v>300000</v>
      </c>
      <c r="T707">
        <v>2015</v>
      </c>
      <c r="U707" t="s">
        <v>73</v>
      </c>
      <c r="V707" t="s">
        <v>54</v>
      </c>
      <c r="W707">
        <v>88.2</v>
      </c>
      <c r="X707">
        <v>328239523</v>
      </c>
      <c r="Y707">
        <v>14.7</v>
      </c>
      <c r="Z707">
        <v>270663028</v>
      </c>
      <c r="AA707">
        <v>37.090240000000001</v>
      </c>
      <c r="AB707">
        <v>-95.712890999999999</v>
      </c>
      <c r="AC707">
        <v>1.6018518518518519</v>
      </c>
      <c r="AD707">
        <v>12860757.398843931</v>
      </c>
      <c r="AE707">
        <v>79768.786127167623</v>
      </c>
      <c r="AF707">
        <v>6.2024952071903748E-3</v>
      </c>
      <c r="AG707">
        <v>179.1532311294263</v>
      </c>
      <c r="AH707">
        <v>161.22543695652175</v>
      </c>
      <c r="AI707">
        <v>11</v>
      </c>
      <c r="AJ707">
        <v>373700</v>
      </c>
      <c r="AK707">
        <v>4501000</v>
      </c>
      <c r="AL707">
        <v>27272.727272727272</v>
      </c>
      <c r="AM707">
        <f>youtube_stats_raw[[#This Row],[subscribers_for_last_30_days]] /  youtube_stats_raw[[#This Row],[subscribers]]</f>
        <v>2.1739130434782608E-2</v>
      </c>
      <c r="AN707" t="str">
        <f>IF(AND(youtube_stats_raw[[#This Row],[upload_frequency]]&gt;23.1077381,youtube_stats_raw[[#This Row],[ engagement_rate]]&lt;=0),"High",IF(OR(youtube_stats_raw[[#This Row],[upload_frequency]]&gt;23.1077381,youtube_stats_raw[[#This Row],[ engagement_rate]]&lt;=0),"Medium","Low"))</f>
        <v>Low</v>
      </c>
      <c r="AO707" s="4">
        <f>DATE(T707, MATCH(U707,{"Jan","Feb","Mar","Apr","May","Jun","Jul","Aug","Sep","Oct","Nov","Dec"},0), V707)</f>
        <v>42007</v>
      </c>
      <c r="AP707" t="str">
        <f>IF(youtube_stats_raw[[#This Row],[subscribers]]&lt;70000000,"Micro",IF(youtube_stats_raw[[#This Row],[subscribers]]&lt;128000000,"Mid",IF(youtube_stats_raw[[#This Row],[subscribers]]&lt;186000000,"Macro","Mega")))</f>
        <v>Micro</v>
      </c>
      <c r="AQ707">
        <f>SUM((youtube_stats_raw[[#This Row],[lowest_yearly_earnings]] + youtube_stats_raw[[#This Row],[highest_yearly_earnings]])/2)</f>
        <v>2549500</v>
      </c>
      <c r="AR70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08" spans="1:44" x14ac:dyDescent="0.3">
      <c r="A708">
        <v>815</v>
      </c>
      <c r="B708" t="s">
        <v>960</v>
      </c>
      <c r="C708" s="1">
        <v>13800000</v>
      </c>
      <c r="D708" s="2">
        <v>1820559912</v>
      </c>
      <c r="E708" t="s">
        <v>274</v>
      </c>
      <c r="F708" t="s">
        <v>960</v>
      </c>
      <c r="G708">
        <v>887</v>
      </c>
      <c r="H708" t="s">
        <v>106</v>
      </c>
      <c r="I708" t="s">
        <v>107</v>
      </c>
      <c r="J708" t="s">
        <v>275</v>
      </c>
      <c r="K708">
        <v>5524</v>
      </c>
      <c r="L708">
        <v>10</v>
      </c>
      <c r="M708">
        <v>14</v>
      </c>
      <c r="N708">
        <v>83943000</v>
      </c>
      <c r="O708">
        <v>21000</v>
      </c>
      <c r="P708">
        <v>335800</v>
      </c>
      <c r="Q708">
        <v>251800</v>
      </c>
      <c r="R708">
        <v>4000000</v>
      </c>
      <c r="S708">
        <v>100000</v>
      </c>
      <c r="T708">
        <v>2006</v>
      </c>
      <c r="U708" t="s">
        <v>65</v>
      </c>
      <c r="V708" t="s">
        <v>47</v>
      </c>
      <c r="W708">
        <v>68.900000000000006</v>
      </c>
      <c r="X708">
        <v>36991981</v>
      </c>
      <c r="Y708">
        <v>5.56</v>
      </c>
      <c r="Z708">
        <v>30628482</v>
      </c>
      <c r="AA708">
        <v>56.130366000000002</v>
      </c>
      <c r="AB708">
        <v>-106.346771</v>
      </c>
      <c r="AC708">
        <v>4.1064814814814818</v>
      </c>
      <c r="AD708">
        <v>2052491.4453213078</v>
      </c>
      <c r="AE708">
        <v>15558.060879368659</v>
      </c>
      <c r="AF708">
        <v>7.5800856148918652E-3</v>
      </c>
      <c r="AG708">
        <v>184.44874996236874</v>
      </c>
      <c r="AH708">
        <v>131.92463130434783</v>
      </c>
      <c r="AI708">
        <v>20</v>
      </c>
      <c r="AJ708">
        <v>314800</v>
      </c>
      <c r="AK708">
        <v>3748200</v>
      </c>
      <c r="AL708">
        <v>5000</v>
      </c>
      <c r="AM708">
        <f>youtube_stats_raw[[#This Row],[subscribers_for_last_30_days]] /  youtube_stats_raw[[#This Row],[subscribers]]</f>
        <v>7.246376811594203E-3</v>
      </c>
      <c r="AN708" t="str">
        <f>IF(AND(youtube_stats_raw[[#This Row],[upload_frequency]]&gt;23.1077381,youtube_stats_raw[[#This Row],[ engagement_rate]]&lt;=0),"High",IF(OR(youtube_stats_raw[[#This Row],[upload_frequency]]&gt;23.1077381,youtube_stats_raw[[#This Row],[ engagement_rate]]&lt;=0),"Medium","Low"))</f>
        <v>Low</v>
      </c>
      <c r="AO708" s="4">
        <f>DATE(T708, MATCH(U708,{"Jan","Feb","Mar","Apr","May","Jun","Jul","Aug","Sep","Oct","Nov","Dec"},0), V708)</f>
        <v>38827</v>
      </c>
      <c r="AP708" t="str">
        <f>IF(youtube_stats_raw[[#This Row],[subscribers]]&lt;70000000,"Micro",IF(youtube_stats_raw[[#This Row],[subscribers]]&lt;128000000,"Mid",IF(youtube_stats_raw[[#This Row],[subscribers]]&lt;186000000,"Macro","Mega")))</f>
        <v>Micro</v>
      </c>
      <c r="AQ708">
        <f>SUM((youtube_stats_raw[[#This Row],[lowest_yearly_earnings]] + youtube_stats_raw[[#This Row],[highest_yearly_earnings]])/2)</f>
        <v>2125900</v>
      </c>
      <c r="AR70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09" spans="1:44" x14ac:dyDescent="0.3">
      <c r="A709">
        <v>817</v>
      </c>
      <c r="B709" t="s">
        <v>961</v>
      </c>
      <c r="C709" s="1">
        <v>13800000</v>
      </c>
      <c r="D709" s="2">
        <v>2480957682</v>
      </c>
      <c r="E709" t="s">
        <v>61</v>
      </c>
      <c r="F709" t="s">
        <v>961</v>
      </c>
      <c r="G709">
        <v>1952</v>
      </c>
      <c r="H709" t="s">
        <v>305</v>
      </c>
      <c r="I709" t="s">
        <v>306</v>
      </c>
      <c r="J709" t="s">
        <v>41</v>
      </c>
      <c r="K709">
        <v>3690</v>
      </c>
      <c r="L709">
        <v>4</v>
      </c>
      <c r="M709">
        <v>58</v>
      </c>
      <c r="N709">
        <v>55122000</v>
      </c>
      <c r="O709">
        <v>13800</v>
      </c>
      <c r="P709">
        <v>220500</v>
      </c>
      <c r="Q709">
        <v>165400</v>
      </c>
      <c r="R709">
        <v>2600000</v>
      </c>
      <c r="S709">
        <v>200000</v>
      </c>
      <c r="T709">
        <v>2017</v>
      </c>
      <c r="U709" t="s">
        <v>98</v>
      </c>
      <c r="V709" t="s">
        <v>50</v>
      </c>
      <c r="W709">
        <v>85</v>
      </c>
      <c r="X709">
        <v>17332850</v>
      </c>
      <c r="Y709">
        <v>3.2</v>
      </c>
      <c r="Z709">
        <v>15924729</v>
      </c>
      <c r="AA709">
        <v>52.132632999999998</v>
      </c>
      <c r="AB709">
        <v>5.2912660000000002</v>
      </c>
      <c r="AC709">
        <v>23.238095238095237</v>
      </c>
      <c r="AD709">
        <v>1270982.4190573771</v>
      </c>
      <c r="AE709">
        <v>7069.6721311475412</v>
      </c>
      <c r="AF709">
        <v>5.562368153283156E-3</v>
      </c>
      <c r="AG709">
        <v>88.87696940571999</v>
      </c>
      <c r="AH709">
        <v>179.77954217391306</v>
      </c>
      <c r="AI709">
        <v>9</v>
      </c>
      <c r="AJ709">
        <v>206700</v>
      </c>
      <c r="AK709">
        <v>2434600</v>
      </c>
      <c r="AL709">
        <v>22222.222222222223</v>
      </c>
      <c r="AM709">
        <f>youtube_stats_raw[[#This Row],[subscribers_for_last_30_days]] /  youtube_stats_raw[[#This Row],[subscribers]]</f>
        <v>1.4492753623188406E-2</v>
      </c>
      <c r="AN709" t="str">
        <f>IF(AND(youtube_stats_raw[[#This Row],[upload_frequency]]&gt;23.1077381,youtube_stats_raw[[#This Row],[ engagement_rate]]&lt;=0),"High",IF(OR(youtube_stats_raw[[#This Row],[upload_frequency]]&gt;23.1077381,youtube_stats_raw[[#This Row],[ engagement_rate]]&lt;=0),"Medium","Low"))</f>
        <v>Medium</v>
      </c>
      <c r="AO709" s="4">
        <f>DATE(T709, MATCH(U709,{"Jan","Feb","Mar","Apr","May","Jun","Jul","Aug","Sep","Oct","Nov","Dec"},0), V709)</f>
        <v>42918</v>
      </c>
      <c r="AP709" t="str">
        <f>IF(youtube_stats_raw[[#This Row],[subscribers]]&lt;70000000,"Micro",IF(youtube_stats_raw[[#This Row],[subscribers]]&lt;128000000,"Mid",IF(youtube_stats_raw[[#This Row],[subscribers]]&lt;186000000,"Macro","Mega")))</f>
        <v>Micro</v>
      </c>
      <c r="AQ709">
        <f>SUM((youtube_stats_raw[[#This Row],[lowest_yearly_earnings]] + youtube_stats_raw[[#This Row],[highest_yearly_earnings]])/2)</f>
        <v>1382700</v>
      </c>
      <c r="AR70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10" spans="1:44" x14ac:dyDescent="0.3">
      <c r="A710">
        <v>818</v>
      </c>
      <c r="B710" t="s">
        <v>962</v>
      </c>
      <c r="C710" s="1">
        <v>13800000</v>
      </c>
      <c r="D710" s="2">
        <v>5019136690</v>
      </c>
      <c r="E710" t="s">
        <v>58</v>
      </c>
      <c r="F710" t="s">
        <v>962</v>
      </c>
      <c r="G710">
        <v>520</v>
      </c>
      <c r="H710" t="s">
        <v>195</v>
      </c>
      <c r="I710" t="s">
        <v>196</v>
      </c>
      <c r="J710" t="s">
        <v>181</v>
      </c>
      <c r="K710">
        <v>1361</v>
      </c>
      <c r="L710">
        <v>30</v>
      </c>
      <c r="M710">
        <v>28</v>
      </c>
      <c r="N710">
        <v>26519000</v>
      </c>
      <c r="O710">
        <v>6600</v>
      </c>
      <c r="P710">
        <v>106100</v>
      </c>
      <c r="Q710">
        <v>79600</v>
      </c>
      <c r="R710">
        <v>1300000</v>
      </c>
      <c r="S710">
        <v>100000</v>
      </c>
      <c r="T710">
        <v>2019</v>
      </c>
      <c r="U710" t="s">
        <v>34</v>
      </c>
      <c r="V710" t="s">
        <v>35</v>
      </c>
      <c r="W710">
        <v>40.200000000000003</v>
      </c>
      <c r="X710">
        <v>126014024</v>
      </c>
      <c r="Y710">
        <v>3.42</v>
      </c>
      <c r="Z710">
        <v>102626859</v>
      </c>
      <c r="AA710">
        <v>23.634501</v>
      </c>
      <c r="AB710">
        <v>-102.552784</v>
      </c>
      <c r="AC710">
        <v>8.6666666666666661</v>
      </c>
      <c r="AD710">
        <v>9652185.942307692</v>
      </c>
      <c r="AE710">
        <v>26538.461538461539</v>
      </c>
      <c r="AF710">
        <v>2.7494768228756884E-3</v>
      </c>
      <c r="AG710">
        <v>21.139093543993518</v>
      </c>
      <c r="AH710">
        <v>363.70555724637683</v>
      </c>
      <c r="AI710">
        <v>7</v>
      </c>
      <c r="AJ710">
        <v>99500</v>
      </c>
      <c r="AK710">
        <v>1220400</v>
      </c>
      <c r="AL710">
        <v>14285.714285714286</v>
      </c>
      <c r="AM710">
        <f>youtube_stats_raw[[#This Row],[subscribers_for_last_30_days]] /  youtube_stats_raw[[#This Row],[subscribers]]</f>
        <v>7.246376811594203E-3</v>
      </c>
      <c r="AN710" t="str">
        <f>IF(AND(youtube_stats_raw[[#This Row],[upload_frequency]]&gt;23.1077381,youtube_stats_raw[[#This Row],[ engagement_rate]]&lt;=0),"High",IF(OR(youtube_stats_raw[[#This Row],[upload_frequency]]&gt;23.1077381,youtube_stats_raw[[#This Row],[ engagement_rate]]&lt;=0),"Medium","Low"))</f>
        <v>Low</v>
      </c>
      <c r="AO710" s="4">
        <f>DATE(T710, MATCH(U710,{"Jan","Feb","Mar","Apr","May","Jun","Jul","Aug","Sep","Oct","Nov","Dec"},0), V710)</f>
        <v>43537</v>
      </c>
      <c r="AP710" t="str">
        <f>IF(youtube_stats_raw[[#This Row],[subscribers]]&lt;70000000,"Micro",IF(youtube_stats_raw[[#This Row],[subscribers]]&lt;128000000,"Mid",IF(youtube_stats_raw[[#This Row],[subscribers]]&lt;186000000,"Macro","Mega")))</f>
        <v>Micro</v>
      </c>
      <c r="AQ710">
        <f>SUM((youtube_stats_raw[[#This Row],[lowest_yearly_earnings]] + youtube_stats_raw[[#This Row],[highest_yearly_earnings]])/2)</f>
        <v>689800</v>
      </c>
      <c r="AR71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11" spans="1:44" x14ac:dyDescent="0.3">
      <c r="A711">
        <v>819</v>
      </c>
      <c r="B711" t="s">
        <v>963</v>
      </c>
      <c r="C711" s="1">
        <v>13800000</v>
      </c>
      <c r="D711" s="2">
        <v>5727888539</v>
      </c>
      <c r="E711" t="s">
        <v>134</v>
      </c>
      <c r="F711" t="s">
        <v>963</v>
      </c>
      <c r="G711">
        <v>190093</v>
      </c>
      <c r="H711" t="s">
        <v>166</v>
      </c>
      <c r="I711" t="s">
        <v>167</v>
      </c>
      <c r="J711" t="s">
        <v>135</v>
      </c>
      <c r="K711">
        <v>1127</v>
      </c>
      <c r="L711">
        <v>6</v>
      </c>
      <c r="M711">
        <v>21</v>
      </c>
      <c r="N711">
        <v>100053000</v>
      </c>
      <c r="O711">
        <v>25000</v>
      </c>
      <c r="P711">
        <v>400200</v>
      </c>
      <c r="Q711">
        <v>300200</v>
      </c>
      <c r="R711">
        <v>4800000</v>
      </c>
      <c r="S711">
        <v>100000</v>
      </c>
      <c r="T711">
        <v>2007</v>
      </c>
      <c r="U711" t="s">
        <v>73</v>
      </c>
      <c r="V711" t="s">
        <v>119</v>
      </c>
      <c r="W711">
        <v>9</v>
      </c>
      <c r="X711">
        <v>216565318</v>
      </c>
      <c r="Y711">
        <v>4.45</v>
      </c>
      <c r="Z711">
        <v>79927762</v>
      </c>
      <c r="AA711">
        <v>30.375321</v>
      </c>
      <c r="AB711">
        <v>69.345116000000004</v>
      </c>
      <c r="AC711">
        <v>931.82843137254906</v>
      </c>
      <c r="AD711">
        <v>30132.032947031192</v>
      </c>
      <c r="AE711">
        <v>72.596045093717279</v>
      </c>
      <c r="AF711">
        <v>2.4092647589139828E-3</v>
      </c>
      <c r="AG711">
        <v>69.868678008505512</v>
      </c>
      <c r="AH711">
        <v>415.06438688405797</v>
      </c>
      <c r="AI711">
        <v>19</v>
      </c>
      <c r="AJ711">
        <v>375200</v>
      </c>
      <c r="AK711">
        <v>4499800</v>
      </c>
      <c r="AL711">
        <v>5263.1578947368425</v>
      </c>
      <c r="AM711">
        <f>youtube_stats_raw[[#This Row],[subscribers_for_last_30_days]] /  youtube_stats_raw[[#This Row],[subscribers]]</f>
        <v>7.246376811594203E-3</v>
      </c>
      <c r="AN711" t="str">
        <f>IF(AND(youtube_stats_raw[[#This Row],[upload_frequency]]&gt;23.1077381,youtube_stats_raw[[#This Row],[ engagement_rate]]&lt;=0),"High",IF(OR(youtube_stats_raw[[#This Row],[upload_frequency]]&gt;23.1077381,youtube_stats_raw[[#This Row],[ engagement_rate]]&lt;=0),"Medium","Low"))</f>
        <v>Medium</v>
      </c>
      <c r="AO711" s="4">
        <f>DATE(T711, MATCH(U711,{"Jan","Feb","Mar","Apr","May","Jun","Jul","Aug","Sep","Oct","Nov","Dec"},0), V711)</f>
        <v>39092</v>
      </c>
      <c r="AP711" t="str">
        <f>IF(youtube_stats_raw[[#This Row],[subscribers]]&lt;70000000,"Micro",IF(youtube_stats_raw[[#This Row],[subscribers]]&lt;128000000,"Mid",IF(youtube_stats_raw[[#This Row],[subscribers]]&lt;186000000,"Macro","Mega")))</f>
        <v>Micro</v>
      </c>
      <c r="AQ711">
        <f>SUM((youtube_stats_raw[[#This Row],[lowest_yearly_earnings]] + youtube_stats_raw[[#This Row],[highest_yearly_earnings]])/2)</f>
        <v>2550100</v>
      </c>
      <c r="AR71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12" spans="1:44" x14ac:dyDescent="0.3">
      <c r="A712">
        <v>820</v>
      </c>
      <c r="B712" t="s">
        <v>964</v>
      </c>
      <c r="C712" s="1">
        <v>13800000</v>
      </c>
      <c r="D712" s="2">
        <v>6646953396</v>
      </c>
      <c r="E712" t="s">
        <v>53</v>
      </c>
      <c r="F712" t="s">
        <v>964</v>
      </c>
      <c r="G712">
        <v>1505</v>
      </c>
      <c r="H712" t="s">
        <v>31</v>
      </c>
      <c r="I712" t="s">
        <v>32</v>
      </c>
      <c r="J712" t="s">
        <v>49</v>
      </c>
      <c r="K712">
        <v>898</v>
      </c>
      <c r="L712">
        <v>112</v>
      </c>
      <c r="M712">
        <v>38</v>
      </c>
      <c r="N712">
        <v>78651000</v>
      </c>
      <c r="O712">
        <v>19700</v>
      </c>
      <c r="P712">
        <v>314600</v>
      </c>
      <c r="Q712">
        <v>236000</v>
      </c>
      <c r="R712">
        <v>3800000</v>
      </c>
      <c r="S712">
        <v>100000</v>
      </c>
      <c r="T712">
        <v>2014</v>
      </c>
      <c r="U712" t="s">
        <v>140</v>
      </c>
      <c r="V712" t="s">
        <v>101</v>
      </c>
      <c r="W712">
        <v>28.1</v>
      </c>
      <c r="X712">
        <v>1366417754</v>
      </c>
      <c r="Y712">
        <v>5.36</v>
      </c>
      <c r="Z712">
        <v>471031528</v>
      </c>
      <c r="AA712">
        <v>20.593684</v>
      </c>
      <c r="AB712">
        <v>78.962879999999998</v>
      </c>
      <c r="AC712">
        <v>12.541666666666666</v>
      </c>
      <c r="AD712">
        <v>4416580.3295681067</v>
      </c>
      <c r="AE712">
        <v>9169.4352159468435</v>
      </c>
      <c r="AF712">
        <v>2.0761391238735866E-3</v>
      </c>
      <c r="AG712">
        <v>47.32995422975582</v>
      </c>
      <c r="AH712">
        <v>481.66328956521738</v>
      </c>
      <c r="AI712">
        <v>12</v>
      </c>
      <c r="AJ712">
        <v>294900</v>
      </c>
      <c r="AK712">
        <v>3564000</v>
      </c>
      <c r="AL712">
        <v>8333.3333333333339</v>
      </c>
      <c r="AM712">
        <f>youtube_stats_raw[[#This Row],[subscribers_for_last_30_days]] /  youtube_stats_raw[[#This Row],[subscribers]]</f>
        <v>7.246376811594203E-3</v>
      </c>
      <c r="AN712" t="str">
        <f>IF(AND(youtube_stats_raw[[#This Row],[upload_frequency]]&gt;23.1077381,youtube_stats_raw[[#This Row],[ engagement_rate]]&lt;=0),"High",IF(OR(youtube_stats_raw[[#This Row],[upload_frequency]]&gt;23.1077381,youtube_stats_raw[[#This Row],[ engagement_rate]]&lt;=0),"Medium","Low"))</f>
        <v>Low</v>
      </c>
      <c r="AO712" s="4">
        <f>DATE(T712, MATCH(U712,{"Jan","Feb","Mar","Apr","May","Jun","Jul","Aug","Sep","Oct","Nov","Dec"},0), V712)</f>
        <v>41960</v>
      </c>
      <c r="AP712" t="str">
        <f>IF(youtube_stats_raw[[#This Row],[subscribers]]&lt;70000000,"Micro",IF(youtube_stats_raw[[#This Row],[subscribers]]&lt;128000000,"Mid",IF(youtube_stats_raw[[#This Row],[subscribers]]&lt;186000000,"Macro","Mega")))</f>
        <v>Micro</v>
      </c>
      <c r="AQ712">
        <f>SUM((youtube_stats_raw[[#This Row],[lowest_yearly_earnings]] + youtube_stats_raw[[#This Row],[highest_yearly_earnings]])/2)</f>
        <v>2018000</v>
      </c>
      <c r="AR71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13" spans="1:44" x14ac:dyDescent="0.3">
      <c r="A713">
        <v>821</v>
      </c>
      <c r="B713" t="s">
        <v>965</v>
      </c>
      <c r="C713" s="1">
        <v>13800000</v>
      </c>
      <c r="D713" s="2">
        <v>11039343563</v>
      </c>
      <c r="E713" t="s">
        <v>30</v>
      </c>
      <c r="F713" t="s">
        <v>965</v>
      </c>
      <c r="G713">
        <v>4978</v>
      </c>
      <c r="H713" t="s">
        <v>31</v>
      </c>
      <c r="I713" t="s">
        <v>32</v>
      </c>
      <c r="J713" t="s">
        <v>30</v>
      </c>
      <c r="K713">
        <v>374</v>
      </c>
      <c r="L713">
        <v>112</v>
      </c>
      <c r="M713">
        <v>137</v>
      </c>
      <c r="N713">
        <v>217106000</v>
      </c>
      <c r="O713">
        <v>54300</v>
      </c>
      <c r="P713">
        <v>868400</v>
      </c>
      <c r="Q713">
        <v>651300</v>
      </c>
      <c r="R713">
        <v>10400000</v>
      </c>
      <c r="S713">
        <v>200000</v>
      </c>
      <c r="T713">
        <v>2009</v>
      </c>
      <c r="U713" t="s">
        <v>91</v>
      </c>
      <c r="V713" t="s">
        <v>85</v>
      </c>
      <c r="W713">
        <v>28.1</v>
      </c>
      <c r="X713">
        <v>1366417754</v>
      </c>
      <c r="Y713">
        <v>5.36</v>
      </c>
      <c r="Z713">
        <v>471031528</v>
      </c>
      <c r="AA713">
        <v>20.593684</v>
      </c>
      <c r="AB713">
        <v>78.962879999999998</v>
      </c>
      <c r="AC713">
        <v>27.655555555555555</v>
      </c>
      <c r="AD713">
        <v>2217626.2681799917</v>
      </c>
      <c r="AE713">
        <v>2772.1976697468863</v>
      </c>
      <c r="AF713">
        <v>1.250074329261094E-3</v>
      </c>
      <c r="AG713">
        <v>78.664097647125644</v>
      </c>
      <c r="AH713">
        <v>799.95243210144929</v>
      </c>
      <c r="AI713">
        <v>17</v>
      </c>
      <c r="AJ713">
        <v>814100</v>
      </c>
      <c r="AK713">
        <v>9748700</v>
      </c>
      <c r="AL713">
        <v>11764.705882352941</v>
      </c>
      <c r="AM713">
        <f>youtube_stats_raw[[#This Row],[subscribers_for_last_30_days]] /  youtube_stats_raw[[#This Row],[subscribers]]</f>
        <v>1.4492753623188406E-2</v>
      </c>
      <c r="AN713" t="str">
        <f>IF(AND(youtube_stats_raw[[#This Row],[upload_frequency]]&gt;23.1077381,youtube_stats_raw[[#This Row],[ engagement_rate]]&lt;=0),"High",IF(OR(youtube_stats_raw[[#This Row],[upload_frequency]]&gt;23.1077381,youtube_stats_raw[[#This Row],[ engagement_rate]]&lt;=0),"Medium","Low"))</f>
        <v>Medium</v>
      </c>
      <c r="AO713" s="4">
        <f>DATE(T713, MATCH(U713,{"Jan","Feb","Mar","Apr","May","Jun","Jul","Aug","Sep","Oct","Nov","Dec"},0), V713)</f>
        <v>40040</v>
      </c>
      <c r="AP713" t="str">
        <f>IF(youtube_stats_raw[[#This Row],[subscribers]]&lt;70000000,"Micro",IF(youtube_stats_raw[[#This Row],[subscribers]]&lt;128000000,"Mid",IF(youtube_stats_raw[[#This Row],[subscribers]]&lt;186000000,"Macro","Mega")))</f>
        <v>Micro</v>
      </c>
      <c r="AQ713">
        <f>SUM((youtube_stats_raw[[#This Row],[lowest_yearly_earnings]] + youtube_stats_raw[[#This Row],[highest_yearly_earnings]])/2)</f>
        <v>5525650</v>
      </c>
      <c r="AR71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14" spans="1:44" x14ac:dyDescent="0.3">
      <c r="A714">
        <v>822</v>
      </c>
      <c r="B714" t="s">
        <v>966</v>
      </c>
      <c r="C714" s="1">
        <v>13700000</v>
      </c>
      <c r="D714" s="2">
        <v>1967930734</v>
      </c>
      <c r="E714" t="s">
        <v>170</v>
      </c>
      <c r="F714" t="s">
        <v>966</v>
      </c>
      <c r="G714">
        <v>696</v>
      </c>
      <c r="H714" t="s">
        <v>113</v>
      </c>
      <c r="I714" t="s">
        <v>114</v>
      </c>
      <c r="J714" t="s">
        <v>45</v>
      </c>
      <c r="K714">
        <v>5035</v>
      </c>
      <c r="L714">
        <v>47</v>
      </c>
      <c r="M714">
        <v>159</v>
      </c>
      <c r="N714">
        <v>87804000</v>
      </c>
      <c r="O714">
        <v>22000</v>
      </c>
      <c r="P714">
        <v>351200</v>
      </c>
      <c r="Q714">
        <v>263400</v>
      </c>
      <c r="R714">
        <v>4200000</v>
      </c>
      <c r="S714">
        <v>200000</v>
      </c>
      <c r="T714">
        <v>2015</v>
      </c>
      <c r="U714" t="s">
        <v>46</v>
      </c>
      <c r="V714" t="s">
        <v>77</v>
      </c>
      <c r="W714">
        <v>51.3</v>
      </c>
      <c r="X714">
        <v>212559417</v>
      </c>
      <c r="Y714">
        <v>12.08</v>
      </c>
      <c r="Z714">
        <v>183241641</v>
      </c>
      <c r="AA714">
        <v>-14.235004</v>
      </c>
      <c r="AB714">
        <v>-51.925280000000001</v>
      </c>
      <c r="AC714">
        <v>6.4444444444444446</v>
      </c>
      <c r="AD714">
        <v>2827486.686781609</v>
      </c>
      <c r="AE714">
        <v>19683.908045977012</v>
      </c>
      <c r="AF714">
        <v>6.9616271362120006E-3</v>
      </c>
      <c r="AG714">
        <v>178.46156571077771</v>
      </c>
      <c r="AH714">
        <v>143.64457912408758</v>
      </c>
      <c r="AI714">
        <v>11</v>
      </c>
      <c r="AJ714">
        <v>329200</v>
      </c>
      <c r="AK714">
        <v>3936600</v>
      </c>
      <c r="AL714">
        <v>18181.81818181818</v>
      </c>
      <c r="AM714">
        <f>youtube_stats_raw[[#This Row],[subscribers_for_last_30_days]] /  youtube_stats_raw[[#This Row],[subscribers]]</f>
        <v>1.4598540145985401E-2</v>
      </c>
      <c r="AN714" t="str">
        <f>IF(AND(youtube_stats_raw[[#This Row],[upload_frequency]]&gt;23.1077381,youtube_stats_raw[[#This Row],[ engagement_rate]]&lt;=0),"High",IF(OR(youtube_stats_raw[[#This Row],[upload_frequency]]&gt;23.1077381,youtube_stats_raw[[#This Row],[ engagement_rate]]&lt;=0),"Medium","Low"))</f>
        <v>Low</v>
      </c>
      <c r="AO714" s="4">
        <f>DATE(T714, MATCH(U714,{"Jan","Feb","Mar","Apr","May","Jun","Jul","Aug","Sep","Oct","Nov","Dec"},0), V714)</f>
        <v>42041</v>
      </c>
      <c r="AP714" t="str">
        <f>IF(youtube_stats_raw[[#This Row],[subscribers]]&lt;70000000,"Micro",IF(youtube_stats_raw[[#This Row],[subscribers]]&lt;128000000,"Mid",IF(youtube_stats_raw[[#This Row],[subscribers]]&lt;186000000,"Macro","Mega")))</f>
        <v>Micro</v>
      </c>
      <c r="AQ714">
        <f>SUM((youtube_stats_raw[[#This Row],[lowest_yearly_earnings]] + youtube_stats_raw[[#This Row],[highest_yearly_earnings]])/2)</f>
        <v>2231700</v>
      </c>
      <c r="AR71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15" spans="1:44" x14ac:dyDescent="0.3">
      <c r="A715">
        <v>823</v>
      </c>
      <c r="B715" t="s">
        <v>967</v>
      </c>
      <c r="C715" s="1">
        <v>13700000</v>
      </c>
      <c r="D715" s="2">
        <v>1973638757</v>
      </c>
      <c r="E715" t="s">
        <v>45</v>
      </c>
      <c r="F715" t="s">
        <v>967</v>
      </c>
      <c r="G715">
        <v>975</v>
      </c>
      <c r="H715" t="s">
        <v>31</v>
      </c>
      <c r="I715" t="s">
        <v>32</v>
      </c>
      <c r="J715" t="s">
        <v>124</v>
      </c>
      <c r="K715">
        <v>5047</v>
      </c>
      <c r="L715">
        <v>113</v>
      </c>
      <c r="M715">
        <v>41</v>
      </c>
      <c r="N715">
        <v>37648000</v>
      </c>
      <c r="O715">
        <v>9400</v>
      </c>
      <c r="P715">
        <v>150600</v>
      </c>
      <c r="Q715">
        <v>112900</v>
      </c>
      <c r="R715">
        <v>1800000</v>
      </c>
      <c r="S715">
        <v>100000</v>
      </c>
      <c r="T715">
        <v>2013</v>
      </c>
      <c r="U715" t="s">
        <v>132</v>
      </c>
      <c r="V715" t="s">
        <v>42</v>
      </c>
      <c r="W715">
        <v>28.1</v>
      </c>
      <c r="X715">
        <v>1366417754</v>
      </c>
      <c r="Y715">
        <v>5.36</v>
      </c>
      <c r="Z715">
        <v>471031528</v>
      </c>
      <c r="AA715">
        <v>20.593684</v>
      </c>
      <c r="AB715">
        <v>78.962879999999998</v>
      </c>
      <c r="AC715">
        <v>7.3863636363636367</v>
      </c>
      <c r="AD715">
        <v>2024244.878974359</v>
      </c>
      <c r="AE715">
        <v>14051.282051282051</v>
      </c>
      <c r="AF715">
        <v>6.9414931944407491E-3</v>
      </c>
      <c r="AG715">
        <v>76.305757305312184</v>
      </c>
      <c r="AH715">
        <v>144.06122313868613</v>
      </c>
      <c r="AI715">
        <v>13</v>
      </c>
      <c r="AJ715">
        <v>141200</v>
      </c>
      <c r="AK715">
        <v>1687100</v>
      </c>
      <c r="AL715">
        <v>7692.3076923076924</v>
      </c>
      <c r="AM715">
        <f>youtube_stats_raw[[#This Row],[subscribers_for_last_30_days]] /  youtube_stats_raw[[#This Row],[subscribers]]</f>
        <v>7.2992700729927005E-3</v>
      </c>
      <c r="AN715" t="str">
        <f>IF(AND(youtube_stats_raw[[#This Row],[upload_frequency]]&gt;23.1077381,youtube_stats_raw[[#This Row],[ engagement_rate]]&lt;=0),"High",IF(OR(youtube_stats_raw[[#This Row],[upload_frequency]]&gt;23.1077381,youtube_stats_raw[[#This Row],[ engagement_rate]]&lt;=0),"Medium","Low"))</f>
        <v>Low</v>
      </c>
      <c r="AO715" s="4">
        <f>DATE(T715, MATCH(U715,{"Jan","Feb","Mar","Apr","May","Jun","Jul","Aug","Sep","Oct","Nov","Dec"},0), V715)</f>
        <v>41559</v>
      </c>
      <c r="AP715" t="str">
        <f>IF(youtube_stats_raw[[#This Row],[subscribers]]&lt;70000000,"Micro",IF(youtube_stats_raw[[#This Row],[subscribers]]&lt;128000000,"Mid",IF(youtube_stats_raw[[#This Row],[subscribers]]&lt;186000000,"Macro","Mega")))</f>
        <v>Micro</v>
      </c>
      <c r="AQ715">
        <f>SUM((youtube_stats_raw[[#This Row],[lowest_yearly_earnings]] + youtube_stats_raw[[#This Row],[highest_yearly_earnings]])/2)</f>
        <v>956450</v>
      </c>
      <c r="AR71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16" spans="1:44" x14ac:dyDescent="0.3">
      <c r="A716">
        <v>824</v>
      </c>
      <c r="B716" t="s">
        <v>968</v>
      </c>
      <c r="C716" s="1">
        <v>13700000</v>
      </c>
      <c r="D716" s="2">
        <v>1950178163</v>
      </c>
      <c r="E716" t="s">
        <v>45</v>
      </c>
      <c r="F716" t="s">
        <v>968</v>
      </c>
      <c r="G716">
        <v>3298</v>
      </c>
      <c r="H716" t="s">
        <v>113</v>
      </c>
      <c r="I716" t="s">
        <v>114</v>
      </c>
      <c r="J716" t="s">
        <v>45</v>
      </c>
      <c r="K716">
        <v>5135</v>
      </c>
      <c r="L716">
        <v>47</v>
      </c>
      <c r="M716">
        <v>159</v>
      </c>
      <c r="N716">
        <v>7438000</v>
      </c>
      <c r="O716">
        <v>1900</v>
      </c>
      <c r="P716">
        <v>29800</v>
      </c>
      <c r="Q716">
        <v>22300</v>
      </c>
      <c r="R716">
        <v>357000</v>
      </c>
      <c r="S716">
        <v>0</v>
      </c>
      <c r="T716">
        <v>2008</v>
      </c>
      <c r="U716" t="s">
        <v>73</v>
      </c>
      <c r="V716" t="s">
        <v>127</v>
      </c>
      <c r="W716">
        <v>51.3</v>
      </c>
      <c r="X716">
        <v>212559417</v>
      </c>
      <c r="Y716">
        <v>12.08</v>
      </c>
      <c r="Z716">
        <v>183241641</v>
      </c>
      <c r="AA716">
        <v>-14.235004</v>
      </c>
      <c r="AB716">
        <v>-51.925280000000001</v>
      </c>
      <c r="AC716">
        <v>17.177083333333332</v>
      </c>
      <c r="AD716">
        <v>591321.45633717405</v>
      </c>
      <c r="AE716">
        <v>4154.032747119466</v>
      </c>
      <c r="AF716">
        <v>7.0249991820875496E-3</v>
      </c>
      <c r="AG716">
        <v>15.280655155197735</v>
      </c>
      <c r="AH716">
        <v>142.34877102189782</v>
      </c>
      <c r="AI716">
        <v>18</v>
      </c>
      <c r="AJ716">
        <v>27900</v>
      </c>
      <c r="AK716">
        <v>334700</v>
      </c>
      <c r="AL716">
        <v>0</v>
      </c>
      <c r="AM716">
        <f>youtube_stats_raw[[#This Row],[subscribers_for_last_30_days]] /  youtube_stats_raw[[#This Row],[subscribers]]</f>
        <v>0</v>
      </c>
      <c r="AN716" t="str">
        <f>IF(AND(youtube_stats_raw[[#This Row],[upload_frequency]]&gt;23.1077381,youtube_stats_raw[[#This Row],[ engagement_rate]]&lt;=0),"High",IF(OR(youtube_stats_raw[[#This Row],[upload_frequency]]&gt;23.1077381,youtube_stats_raw[[#This Row],[ engagement_rate]]&lt;=0),"Medium","Low"))</f>
        <v>Medium</v>
      </c>
      <c r="AO716" s="4">
        <f>DATE(T716, MATCH(U716,{"Jan","Feb","Mar","Apr","May","Jun","Jul","Aug","Sep","Oct","Nov","Dec"},0), V716)</f>
        <v>39469</v>
      </c>
      <c r="AP716" t="str">
        <f>IF(youtube_stats_raw[[#This Row],[subscribers]]&lt;70000000,"Micro",IF(youtube_stats_raw[[#This Row],[subscribers]]&lt;128000000,"Mid",IF(youtube_stats_raw[[#This Row],[subscribers]]&lt;186000000,"Macro","Mega")))</f>
        <v>Micro</v>
      </c>
      <c r="AQ716">
        <f>SUM((youtube_stats_raw[[#This Row],[lowest_yearly_earnings]] + youtube_stats_raw[[#This Row],[highest_yearly_earnings]])/2)</f>
        <v>189650</v>
      </c>
      <c r="AR71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17" spans="1:44" x14ac:dyDescent="0.3">
      <c r="A717">
        <v>825</v>
      </c>
      <c r="B717" t="s">
        <v>969</v>
      </c>
      <c r="C717" s="1">
        <v>13700000</v>
      </c>
      <c r="D717" s="2">
        <v>9596430464</v>
      </c>
      <c r="E717" t="s">
        <v>170</v>
      </c>
      <c r="F717" t="s">
        <v>969</v>
      </c>
      <c r="G717">
        <v>1040</v>
      </c>
      <c r="H717" t="s">
        <v>31</v>
      </c>
      <c r="I717" t="s">
        <v>32</v>
      </c>
      <c r="J717" t="s">
        <v>170</v>
      </c>
      <c r="K717">
        <v>487</v>
      </c>
      <c r="L717">
        <v>113</v>
      </c>
      <c r="M717">
        <v>36</v>
      </c>
      <c r="N717">
        <v>379240000</v>
      </c>
      <c r="O717">
        <v>94800</v>
      </c>
      <c r="P717">
        <v>1500000</v>
      </c>
      <c r="Q717">
        <v>1100000</v>
      </c>
      <c r="R717">
        <v>18200000</v>
      </c>
      <c r="S717">
        <v>600000</v>
      </c>
      <c r="T717">
        <v>2021</v>
      </c>
      <c r="U717" t="s">
        <v>91</v>
      </c>
      <c r="V717" t="s">
        <v>85</v>
      </c>
      <c r="W717">
        <v>28.1</v>
      </c>
      <c r="X717">
        <v>1366417754</v>
      </c>
      <c r="Y717">
        <v>5.36</v>
      </c>
      <c r="Z717">
        <v>471031528</v>
      </c>
      <c r="AA717">
        <v>20.593684</v>
      </c>
      <c r="AB717">
        <v>78.962879999999998</v>
      </c>
      <c r="AC717">
        <v>28.888888888888889</v>
      </c>
      <c r="AD717">
        <v>9227336.9846153855</v>
      </c>
      <c r="AE717">
        <v>13173.076923076924</v>
      </c>
      <c r="AF717">
        <v>1.4276141583471178E-3</v>
      </c>
      <c r="AG717">
        <v>156.3081195270567</v>
      </c>
      <c r="AH717">
        <v>700.46937693430652</v>
      </c>
      <c r="AI717">
        <v>5</v>
      </c>
      <c r="AJ717">
        <v>1405200</v>
      </c>
      <c r="AK717">
        <v>17100000</v>
      </c>
      <c r="AL717">
        <v>120000</v>
      </c>
      <c r="AM717">
        <f>youtube_stats_raw[[#This Row],[subscribers_for_last_30_days]] /  youtube_stats_raw[[#This Row],[subscribers]]</f>
        <v>4.3795620437956206E-2</v>
      </c>
      <c r="AN717" t="str">
        <f>IF(AND(youtube_stats_raw[[#This Row],[upload_frequency]]&gt;23.1077381,youtube_stats_raw[[#This Row],[ engagement_rate]]&lt;=0),"High",IF(OR(youtube_stats_raw[[#This Row],[upload_frequency]]&gt;23.1077381,youtube_stats_raw[[#This Row],[ engagement_rate]]&lt;=0),"Medium","Low"))</f>
        <v>Medium</v>
      </c>
      <c r="AO717" s="4">
        <f>DATE(T717, MATCH(U717,{"Jan","Feb","Mar","Apr","May","Jun","Jul","Aug","Sep","Oct","Nov","Dec"},0), V717)</f>
        <v>44423</v>
      </c>
      <c r="AP717" t="str">
        <f>IF(youtube_stats_raw[[#This Row],[subscribers]]&lt;70000000,"Micro",IF(youtube_stats_raw[[#This Row],[subscribers]]&lt;128000000,"Mid",IF(youtube_stats_raw[[#This Row],[subscribers]]&lt;186000000,"Macro","Mega")))</f>
        <v>Micro</v>
      </c>
      <c r="AQ717">
        <f>SUM((youtube_stats_raw[[#This Row],[lowest_yearly_earnings]] + youtube_stats_raw[[#This Row],[highest_yearly_earnings]])/2)</f>
        <v>9650000</v>
      </c>
      <c r="AR71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18" spans="1:44" x14ac:dyDescent="0.3">
      <c r="A718">
        <v>826</v>
      </c>
      <c r="B718" t="s">
        <v>970</v>
      </c>
      <c r="C718" s="1">
        <v>13700000</v>
      </c>
      <c r="D718" s="2">
        <v>2939201386</v>
      </c>
      <c r="E718" t="s">
        <v>94</v>
      </c>
      <c r="F718" t="s">
        <v>970</v>
      </c>
      <c r="G718">
        <v>2158</v>
      </c>
      <c r="H718" t="s">
        <v>31</v>
      </c>
      <c r="I718" t="s">
        <v>32</v>
      </c>
      <c r="J718" t="s">
        <v>181</v>
      </c>
      <c r="K718">
        <v>2972</v>
      </c>
      <c r="L718">
        <v>113</v>
      </c>
      <c r="M718">
        <v>29</v>
      </c>
      <c r="N718">
        <v>22235000</v>
      </c>
      <c r="O718">
        <v>5600</v>
      </c>
      <c r="P718">
        <v>88900</v>
      </c>
      <c r="Q718">
        <v>66700</v>
      </c>
      <c r="R718">
        <v>1100000</v>
      </c>
      <c r="S718">
        <v>100000</v>
      </c>
      <c r="T718">
        <v>2009</v>
      </c>
      <c r="U718" t="s">
        <v>91</v>
      </c>
      <c r="V718" t="s">
        <v>50</v>
      </c>
      <c r="W718">
        <v>28.1</v>
      </c>
      <c r="X718">
        <v>1366417754</v>
      </c>
      <c r="Y718">
        <v>5.36</v>
      </c>
      <c r="Z718">
        <v>471031528</v>
      </c>
      <c r="AA718">
        <v>20.593684</v>
      </c>
      <c r="AB718">
        <v>78.962879999999998</v>
      </c>
      <c r="AC718">
        <v>11.988888888888889</v>
      </c>
      <c r="AD718">
        <v>1362002.4958294716</v>
      </c>
      <c r="AE718">
        <v>6348.4708063021317</v>
      </c>
      <c r="AF718">
        <v>4.6611300829047719E-3</v>
      </c>
      <c r="AG718">
        <v>30.246311267900307</v>
      </c>
      <c r="AH718">
        <v>214.54024715328467</v>
      </c>
      <c r="AI718">
        <v>17</v>
      </c>
      <c r="AJ718">
        <v>83300</v>
      </c>
      <c r="AK718">
        <v>1033300</v>
      </c>
      <c r="AL718">
        <v>5882.3529411764703</v>
      </c>
      <c r="AM718">
        <f>youtube_stats_raw[[#This Row],[subscribers_for_last_30_days]] /  youtube_stats_raw[[#This Row],[subscribers]]</f>
        <v>7.2992700729927005E-3</v>
      </c>
      <c r="AN718" t="str">
        <f>IF(AND(youtube_stats_raw[[#This Row],[upload_frequency]]&gt;23.1077381,youtube_stats_raw[[#This Row],[ engagement_rate]]&lt;=0),"High",IF(OR(youtube_stats_raw[[#This Row],[upload_frequency]]&gt;23.1077381,youtube_stats_raw[[#This Row],[ engagement_rate]]&lt;=0),"Medium","Low"))</f>
        <v>Low</v>
      </c>
      <c r="AO718" s="4">
        <f>DATE(T718, MATCH(U718,{"Jan","Feb","Mar","Apr","May","Jun","Jul","Aug","Sep","Oct","Nov","Dec"},0), V718)</f>
        <v>40027</v>
      </c>
      <c r="AP718" t="str">
        <f>IF(youtube_stats_raw[[#This Row],[subscribers]]&lt;70000000,"Micro",IF(youtube_stats_raw[[#This Row],[subscribers]]&lt;128000000,"Mid",IF(youtube_stats_raw[[#This Row],[subscribers]]&lt;186000000,"Macro","Mega")))</f>
        <v>Micro</v>
      </c>
      <c r="AQ718">
        <f>SUM((youtube_stats_raw[[#This Row],[lowest_yearly_earnings]] + youtube_stats_raw[[#This Row],[highest_yearly_earnings]])/2)</f>
        <v>583350</v>
      </c>
      <c r="AR71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19" spans="1:44" x14ac:dyDescent="0.3">
      <c r="A719">
        <v>827</v>
      </c>
      <c r="B719" t="s">
        <v>971</v>
      </c>
      <c r="C719" s="1">
        <v>13700000</v>
      </c>
      <c r="D719" s="2">
        <v>4963275018</v>
      </c>
      <c r="E719" t="s">
        <v>58</v>
      </c>
      <c r="F719" t="s">
        <v>971</v>
      </c>
      <c r="G719">
        <v>340</v>
      </c>
      <c r="H719" t="s">
        <v>31</v>
      </c>
      <c r="I719" t="s">
        <v>32</v>
      </c>
      <c r="J719" t="s">
        <v>45</v>
      </c>
      <c r="K719">
        <v>1387</v>
      </c>
      <c r="L719">
        <v>113</v>
      </c>
      <c r="M719">
        <v>159</v>
      </c>
      <c r="N719">
        <v>27882000</v>
      </c>
      <c r="O719">
        <v>7000</v>
      </c>
      <c r="P719">
        <v>111500</v>
      </c>
      <c r="Q719">
        <v>83600</v>
      </c>
      <c r="R719">
        <v>1300000</v>
      </c>
      <c r="S719">
        <v>0</v>
      </c>
      <c r="T719">
        <v>2014</v>
      </c>
      <c r="U719" t="s">
        <v>98</v>
      </c>
      <c r="V719" t="s">
        <v>127</v>
      </c>
      <c r="W719">
        <v>28.1</v>
      </c>
      <c r="X719">
        <v>1366417754</v>
      </c>
      <c r="Y719">
        <v>5.36</v>
      </c>
      <c r="Z719">
        <v>471031528</v>
      </c>
      <c r="AA719">
        <v>20.593684</v>
      </c>
      <c r="AB719">
        <v>78.962879999999998</v>
      </c>
      <c r="AC719">
        <v>2.8333333333333335</v>
      </c>
      <c r="AD719">
        <v>14597867.699999999</v>
      </c>
      <c r="AE719">
        <v>40294.117647058825</v>
      </c>
      <c r="AF719">
        <v>2.7602742040920693E-3</v>
      </c>
      <c r="AG719">
        <v>22.465005383669027</v>
      </c>
      <c r="AH719">
        <v>362.28284802919705</v>
      </c>
      <c r="AI719">
        <v>12</v>
      </c>
      <c r="AJ719">
        <v>104500</v>
      </c>
      <c r="AK719">
        <v>1216400</v>
      </c>
      <c r="AL719">
        <v>0</v>
      </c>
      <c r="AM719">
        <f>youtube_stats_raw[[#This Row],[subscribers_for_last_30_days]] /  youtube_stats_raw[[#This Row],[subscribers]]</f>
        <v>0</v>
      </c>
      <c r="AN719" t="str">
        <f>IF(AND(youtube_stats_raw[[#This Row],[upload_frequency]]&gt;23.1077381,youtube_stats_raw[[#This Row],[ engagement_rate]]&lt;=0),"High",IF(OR(youtube_stats_raw[[#This Row],[upload_frequency]]&gt;23.1077381,youtube_stats_raw[[#This Row],[ engagement_rate]]&lt;=0),"Medium","Low"))</f>
        <v>Medium</v>
      </c>
      <c r="AO719" s="4">
        <f>DATE(T719, MATCH(U719,{"Jan","Feb","Mar","Apr","May","Jun","Jul","Aug","Sep","Oct","Nov","Dec"},0), V719)</f>
        <v>41842</v>
      </c>
      <c r="AP719" t="str">
        <f>IF(youtube_stats_raw[[#This Row],[subscribers]]&lt;70000000,"Micro",IF(youtube_stats_raw[[#This Row],[subscribers]]&lt;128000000,"Mid",IF(youtube_stats_raw[[#This Row],[subscribers]]&lt;186000000,"Macro","Mega")))</f>
        <v>Micro</v>
      </c>
      <c r="AQ719">
        <f>SUM((youtube_stats_raw[[#This Row],[lowest_yearly_earnings]] + youtube_stats_raw[[#This Row],[highest_yearly_earnings]])/2)</f>
        <v>691800</v>
      </c>
      <c r="AR71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20" spans="1:44" x14ac:dyDescent="0.3">
      <c r="A720">
        <v>828</v>
      </c>
      <c r="B720" t="s">
        <v>972</v>
      </c>
      <c r="C720" s="1">
        <v>13700000</v>
      </c>
      <c r="D720" s="2">
        <v>5457203710</v>
      </c>
      <c r="E720" t="s">
        <v>170</v>
      </c>
      <c r="F720" t="s">
        <v>972</v>
      </c>
      <c r="G720">
        <v>863</v>
      </c>
      <c r="H720" t="s">
        <v>622</v>
      </c>
      <c r="I720" t="s">
        <v>623</v>
      </c>
      <c r="J720" t="s">
        <v>170</v>
      </c>
      <c r="K720">
        <v>1205</v>
      </c>
      <c r="L720">
        <v>3</v>
      </c>
      <c r="M720">
        <v>36</v>
      </c>
      <c r="N720">
        <v>35124000</v>
      </c>
      <c r="O720">
        <v>8800</v>
      </c>
      <c r="P720">
        <v>140500</v>
      </c>
      <c r="Q720">
        <v>105400</v>
      </c>
      <c r="R720">
        <v>1700000</v>
      </c>
      <c r="S720">
        <v>0</v>
      </c>
      <c r="T720">
        <v>2014</v>
      </c>
      <c r="U720" t="s">
        <v>46</v>
      </c>
      <c r="V720" t="s">
        <v>183</v>
      </c>
      <c r="W720">
        <v>28.5</v>
      </c>
      <c r="X720">
        <v>96462106</v>
      </c>
      <c r="Y720">
        <v>2.0099999999999998</v>
      </c>
      <c r="Z720">
        <v>35332140</v>
      </c>
      <c r="AA720">
        <v>14.058324000000001</v>
      </c>
      <c r="AB720">
        <v>108.277199</v>
      </c>
      <c r="AC720">
        <v>7.1916666666666664</v>
      </c>
      <c r="AD720">
        <v>6323526.8945538821</v>
      </c>
      <c r="AE720">
        <v>15874.855156431055</v>
      </c>
      <c r="AF720">
        <v>2.5104432101179523E-3</v>
      </c>
      <c r="AG720">
        <v>25.745786205954186</v>
      </c>
      <c r="AH720">
        <v>398.33603722627737</v>
      </c>
      <c r="AI720">
        <v>12</v>
      </c>
      <c r="AJ720">
        <v>131700</v>
      </c>
      <c r="AK720">
        <v>1594600</v>
      </c>
      <c r="AL720">
        <v>0</v>
      </c>
      <c r="AM720">
        <f>youtube_stats_raw[[#This Row],[subscribers_for_last_30_days]] /  youtube_stats_raw[[#This Row],[subscribers]]</f>
        <v>0</v>
      </c>
      <c r="AN720" t="str">
        <f>IF(AND(youtube_stats_raw[[#This Row],[upload_frequency]]&gt;23.1077381,youtube_stats_raw[[#This Row],[ engagement_rate]]&lt;=0),"High",IF(OR(youtube_stats_raw[[#This Row],[upload_frequency]]&gt;23.1077381,youtube_stats_raw[[#This Row],[ engagement_rate]]&lt;=0),"Medium","Low"))</f>
        <v>Medium</v>
      </c>
      <c r="AO720" s="4">
        <f>DATE(T720, MATCH(U720,{"Jan","Feb","Mar","Apr","May","Jun","Jul","Aug","Sep","Oct","Nov","Dec"},0), V720)</f>
        <v>41696</v>
      </c>
      <c r="AP720" t="str">
        <f>IF(youtube_stats_raw[[#This Row],[subscribers]]&lt;70000000,"Micro",IF(youtube_stats_raw[[#This Row],[subscribers]]&lt;128000000,"Mid",IF(youtube_stats_raw[[#This Row],[subscribers]]&lt;186000000,"Macro","Mega")))</f>
        <v>Micro</v>
      </c>
      <c r="AQ720">
        <f>SUM((youtube_stats_raw[[#This Row],[lowest_yearly_earnings]] + youtube_stats_raw[[#This Row],[highest_yearly_earnings]])/2)</f>
        <v>902700</v>
      </c>
      <c r="AR72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21" spans="1:44" x14ac:dyDescent="0.3">
      <c r="A721">
        <v>829</v>
      </c>
      <c r="B721" t="s">
        <v>973</v>
      </c>
      <c r="C721" s="1">
        <v>13700000</v>
      </c>
      <c r="D721" s="2">
        <v>8134379376</v>
      </c>
      <c r="E721" t="s">
        <v>30</v>
      </c>
      <c r="F721" t="s">
        <v>973</v>
      </c>
      <c r="G721">
        <v>438</v>
      </c>
      <c r="H721" t="s">
        <v>113</v>
      </c>
      <c r="I721" t="s">
        <v>114</v>
      </c>
      <c r="J721" t="s">
        <v>30</v>
      </c>
      <c r="K721">
        <v>631</v>
      </c>
      <c r="L721">
        <v>47</v>
      </c>
      <c r="M721">
        <v>139</v>
      </c>
      <c r="N721">
        <v>64059000</v>
      </c>
      <c r="O721">
        <v>16000</v>
      </c>
      <c r="P721">
        <v>256200</v>
      </c>
      <c r="Q721">
        <v>192200</v>
      </c>
      <c r="R721">
        <v>3100000</v>
      </c>
      <c r="S721">
        <v>0</v>
      </c>
      <c r="T721">
        <v>2009</v>
      </c>
      <c r="U721" t="s">
        <v>89</v>
      </c>
      <c r="V721" t="s">
        <v>115</v>
      </c>
      <c r="W721">
        <v>51.3</v>
      </c>
      <c r="X721">
        <v>212559417</v>
      </c>
      <c r="Y721">
        <v>12.08</v>
      </c>
      <c r="Z721">
        <v>183241641</v>
      </c>
      <c r="AA721">
        <v>-14.235004</v>
      </c>
      <c r="AB721">
        <v>-51.925280000000001</v>
      </c>
      <c r="AC721">
        <v>2.4333333333333331</v>
      </c>
      <c r="AD721">
        <v>18571642.410958905</v>
      </c>
      <c r="AE721">
        <v>31278.538812785388</v>
      </c>
      <c r="AF721">
        <v>1.6842096202718342E-3</v>
      </c>
      <c r="AG721">
        <v>31.49594924917109</v>
      </c>
      <c r="AH721">
        <v>593.75031941605835</v>
      </c>
      <c r="AI721">
        <v>17</v>
      </c>
      <c r="AJ721">
        <v>240200</v>
      </c>
      <c r="AK721">
        <v>2907800</v>
      </c>
      <c r="AL721">
        <v>0</v>
      </c>
      <c r="AM721">
        <f>youtube_stats_raw[[#This Row],[subscribers_for_last_30_days]] /  youtube_stats_raw[[#This Row],[subscribers]]</f>
        <v>0</v>
      </c>
      <c r="AN721" t="str">
        <f>IF(AND(youtube_stats_raw[[#This Row],[upload_frequency]]&gt;23.1077381,youtube_stats_raw[[#This Row],[ engagement_rate]]&lt;=0),"High",IF(OR(youtube_stats_raw[[#This Row],[upload_frequency]]&gt;23.1077381,youtube_stats_raw[[#This Row],[ engagement_rate]]&lt;=0),"Medium","Low"))</f>
        <v>Medium</v>
      </c>
      <c r="AO721" s="4">
        <f>DATE(T721, MATCH(U721,{"Jan","Feb","Mar","Apr","May","Jun","Jul","Aug","Sep","Oct","Nov","Dec"},0), V721)</f>
        <v>39985</v>
      </c>
      <c r="AP721" t="str">
        <f>IF(youtube_stats_raw[[#This Row],[subscribers]]&lt;70000000,"Micro",IF(youtube_stats_raw[[#This Row],[subscribers]]&lt;128000000,"Mid",IF(youtube_stats_raw[[#This Row],[subscribers]]&lt;186000000,"Macro","Mega")))</f>
        <v>Micro</v>
      </c>
      <c r="AQ721">
        <f>SUM((youtube_stats_raw[[#This Row],[lowest_yearly_earnings]] + youtube_stats_raw[[#This Row],[highest_yearly_earnings]])/2)</f>
        <v>1646100</v>
      </c>
      <c r="AR72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22" spans="1:44" x14ac:dyDescent="0.3">
      <c r="A722">
        <v>830</v>
      </c>
      <c r="B722" t="s">
        <v>974</v>
      </c>
      <c r="C722" s="1">
        <v>13700000</v>
      </c>
      <c r="D722" s="2">
        <v>5178142148</v>
      </c>
      <c r="E722" t="s">
        <v>49</v>
      </c>
      <c r="F722" t="s">
        <v>974</v>
      </c>
      <c r="G722">
        <v>495</v>
      </c>
      <c r="H722" t="s">
        <v>31</v>
      </c>
      <c r="I722" t="s">
        <v>32</v>
      </c>
      <c r="J722" t="s">
        <v>49</v>
      </c>
      <c r="K722">
        <v>1289</v>
      </c>
      <c r="L722">
        <v>113</v>
      </c>
      <c r="M722">
        <v>39</v>
      </c>
      <c r="N722">
        <v>23893000</v>
      </c>
      <c r="O722">
        <v>6000</v>
      </c>
      <c r="P722">
        <v>95600</v>
      </c>
      <c r="Q722">
        <v>71700</v>
      </c>
      <c r="R722">
        <v>1100000</v>
      </c>
      <c r="S722">
        <v>100000</v>
      </c>
      <c r="T722">
        <v>2011</v>
      </c>
      <c r="U722" t="s">
        <v>132</v>
      </c>
      <c r="V722" t="s">
        <v>47</v>
      </c>
      <c r="W722">
        <v>28.1</v>
      </c>
      <c r="X722">
        <v>1366417754</v>
      </c>
      <c r="Y722">
        <v>5.36</v>
      </c>
      <c r="Z722">
        <v>471031528</v>
      </c>
      <c r="AA722">
        <v>20.593684</v>
      </c>
      <c r="AB722">
        <v>78.962879999999998</v>
      </c>
      <c r="AC722">
        <v>3.1730769230769229</v>
      </c>
      <c r="AD722">
        <v>10460893.228282828</v>
      </c>
      <c r="AE722">
        <v>27676.767676767678</v>
      </c>
      <c r="AF722">
        <v>2.6457365611895134E-3</v>
      </c>
      <c r="AG722">
        <v>18.462220091220253</v>
      </c>
      <c r="AH722">
        <v>377.9665801459854</v>
      </c>
      <c r="AI722">
        <v>15</v>
      </c>
      <c r="AJ722">
        <v>89600</v>
      </c>
      <c r="AK722">
        <v>1028300</v>
      </c>
      <c r="AL722">
        <v>6666.666666666667</v>
      </c>
      <c r="AM722">
        <f>youtube_stats_raw[[#This Row],[subscribers_for_last_30_days]] /  youtube_stats_raw[[#This Row],[subscribers]]</f>
        <v>7.2992700729927005E-3</v>
      </c>
      <c r="AN722" t="str">
        <f>IF(AND(youtube_stats_raw[[#This Row],[upload_frequency]]&gt;23.1077381,youtube_stats_raw[[#This Row],[ engagement_rate]]&lt;=0),"High",IF(OR(youtube_stats_raw[[#This Row],[upload_frequency]]&gt;23.1077381,youtube_stats_raw[[#This Row],[ engagement_rate]]&lt;=0),"Medium","Low"))</f>
        <v>Low</v>
      </c>
      <c r="AO722" s="4">
        <f>DATE(T722, MATCH(U722,{"Jan","Feb","Mar","Apr","May","Jun","Jul","Aug","Sep","Oct","Nov","Dec"},0), V722)</f>
        <v>40836</v>
      </c>
      <c r="AP722" t="str">
        <f>IF(youtube_stats_raw[[#This Row],[subscribers]]&lt;70000000,"Micro",IF(youtube_stats_raw[[#This Row],[subscribers]]&lt;128000000,"Mid",IF(youtube_stats_raw[[#This Row],[subscribers]]&lt;186000000,"Macro","Mega")))</f>
        <v>Micro</v>
      </c>
      <c r="AQ722">
        <f>SUM((youtube_stats_raw[[#This Row],[lowest_yearly_earnings]] + youtube_stats_raw[[#This Row],[highest_yearly_earnings]])/2)</f>
        <v>585850</v>
      </c>
      <c r="AR72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23" spans="1:44" x14ac:dyDescent="0.3">
      <c r="A723">
        <v>832</v>
      </c>
      <c r="B723" t="s">
        <v>975</v>
      </c>
      <c r="C723" s="1">
        <v>13600000</v>
      </c>
      <c r="D723" s="2">
        <v>2122062016</v>
      </c>
      <c r="E723" t="s">
        <v>61</v>
      </c>
      <c r="F723" t="s">
        <v>975</v>
      </c>
      <c r="G723">
        <v>368</v>
      </c>
      <c r="H723" t="s">
        <v>207</v>
      </c>
      <c r="I723" t="s">
        <v>208</v>
      </c>
      <c r="J723" t="s">
        <v>41</v>
      </c>
      <c r="K723">
        <v>4572</v>
      </c>
      <c r="L723">
        <v>16</v>
      </c>
      <c r="M723">
        <v>60</v>
      </c>
      <c r="N723">
        <v>47436000</v>
      </c>
      <c r="O723">
        <v>11900</v>
      </c>
      <c r="P723">
        <v>189700</v>
      </c>
      <c r="Q723">
        <v>142300</v>
      </c>
      <c r="R723">
        <v>2300000</v>
      </c>
      <c r="S723">
        <v>200000</v>
      </c>
      <c r="T723">
        <v>2014</v>
      </c>
      <c r="U723" t="s">
        <v>73</v>
      </c>
      <c r="V723" t="s">
        <v>50</v>
      </c>
      <c r="W723">
        <v>88.9</v>
      </c>
      <c r="X723">
        <v>47076781</v>
      </c>
      <c r="Y723">
        <v>13.96</v>
      </c>
      <c r="Z723">
        <v>37927409</v>
      </c>
      <c r="AA723">
        <v>40.463667000000001</v>
      </c>
      <c r="AB723">
        <v>-3.7492200000000002</v>
      </c>
      <c r="AC723">
        <v>3.0666666666666669</v>
      </c>
      <c r="AD723">
        <v>5766472.8695652178</v>
      </c>
      <c r="AE723">
        <v>36956.521739130432</v>
      </c>
      <c r="AF723">
        <v>6.4088607672434768E-3</v>
      </c>
      <c r="AG723">
        <v>89.39418290780057</v>
      </c>
      <c r="AH723">
        <v>156.03397176470588</v>
      </c>
      <c r="AI723">
        <v>12</v>
      </c>
      <c r="AJ723">
        <v>177800</v>
      </c>
      <c r="AK723">
        <v>2157700</v>
      </c>
      <c r="AL723">
        <v>16666.666666666668</v>
      </c>
      <c r="AM723">
        <f>youtube_stats_raw[[#This Row],[subscribers_for_last_30_days]] /  youtube_stats_raw[[#This Row],[subscribers]]</f>
        <v>1.4705882352941176E-2</v>
      </c>
      <c r="AN723" t="str">
        <f>IF(AND(youtube_stats_raw[[#This Row],[upload_frequency]]&gt;23.1077381,youtube_stats_raw[[#This Row],[ engagement_rate]]&lt;=0),"High",IF(OR(youtube_stats_raw[[#This Row],[upload_frequency]]&gt;23.1077381,youtube_stats_raw[[#This Row],[ engagement_rate]]&lt;=0),"Medium","Low"))</f>
        <v>Low</v>
      </c>
      <c r="AO723" s="4">
        <f>DATE(T723, MATCH(U723,{"Jan","Feb","Mar","Apr","May","Jun","Jul","Aug","Sep","Oct","Nov","Dec"},0), V723)</f>
        <v>41641</v>
      </c>
      <c r="AP723" t="str">
        <f>IF(youtube_stats_raw[[#This Row],[subscribers]]&lt;70000000,"Micro",IF(youtube_stats_raw[[#This Row],[subscribers]]&lt;128000000,"Mid",IF(youtube_stats_raw[[#This Row],[subscribers]]&lt;186000000,"Macro","Mega")))</f>
        <v>Micro</v>
      </c>
      <c r="AQ723">
        <f>SUM((youtube_stats_raw[[#This Row],[lowest_yearly_earnings]] + youtube_stats_raw[[#This Row],[highest_yearly_earnings]])/2)</f>
        <v>1221150</v>
      </c>
      <c r="AR72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24" spans="1:44" x14ac:dyDescent="0.3">
      <c r="A724">
        <v>833</v>
      </c>
      <c r="B724" t="s">
        <v>976</v>
      </c>
      <c r="C724" s="1">
        <v>13600000</v>
      </c>
      <c r="D724" s="2">
        <v>896891351</v>
      </c>
      <c r="E724" t="s">
        <v>71</v>
      </c>
      <c r="F724" t="s">
        <v>976</v>
      </c>
      <c r="G724">
        <v>273</v>
      </c>
      <c r="H724" t="s">
        <v>172</v>
      </c>
      <c r="I724" t="s">
        <v>173</v>
      </c>
      <c r="J724" t="s">
        <v>71</v>
      </c>
      <c r="K724">
        <v>13437</v>
      </c>
      <c r="L724">
        <v>9</v>
      </c>
      <c r="M724">
        <v>51</v>
      </c>
      <c r="N724">
        <v>12088000</v>
      </c>
      <c r="O724">
        <v>3000</v>
      </c>
      <c r="P724">
        <v>48400</v>
      </c>
      <c r="Q724">
        <v>36300</v>
      </c>
      <c r="R724">
        <v>580200</v>
      </c>
      <c r="S724">
        <v>100000</v>
      </c>
      <c r="T724">
        <v>2017</v>
      </c>
      <c r="U724" t="s">
        <v>132</v>
      </c>
      <c r="V724" t="s">
        <v>144</v>
      </c>
      <c r="W724">
        <v>35.5</v>
      </c>
      <c r="X724">
        <v>108116615</v>
      </c>
      <c r="Y724">
        <v>2.15</v>
      </c>
      <c r="Z724">
        <v>50975903</v>
      </c>
      <c r="AA724">
        <v>12.879721</v>
      </c>
      <c r="AB724">
        <v>121.774017</v>
      </c>
      <c r="AC724">
        <v>3.25</v>
      </c>
      <c r="AD724">
        <v>3285316.3040293041</v>
      </c>
      <c r="AE724">
        <v>49816.849816849819</v>
      </c>
      <c r="AF724">
        <v>1.5163486619462339E-2</v>
      </c>
      <c r="AG724">
        <v>53.964172969263032</v>
      </c>
      <c r="AH724">
        <v>65.947893455882351</v>
      </c>
      <c r="AI724">
        <v>9</v>
      </c>
      <c r="AJ724">
        <v>45400</v>
      </c>
      <c r="AK724">
        <v>543900</v>
      </c>
      <c r="AL724">
        <v>11111.111111111111</v>
      </c>
      <c r="AM724">
        <f>youtube_stats_raw[[#This Row],[subscribers_for_last_30_days]] /  youtube_stats_raw[[#This Row],[subscribers]]</f>
        <v>7.3529411764705881E-3</v>
      </c>
      <c r="AN724" t="str">
        <f>IF(AND(youtube_stats_raw[[#This Row],[upload_frequency]]&gt;23.1077381,youtube_stats_raw[[#This Row],[ engagement_rate]]&lt;=0),"High",IF(OR(youtube_stats_raw[[#This Row],[upload_frequency]]&gt;23.1077381,youtube_stats_raw[[#This Row],[ engagement_rate]]&lt;=0),"Medium","Low"))</f>
        <v>Low</v>
      </c>
      <c r="AO724" s="4">
        <f>DATE(T724, MATCH(U724,{"Jan","Feb","Mar","Apr","May","Jun","Jul","Aug","Sep","Oct","Nov","Dec"},0), V724)</f>
        <v>43027</v>
      </c>
      <c r="AP724" t="str">
        <f>IF(youtube_stats_raw[[#This Row],[subscribers]]&lt;70000000,"Micro",IF(youtube_stats_raw[[#This Row],[subscribers]]&lt;128000000,"Mid",IF(youtube_stats_raw[[#This Row],[subscribers]]&lt;186000000,"Macro","Mega")))</f>
        <v>Micro</v>
      </c>
      <c r="AQ724">
        <f>SUM((youtube_stats_raw[[#This Row],[lowest_yearly_earnings]] + youtube_stats_raw[[#This Row],[highest_yearly_earnings]])/2)</f>
        <v>308250</v>
      </c>
      <c r="AR72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25" spans="1:44" x14ac:dyDescent="0.3">
      <c r="A725">
        <v>834</v>
      </c>
      <c r="B725" t="s">
        <v>977</v>
      </c>
      <c r="C725" s="1">
        <v>13600000</v>
      </c>
      <c r="D725" s="2">
        <v>1948925559</v>
      </c>
      <c r="E725" t="s">
        <v>81</v>
      </c>
      <c r="F725" t="s">
        <v>977</v>
      </c>
      <c r="G725">
        <v>412</v>
      </c>
      <c r="H725" t="s">
        <v>39</v>
      </c>
      <c r="I725" t="s">
        <v>40</v>
      </c>
      <c r="J725" t="s">
        <v>81</v>
      </c>
      <c r="K725">
        <v>5133</v>
      </c>
      <c r="L725">
        <v>164</v>
      </c>
      <c r="M725">
        <v>11</v>
      </c>
      <c r="N725">
        <v>30677000</v>
      </c>
      <c r="O725">
        <v>7700</v>
      </c>
      <c r="P725">
        <v>122700</v>
      </c>
      <c r="Q725">
        <v>92000</v>
      </c>
      <c r="R725">
        <v>1500000</v>
      </c>
      <c r="S725">
        <v>100000</v>
      </c>
      <c r="T725">
        <v>2011</v>
      </c>
      <c r="U725" t="s">
        <v>46</v>
      </c>
      <c r="V725" t="s">
        <v>33</v>
      </c>
      <c r="W725">
        <v>88.2</v>
      </c>
      <c r="X725">
        <v>328239523</v>
      </c>
      <c r="Y725">
        <v>14.7</v>
      </c>
      <c r="Z725">
        <v>270663028</v>
      </c>
      <c r="AA725">
        <v>37.090240000000001</v>
      </c>
      <c r="AB725">
        <v>-95.712890999999999</v>
      </c>
      <c r="AC725">
        <v>2.641025641025641</v>
      </c>
      <c r="AD725">
        <v>4730401.8422330096</v>
      </c>
      <c r="AE725">
        <v>33009.708737864079</v>
      </c>
      <c r="AF725">
        <v>6.9782039325186973E-3</v>
      </c>
      <c r="AG725">
        <v>62.957766361767952</v>
      </c>
      <c r="AH725">
        <v>143.30334992647059</v>
      </c>
      <c r="AI725">
        <v>15</v>
      </c>
      <c r="AJ725">
        <v>115000</v>
      </c>
      <c r="AK725">
        <v>1408000</v>
      </c>
      <c r="AL725">
        <v>6666.666666666667</v>
      </c>
      <c r="AM725">
        <f>youtube_stats_raw[[#This Row],[subscribers_for_last_30_days]] /  youtube_stats_raw[[#This Row],[subscribers]]</f>
        <v>7.3529411764705881E-3</v>
      </c>
      <c r="AN725" t="str">
        <f>IF(AND(youtube_stats_raw[[#This Row],[upload_frequency]]&gt;23.1077381,youtube_stats_raw[[#This Row],[ engagement_rate]]&lt;=0),"High",IF(OR(youtube_stats_raw[[#This Row],[upload_frequency]]&gt;23.1077381,youtube_stats_raw[[#This Row],[ engagement_rate]]&lt;=0),"Medium","Low"))</f>
        <v>Low</v>
      </c>
      <c r="AO725" s="4">
        <f>DATE(T725, MATCH(U725,{"Jan","Feb","Mar","Apr","May","Jun","Jul","Aug","Sep","Oct","Nov","Dec"},0), V725)</f>
        <v>40575</v>
      </c>
      <c r="AP725" t="str">
        <f>IF(youtube_stats_raw[[#This Row],[subscribers]]&lt;70000000,"Micro",IF(youtube_stats_raw[[#This Row],[subscribers]]&lt;128000000,"Mid",IF(youtube_stats_raw[[#This Row],[subscribers]]&lt;186000000,"Macro","Mega")))</f>
        <v>Micro</v>
      </c>
      <c r="AQ725">
        <f>SUM((youtube_stats_raw[[#This Row],[lowest_yearly_earnings]] + youtube_stats_raw[[#This Row],[highest_yearly_earnings]])/2)</f>
        <v>796000</v>
      </c>
      <c r="AR72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26" spans="1:44" x14ac:dyDescent="0.3">
      <c r="A726">
        <v>835</v>
      </c>
      <c r="B726" t="s">
        <v>978</v>
      </c>
      <c r="C726" s="1">
        <v>13600000</v>
      </c>
      <c r="D726" s="2">
        <v>3764608356</v>
      </c>
      <c r="E726" t="s">
        <v>30</v>
      </c>
      <c r="F726" t="s">
        <v>978</v>
      </c>
      <c r="G726">
        <v>199</v>
      </c>
      <c r="H726" t="s">
        <v>39</v>
      </c>
      <c r="I726" t="s">
        <v>40</v>
      </c>
      <c r="J726" t="s">
        <v>30</v>
      </c>
      <c r="K726">
        <v>2084</v>
      </c>
      <c r="L726">
        <v>163</v>
      </c>
      <c r="M726">
        <v>139</v>
      </c>
      <c r="N726">
        <v>15277000</v>
      </c>
      <c r="O726">
        <v>3800</v>
      </c>
      <c r="P726">
        <v>61100</v>
      </c>
      <c r="Q726">
        <v>45800</v>
      </c>
      <c r="R726">
        <v>733300</v>
      </c>
      <c r="S726">
        <v>100000</v>
      </c>
      <c r="T726">
        <v>2007</v>
      </c>
      <c r="U726" t="s">
        <v>59</v>
      </c>
      <c r="V726" t="s">
        <v>47</v>
      </c>
      <c r="W726">
        <v>88.2</v>
      </c>
      <c r="X726">
        <v>328239523</v>
      </c>
      <c r="Y726">
        <v>14.7</v>
      </c>
      <c r="Z726">
        <v>270663028</v>
      </c>
      <c r="AA726">
        <v>37.090240000000001</v>
      </c>
      <c r="AB726">
        <v>-95.712890999999999</v>
      </c>
      <c r="AC726">
        <v>0.97549019607843135</v>
      </c>
      <c r="AD726">
        <v>18917629.929648243</v>
      </c>
      <c r="AE726">
        <v>68341.708542713561</v>
      </c>
      <c r="AF726">
        <v>3.6125935858173502E-3</v>
      </c>
      <c r="AG726">
        <v>16.230107948047067</v>
      </c>
      <c r="AH726">
        <v>276.8094379411765</v>
      </c>
      <c r="AI726">
        <v>19</v>
      </c>
      <c r="AJ726">
        <v>57300</v>
      </c>
      <c r="AK726">
        <v>687500</v>
      </c>
      <c r="AL726">
        <v>5263.1578947368425</v>
      </c>
      <c r="AM726">
        <f>youtube_stats_raw[[#This Row],[subscribers_for_last_30_days]] /  youtube_stats_raw[[#This Row],[subscribers]]</f>
        <v>7.3529411764705881E-3</v>
      </c>
      <c r="AN726" t="str">
        <f>IF(AND(youtube_stats_raw[[#This Row],[upload_frequency]]&gt;23.1077381,youtube_stats_raw[[#This Row],[ engagement_rate]]&lt;=0),"High",IF(OR(youtube_stats_raw[[#This Row],[upload_frequency]]&gt;23.1077381,youtube_stats_raw[[#This Row],[ engagement_rate]]&lt;=0),"Medium","Low"))</f>
        <v>Low</v>
      </c>
      <c r="AO726" s="4">
        <f>DATE(T726, MATCH(U726,{"Jan","Feb","Mar","Apr","May","Jun","Jul","Aug","Sep","Oct","Nov","Dec"},0), V726)</f>
        <v>39222</v>
      </c>
      <c r="AP726" t="str">
        <f>IF(youtube_stats_raw[[#This Row],[subscribers]]&lt;70000000,"Micro",IF(youtube_stats_raw[[#This Row],[subscribers]]&lt;128000000,"Mid",IF(youtube_stats_raw[[#This Row],[subscribers]]&lt;186000000,"Macro","Mega")))</f>
        <v>Micro</v>
      </c>
      <c r="AQ726">
        <f>SUM((youtube_stats_raw[[#This Row],[lowest_yearly_earnings]] + youtube_stats_raw[[#This Row],[highest_yearly_earnings]])/2)</f>
        <v>389550</v>
      </c>
      <c r="AR72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27" spans="1:44" x14ac:dyDescent="0.3">
      <c r="A727">
        <v>836</v>
      </c>
      <c r="B727" t="s">
        <v>979</v>
      </c>
      <c r="C727" s="1">
        <v>13600000</v>
      </c>
      <c r="D727" s="2">
        <v>5141201173</v>
      </c>
      <c r="E727" t="s">
        <v>49</v>
      </c>
      <c r="F727" t="s">
        <v>979</v>
      </c>
      <c r="G727">
        <v>1097</v>
      </c>
      <c r="H727" t="s">
        <v>31</v>
      </c>
      <c r="I727" t="s">
        <v>32</v>
      </c>
      <c r="J727" t="s">
        <v>124</v>
      </c>
      <c r="K727">
        <v>1303</v>
      </c>
      <c r="L727">
        <v>114</v>
      </c>
      <c r="M727">
        <v>42</v>
      </c>
      <c r="N727">
        <v>10764000</v>
      </c>
      <c r="O727">
        <v>2700</v>
      </c>
      <c r="P727">
        <v>43100</v>
      </c>
      <c r="Q727">
        <v>32300</v>
      </c>
      <c r="R727">
        <v>516700</v>
      </c>
      <c r="S727">
        <v>100000</v>
      </c>
      <c r="T727">
        <v>2016</v>
      </c>
      <c r="U727" t="s">
        <v>84</v>
      </c>
      <c r="V727" t="s">
        <v>72</v>
      </c>
      <c r="W727">
        <v>28.1</v>
      </c>
      <c r="X727">
        <v>1366417754</v>
      </c>
      <c r="Y727">
        <v>5.36</v>
      </c>
      <c r="Z727">
        <v>471031528</v>
      </c>
      <c r="AA727">
        <v>20.593684</v>
      </c>
      <c r="AB727">
        <v>78.962879999999998</v>
      </c>
      <c r="AC727">
        <v>11.427083333333334</v>
      </c>
      <c r="AD727">
        <v>4686600.8869644487</v>
      </c>
      <c r="AE727">
        <v>12397.447584320875</v>
      </c>
      <c r="AF727">
        <v>2.645296214321081E-3</v>
      </c>
      <c r="AG727">
        <v>8.383254914502837</v>
      </c>
      <c r="AH727">
        <v>378.02949801470589</v>
      </c>
      <c r="AI727">
        <v>10</v>
      </c>
      <c r="AJ727">
        <v>40400</v>
      </c>
      <c r="AK727">
        <v>484400</v>
      </c>
      <c r="AL727">
        <v>10000</v>
      </c>
      <c r="AM727">
        <f>youtube_stats_raw[[#This Row],[subscribers_for_last_30_days]] /  youtube_stats_raw[[#This Row],[subscribers]]</f>
        <v>7.3529411764705881E-3</v>
      </c>
      <c r="AN727" t="str">
        <f>IF(AND(youtube_stats_raw[[#This Row],[upload_frequency]]&gt;23.1077381,youtube_stats_raw[[#This Row],[ engagement_rate]]&lt;=0),"High",IF(OR(youtube_stats_raw[[#This Row],[upload_frequency]]&gt;23.1077381,youtube_stats_raw[[#This Row],[ engagement_rate]]&lt;=0),"Medium","Low"))</f>
        <v>Low</v>
      </c>
      <c r="AO727" s="4">
        <f>DATE(T727, MATCH(U727,{"Jan","Feb","Mar","Apr","May","Jun","Jul","Aug","Sep","Oct","Nov","Dec"},0), V727)</f>
        <v>42729</v>
      </c>
      <c r="AP727" t="str">
        <f>IF(youtube_stats_raw[[#This Row],[subscribers]]&lt;70000000,"Micro",IF(youtube_stats_raw[[#This Row],[subscribers]]&lt;128000000,"Mid",IF(youtube_stats_raw[[#This Row],[subscribers]]&lt;186000000,"Macro","Mega")))</f>
        <v>Micro</v>
      </c>
      <c r="AQ727">
        <f>SUM((youtube_stats_raw[[#This Row],[lowest_yearly_earnings]] + youtube_stats_raw[[#This Row],[highest_yearly_earnings]])/2)</f>
        <v>274500</v>
      </c>
      <c r="AR72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28" spans="1:44" x14ac:dyDescent="0.3">
      <c r="A728">
        <v>837</v>
      </c>
      <c r="B728" t="s">
        <v>980</v>
      </c>
      <c r="C728" s="1">
        <v>13600000</v>
      </c>
      <c r="D728" s="2">
        <v>9685060624</v>
      </c>
      <c r="E728" t="s">
        <v>405</v>
      </c>
      <c r="F728" t="s">
        <v>980</v>
      </c>
      <c r="G728">
        <v>16047</v>
      </c>
      <c r="H728" t="s">
        <v>96</v>
      </c>
      <c r="I728" t="s">
        <v>97</v>
      </c>
      <c r="J728" t="s">
        <v>45</v>
      </c>
      <c r="K728">
        <v>474</v>
      </c>
      <c r="L728">
        <v>29</v>
      </c>
      <c r="M728">
        <v>160</v>
      </c>
      <c r="N728">
        <v>44414000</v>
      </c>
      <c r="O728">
        <v>11100</v>
      </c>
      <c r="P728">
        <v>177700</v>
      </c>
      <c r="Q728">
        <v>133200</v>
      </c>
      <c r="R728">
        <v>2100000</v>
      </c>
      <c r="S728">
        <v>100000</v>
      </c>
      <c r="T728">
        <v>2005</v>
      </c>
      <c r="U728" t="s">
        <v>140</v>
      </c>
      <c r="V728" t="s">
        <v>42</v>
      </c>
      <c r="W728">
        <v>60</v>
      </c>
      <c r="X728">
        <v>66834405</v>
      </c>
      <c r="Y728">
        <v>3.85</v>
      </c>
      <c r="Z728">
        <v>55908316</v>
      </c>
      <c r="AA728">
        <v>55.378050999999999</v>
      </c>
      <c r="AB728">
        <v>-3.4359730000000002</v>
      </c>
      <c r="AC728">
        <v>70.381578947368425</v>
      </c>
      <c r="AD728">
        <v>603543.38032030908</v>
      </c>
      <c r="AE728">
        <v>847.51043808811619</v>
      </c>
      <c r="AF728">
        <v>1.404224560690783E-3</v>
      </c>
      <c r="AG728">
        <v>18.347845914320011</v>
      </c>
      <c r="AH728">
        <v>712.13681058823533</v>
      </c>
      <c r="AI728">
        <v>21</v>
      </c>
      <c r="AJ728">
        <v>166600</v>
      </c>
      <c r="AK728">
        <v>1966800</v>
      </c>
      <c r="AL728">
        <v>4761.9047619047615</v>
      </c>
      <c r="AM728">
        <f>youtube_stats_raw[[#This Row],[subscribers_for_last_30_days]] /  youtube_stats_raw[[#This Row],[subscribers]]</f>
        <v>7.3529411764705881E-3</v>
      </c>
      <c r="AN728" t="str">
        <f>IF(AND(youtube_stats_raw[[#This Row],[upload_frequency]]&gt;23.1077381,youtube_stats_raw[[#This Row],[ engagement_rate]]&lt;=0),"High",IF(OR(youtube_stats_raw[[#This Row],[upload_frequency]]&gt;23.1077381,youtube_stats_raw[[#This Row],[ engagement_rate]]&lt;=0),"Medium","Low"))</f>
        <v>Medium</v>
      </c>
      <c r="AO728" s="4">
        <f>DATE(T728, MATCH(U728,{"Jan","Feb","Mar","Apr","May","Jun","Jul","Aug","Sep","Oct","Nov","Dec"},0), V728)</f>
        <v>38668</v>
      </c>
      <c r="AP728" t="str">
        <f>IF(youtube_stats_raw[[#This Row],[subscribers]]&lt;70000000,"Micro",IF(youtube_stats_raw[[#This Row],[subscribers]]&lt;128000000,"Mid",IF(youtube_stats_raw[[#This Row],[subscribers]]&lt;186000000,"Macro","Mega")))</f>
        <v>Micro</v>
      </c>
      <c r="AQ728">
        <f>SUM((youtube_stats_raw[[#This Row],[lowest_yearly_earnings]] + youtube_stats_raw[[#This Row],[highest_yearly_earnings]])/2)</f>
        <v>1116600</v>
      </c>
      <c r="AR72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29" spans="1:44" x14ac:dyDescent="0.3">
      <c r="A729">
        <v>838</v>
      </c>
      <c r="B729" t="s">
        <v>981</v>
      </c>
      <c r="C729" s="1">
        <v>13600000</v>
      </c>
      <c r="D729" s="2">
        <v>14717282742</v>
      </c>
      <c r="E729" t="s">
        <v>45</v>
      </c>
      <c r="F729" t="s">
        <v>981</v>
      </c>
      <c r="G729">
        <v>8335</v>
      </c>
      <c r="H729" t="s">
        <v>39</v>
      </c>
      <c r="I729" t="s">
        <v>40</v>
      </c>
      <c r="J729" t="s">
        <v>170</v>
      </c>
      <c r="K729">
        <v>232</v>
      </c>
      <c r="L729">
        <v>164</v>
      </c>
      <c r="M729">
        <v>37</v>
      </c>
      <c r="N729">
        <v>56626000</v>
      </c>
      <c r="O729">
        <v>14200</v>
      </c>
      <c r="P729">
        <v>226500</v>
      </c>
      <c r="Q729">
        <v>169900</v>
      </c>
      <c r="R729">
        <v>2700000</v>
      </c>
      <c r="S729">
        <v>0</v>
      </c>
      <c r="T729">
        <v>2013</v>
      </c>
      <c r="U729" t="s">
        <v>98</v>
      </c>
      <c r="V729" t="s">
        <v>78</v>
      </c>
      <c r="W729">
        <v>88.2</v>
      </c>
      <c r="X729">
        <v>328239523</v>
      </c>
      <c r="Y729">
        <v>14.7</v>
      </c>
      <c r="Z729">
        <v>270663028</v>
      </c>
      <c r="AA729">
        <v>37.090240000000001</v>
      </c>
      <c r="AB729">
        <v>-95.712890999999999</v>
      </c>
      <c r="AC729">
        <v>63.143939393939391</v>
      </c>
      <c r="AD729">
        <v>1765720.7848830235</v>
      </c>
      <c r="AE729">
        <v>1631.6736652669465</v>
      </c>
      <c r="AF729">
        <v>9.2408362592562602E-4</v>
      </c>
      <c r="AG729">
        <v>15.390069211187816</v>
      </c>
      <c r="AH729">
        <v>1082.1531427941177</v>
      </c>
      <c r="AI729">
        <v>13</v>
      </c>
      <c r="AJ729">
        <v>212300</v>
      </c>
      <c r="AK729">
        <v>2530100</v>
      </c>
      <c r="AL729">
        <v>0</v>
      </c>
      <c r="AM729">
        <f>youtube_stats_raw[[#This Row],[subscribers_for_last_30_days]] /  youtube_stats_raw[[#This Row],[subscribers]]</f>
        <v>0</v>
      </c>
      <c r="AN729" t="str">
        <f>IF(AND(youtube_stats_raw[[#This Row],[upload_frequency]]&gt;23.1077381,youtube_stats_raw[[#This Row],[ engagement_rate]]&lt;=0),"High",IF(OR(youtube_stats_raw[[#This Row],[upload_frequency]]&gt;23.1077381,youtube_stats_raw[[#This Row],[ engagement_rate]]&lt;=0),"Medium","Low"))</f>
        <v>High</v>
      </c>
      <c r="AO729" s="4">
        <f>DATE(T729, MATCH(U729,{"Jan","Feb","Mar","Apr","May","Jun","Jul","Aug","Sep","Oct","Nov","Dec"},0), V729)</f>
        <v>41478</v>
      </c>
      <c r="AP729" t="str">
        <f>IF(youtube_stats_raw[[#This Row],[subscribers]]&lt;70000000,"Micro",IF(youtube_stats_raw[[#This Row],[subscribers]]&lt;128000000,"Mid",IF(youtube_stats_raw[[#This Row],[subscribers]]&lt;186000000,"Macro","Mega")))</f>
        <v>Micro</v>
      </c>
      <c r="AQ729">
        <f>SUM((youtube_stats_raw[[#This Row],[lowest_yearly_earnings]] + youtube_stats_raw[[#This Row],[highest_yearly_earnings]])/2)</f>
        <v>1434950</v>
      </c>
      <c r="AR72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30" spans="1:44" x14ac:dyDescent="0.3">
      <c r="A730">
        <v>839</v>
      </c>
      <c r="B730" t="s">
        <v>982</v>
      </c>
      <c r="C730" s="1">
        <v>13500000</v>
      </c>
      <c r="D730" s="2">
        <v>1181292450</v>
      </c>
      <c r="E730" t="s">
        <v>61</v>
      </c>
      <c r="F730" t="s">
        <v>982</v>
      </c>
      <c r="G730">
        <v>319</v>
      </c>
      <c r="H730" t="s">
        <v>246</v>
      </c>
      <c r="I730" t="s">
        <v>247</v>
      </c>
      <c r="J730" t="s">
        <v>41</v>
      </c>
      <c r="K730">
        <v>9540</v>
      </c>
      <c r="L730">
        <v>29</v>
      </c>
      <c r="M730">
        <v>61</v>
      </c>
      <c r="N730">
        <v>13436000</v>
      </c>
      <c r="O730">
        <v>3400</v>
      </c>
      <c r="P730">
        <v>53700</v>
      </c>
      <c r="Q730">
        <v>40300</v>
      </c>
      <c r="R730">
        <v>644900</v>
      </c>
      <c r="S730">
        <v>0</v>
      </c>
      <c r="T730">
        <v>2019</v>
      </c>
      <c r="U730" t="s">
        <v>98</v>
      </c>
      <c r="V730" t="s">
        <v>144</v>
      </c>
      <c r="W730">
        <v>36.299999999999997</v>
      </c>
      <c r="X730">
        <v>270203917</v>
      </c>
      <c r="Y730">
        <v>4.6900000000000004</v>
      </c>
      <c r="Z730">
        <v>151509724</v>
      </c>
      <c r="AA730">
        <v>-0.78927499999999995</v>
      </c>
      <c r="AB730">
        <v>113.92132700000001</v>
      </c>
      <c r="AC730">
        <v>5.3166666666666664</v>
      </c>
      <c r="AD730">
        <v>3703111.1285266457</v>
      </c>
      <c r="AE730">
        <v>42319.749216300937</v>
      </c>
      <c r="AF730">
        <v>1.1428160740382283E-2</v>
      </c>
      <c r="AG730">
        <v>45.458683833965082</v>
      </c>
      <c r="AH730">
        <v>87.503144444444445</v>
      </c>
      <c r="AI730">
        <v>7</v>
      </c>
      <c r="AJ730">
        <v>50300</v>
      </c>
      <c r="AK730">
        <v>604600</v>
      </c>
      <c r="AL730">
        <v>0</v>
      </c>
      <c r="AM730">
        <f>youtube_stats_raw[[#This Row],[subscribers_for_last_30_days]] /  youtube_stats_raw[[#This Row],[subscribers]]</f>
        <v>0</v>
      </c>
      <c r="AN730" t="str">
        <f>IF(AND(youtube_stats_raw[[#This Row],[upload_frequency]]&gt;23.1077381,youtube_stats_raw[[#This Row],[ engagement_rate]]&lt;=0),"High",IF(OR(youtube_stats_raw[[#This Row],[upload_frequency]]&gt;23.1077381,youtube_stats_raw[[#This Row],[ engagement_rate]]&lt;=0),"Medium","Low"))</f>
        <v>Medium</v>
      </c>
      <c r="AO730" s="4">
        <f>DATE(T730, MATCH(U730,{"Jan","Feb","Mar","Apr","May","Jun","Jul","Aug","Sep","Oct","Nov","Dec"},0), V730)</f>
        <v>43665</v>
      </c>
      <c r="AP730" t="str">
        <f>IF(youtube_stats_raw[[#This Row],[subscribers]]&lt;70000000,"Micro",IF(youtube_stats_raw[[#This Row],[subscribers]]&lt;128000000,"Mid",IF(youtube_stats_raw[[#This Row],[subscribers]]&lt;186000000,"Macro","Mega")))</f>
        <v>Micro</v>
      </c>
      <c r="AQ730">
        <f>SUM((youtube_stats_raw[[#This Row],[lowest_yearly_earnings]] + youtube_stats_raw[[#This Row],[highest_yearly_earnings]])/2)</f>
        <v>342600</v>
      </c>
      <c r="AR73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31" spans="1:44" x14ac:dyDescent="0.3">
      <c r="A731">
        <v>840</v>
      </c>
      <c r="B731" t="s">
        <v>983</v>
      </c>
      <c r="C731" s="1">
        <v>13500000</v>
      </c>
      <c r="D731" s="2">
        <v>4301581610</v>
      </c>
      <c r="E731" t="s">
        <v>61</v>
      </c>
      <c r="F731" t="s">
        <v>983</v>
      </c>
      <c r="G731">
        <v>4312</v>
      </c>
      <c r="H731" t="s">
        <v>106</v>
      </c>
      <c r="I731" t="s">
        <v>107</v>
      </c>
      <c r="J731" t="s">
        <v>41</v>
      </c>
      <c r="K731">
        <v>1716</v>
      </c>
      <c r="L731">
        <v>11</v>
      </c>
      <c r="M731">
        <v>61</v>
      </c>
      <c r="N731">
        <v>32557000</v>
      </c>
      <c r="O731">
        <v>8100</v>
      </c>
      <c r="P731">
        <v>130200</v>
      </c>
      <c r="Q731">
        <v>97700</v>
      </c>
      <c r="R731">
        <v>1600000</v>
      </c>
      <c r="S731">
        <v>0</v>
      </c>
      <c r="T731">
        <v>2008</v>
      </c>
      <c r="U731" t="s">
        <v>91</v>
      </c>
      <c r="V731" t="s">
        <v>56</v>
      </c>
      <c r="W731">
        <v>68.900000000000006</v>
      </c>
      <c r="X731">
        <v>36991981</v>
      </c>
      <c r="Y731">
        <v>5.56</v>
      </c>
      <c r="Z731">
        <v>30628482</v>
      </c>
      <c r="AA731">
        <v>56.130366000000002</v>
      </c>
      <c r="AB731">
        <v>-106.346771</v>
      </c>
      <c r="AC731">
        <v>22.458333333333332</v>
      </c>
      <c r="AD731">
        <v>997583.86131725414</v>
      </c>
      <c r="AE731">
        <v>3130.7977736549165</v>
      </c>
      <c r="AF731">
        <v>3.1383805362697743E-3</v>
      </c>
      <c r="AG731">
        <v>30.267936727579603</v>
      </c>
      <c r="AH731">
        <v>318.63567481481482</v>
      </c>
      <c r="AI731">
        <v>18</v>
      </c>
      <c r="AJ731">
        <v>122100</v>
      </c>
      <c r="AK731">
        <v>1502300</v>
      </c>
      <c r="AL731">
        <v>0</v>
      </c>
      <c r="AM731">
        <f>youtube_stats_raw[[#This Row],[subscribers_for_last_30_days]] /  youtube_stats_raw[[#This Row],[subscribers]]</f>
        <v>0</v>
      </c>
      <c r="AN731" t="str">
        <f>IF(AND(youtube_stats_raw[[#This Row],[upload_frequency]]&gt;23.1077381,youtube_stats_raw[[#This Row],[ engagement_rate]]&lt;=0),"High",IF(OR(youtube_stats_raw[[#This Row],[upload_frequency]]&gt;23.1077381,youtube_stats_raw[[#This Row],[ engagement_rate]]&lt;=0),"Medium","Low"))</f>
        <v>Medium</v>
      </c>
      <c r="AO731" s="4">
        <f>DATE(T731, MATCH(U731,{"Jan","Feb","Mar","Apr","May","Jun","Jul","Aug","Sep","Oct","Nov","Dec"},0), V731)</f>
        <v>39684</v>
      </c>
      <c r="AP731" t="str">
        <f>IF(youtube_stats_raw[[#This Row],[subscribers]]&lt;70000000,"Micro",IF(youtube_stats_raw[[#This Row],[subscribers]]&lt;128000000,"Mid",IF(youtube_stats_raw[[#This Row],[subscribers]]&lt;186000000,"Macro","Mega")))</f>
        <v>Micro</v>
      </c>
      <c r="AQ731">
        <f>SUM((youtube_stats_raw[[#This Row],[lowest_yearly_earnings]] + youtube_stats_raw[[#This Row],[highest_yearly_earnings]])/2)</f>
        <v>848850</v>
      </c>
      <c r="AR73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32" spans="1:44" x14ac:dyDescent="0.3">
      <c r="A732">
        <v>841</v>
      </c>
      <c r="B732" t="s">
        <v>984</v>
      </c>
      <c r="C732" s="1">
        <v>13500000</v>
      </c>
      <c r="D732" s="2">
        <v>3445794123</v>
      </c>
      <c r="E732" t="s">
        <v>94</v>
      </c>
      <c r="F732" t="s">
        <v>984</v>
      </c>
      <c r="G732">
        <v>591</v>
      </c>
      <c r="H732" t="s">
        <v>31</v>
      </c>
      <c r="I732" t="s">
        <v>32</v>
      </c>
      <c r="J732" t="s">
        <v>181</v>
      </c>
      <c r="K732">
        <v>2364</v>
      </c>
      <c r="L732">
        <v>115</v>
      </c>
      <c r="M732">
        <v>30</v>
      </c>
      <c r="N732">
        <v>29706000</v>
      </c>
      <c r="O732">
        <v>7400</v>
      </c>
      <c r="P732">
        <v>118800</v>
      </c>
      <c r="Q732">
        <v>89100</v>
      </c>
      <c r="R732">
        <v>1400000</v>
      </c>
      <c r="S732">
        <v>0</v>
      </c>
      <c r="T732">
        <v>2012</v>
      </c>
      <c r="U732" t="s">
        <v>34</v>
      </c>
      <c r="V732" t="s">
        <v>119</v>
      </c>
      <c r="W732">
        <v>28.1</v>
      </c>
      <c r="X732">
        <v>1366417754</v>
      </c>
      <c r="Y732">
        <v>5.36</v>
      </c>
      <c r="Z732">
        <v>471031528</v>
      </c>
      <c r="AA732">
        <v>20.593684</v>
      </c>
      <c r="AB732">
        <v>78.962879999999998</v>
      </c>
      <c r="AC732">
        <v>4.104166666666667</v>
      </c>
      <c r="AD732">
        <v>5830446.9086294416</v>
      </c>
      <c r="AE732">
        <v>22842.639593908629</v>
      </c>
      <c r="AF732">
        <v>3.9178196717819403E-3</v>
      </c>
      <c r="AG732">
        <v>34.476813111681075</v>
      </c>
      <c r="AH732">
        <v>255.2440091111111</v>
      </c>
      <c r="AI732">
        <v>14</v>
      </c>
      <c r="AJ732">
        <v>111400</v>
      </c>
      <c r="AK732">
        <v>1310900</v>
      </c>
      <c r="AL732">
        <v>0</v>
      </c>
      <c r="AM732">
        <f>youtube_stats_raw[[#This Row],[subscribers_for_last_30_days]] /  youtube_stats_raw[[#This Row],[subscribers]]</f>
        <v>0</v>
      </c>
      <c r="AN732" t="str">
        <f>IF(AND(youtube_stats_raw[[#This Row],[upload_frequency]]&gt;23.1077381,youtube_stats_raw[[#This Row],[ engagement_rate]]&lt;=0),"High",IF(OR(youtube_stats_raw[[#This Row],[upload_frequency]]&gt;23.1077381,youtube_stats_raw[[#This Row],[ engagement_rate]]&lt;=0),"Medium","Low"))</f>
        <v>Medium</v>
      </c>
      <c r="AO732" s="4">
        <f>DATE(T732, MATCH(U732,{"Jan","Feb","Mar","Apr","May","Jun","Jul","Aug","Sep","Oct","Nov","Dec"},0), V732)</f>
        <v>40978</v>
      </c>
      <c r="AP732" t="str">
        <f>IF(youtube_stats_raw[[#This Row],[subscribers]]&lt;70000000,"Micro",IF(youtube_stats_raw[[#This Row],[subscribers]]&lt;128000000,"Mid",IF(youtube_stats_raw[[#This Row],[subscribers]]&lt;186000000,"Macro","Mega")))</f>
        <v>Micro</v>
      </c>
      <c r="AQ732">
        <f>SUM((youtube_stats_raw[[#This Row],[lowest_yearly_earnings]] + youtube_stats_raw[[#This Row],[highest_yearly_earnings]])/2)</f>
        <v>744550</v>
      </c>
      <c r="AR73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33" spans="1:44" x14ac:dyDescent="0.3">
      <c r="A733">
        <v>842</v>
      </c>
      <c r="B733" t="s">
        <v>985</v>
      </c>
      <c r="C733" s="1">
        <v>13500000</v>
      </c>
      <c r="D733" s="2">
        <v>5380132790</v>
      </c>
      <c r="E733" t="s">
        <v>45</v>
      </c>
      <c r="F733" t="s">
        <v>986</v>
      </c>
      <c r="G733">
        <v>19</v>
      </c>
      <c r="H733" t="s">
        <v>96</v>
      </c>
      <c r="I733" t="s">
        <v>97</v>
      </c>
      <c r="J733" t="s">
        <v>30</v>
      </c>
      <c r="K733">
        <v>3767960</v>
      </c>
      <c r="L733">
        <v>2492</v>
      </c>
      <c r="M733">
        <v>3189</v>
      </c>
      <c r="N733">
        <v>1615</v>
      </c>
      <c r="O733">
        <v>0</v>
      </c>
      <c r="P733">
        <v>6</v>
      </c>
      <c r="Q733">
        <v>5</v>
      </c>
      <c r="R733">
        <v>78</v>
      </c>
      <c r="S733">
        <v>130</v>
      </c>
      <c r="T733">
        <v>2015</v>
      </c>
      <c r="U733" t="s">
        <v>34</v>
      </c>
      <c r="V733" t="s">
        <v>56</v>
      </c>
      <c r="W733">
        <v>60</v>
      </c>
      <c r="X733">
        <v>66834405</v>
      </c>
      <c r="Y733">
        <v>3.85</v>
      </c>
      <c r="Z733">
        <v>55908316</v>
      </c>
      <c r="AA733">
        <v>55.378050999999999</v>
      </c>
      <c r="AB733">
        <v>-3.4359730000000002</v>
      </c>
      <c r="AC733">
        <v>0.17592592592592593</v>
      </c>
      <c r="AD733">
        <v>283164883.68421054</v>
      </c>
      <c r="AE733">
        <v>710526.31578947371</v>
      </c>
      <c r="AF733">
        <v>2.509231747047641E-3</v>
      </c>
      <c r="AG733">
        <v>1.1152141097989516E-3</v>
      </c>
      <c r="AH733">
        <v>398.5283548148148</v>
      </c>
      <c r="AI733">
        <v>11</v>
      </c>
      <c r="AJ733">
        <v>6</v>
      </c>
      <c r="AK733">
        <v>73</v>
      </c>
      <c r="AL733">
        <v>11.818181818181818</v>
      </c>
      <c r="AM733">
        <f>youtube_stats_raw[[#This Row],[subscribers_for_last_30_days]] /  youtube_stats_raw[[#This Row],[subscribers]]</f>
        <v>9.62962962962963E-6</v>
      </c>
      <c r="AN733" t="str">
        <f>IF(AND(youtube_stats_raw[[#This Row],[upload_frequency]]&gt;23.1077381,youtube_stats_raw[[#This Row],[ engagement_rate]]&lt;=0),"High",IF(OR(youtube_stats_raw[[#This Row],[upload_frequency]]&gt;23.1077381,youtube_stats_raw[[#This Row],[ engagement_rate]]&lt;=0),"Medium","Low"))</f>
        <v>Low</v>
      </c>
      <c r="AO733" s="4">
        <f>DATE(T733, MATCH(U733,{"Jan","Feb","Mar","Apr","May","Jun","Jul","Aug","Sep","Oct","Nov","Dec"},0), V733)</f>
        <v>42087</v>
      </c>
      <c r="AP733" t="str">
        <f>IF(youtube_stats_raw[[#This Row],[subscribers]]&lt;70000000,"Micro",IF(youtube_stats_raw[[#This Row],[subscribers]]&lt;128000000,"Mid",IF(youtube_stats_raw[[#This Row],[subscribers]]&lt;186000000,"Macro","Mega")))</f>
        <v>Micro</v>
      </c>
      <c r="AQ733">
        <f>SUM((youtube_stats_raw[[#This Row],[lowest_yearly_earnings]] + youtube_stats_raw[[#This Row],[highest_yearly_earnings]])/2)</f>
        <v>41.5</v>
      </c>
      <c r="AR73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34" spans="1:44" x14ac:dyDescent="0.3">
      <c r="A734">
        <v>843</v>
      </c>
      <c r="B734" t="s">
        <v>987</v>
      </c>
      <c r="C734" s="1">
        <v>13500000</v>
      </c>
      <c r="D734" s="2">
        <v>5545936485</v>
      </c>
      <c r="E734" t="s">
        <v>30</v>
      </c>
      <c r="F734" t="s">
        <v>987</v>
      </c>
      <c r="G734">
        <v>814</v>
      </c>
      <c r="H734" t="s">
        <v>96</v>
      </c>
      <c r="I734" t="s">
        <v>97</v>
      </c>
      <c r="J734" t="s">
        <v>30</v>
      </c>
      <c r="K734">
        <v>1183</v>
      </c>
      <c r="L734">
        <v>30</v>
      </c>
      <c r="M734">
        <v>140</v>
      </c>
      <c r="N734">
        <v>35309000</v>
      </c>
      <c r="O734">
        <v>8800</v>
      </c>
      <c r="P734">
        <v>141200</v>
      </c>
      <c r="Q734">
        <v>105900</v>
      </c>
      <c r="R734">
        <v>1700000</v>
      </c>
      <c r="S734">
        <v>100000</v>
      </c>
      <c r="T734">
        <v>2006</v>
      </c>
      <c r="U734" t="s">
        <v>84</v>
      </c>
      <c r="V734" t="s">
        <v>72</v>
      </c>
      <c r="W734">
        <v>60</v>
      </c>
      <c r="X734">
        <v>66834405</v>
      </c>
      <c r="Y734">
        <v>3.85</v>
      </c>
      <c r="Z734">
        <v>55908316</v>
      </c>
      <c r="AA734">
        <v>55.378050999999999</v>
      </c>
      <c r="AB734">
        <v>-3.4359730000000002</v>
      </c>
      <c r="AC734">
        <v>3.7685185185185186</v>
      </c>
      <c r="AD734">
        <v>6813189.7850122852</v>
      </c>
      <c r="AE734">
        <v>16584.766584766585</v>
      </c>
      <c r="AF734">
        <v>2.434214678893857E-3</v>
      </c>
      <c r="AG734">
        <v>25.460082419245374</v>
      </c>
      <c r="AH734">
        <v>410.81011000000001</v>
      </c>
      <c r="AI734">
        <v>20</v>
      </c>
      <c r="AJ734">
        <v>132400</v>
      </c>
      <c r="AK734">
        <v>1594100</v>
      </c>
      <c r="AL734">
        <v>5000</v>
      </c>
      <c r="AM734">
        <f>youtube_stats_raw[[#This Row],[subscribers_for_last_30_days]] /  youtube_stats_raw[[#This Row],[subscribers]]</f>
        <v>7.4074074074074077E-3</v>
      </c>
      <c r="AN734" t="str">
        <f>IF(AND(youtube_stats_raw[[#This Row],[upload_frequency]]&gt;23.1077381,youtube_stats_raw[[#This Row],[ engagement_rate]]&lt;=0),"High",IF(OR(youtube_stats_raw[[#This Row],[upload_frequency]]&gt;23.1077381,youtube_stats_raw[[#This Row],[ engagement_rate]]&lt;=0),"Medium","Low"))</f>
        <v>Low</v>
      </c>
      <c r="AO734" s="4">
        <f>DATE(T734, MATCH(U734,{"Jan","Feb","Mar","Apr","May","Jun","Jul","Aug","Sep","Oct","Nov","Dec"},0), V734)</f>
        <v>39076</v>
      </c>
      <c r="AP734" t="str">
        <f>IF(youtube_stats_raw[[#This Row],[subscribers]]&lt;70000000,"Micro",IF(youtube_stats_raw[[#This Row],[subscribers]]&lt;128000000,"Mid",IF(youtube_stats_raw[[#This Row],[subscribers]]&lt;186000000,"Macro","Mega")))</f>
        <v>Micro</v>
      </c>
      <c r="AQ734">
        <f>SUM((youtube_stats_raw[[#This Row],[lowest_yearly_earnings]] + youtube_stats_raw[[#This Row],[highest_yearly_earnings]])/2)</f>
        <v>902950</v>
      </c>
      <c r="AR73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35" spans="1:44" x14ac:dyDescent="0.3">
      <c r="A735">
        <v>844</v>
      </c>
      <c r="B735" t="s">
        <v>988</v>
      </c>
      <c r="C735" s="1">
        <v>13500000</v>
      </c>
      <c r="D735" s="2">
        <v>8265920659</v>
      </c>
      <c r="E735" t="s">
        <v>45</v>
      </c>
      <c r="F735" t="s">
        <v>988</v>
      </c>
      <c r="G735">
        <v>1403</v>
      </c>
      <c r="H735" t="s">
        <v>517</v>
      </c>
      <c r="I735" t="s">
        <v>518</v>
      </c>
      <c r="J735" t="s">
        <v>71</v>
      </c>
      <c r="K735">
        <v>620</v>
      </c>
      <c r="L735">
        <v>4</v>
      </c>
      <c r="M735">
        <v>52</v>
      </c>
      <c r="N735">
        <v>75162000</v>
      </c>
      <c r="O735">
        <v>18800</v>
      </c>
      <c r="P735">
        <v>300600</v>
      </c>
      <c r="Q735">
        <v>225500</v>
      </c>
      <c r="R735">
        <v>3600000</v>
      </c>
      <c r="S735">
        <v>100000</v>
      </c>
      <c r="T735">
        <v>2016</v>
      </c>
      <c r="U735" t="s">
        <v>34</v>
      </c>
      <c r="V735" t="s">
        <v>115</v>
      </c>
      <c r="W735">
        <v>82.7</v>
      </c>
      <c r="X735">
        <v>44385155</v>
      </c>
      <c r="Y735">
        <v>8.8800000000000008</v>
      </c>
      <c r="Z735">
        <v>30835699</v>
      </c>
      <c r="AA735">
        <v>48.379432999999999</v>
      </c>
      <c r="AB735">
        <v>31.165579999999999</v>
      </c>
      <c r="AC735">
        <v>14.614583333333334</v>
      </c>
      <c r="AD735">
        <v>5891604.1760513186</v>
      </c>
      <c r="AE735">
        <v>9622.2380612972211</v>
      </c>
      <c r="AF735">
        <v>1.6332119018467824E-3</v>
      </c>
      <c r="AG735">
        <v>36.366185014455027</v>
      </c>
      <c r="AH735">
        <v>612.29041918518521</v>
      </c>
      <c r="AI735">
        <v>10</v>
      </c>
      <c r="AJ735">
        <v>281800</v>
      </c>
      <c r="AK735">
        <v>3374500</v>
      </c>
      <c r="AL735">
        <v>10000</v>
      </c>
      <c r="AM735">
        <f>youtube_stats_raw[[#This Row],[subscribers_for_last_30_days]] /  youtube_stats_raw[[#This Row],[subscribers]]</f>
        <v>7.4074074074074077E-3</v>
      </c>
      <c r="AN735" t="str">
        <f>IF(AND(youtube_stats_raw[[#This Row],[upload_frequency]]&gt;23.1077381,youtube_stats_raw[[#This Row],[ engagement_rate]]&lt;=0),"High",IF(OR(youtube_stats_raw[[#This Row],[upload_frequency]]&gt;23.1077381,youtube_stats_raw[[#This Row],[ engagement_rate]]&lt;=0),"Medium","Low"))</f>
        <v>Low</v>
      </c>
      <c r="AO735" s="4">
        <f>DATE(T735, MATCH(U735,{"Jan","Feb","Mar","Apr","May","Jun","Jul","Aug","Sep","Oct","Nov","Dec"},0), V735)</f>
        <v>42450</v>
      </c>
      <c r="AP735" t="str">
        <f>IF(youtube_stats_raw[[#This Row],[subscribers]]&lt;70000000,"Micro",IF(youtube_stats_raw[[#This Row],[subscribers]]&lt;128000000,"Mid",IF(youtube_stats_raw[[#This Row],[subscribers]]&lt;186000000,"Macro","Mega")))</f>
        <v>Micro</v>
      </c>
      <c r="AQ735">
        <f>SUM((youtube_stats_raw[[#This Row],[lowest_yearly_earnings]] + youtube_stats_raw[[#This Row],[highest_yearly_earnings]])/2)</f>
        <v>1912750</v>
      </c>
      <c r="AR73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36" spans="1:44" x14ac:dyDescent="0.3">
      <c r="A736">
        <v>845</v>
      </c>
      <c r="B736" t="s">
        <v>989</v>
      </c>
      <c r="C736" s="1">
        <v>13500000</v>
      </c>
      <c r="D736" s="2">
        <v>3912334359</v>
      </c>
      <c r="E736" t="s">
        <v>45</v>
      </c>
      <c r="F736" t="s">
        <v>989</v>
      </c>
      <c r="G736">
        <v>1793</v>
      </c>
      <c r="H736" t="s">
        <v>31</v>
      </c>
      <c r="I736" t="s">
        <v>32</v>
      </c>
      <c r="J736" t="s">
        <v>41</v>
      </c>
      <c r="K736">
        <v>1954</v>
      </c>
      <c r="L736">
        <v>114</v>
      </c>
      <c r="M736">
        <v>60</v>
      </c>
      <c r="N736">
        <v>179232000</v>
      </c>
      <c r="O736">
        <v>44800</v>
      </c>
      <c r="P736">
        <v>716900</v>
      </c>
      <c r="Q736">
        <v>537700</v>
      </c>
      <c r="R736">
        <v>8600000</v>
      </c>
      <c r="S736">
        <v>400000</v>
      </c>
      <c r="T736">
        <v>2015</v>
      </c>
      <c r="U736" t="s">
        <v>65</v>
      </c>
      <c r="V736" t="s">
        <v>66</v>
      </c>
      <c r="W736">
        <v>28.1</v>
      </c>
      <c r="X736">
        <v>1366417754</v>
      </c>
      <c r="Y736">
        <v>5.36</v>
      </c>
      <c r="Z736">
        <v>471031528</v>
      </c>
      <c r="AA736">
        <v>20.593684</v>
      </c>
      <c r="AB736">
        <v>78.962879999999998</v>
      </c>
      <c r="AC736">
        <v>16.601851851851851</v>
      </c>
      <c r="AD736">
        <v>2182004.6620189627</v>
      </c>
      <c r="AE736">
        <v>7529.2805354155043</v>
      </c>
      <c r="AF736">
        <v>3.4506253201351186E-3</v>
      </c>
      <c r="AG736">
        <v>183.24098459295308</v>
      </c>
      <c r="AH736">
        <v>289.8025451111111</v>
      </c>
      <c r="AI736">
        <v>11</v>
      </c>
      <c r="AJ736">
        <v>672100</v>
      </c>
      <c r="AK736">
        <v>8062300</v>
      </c>
      <c r="AL736">
        <v>36363.63636363636</v>
      </c>
      <c r="AM736">
        <f>youtube_stats_raw[[#This Row],[subscribers_for_last_30_days]] /  youtube_stats_raw[[#This Row],[subscribers]]</f>
        <v>2.9629629629629631E-2</v>
      </c>
      <c r="AN736" t="str">
        <f>IF(AND(youtube_stats_raw[[#This Row],[upload_frequency]]&gt;23.1077381,youtube_stats_raw[[#This Row],[ engagement_rate]]&lt;=0),"High",IF(OR(youtube_stats_raw[[#This Row],[upload_frequency]]&gt;23.1077381,youtube_stats_raw[[#This Row],[ engagement_rate]]&lt;=0),"Medium","Low"))</f>
        <v>Low</v>
      </c>
      <c r="AO736" s="4">
        <f>DATE(T736, MATCH(U736,{"Jan","Feb","Mar","Apr","May","Jun","Jul","Aug","Sep","Oct","Nov","Dec"},0), V736)</f>
        <v>42123</v>
      </c>
      <c r="AP736" t="str">
        <f>IF(youtube_stats_raw[[#This Row],[subscribers]]&lt;70000000,"Micro",IF(youtube_stats_raw[[#This Row],[subscribers]]&lt;128000000,"Mid",IF(youtube_stats_raw[[#This Row],[subscribers]]&lt;186000000,"Macro","Mega")))</f>
        <v>Micro</v>
      </c>
      <c r="AQ736">
        <f>SUM((youtube_stats_raw[[#This Row],[lowest_yearly_earnings]] + youtube_stats_raw[[#This Row],[highest_yearly_earnings]])/2)</f>
        <v>4568850</v>
      </c>
      <c r="AR73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37" spans="1:44" x14ac:dyDescent="0.3">
      <c r="A737">
        <v>846</v>
      </c>
      <c r="B737" t="s">
        <v>990</v>
      </c>
      <c r="C737" s="1">
        <v>13500000</v>
      </c>
      <c r="D737" s="2">
        <v>11717217293</v>
      </c>
      <c r="E737" t="s">
        <v>170</v>
      </c>
      <c r="F737" t="s">
        <v>990</v>
      </c>
      <c r="G737">
        <v>975</v>
      </c>
      <c r="H737" t="s">
        <v>96</v>
      </c>
      <c r="I737" t="s">
        <v>97</v>
      </c>
      <c r="J737" t="s">
        <v>45</v>
      </c>
      <c r="K737">
        <v>333</v>
      </c>
      <c r="L737">
        <v>29</v>
      </c>
      <c r="M737">
        <v>160</v>
      </c>
      <c r="N737">
        <v>495561000</v>
      </c>
      <c r="O737">
        <v>123900</v>
      </c>
      <c r="P737">
        <v>2000000</v>
      </c>
      <c r="Q737">
        <v>1500000</v>
      </c>
      <c r="R737">
        <v>23800000</v>
      </c>
      <c r="S737">
        <v>400000</v>
      </c>
      <c r="T737">
        <v>2013</v>
      </c>
      <c r="U737" t="s">
        <v>34</v>
      </c>
      <c r="V737" t="s">
        <v>104</v>
      </c>
      <c r="W737">
        <v>60</v>
      </c>
      <c r="X737">
        <v>66834405</v>
      </c>
      <c r="Y737">
        <v>3.85</v>
      </c>
      <c r="Z737">
        <v>55908316</v>
      </c>
      <c r="AA737">
        <v>55.378050999999999</v>
      </c>
      <c r="AB737">
        <v>-3.4359730000000002</v>
      </c>
      <c r="AC737">
        <v>7.3863636363636367</v>
      </c>
      <c r="AD737">
        <v>12017658.762051282</v>
      </c>
      <c r="AE737">
        <v>13846.153846153846</v>
      </c>
      <c r="AF737">
        <v>1.152150690937946E-3</v>
      </c>
      <c r="AG737">
        <v>170.6889912500661</v>
      </c>
      <c r="AH737">
        <v>867.94202170370374</v>
      </c>
      <c r="AI737">
        <v>13</v>
      </c>
      <c r="AJ737">
        <v>1876100</v>
      </c>
      <c r="AK737">
        <v>22300000</v>
      </c>
      <c r="AL737">
        <v>30769.23076923077</v>
      </c>
      <c r="AM737">
        <f>youtube_stats_raw[[#This Row],[subscribers_for_last_30_days]] /  youtube_stats_raw[[#This Row],[subscribers]]</f>
        <v>2.9629629629629631E-2</v>
      </c>
      <c r="AN737" t="str">
        <f>IF(AND(youtube_stats_raw[[#This Row],[upload_frequency]]&gt;23.1077381,youtube_stats_raw[[#This Row],[ engagement_rate]]&lt;=0),"High",IF(OR(youtube_stats_raw[[#This Row],[upload_frequency]]&gt;23.1077381,youtube_stats_raw[[#This Row],[ engagement_rate]]&lt;=0),"Medium","Low"))</f>
        <v>Low</v>
      </c>
      <c r="AO737" s="4">
        <f>DATE(T737, MATCH(U737,{"Jan","Feb","Mar","Apr","May","Jun","Jul","Aug","Sep","Oct","Nov","Dec"},0), V737)</f>
        <v>41363</v>
      </c>
      <c r="AP737" t="str">
        <f>IF(youtube_stats_raw[[#This Row],[subscribers]]&lt;70000000,"Micro",IF(youtube_stats_raw[[#This Row],[subscribers]]&lt;128000000,"Mid",IF(youtube_stats_raw[[#This Row],[subscribers]]&lt;186000000,"Macro","Mega")))</f>
        <v>Micro</v>
      </c>
      <c r="AQ737">
        <f>SUM((youtube_stats_raw[[#This Row],[lowest_yearly_earnings]] + youtube_stats_raw[[#This Row],[highest_yearly_earnings]])/2)</f>
        <v>12650000</v>
      </c>
      <c r="AR73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38" spans="1:44" x14ac:dyDescent="0.3">
      <c r="A738">
        <v>847</v>
      </c>
      <c r="B738" t="s">
        <v>991</v>
      </c>
      <c r="C738" s="1">
        <v>13500000</v>
      </c>
      <c r="D738" s="2">
        <v>7958771872</v>
      </c>
      <c r="E738" t="s">
        <v>45</v>
      </c>
      <c r="F738" t="s">
        <v>991</v>
      </c>
      <c r="G738">
        <v>1357</v>
      </c>
      <c r="H738" t="s">
        <v>31</v>
      </c>
      <c r="I738" t="s">
        <v>32</v>
      </c>
      <c r="J738" t="s">
        <v>45</v>
      </c>
      <c r="K738">
        <v>663</v>
      </c>
      <c r="L738">
        <v>116</v>
      </c>
      <c r="M738">
        <v>162</v>
      </c>
      <c r="N738">
        <v>109813000</v>
      </c>
      <c r="O738">
        <v>27500</v>
      </c>
      <c r="P738">
        <v>439300</v>
      </c>
      <c r="Q738">
        <v>329400</v>
      </c>
      <c r="R738">
        <v>5300000</v>
      </c>
      <c r="S738">
        <v>300000</v>
      </c>
      <c r="T738">
        <v>2019</v>
      </c>
      <c r="U738" t="s">
        <v>34</v>
      </c>
      <c r="V738" t="s">
        <v>127</v>
      </c>
      <c r="W738">
        <v>28.1</v>
      </c>
      <c r="X738">
        <v>1366417754</v>
      </c>
      <c r="Y738">
        <v>5.36</v>
      </c>
      <c r="Z738">
        <v>471031528</v>
      </c>
      <c r="AA738">
        <v>20.593684</v>
      </c>
      <c r="AB738">
        <v>78.962879999999998</v>
      </c>
      <c r="AC738">
        <v>22.616666666666667</v>
      </c>
      <c r="AD738">
        <v>5864975.5873249816</v>
      </c>
      <c r="AE738">
        <v>9948.4156226971263</v>
      </c>
      <c r="AF738">
        <v>1.6962416082680753E-3</v>
      </c>
      <c r="AG738">
        <v>55.196958408308554</v>
      </c>
      <c r="AH738">
        <v>589.53865718518523</v>
      </c>
      <c r="AI738">
        <v>7</v>
      </c>
      <c r="AJ738">
        <v>411800</v>
      </c>
      <c r="AK738">
        <v>4970600</v>
      </c>
      <c r="AL738">
        <v>42857.142857142855</v>
      </c>
      <c r="AM738">
        <f>youtube_stats_raw[[#This Row],[subscribers_for_last_30_days]] /  youtube_stats_raw[[#This Row],[subscribers]]</f>
        <v>2.2222222222222223E-2</v>
      </c>
      <c r="AN738" t="str">
        <f>IF(AND(youtube_stats_raw[[#This Row],[upload_frequency]]&gt;23.1077381,youtube_stats_raw[[#This Row],[ engagement_rate]]&lt;=0),"High",IF(OR(youtube_stats_raw[[#This Row],[upload_frequency]]&gt;23.1077381,youtube_stats_raw[[#This Row],[ engagement_rate]]&lt;=0),"Medium","Low"))</f>
        <v>Low</v>
      </c>
      <c r="AO738" s="4">
        <f>DATE(T738, MATCH(U738,{"Jan","Feb","Mar","Apr","May","Jun","Jul","Aug","Sep","Oct","Nov","Dec"},0), V738)</f>
        <v>43546</v>
      </c>
      <c r="AP738" t="str">
        <f>IF(youtube_stats_raw[[#This Row],[subscribers]]&lt;70000000,"Micro",IF(youtube_stats_raw[[#This Row],[subscribers]]&lt;128000000,"Mid",IF(youtube_stats_raw[[#This Row],[subscribers]]&lt;186000000,"Macro","Mega")))</f>
        <v>Micro</v>
      </c>
      <c r="AQ738">
        <f>SUM((youtube_stats_raw[[#This Row],[lowest_yearly_earnings]] + youtube_stats_raw[[#This Row],[highest_yearly_earnings]])/2)</f>
        <v>2814700</v>
      </c>
      <c r="AR73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39" spans="1:44" x14ac:dyDescent="0.3">
      <c r="A739">
        <v>848</v>
      </c>
      <c r="B739" t="s">
        <v>992</v>
      </c>
      <c r="C739" s="1">
        <v>13500000</v>
      </c>
      <c r="D739" s="2">
        <v>2750993392</v>
      </c>
      <c r="E739" t="s">
        <v>30</v>
      </c>
      <c r="F739" t="s">
        <v>992</v>
      </c>
      <c r="G739">
        <v>321</v>
      </c>
      <c r="H739" t="s">
        <v>39</v>
      </c>
      <c r="I739" t="s">
        <v>40</v>
      </c>
      <c r="J739" t="s">
        <v>30</v>
      </c>
      <c r="K739">
        <v>3257</v>
      </c>
      <c r="L739">
        <v>165</v>
      </c>
      <c r="M739">
        <v>140</v>
      </c>
      <c r="N739">
        <v>10787000</v>
      </c>
      <c r="O739">
        <v>2700</v>
      </c>
      <c r="P739">
        <v>43100</v>
      </c>
      <c r="Q739">
        <v>32400</v>
      </c>
      <c r="R739">
        <v>517800</v>
      </c>
      <c r="S739">
        <v>0</v>
      </c>
      <c r="T739">
        <v>2006</v>
      </c>
      <c r="U739" t="s">
        <v>59</v>
      </c>
      <c r="V739" t="s">
        <v>144</v>
      </c>
      <c r="W739">
        <v>88.2</v>
      </c>
      <c r="X739">
        <v>328239523</v>
      </c>
      <c r="Y739">
        <v>14.7</v>
      </c>
      <c r="Z739">
        <v>270663028</v>
      </c>
      <c r="AA739">
        <v>37.090240000000001</v>
      </c>
      <c r="AB739">
        <v>-95.712890999999999</v>
      </c>
      <c r="AC739">
        <v>1.4861111111111112</v>
      </c>
      <c r="AD739">
        <v>8570072.8722741436</v>
      </c>
      <c r="AE739">
        <v>42056.074766355137</v>
      </c>
      <c r="AF739">
        <v>4.9073182215771749E-3</v>
      </c>
      <c r="AG739">
        <v>15.667067803701945</v>
      </c>
      <c r="AH739">
        <v>203.77728829629629</v>
      </c>
      <c r="AI739">
        <v>20</v>
      </c>
      <c r="AJ739">
        <v>40400</v>
      </c>
      <c r="AK739">
        <v>485400</v>
      </c>
      <c r="AL739">
        <v>0</v>
      </c>
      <c r="AM739">
        <f>youtube_stats_raw[[#This Row],[subscribers_for_last_30_days]] /  youtube_stats_raw[[#This Row],[subscribers]]</f>
        <v>0</v>
      </c>
      <c r="AN739" t="str">
        <f>IF(AND(youtube_stats_raw[[#This Row],[upload_frequency]]&gt;23.1077381,youtube_stats_raw[[#This Row],[ engagement_rate]]&lt;=0),"High",IF(OR(youtube_stats_raw[[#This Row],[upload_frequency]]&gt;23.1077381,youtube_stats_raw[[#This Row],[ engagement_rate]]&lt;=0),"Medium","Low"))</f>
        <v>Medium</v>
      </c>
      <c r="AO739" s="4">
        <f>DATE(T739, MATCH(U739,{"Jan","Feb","Mar","Apr","May","Jun","Jul","Aug","Sep","Oct","Nov","Dec"},0), V739)</f>
        <v>38856</v>
      </c>
      <c r="AP739" t="str">
        <f>IF(youtube_stats_raw[[#This Row],[subscribers]]&lt;70000000,"Micro",IF(youtube_stats_raw[[#This Row],[subscribers]]&lt;128000000,"Mid",IF(youtube_stats_raw[[#This Row],[subscribers]]&lt;186000000,"Macro","Mega")))</f>
        <v>Micro</v>
      </c>
      <c r="AQ739">
        <f>SUM((youtube_stats_raw[[#This Row],[lowest_yearly_earnings]] + youtube_stats_raw[[#This Row],[highest_yearly_earnings]])/2)</f>
        <v>275100</v>
      </c>
      <c r="AR73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40" spans="1:44" x14ac:dyDescent="0.3">
      <c r="A740">
        <v>849</v>
      </c>
      <c r="B740" t="s">
        <v>993</v>
      </c>
      <c r="C740" s="1">
        <v>13500000</v>
      </c>
      <c r="D740" s="2">
        <v>1900272833</v>
      </c>
      <c r="E740" t="s">
        <v>94</v>
      </c>
      <c r="F740" t="s">
        <v>993</v>
      </c>
      <c r="G740">
        <v>462</v>
      </c>
      <c r="H740" t="s">
        <v>39</v>
      </c>
      <c r="I740" t="s">
        <v>40</v>
      </c>
      <c r="J740" t="s">
        <v>181</v>
      </c>
      <c r="K740">
        <v>5297</v>
      </c>
      <c r="L740">
        <v>165</v>
      </c>
      <c r="M740">
        <v>30</v>
      </c>
      <c r="N740">
        <v>1335000</v>
      </c>
      <c r="O740">
        <v>334</v>
      </c>
      <c r="P740">
        <v>5300</v>
      </c>
      <c r="Q740">
        <v>4000</v>
      </c>
      <c r="R740">
        <v>64100</v>
      </c>
      <c r="S740">
        <v>100000</v>
      </c>
      <c r="T740">
        <v>2010</v>
      </c>
      <c r="U740" t="s">
        <v>51</v>
      </c>
      <c r="V740" t="s">
        <v>110</v>
      </c>
      <c r="W740">
        <v>88.2</v>
      </c>
      <c r="X740">
        <v>328239523</v>
      </c>
      <c r="Y740">
        <v>14.7</v>
      </c>
      <c r="Z740">
        <v>270663028</v>
      </c>
      <c r="AA740">
        <v>37.090240000000001</v>
      </c>
      <c r="AB740">
        <v>-95.712890999999999</v>
      </c>
      <c r="AC740">
        <v>2.75</v>
      </c>
      <c r="AD740">
        <v>4113144.66017316</v>
      </c>
      <c r="AE740">
        <v>29220.779220779219</v>
      </c>
      <c r="AF740">
        <v>7.1042430147713427E-3</v>
      </c>
      <c r="AG740">
        <v>2.7890731835768974</v>
      </c>
      <c r="AH740">
        <v>140.76095059259259</v>
      </c>
      <c r="AI740">
        <v>16</v>
      </c>
      <c r="AJ740">
        <v>4966</v>
      </c>
      <c r="AK740">
        <v>60100</v>
      </c>
      <c r="AL740">
        <v>6250</v>
      </c>
      <c r="AM740">
        <f>youtube_stats_raw[[#This Row],[subscribers_for_last_30_days]] /  youtube_stats_raw[[#This Row],[subscribers]]</f>
        <v>7.4074074074074077E-3</v>
      </c>
      <c r="AN740" t="str">
        <f>IF(AND(youtube_stats_raw[[#This Row],[upload_frequency]]&gt;23.1077381,youtube_stats_raw[[#This Row],[ engagement_rate]]&lt;=0),"High",IF(OR(youtube_stats_raw[[#This Row],[upload_frequency]]&gt;23.1077381,youtube_stats_raw[[#This Row],[ engagement_rate]]&lt;=0),"Medium","Low"))</f>
        <v>Low</v>
      </c>
      <c r="AO740" s="4">
        <f>DATE(T740, MATCH(U740,{"Jan","Feb","Mar","Apr","May","Jun","Jul","Aug","Sep","Oct","Nov","Dec"},0), V740)</f>
        <v>40430</v>
      </c>
      <c r="AP740" t="str">
        <f>IF(youtube_stats_raw[[#This Row],[subscribers]]&lt;70000000,"Micro",IF(youtube_stats_raw[[#This Row],[subscribers]]&lt;128000000,"Mid",IF(youtube_stats_raw[[#This Row],[subscribers]]&lt;186000000,"Macro","Mega")))</f>
        <v>Micro</v>
      </c>
      <c r="AQ740">
        <f>SUM((youtube_stats_raw[[#This Row],[lowest_yearly_earnings]] + youtube_stats_raw[[#This Row],[highest_yearly_earnings]])/2)</f>
        <v>34050</v>
      </c>
      <c r="AR74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41" spans="1:44" x14ac:dyDescent="0.3">
      <c r="A741">
        <v>850</v>
      </c>
      <c r="B741" t="s">
        <v>994</v>
      </c>
      <c r="C741" s="1">
        <v>13400000</v>
      </c>
      <c r="D741" s="2">
        <v>4622628957</v>
      </c>
      <c r="E741" t="s">
        <v>45</v>
      </c>
      <c r="F741" t="s">
        <v>994</v>
      </c>
      <c r="G741">
        <v>477</v>
      </c>
      <c r="H741" t="s">
        <v>39</v>
      </c>
      <c r="I741" t="s">
        <v>40</v>
      </c>
      <c r="J741" t="s">
        <v>45</v>
      </c>
      <c r="K741">
        <v>1537</v>
      </c>
      <c r="L741">
        <v>166</v>
      </c>
      <c r="M741">
        <v>162</v>
      </c>
      <c r="N741">
        <v>92228000</v>
      </c>
      <c r="O741">
        <v>23100</v>
      </c>
      <c r="P741">
        <v>368900</v>
      </c>
      <c r="Q741">
        <v>276700</v>
      </c>
      <c r="R741">
        <v>4400000</v>
      </c>
      <c r="S741">
        <v>200000</v>
      </c>
      <c r="T741">
        <v>2018</v>
      </c>
      <c r="U741" t="s">
        <v>140</v>
      </c>
      <c r="V741" t="s">
        <v>76</v>
      </c>
      <c r="W741">
        <v>88.2</v>
      </c>
      <c r="X741">
        <v>328239523</v>
      </c>
      <c r="Y741">
        <v>14.7</v>
      </c>
      <c r="Z741">
        <v>270663028</v>
      </c>
      <c r="AA741">
        <v>37.090240000000001</v>
      </c>
      <c r="AB741">
        <v>-95.712890999999999</v>
      </c>
      <c r="AC741">
        <v>6.625</v>
      </c>
      <c r="AD741">
        <v>9691046.0314465407</v>
      </c>
      <c r="AE741">
        <v>28092.243186582808</v>
      </c>
      <c r="AF741">
        <v>2.8987833816314667E-3</v>
      </c>
      <c r="AG741">
        <v>79.80307384207822</v>
      </c>
      <c r="AH741">
        <v>344.97231022388058</v>
      </c>
      <c r="AI741">
        <v>8</v>
      </c>
      <c r="AJ741">
        <v>345800</v>
      </c>
      <c r="AK741">
        <v>4123300</v>
      </c>
      <c r="AL741">
        <v>25000</v>
      </c>
      <c r="AM741">
        <f>youtube_stats_raw[[#This Row],[subscribers_for_last_30_days]] /  youtube_stats_raw[[#This Row],[subscribers]]</f>
        <v>1.4925373134328358E-2</v>
      </c>
      <c r="AN741" t="str">
        <f>IF(AND(youtube_stats_raw[[#This Row],[upload_frequency]]&gt;23.1077381,youtube_stats_raw[[#This Row],[ engagement_rate]]&lt;=0),"High",IF(OR(youtube_stats_raw[[#This Row],[upload_frequency]]&gt;23.1077381,youtube_stats_raw[[#This Row],[ engagement_rate]]&lt;=0),"Medium","Low"))</f>
        <v>Low</v>
      </c>
      <c r="AO741" s="4">
        <f>DATE(T741, MATCH(U741,{"Jan","Feb","Mar","Apr","May","Jun","Jul","Aug","Sep","Oct","Nov","Dec"},0), V741)</f>
        <v>43412</v>
      </c>
      <c r="AP741" t="str">
        <f>IF(youtube_stats_raw[[#This Row],[subscribers]]&lt;70000000,"Micro",IF(youtube_stats_raw[[#This Row],[subscribers]]&lt;128000000,"Mid",IF(youtube_stats_raw[[#This Row],[subscribers]]&lt;186000000,"Macro","Mega")))</f>
        <v>Micro</v>
      </c>
      <c r="AQ741">
        <f>SUM((youtube_stats_raw[[#This Row],[lowest_yearly_earnings]] + youtube_stats_raw[[#This Row],[highest_yearly_earnings]])/2)</f>
        <v>2338350</v>
      </c>
      <c r="AR74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42" spans="1:44" x14ac:dyDescent="0.3">
      <c r="A742">
        <v>851</v>
      </c>
      <c r="B742" t="s">
        <v>995</v>
      </c>
      <c r="C742" s="1">
        <v>13400000</v>
      </c>
      <c r="D742" s="2">
        <v>11789678655</v>
      </c>
      <c r="E742" t="s">
        <v>30</v>
      </c>
      <c r="F742" t="s">
        <v>995</v>
      </c>
      <c r="G742">
        <v>7356</v>
      </c>
      <c r="H742" t="s">
        <v>179</v>
      </c>
      <c r="I742" t="s">
        <v>180</v>
      </c>
      <c r="J742" t="s">
        <v>30</v>
      </c>
      <c r="K742">
        <v>330</v>
      </c>
      <c r="L742">
        <v>9</v>
      </c>
      <c r="M742">
        <v>140</v>
      </c>
      <c r="N742">
        <v>228902000</v>
      </c>
      <c r="O742">
        <v>57200</v>
      </c>
      <c r="P742">
        <v>915600</v>
      </c>
      <c r="Q742">
        <v>686700</v>
      </c>
      <c r="R742">
        <v>11000000</v>
      </c>
      <c r="S742">
        <v>100000</v>
      </c>
      <c r="T742">
        <v>2007</v>
      </c>
      <c r="U742" t="s">
        <v>46</v>
      </c>
      <c r="V742" t="s">
        <v>76</v>
      </c>
      <c r="W742">
        <v>55.3</v>
      </c>
      <c r="X742">
        <v>50339443</v>
      </c>
      <c r="Y742">
        <v>9.7100000000000009</v>
      </c>
      <c r="Z742">
        <v>40827302</v>
      </c>
      <c r="AA742">
        <v>4.5708679999999999</v>
      </c>
      <c r="AB742">
        <v>-74.297332999999995</v>
      </c>
      <c r="AC742">
        <v>36.058823529411768</v>
      </c>
      <c r="AD742">
        <v>1602729.5615823818</v>
      </c>
      <c r="AE742">
        <v>1821.642196846112</v>
      </c>
      <c r="AF742">
        <v>1.1365873822453221E-3</v>
      </c>
      <c r="AG742">
        <v>77.661149789837083</v>
      </c>
      <c r="AH742">
        <v>879.82676529850744</v>
      </c>
      <c r="AI742">
        <v>19</v>
      </c>
      <c r="AJ742">
        <v>858400</v>
      </c>
      <c r="AK742">
        <v>10313300</v>
      </c>
      <c r="AL742">
        <v>5263.1578947368425</v>
      </c>
      <c r="AM742">
        <f>youtube_stats_raw[[#This Row],[subscribers_for_last_30_days]] /  youtube_stats_raw[[#This Row],[subscribers]]</f>
        <v>7.462686567164179E-3</v>
      </c>
      <c r="AN742" t="str">
        <f>IF(AND(youtube_stats_raw[[#This Row],[upload_frequency]]&gt;23.1077381,youtube_stats_raw[[#This Row],[ engagement_rate]]&lt;=0),"High",IF(OR(youtube_stats_raw[[#This Row],[upload_frequency]]&gt;23.1077381,youtube_stats_raw[[#This Row],[ engagement_rate]]&lt;=0),"Medium","Low"))</f>
        <v>Medium</v>
      </c>
      <c r="AO742" s="4">
        <f>DATE(T742, MATCH(U742,{"Jan","Feb","Mar","Apr","May","Jun","Jul","Aug","Sep","Oct","Nov","Dec"},0), V742)</f>
        <v>39121</v>
      </c>
      <c r="AP742" t="str">
        <f>IF(youtube_stats_raw[[#This Row],[subscribers]]&lt;70000000,"Micro",IF(youtube_stats_raw[[#This Row],[subscribers]]&lt;128000000,"Mid",IF(youtube_stats_raw[[#This Row],[subscribers]]&lt;186000000,"Macro","Mega")))</f>
        <v>Micro</v>
      </c>
      <c r="AQ742">
        <f>SUM((youtube_stats_raw[[#This Row],[lowest_yearly_earnings]] + youtube_stats_raw[[#This Row],[highest_yearly_earnings]])/2)</f>
        <v>5843350</v>
      </c>
      <c r="AR74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43" spans="1:44" x14ac:dyDescent="0.3">
      <c r="A743">
        <v>852</v>
      </c>
      <c r="B743" t="s">
        <v>996</v>
      </c>
      <c r="C743" s="1">
        <v>13400000</v>
      </c>
      <c r="D743" s="2">
        <v>2139769210</v>
      </c>
      <c r="E743" t="s">
        <v>58</v>
      </c>
      <c r="F743" t="s">
        <v>996</v>
      </c>
      <c r="G743">
        <v>1028</v>
      </c>
      <c r="H743" t="s">
        <v>31</v>
      </c>
      <c r="I743" t="s">
        <v>32</v>
      </c>
      <c r="J743" t="s">
        <v>71</v>
      </c>
      <c r="K743">
        <v>4540</v>
      </c>
      <c r="L743">
        <v>116</v>
      </c>
      <c r="M743">
        <v>53</v>
      </c>
      <c r="N743">
        <v>1043000</v>
      </c>
      <c r="O743">
        <v>261</v>
      </c>
      <c r="P743">
        <v>4200</v>
      </c>
      <c r="Q743">
        <v>3100</v>
      </c>
      <c r="R743">
        <v>50100</v>
      </c>
      <c r="S743">
        <v>0</v>
      </c>
      <c r="T743">
        <v>2016</v>
      </c>
      <c r="U743" t="s">
        <v>51</v>
      </c>
      <c r="V743" t="s">
        <v>110</v>
      </c>
      <c r="W743">
        <v>28.1</v>
      </c>
      <c r="X743">
        <v>1366417754</v>
      </c>
      <c r="Y743">
        <v>5.36</v>
      </c>
      <c r="Z743">
        <v>471031528</v>
      </c>
      <c r="AA743">
        <v>20.593684</v>
      </c>
      <c r="AB743">
        <v>78.962879999999998</v>
      </c>
      <c r="AC743">
        <v>10.708333333333334</v>
      </c>
      <c r="AD743">
        <v>2081487.5583657587</v>
      </c>
      <c r="AE743">
        <v>13035.019455252917</v>
      </c>
      <c r="AF743">
        <v>6.2623576119220821E-3</v>
      </c>
      <c r="AG743">
        <v>1.9628285052293093</v>
      </c>
      <c r="AH743">
        <v>159.68426940298508</v>
      </c>
      <c r="AI743">
        <v>10</v>
      </c>
      <c r="AJ743">
        <v>3939</v>
      </c>
      <c r="AK743">
        <v>47000</v>
      </c>
      <c r="AL743">
        <v>0</v>
      </c>
      <c r="AM743">
        <f>youtube_stats_raw[[#This Row],[subscribers_for_last_30_days]] /  youtube_stats_raw[[#This Row],[subscribers]]</f>
        <v>0</v>
      </c>
      <c r="AN743" t="str">
        <f>IF(AND(youtube_stats_raw[[#This Row],[upload_frequency]]&gt;23.1077381,youtube_stats_raw[[#This Row],[ engagement_rate]]&lt;=0),"High",IF(OR(youtube_stats_raw[[#This Row],[upload_frequency]]&gt;23.1077381,youtube_stats_raw[[#This Row],[ engagement_rate]]&lt;=0),"Medium","Low"))</f>
        <v>Medium</v>
      </c>
      <c r="AO743" s="4">
        <f>DATE(T743, MATCH(U743,{"Jan","Feb","Mar","Apr","May","Jun","Jul","Aug","Sep","Oct","Nov","Dec"},0), V743)</f>
        <v>42622</v>
      </c>
      <c r="AP743" t="str">
        <f>IF(youtube_stats_raw[[#This Row],[subscribers]]&lt;70000000,"Micro",IF(youtube_stats_raw[[#This Row],[subscribers]]&lt;128000000,"Mid",IF(youtube_stats_raw[[#This Row],[subscribers]]&lt;186000000,"Macro","Mega")))</f>
        <v>Micro</v>
      </c>
      <c r="AQ743">
        <f>SUM((youtube_stats_raw[[#This Row],[lowest_yearly_earnings]] + youtube_stats_raw[[#This Row],[highest_yearly_earnings]])/2)</f>
        <v>26600</v>
      </c>
      <c r="AR74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44" spans="1:44" x14ac:dyDescent="0.3">
      <c r="A744">
        <v>853</v>
      </c>
      <c r="B744" t="s">
        <v>997</v>
      </c>
      <c r="C744" s="1">
        <v>13400000</v>
      </c>
      <c r="D744" s="2">
        <v>20563378</v>
      </c>
      <c r="E744" t="s">
        <v>49</v>
      </c>
      <c r="F744" t="s">
        <v>997</v>
      </c>
      <c r="G744">
        <v>256</v>
      </c>
      <c r="H744" t="s">
        <v>31</v>
      </c>
      <c r="I744" t="s">
        <v>32</v>
      </c>
      <c r="J744" t="s">
        <v>49</v>
      </c>
      <c r="K744">
        <v>342460</v>
      </c>
      <c r="L744">
        <v>114</v>
      </c>
      <c r="M744">
        <v>40</v>
      </c>
      <c r="N744">
        <v>20264000</v>
      </c>
      <c r="O744">
        <v>5100</v>
      </c>
      <c r="P744">
        <v>81100</v>
      </c>
      <c r="Q744">
        <v>60800</v>
      </c>
      <c r="R744">
        <v>972700</v>
      </c>
      <c r="S744">
        <v>300000</v>
      </c>
      <c r="T744">
        <v>2022</v>
      </c>
      <c r="U744" t="s">
        <v>89</v>
      </c>
      <c r="V744" t="s">
        <v>43</v>
      </c>
      <c r="W744">
        <v>28.1</v>
      </c>
      <c r="X744">
        <v>1366417754</v>
      </c>
      <c r="Y744">
        <v>5.36</v>
      </c>
      <c r="Z744">
        <v>471031528</v>
      </c>
      <c r="AA744">
        <v>20.593684</v>
      </c>
      <c r="AB744">
        <v>78.962879999999998</v>
      </c>
      <c r="AC744">
        <v>10.666666666666666</v>
      </c>
      <c r="AD744">
        <v>80325.6953125</v>
      </c>
      <c r="AE744">
        <v>52343.75</v>
      </c>
      <c r="AF744">
        <v>0.65164390792213223</v>
      </c>
      <c r="AG744">
        <v>3943.9045472003677</v>
      </c>
      <c r="AH744">
        <v>1.534580447761194</v>
      </c>
      <c r="AI744">
        <v>4</v>
      </c>
      <c r="AJ744">
        <v>76000</v>
      </c>
      <c r="AK744">
        <v>911900</v>
      </c>
      <c r="AL744">
        <v>75000</v>
      </c>
      <c r="AM744">
        <f>youtube_stats_raw[[#This Row],[subscribers_for_last_30_days]] /  youtube_stats_raw[[#This Row],[subscribers]]</f>
        <v>2.2388059701492536E-2</v>
      </c>
      <c r="AN744" t="str">
        <f>IF(AND(youtube_stats_raw[[#This Row],[upload_frequency]]&gt;23.1077381,youtube_stats_raw[[#This Row],[ engagement_rate]]&lt;=0),"High",IF(OR(youtube_stats_raw[[#This Row],[upload_frequency]]&gt;23.1077381,youtube_stats_raw[[#This Row],[ engagement_rate]]&lt;=0),"Medium","Low"))</f>
        <v>Low</v>
      </c>
      <c r="AO744" s="4">
        <f>DATE(T744, MATCH(U744,{"Jan","Feb","Mar","Apr","May","Jun","Jul","Aug","Sep","Oct","Nov","Dec"},0), V744)</f>
        <v>44717</v>
      </c>
      <c r="AP744" t="str">
        <f>IF(youtube_stats_raw[[#This Row],[subscribers]]&lt;70000000,"Micro",IF(youtube_stats_raw[[#This Row],[subscribers]]&lt;128000000,"Mid",IF(youtube_stats_raw[[#This Row],[subscribers]]&lt;186000000,"Macro","Mega")))</f>
        <v>Micro</v>
      </c>
      <c r="AQ744">
        <f>SUM((youtube_stats_raw[[#This Row],[lowest_yearly_earnings]] + youtube_stats_raw[[#This Row],[highest_yearly_earnings]])/2)</f>
        <v>516750</v>
      </c>
      <c r="AR74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45" spans="1:44" x14ac:dyDescent="0.3">
      <c r="A745">
        <v>854</v>
      </c>
      <c r="B745" t="s">
        <v>998</v>
      </c>
      <c r="C745" s="1">
        <v>13400000</v>
      </c>
      <c r="D745" s="2">
        <v>2650061211</v>
      </c>
      <c r="E745" t="s">
        <v>45</v>
      </c>
      <c r="F745" t="s">
        <v>998</v>
      </c>
      <c r="G745">
        <v>0</v>
      </c>
      <c r="H745" t="s">
        <v>31</v>
      </c>
      <c r="I745" t="s">
        <v>32</v>
      </c>
      <c r="J745" t="s">
        <v>55</v>
      </c>
      <c r="K745">
        <v>4057944</v>
      </c>
      <c r="L745">
        <v>5589</v>
      </c>
      <c r="O745">
        <v>0</v>
      </c>
      <c r="P745">
        <v>0</v>
      </c>
      <c r="Q745">
        <v>0</v>
      </c>
      <c r="R745">
        <v>0</v>
      </c>
      <c r="S745">
        <v>0</v>
      </c>
      <c r="T745">
        <v>2017</v>
      </c>
      <c r="U745" t="s">
        <v>98</v>
      </c>
      <c r="V745" t="s">
        <v>64</v>
      </c>
      <c r="W745">
        <v>28.1</v>
      </c>
      <c r="X745">
        <v>1366417754</v>
      </c>
      <c r="Y745">
        <v>5.36</v>
      </c>
      <c r="Z745">
        <v>471031528</v>
      </c>
      <c r="AA745">
        <v>20.593684</v>
      </c>
      <c r="AB745">
        <v>78.962879999999998</v>
      </c>
      <c r="AC745">
        <v>0</v>
      </c>
      <c r="AD745" t="e">
        <v>#NUM!</v>
      </c>
      <c r="AE745" t="e">
        <v>#NUM!</v>
      </c>
      <c r="AF745">
        <v>5.0564869763681849E-3</v>
      </c>
      <c r="AG745">
        <v>0</v>
      </c>
      <c r="AH745">
        <v>197.76576201492537</v>
      </c>
      <c r="AI745">
        <v>9</v>
      </c>
      <c r="AJ745">
        <v>0</v>
      </c>
      <c r="AK745">
        <v>0</v>
      </c>
      <c r="AL745">
        <v>0</v>
      </c>
      <c r="AM745">
        <f>youtube_stats_raw[[#This Row],[subscribers_for_last_30_days]] /  youtube_stats_raw[[#This Row],[subscribers]]</f>
        <v>0</v>
      </c>
      <c r="AN745" t="str">
        <f>IF(AND(youtube_stats_raw[[#This Row],[upload_frequency]]&gt;23.1077381,youtube_stats_raw[[#This Row],[ engagement_rate]]&lt;=0),"High",IF(OR(youtube_stats_raw[[#This Row],[upload_frequency]]&gt;23.1077381,youtube_stats_raw[[#This Row],[ engagement_rate]]&lt;=0),"Medium","Low"))</f>
        <v>Medium</v>
      </c>
      <c r="AO745" s="4">
        <f>DATE(T745, MATCH(U745,{"Jan","Feb","Mar","Apr","May","Jun","Jul","Aug","Sep","Oct","Nov","Dec"},0), V745)</f>
        <v>42920</v>
      </c>
      <c r="AP745" t="str">
        <f>IF(youtube_stats_raw[[#This Row],[subscribers]]&lt;70000000,"Micro",IF(youtube_stats_raw[[#This Row],[subscribers]]&lt;128000000,"Mid",IF(youtube_stats_raw[[#This Row],[subscribers]]&lt;186000000,"Macro","Mega")))</f>
        <v>Micro</v>
      </c>
      <c r="AQ745">
        <f>SUM((youtube_stats_raw[[#This Row],[lowest_yearly_earnings]] + youtube_stats_raw[[#This Row],[highest_yearly_earnings]])/2)</f>
        <v>0</v>
      </c>
      <c r="AR74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46" spans="1:44" x14ac:dyDescent="0.3">
      <c r="A746">
        <v>855</v>
      </c>
      <c r="B746" t="s">
        <v>999</v>
      </c>
      <c r="C746" s="1">
        <v>13400000</v>
      </c>
      <c r="D746" s="2">
        <v>2319515787</v>
      </c>
      <c r="E746" t="s">
        <v>94</v>
      </c>
      <c r="F746" t="s">
        <v>999</v>
      </c>
      <c r="G746">
        <v>1349</v>
      </c>
      <c r="H746" t="s">
        <v>39</v>
      </c>
      <c r="I746" t="s">
        <v>40</v>
      </c>
      <c r="J746" t="s">
        <v>181</v>
      </c>
      <c r="K746">
        <v>4039</v>
      </c>
      <c r="L746">
        <v>166</v>
      </c>
      <c r="M746">
        <v>31</v>
      </c>
      <c r="N746">
        <v>14498000</v>
      </c>
      <c r="O746">
        <v>3600</v>
      </c>
      <c r="P746">
        <v>58000</v>
      </c>
      <c r="Q746">
        <v>43500</v>
      </c>
      <c r="R746">
        <v>695900</v>
      </c>
      <c r="S746">
        <v>0</v>
      </c>
      <c r="T746">
        <v>2006</v>
      </c>
      <c r="U746" t="s">
        <v>84</v>
      </c>
      <c r="V746" t="s">
        <v>103</v>
      </c>
      <c r="W746">
        <v>88.2</v>
      </c>
      <c r="X746">
        <v>328239523</v>
      </c>
      <c r="Y746">
        <v>14.7</v>
      </c>
      <c r="Z746">
        <v>270663028</v>
      </c>
      <c r="AA746">
        <v>37.090240000000001</v>
      </c>
      <c r="AB746">
        <v>-95.712890999999999</v>
      </c>
      <c r="AC746">
        <v>6.2453703703703702</v>
      </c>
      <c r="AD746">
        <v>1719433.4966641958</v>
      </c>
      <c r="AE746">
        <v>9933.2839140103788</v>
      </c>
      <c r="AF746">
        <v>5.777067815231904E-3</v>
      </c>
      <c r="AG746">
        <v>25.005218901750034</v>
      </c>
      <c r="AH746">
        <v>173.09819305970149</v>
      </c>
      <c r="AI746">
        <v>20</v>
      </c>
      <c r="AJ746">
        <v>54400</v>
      </c>
      <c r="AK746">
        <v>652400</v>
      </c>
      <c r="AL746">
        <v>0</v>
      </c>
      <c r="AM746">
        <f>youtube_stats_raw[[#This Row],[subscribers_for_last_30_days]] /  youtube_stats_raw[[#This Row],[subscribers]]</f>
        <v>0</v>
      </c>
      <c r="AN746" t="str">
        <f>IF(AND(youtube_stats_raw[[#This Row],[upload_frequency]]&gt;23.1077381,youtube_stats_raw[[#This Row],[ engagement_rate]]&lt;=0),"High",IF(OR(youtube_stats_raw[[#This Row],[upload_frequency]]&gt;23.1077381,youtube_stats_raw[[#This Row],[ engagement_rate]]&lt;=0),"Medium","Low"))</f>
        <v>Medium</v>
      </c>
      <c r="AO746" s="4">
        <f>DATE(T746, MATCH(U746,{"Jan","Feb","Mar","Apr","May","Jun","Jul","Aug","Sep","Oct","Nov","Dec"},0), V746)</f>
        <v>39067</v>
      </c>
      <c r="AP746" t="str">
        <f>IF(youtube_stats_raw[[#This Row],[subscribers]]&lt;70000000,"Micro",IF(youtube_stats_raw[[#This Row],[subscribers]]&lt;128000000,"Mid",IF(youtube_stats_raw[[#This Row],[subscribers]]&lt;186000000,"Macro","Mega")))</f>
        <v>Micro</v>
      </c>
      <c r="AQ746">
        <f>SUM((youtube_stats_raw[[#This Row],[lowest_yearly_earnings]] + youtube_stats_raw[[#This Row],[highest_yearly_earnings]])/2)</f>
        <v>369700</v>
      </c>
      <c r="AR74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47" spans="1:44" x14ac:dyDescent="0.3">
      <c r="A747">
        <v>856</v>
      </c>
      <c r="B747" t="s">
        <v>1000</v>
      </c>
      <c r="C747" s="1">
        <v>13400000</v>
      </c>
      <c r="D747" s="2">
        <v>3363634923</v>
      </c>
      <c r="E747" t="s">
        <v>170</v>
      </c>
      <c r="F747" t="s">
        <v>1000</v>
      </c>
      <c r="G747">
        <v>1195</v>
      </c>
      <c r="H747" t="s">
        <v>176</v>
      </c>
      <c r="I747" t="s">
        <v>177</v>
      </c>
      <c r="J747" t="s">
        <v>45</v>
      </c>
      <c r="K747">
        <v>2436</v>
      </c>
      <c r="L747">
        <v>15</v>
      </c>
      <c r="M747">
        <v>162</v>
      </c>
      <c r="N747">
        <v>41672000</v>
      </c>
      <c r="O747">
        <v>10400</v>
      </c>
      <c r="P747">
        <v>166700</v>
      </c>
      <c r="Q747">
        <v>125000</v>
      </c>
      <c r="R747">
        <v>2000000</v>
      </c>
      <c r="S747">
        <v>0</v>
      </c>
      <c r="T747">
        <v>2014</v>
      </c>
      <c r="U747" t="s">
        <v>84</v>
      </c>
      <c r="V747" t="s">
        <v>76</v>
      </c>
      <c r="W747">
        <v>49.3</v>
      </c>
      <c r="X747">
        <v>69625582</v>
      </c>
      <c r="Y747">
        <v>0.75</v>
      </c>
      <c r="Z747">
        <v>35294600</v>
      </c>
      <c r="AA747">
        <v>15.870032</v>
      </c>
      <c r="AB747">
        <v>100.992541</v>
      </c>
      <c r="AC747">
        <v>9.9583333333333339</v>
      </c>
      <c r="AD747">
        <v>2814757.2577405856</v>
      </c>
      <c r="AE747">
        <v>11213.389121338912</v>
      </c>
      <c r="AF747">
        <v>3.9837854900283418E-3</v>
      </c>
      <c r="AG747">
        <v>49.559480685651089</v>
      </c>
      <c r="AH747">
        <v>251.01753156716418</v>
      </c>
      <c r="AI747">
        <v>12</v>
      </c>
      <c r="AJ747">
        <v>156300</v>
      </c>
      <c r="AK747">
        <v>1875000</v>
      </c>
      <c r="AL747">
        <v>0</v>
      </c>
      <c r="AM747">
        <f>youtube_stats_raw[[#This Row],[subscribers_for_last_30_days]] /  youtube_stats_raw[[#This Row],[subscribers]]</f>
        <v>0</v>
      </c>
      <c r="AN747" t="str">
        <f>IF(AND(youtube_stats_raw[[#This Row],[upload_frequency]]&gt;23.1077381,youtube_stats_raw[[#This Row],[ engagement_rate]]&lt;=0),"High",IF(OR(youtube_stats_raw[[#This Row],[upload_frequency]]&gt;23.1077381,youtube_stats_raw[[#This Row],[ engagement_rate]]&lt;=0),"Medium","Low"))</f>
        <v>Medium</v>
      </c>
      <c r="AO747" s="4">
        <f>DATE(T747, MATCH(U747,{"Jan","Feb","Mar","Apr","May","Jun","Jul","Aug","Sep","Oct","Nov","Dec"},0), V747)</f>
        <v>41981</v>
      </c>
      <c r="AP747" t="str">
        <f>IF(youtube_stats_raw[[#This Row],[subscribers]]&lt;70000000,"Micro",IF(youtube_stats_raw[[#This Row],[subscribers]]&lt;128000000,"Mid",IF(youtube_stats_raw[[#This Row],[subscribers]]&lt;186000000,"Macro","Mega")))</f>
        <v>Micro</v>
      </c>
      <c r="AQ747">
        <f>SUM((youtube_stats_raw[[#This Row],[lowest_yearly_earnings]] + youtube_stats_raw[[#This Row],[highest_yearly_earnings]])/2)</f>
        <v>1062500</v>
      </c>
      <c r="AR74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48" spans="1:44" x14ac:dyDescent="0.3">
      <c r="A748">
        <v>857</v>
      </c>
      <c r="B748" t="s">
        <v>1001</v>
      </c>
      <c r="C748" s="1">
        <v>13400000</v>
      </c>
      <c r="D748" s="2">
        <v>4356686216</v>
      </c>
      <c r="E748" t="s">
        <v>61</v>
      </c>
      <c r="F748" t="s">
        <v>1001</v>
      </c>
      <c r="G748">
        <v>3727</v>
      </c>
      <c r="H748" t="s">
        <v>39</v>
      </c>
      <c r="I748" t="s">
        <v>40</v>
      </c>
      <c r="J748" t="s">
        <v>41</v>
      </c>
      <c r="K748">
        <v>1683</v>
      </c>
      <c r="L748">
        <v>166</v>
      </c>
      <c r="M748">
        <v>62</v>
      </c>
      <c r="N748">
        <v>16785000</v>
      </c>
      <c r="O748">
        <v>4200</v>
      </c>
      <c r="P748">
        <v>67100</v>
      </c>
      <c r="Q748">
        <v>50400</v>
      </c>
      <c r="R748">
        <v>805700</v>
      </c>
      <c r="S748">
        <v>0</v>
      </c>
      <c r="T748">
        <v>2007</v>
      </c>
      <c r="U748" t="s">
        <v>59</v>
      </c>
      <c r="V748" t="s">
        <v>56</v>
      </c>
      <c r="W748">
        <v>88.2</v>
      </c>
      <c r="X748">
        <v>328239523</v>
      </c>
      <c r="Y748">
        <v>14.7</v>
      </c>
      <c r="Z748">
        <v>270663028</v>
      </c>
      <c r="AA748">
        <v>37.090240000000001</v>
      </c>
      <c r="AB748">
        <v>-95.712890999999999</v>
      </c>
      <c r="AC748">
        <v>18.269607843137255</v>
      </c>
      <c r="AD748">
        <v>1168952.5666756104</v>
      </c>
      <c r="AE748">
        <v>3595.3850281727932</v>
      </c>
      <c r="AF748">
        <v>3.0757321816724569E-3</v>
      </c>
      <c r="AG748">
        <v>15.401614133598645</v>
      </c>
      <c r="AH748">
        <v>325.12583701492537</v>
      </c>
      <c r="AI748">
        <v>19</v>
      </c>
      <c r="AJ748">
        <v>62900</v>
      </c>
      <c r="AK748">
        <v>755300</v>
      </c>
      <c r="AL748">
        <v>0</v>
      </c>
      <c r="AM748">
        <f>youtube_stats_raw[[#This Row],[subscribers_for_last_30_days]] /  youtube_stats_raw[[#This Row],[subscribers]]</f>
        <v>0</v>
      </c>
      <c r="AN748" t="str">
        <f>IF(AND(youtube_stats_raw[[#This Row],[upload_frequency]]&gt;23.1077381,youtube_stats_raw[[#This Row],[ engagement_rate]]&lt;=0),"High",IF(OR(youtube_stats_raw[[#This Row],[upload_frequency]]&gt;23.1077381,youtube_stats_raw[[#This Row],[ engagement_rate]]&lt;=0),"Medium","Low"))</f>
        <v>Medium</v>
      </c>
      <c r="AO748" s="4">
        <f>DATE(T748, MATCH(U748,{"Jan","Feb","Mar","Apr","May","Jun","Jul","Aug","Sep","Oct","Nov","Dec"},0), V748)</f>
        <v>39226</v>
      </c>
      <c r="AP748" t="str">
        <f>IF(youtube_stats_raw[[#This Row],[subscribers]]&lt;70000000,"Micro",IF(youtube_stats_raw[[#This Row],[subscribers]]&lt;128000000,"Mid",IF(youtube_stats_raw[[#This Row],[subscribers]]&lt;186000000,"Macro","Mega")))</f>
        <v>Micro</v>
      </c>
      <c r="AQ748">
        <f>SUM((youtube_stats_raw[[#This Row],[lowest_yearly_earnings]] + youtube_stats_raw[[#This Row],[highest_yearly_earnings]])/2)</f>
        <v>428050</v>
      </c>
      <c r="AR74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49" spans="1:44" x14ac:dyDescent="0.3">
      <c r="A749">
        <v>858</v>
      </c>
      <c r="B749" t="s">
        <v>1002</v>
      </c>
      <c r="C749" s="1">
        <v>13400000</v>
      </c>
      <c r="D749" s="2">
        <v>9569814790</v>
      </c>
      <c r="E749" t="s">
        <v>134</v>
      </c>
      <c r="F749" t="s">
        <v>1002</v>
      </c>
      <c r="G749">
        <v>296272</v>
      </c>
      <c r="H749" t="s">
        <v>172</v>
      </c>
      <c r="I749" t="s">
        <v>173</v>
      </c>
      <c r="J749" t="s">
        <v>135</v>
      </c>
      <c r="K749">
        <v>486</v>
      </c>
      <c r="L749">
        <v>10</v>
      </c>
      <c r="M749">
        <v>22</v>
      </c>
      <c r="N749">
        <v>115459000</v>
      </c>
      <c r="O749">
        <v>28900</v>
      </c>
      <c r="P749">
        <v>461800</v>
      </c>
      <c r="Q749">
        <v>346400</v>
      </c>
      <c r="R749">
        <v>5500000</v>
      </c>
      <c r="S749">
        <v>100000</v>
      </c>
      <c r="T749">
        <v>2007</v>
      </c>
      <c r="U749" t="s">
        <v>132</v>
      </c>
      <c r="V749" t="s">
        <v>66</v>
      </c>
      <c r="W749">
        <v>35.5</v>
      </c>
      <c r="X749">
        <v>108116615</v>
      </c>
      <c r="Y749">
        <v>2.15</v>
      </c>
      <c r="Z749">
        <v>50975903</v>
      </c>
      <c r="AA749">
        <v>12.879721</v>
      </c>
      <c r="AB749">
        <v>121.774017</v>
      </c>
      <c r="AC749">
        <v>1452.313725490196</v>
      </c>
      <c r="AD749">
        <v>32300.773579683533</v>
      </c>
      <c r="AE749">
        <v>45.228708754117839</v>
      </c>
      <c r="AF749">
        <v>1.4002360854467487E-3</v>
      </c>
      <c r="AG749">
        <v>48.255897332784222</v>
      </c>
      <c r="AH749">
        <v>714.1652828358209</v>
      </c>
      <c r="AI749">
        <v>19</v>
      </c>
      <c r="AJ749">
        <v>432900</v>
      </c>
      <c r="AK749">
        <v>5153600</v>
      </c>
      <c r="AL749">
        <v>5263.1578947368425</v>
      </c>
      <c r="AM749">
        <f>youtube_stats_raw[[#This Row],[subscribers_for_last_30_days]] /  youtube_stats_raw[[#This Row],[subscribers]]</f>
        <v>7.462686567164179E-3</v>
      </c>
      <c r="AN749" t="str">
        <f>IF(AND(youtube_stats_raw[[#This Row],[upload_frequency]]&gt;23.1077381,youtube_stats_raw[[#This Row],[ engagement_rate]]&lt;=0),"High",IF(OR(youtube_stats_raw[[#This Row],[upload_frequency]]&gt;23.1077381,youtube_stats_raw[[#This Row],[ engagement_rate]]&lt;=0),"Medium","Low"))</f>
        <v>Medium</v>
      </c>
      <c r="AO749" s="4">
        <f>DATE(T749, MATCH(U749,{"Jan","Feb","Mar","Apr","May","Jun","Jul","Aug","Sep","Oct","Nov","Dec"},0), V749)</f>
        <v>39384</v>
      </c>
      <c r="AP749" t="str">
        <f>IF(youtube_stats_raw[[#This Row],[subscribers]]&lt;70000000,"Micro",IF(youtube_stats_raw[[#This Row],[subscribers]]&lt;128000000,"Mid",IF(youtube_stats_raw[[#This Row],[subscribers]]&lt;186000000,"Macro","Mega")))</f>
        <v>Micro</v>
      </c>
      <c r="AQ749">
        <f>SUM((youtube_stats_raw[[#This Row],[lowest_yearly_earnings]] + youtube_stats_raw[[#This Row],[highest_yearly_earnings]])/2)</f>
        <v>2923200</v>
      </c>
      <c r="AR74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50" spans="1:44" x14ac:dyDescent="0.3">
      <c r="A750">
        <v>859</v>
      </c>
      <c r="B750" t="s">
        <v>1003</v>
      </c>
      <c r="C750" s="1">
        <v>13400000</v>
      </c>
      <c r="D750" s="2">
        <v>10022557589</v>
      </c>
      <c r="E750" t="s">
        <v>58</v>
      </c>
      <c r="F750" t="s">
        <v>1003</v>
      </c>
      <c r="G750">
        <v>319</v>
      </c>
      <c r="H750" t="s">
        <v>39</v>
      </c>
      <c r="I750" t="s">
        <v>40</v>
      </c>
      <c r="J750" t="s">
        <v>71</v>
      </c>
      <c r="K750">
        <v>433</v>
      </c>
      <c r="L750">
        <v>165</v>
      </c>
      <c r="M750">
        <v>52</v>
      </c>
      <c r="N750">
        <v>397715000</v>
      </c>
      <c r="O750">
        <v>99400</v>
      </c>
      <c r="P750">
        <v>1600000</v>
      </c>
      <c r="Q750">
        <v>1200000</v>
      </c>
      <c r="R750">
        <v>19100000</v>
      </c>
      <c r="S750">
        <v>500000</v>
      </c>
      <c r="T750">
        <v>2014</v>
      </c>
      <c r="U750" t="s">
        <v>89</v>
      </c>
      <c r="V750" t="s">
        <v>33</v>
      </c>
      <c r="W750">
        <v>88.2</v>
      </c>
      <c r="X750">
        <v>328239523</v>
      </c>
      <c r="Y750">
        <v>14.7</v>
      </c>
      <c r="Z750">
        <v>270663028</v>
      </c>
      <c r="AA750">
        <v>37.090240000000001</v>
      </c>
      <c r="AB750">
        <v>-95.712890999999999</v>
      </c>
      <c r="AC750">
        <v>2.6583333333333332</v>
      </c>
      <c r="AD750">
        <v>31418675.827586208</v>
      </c>
      <c r="AE750">
        <v>42006.269592476492</v>
      </c>
      <c r="AF750">
        <v>1.336984086248287E-3</v>
      </c>
      <c r="AG750">
        <v>159.63989089531785</v>
      </c>
      <c r="AH750">
        <v>747.95205888059706</v>
      </c>
      <c r="AI750">
        <v>12</v>
      </c>
      <c r="AJ750">
        <v>1500600</v>
      </c>
      <c r="AK750">
        <v>17900000</v>
      </c>
      <c r="AL750">
        <v>41666.666666666664</v>
      </c>
      <c r="AM750">
        <f>youtube_stats_raw[[#This Row],[subscribers_for_last_30_days]] /  youtube_stats_raw[[#This Row],[subscribers]]</f>
        <v>3.7313432835820892E-2</v>
      </c>
      <c r="AN750" t="str">
        <f>IF(AND(youtube_stats_raw[[#This Row],[upload_frequency]]&gt;23.1077381,youtube_stats_raw[[#This Row],[ engagement_rate]]&lt;=0),"High",IF(OR(youtube_stats_raw[[#This Row],[upload_frequency]]&gt;23.1077381,youtube_stats_raw[[#This Row],[ engagement_rate]]&lt;=0),"Medium","Low"))</f>
        <v>Low</v>
      </c>
      <c r="AO750" s="4">
        <f>DATE(T750, MATCH(U750,{"Jan","Feb","Mar","Apr","May","Jun","Jul","Aug","Sep","Oct","Nov","Dec"},0), V750)</f>
        <v>41791</v>
      </c>
      <c r="AP750" t="str">
        <f>IF(youtube_stats_raw[[#This Row],[subscribers]]&lt;70000000,"Micro",IF(youtube_stats_raw[[#This Row],[subscribers]]&lt;128000000,"Mid",IF(youtube_stats_raw[[#This Row],[subscribers]]&lt;186000000,"Macro","Mega")))</f>
        <v>Micro</v>
      </c>
      <c r="AQ750">
        <f>SUM((youtube_stats_raw[[#This Row],[lowest_yearly_earnings]] + youtube_stats_raw[[#This Row],[highest_yearly_earnings]])/2)</f>
        <v>10150000</v>
      </c>
      <c r="AR75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51" spans="1:44" x14ac:dyDescent="0.3">
      <c r="A751">
        <v>860</v>
      </c>
      <c r="B751" t="s">
        <v>1004</v>
      </c>
      <c r="C751" s="1">
        <v>13400000</v>
      </c>
      <c r="D751" s="2">
        <v>4306212515</v>
      </c>
      <c r="E751" t="s">
        <v>58</v>
      </c>
      <c r="F751" t="s">
        <v>1005</v>
      </c>
      <c r="G751">
        <v>96</v>
      </c>
      <c r="H751" t="s">
        <v>39</v>
      </c>
      <c r="I751" t="s">
        <v>40</v>
      </c>
      <c r="J751" t="s">
        <v>81</v>
      </c>
      <c r="K751">
        <v>3846885</v>
      </c>
      <c r="L751">
        <v>7615</v>
      </c>
      <c r="M751">
        <v>4466</v>
      </c>
      <c r="N751">
        <v>3</v>
      </c>
      <c r="O751">
        <v>0</v>
      </c>
      <c r="P751">
        <v>0</v>
      </c>
      <c r="Q751">
        <v>0</v>
      </c>
      <c r="R751">
        <v>0</v>
      </c>
      <c r="S751">
        <v>1</v>
      </c>
      <c r="T751">
        <v>2006</v>
      </c>
      <c r="U751" t="s">
        <v>73</v>
      </c>
      <c r="V751" t="s">
        <v>101</v>
      </c>
      <c r="W751">
        <v>88.2</v>
      </c>
      <c r="X751">
        <v>328239523</v>
      </c>
      <c r="Y751">
        <v>14.7</v>
      </c>
      <c r="Z751">
        <v>270663028</v>
      </c>
      <c r="AA751">
        <v>37.090240000000001</v>
      </c>
      <c r="AB751">
        <v>-95.712890999999999</v>
      </c>
      <c r="AC751">
        <v>0.44444444444444442</v>
      </c>
      <c r="AD751">
        <v>44856380.364583336</v>
      </c>
      <c r="AE751">
        <v>139583.33333333334</v>
      </c>
      <c r="AF751">
        <v>3.111783255778309E-3</v>
      </c>
      <c r="AG751">
        <v>0</v>
      </c>
      <c r="AH751">
        <v>321.35914291044776</v>
      </c>
      <c r="AI751">
        <v>20</v>
      </c>
      <c r="AJ751">
        <v>0</v>
      </c>
      <c r="AK751">
        <v>0</v>
      </c>
      <c r="AL751">
        <v>0.05</v>
      </c>
      <c r="AM751">
        <f>youtube_stats_raw[[#This Row],[subscribers_for_last_30_days]] /  youtube_stats_raw[[#This Row],[subscribers]]</f>
        <v>7.4626865671641789E-8</v>
      </c>
      <c r="AN751" t="str">
        <f>IF(AND(youtube_stats_raw[[#This Row],[upload_frequency]]&gt;23.1077381,youtube_stats_raw[[#This Row],[ engagement_rate]]&lt;=0),"High",IF(OR(youtube_stats_raw[[#This Row],[upload_frequency]]&gt;23.1077381,youtube_stats_raw[[#This Row],[ engagement_rate]]&lt;=0),"Medium","Low"))</f>
        <v>Low</v>
      </c>
      <c r="AO751" s="4">
        <f>DATE(T751, MATCH(U751,{"Jan","Feb","Mar","Apr","May","Jun","Jul","Aug","Sep","Oct","Nov","Dec"},0), V751)</f>
        <v>38734</v>
      </c>
      <c r="AP751" t="str">
        <f>IF(youtube_stats_raw[[#This Row],[subscribers]]&lt;70000000,"Micro",IF(youtube_stats_raw[[#This Row],[subscribers]]&lt;128000000,"Mid",IF(youtube_stats_raw[[#This Row],[subscribers]]&lt;186000000,"Macro","Mega")))</f>
        <v>Micro</v>
      </c>
      <c r="AQ751">
        <f>SUM((youtube_stats_raw[[#This Row],[lowest_yearly_earnings]] + youtube_stats_raw[[#This Row],[highest_yearly_earnings]])/2)</f>
        <v>0</v>
      </c>
      <c r="AR75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52" spans="1:44" x14ac:dyDescent="0.3">
      <c r="A752">
        <v>861</v>
      </c>
      <c r="B752" t="s">
        <v>1006</v>
      </c>
      <c r="C752" s="1">
        <v>13300000</v>
      </c>
      <c r="D752" s="2">
        <v>2262690743</v>
      </c>
      <c r="E752" t="s">
        <v>274</v>
      </c>
      <c r="F752" t="s">
        <v>1006</v>
      </c>
      <c r="G752">
        <v>3640</v>
      </c>
      <c r="H752" t="s">
        <v>31</v>
      </c>
      <c r="I752" t="s">
        <v>32</v>
      </c>
      <c r="J752" t="s">
        <v>275</v>
      </c>
      <c r="K752">
        <v>4152</v>
      </c>
      <c r="L752">
        <v>116</v>
      </c>
      <c r="M752">
        <v>16</v>
      </c>
      <c r="N752">
        <v>43669000</v>
      </c>
      <c r="O752">
        <v>10900</v>
      </c>
      <c r="P752">
        <v>174700</v>
      </c>
      <c r="Q752">
        <v>131000</v>
      </c>
      <c r="R752">
        <v>2100000</v>
      </c>
      <c r="S752">
        <v>100000</v>
      </c>
      <c r="T752">
        <v>2011</v>
      </c>
      <c r="U752" t="s">
        <v>140</v>
      </c>
      <c r="V752" t="s">
        <v>50</v>
      </c>
      <c r="W752">
        <v>28.1</v>
      </c>
      <c r="X752">
        <v>1366417754</v>
      </c>
      <c r="Y752">
        <v>5.36</v>
      </c>
      <c r="Z752">
        <v>471031528</v>
      </c>
      <c r="AA752">
        <v>20.593684</v>
      </c>
      <c r="AB752">
        <v>78.962879999999998</v>
      </c>
      <c r="AC752">
        <v>23.333333333333332</v>
      </c>
      <c r="AD752">
        <v>621618.33598901099</v>
      </c>
      <c r="AE752">
        <v>3653.8461538461538</v>
      </c>
      <c r="AF752">
        <v>5.8779574898362502E-3</v>
      </c>
      <c r="AG752">
        <v>77.208960411608487</v>
      </c>
      <c r="AH752">
        <v>170.12712353383458</v>
      </c>
      <c r="AI752">
        <v>15</v>
      </c>
      <c r="AJ752">
        <v>163800</v>
      </c>
      <c r="AK752">
        <v>1969000</v>
      </c>
      <c r="AL752">
        <v>6666.666666666667</v>
      </c>
      <c r="AM752">
        <f>youtube_stats_raw[[#This Row],[subscribers_for_last_30_days]] /  youtube_stats_raw[[#This Row],[subscribers]]</f>
        <v>7.5187969924812026E-3</v>
      </c>
      <c r="AN752" t="str">
        <f>IF(AND(youtube_stats_raw[[#This Row],[upload_frequency]]&gt;23.1077381,youtube_stats_raw[[#This Row],[ engagement_rate]]&lt;=0),"High",IF(OR(youtube_stats_raw[[#This Row],[upload_frequency]]&gt;23.1077381,youtube_stats_raw[[#This Row],[ engagement_rate]]&lt;=0),"Medium","Low"))</f>
        <v>Medium</v>
      </c>
      <c r="AO752" s="4">
        <f>DATE(T752, MATCH(U752,{"Jan","Feb","Mar","Apr","May","Jun","Jul","Aug","Sep","Oct","Nov","Dec"},0), V752)</f>
        <v>40849</v>
      </c>
      <c r="AP752" t="str">
        <f>IF(youtube_stats_raw[[#This Row],[subscribers]]&lt;70000000,"Micro",IF(youtube_stats_raw[[#This Row],[subscribers]]&lt;128000000,"Mid",IF(youtube_stats_raw[[#This Row],[subscribers]]&lt;186000000,"Macro","Mega")))</f>
        <v>Micro</v>
      </c>
      <c r="AQ752">
        <f>SUM((youtube_stats_raw[[#This Row],[lowest_yearly_earnings]] + youtube_stats_raw[[#This Row],[highest_yearly_earnings]])/2)</f>
        <v>1115500</v>
      </c>
      <c r="AR75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53" spans="1:44" x14ac:dyDescent="0.3">
      <c r="A753">
        <v>862</v>
      </c>
      <c r="B753" t="s">
        <v>1007</v>
      </c>
      <c r="C753" s="1">
        <v>13300000</v>
      </c>
      <c r="D753" s="2">
        <v>6050102764</v>
      </c>
      <c r="E753" t="s">
        <v>61</v>
      </c>
      <c r="F753" t="s">
        <v>1007</v>
      </c>
      <c r="G753">
        <v>8195</v>
      </c>
      <c r="H753" t="s">
        <v>39</v>
      </c>
      <c r="I753" t="s">
        <v>40</v>
      </c>
      <c r="J753" t="s">
        <v>41</v>
      </c>
      <c r="K753">
        <v>1038</v>
      </c>
      <c r="L753">
        <v>167</v>
      </c>
      <c r="M753">
        <v>63</v>
      </c>
      <c r="N753">
        <v>15694000</v>
      </c>
      <c r="O753">
        <v>3900</v>
      </c>
      <c r="P753">
        <v>62800</v>
      </c>
      <c r="Q753">
        <v>47100</v>
      </c>
      <c r="R753">
        <v>753300</v>
      </c>
      <c r="S753">
        <v>0</v>
      </c>
      <c r="T753">
        <v>2006</v>
      </c>
      <c r="U753" t="s">
        <v>140</v>
      </c>
      <c r="V753" t="s">
        <v>99</v>
      </c>
      <c r="W753">
        <v>88.2</v>
      </c>
      <c r="X753">
        <v>328239523</v>
      </c>
      <c r="Y753">
        <v>14.7</v>
      </c>
      <c r="Z753">
        <v>270663028</v>
      </c>
      <c r="AA753">
        <v>37.090240000000001</v>
      </c>
      <c r="AB753">
        <v>-95.712890999999999</v>
      </c>
      <c r="AC753">
        <v>37.939814814814817</v>
      </c>
      <c r="AD753">
        <v>738267.57339841372</v>
      </c>
      <c r="AE753">
        <v>1622.9408175716901</v>
      </c>
      <c r="AF753">
        <v>2.1983097674206711E-3</v>
      </c>
      <c r="AG753">
        <v>10.379988976993845</v>
      </c>
      <c r="AH753">
        <v>454.89494466165411</v>
      </c>
      <c r="AI753">
        <v>20</v>
      </c>
      <c r="AJ753">
        <v>58900</v>
      </c>
      <c r="AK753">
        <v>706200</v>
      </c>
      <c r="AL753">
        <v>0</v>
      </c>
      <c r="AM753">
        <f>youtube_stats_raw[[#This Row],[subscribers_for_last_30_days]] /  youtube_stats_raw[[#This Row],[subscribers]]</f>
        <v>0</v>
      </c>
      <c r="AN753" t="str">
        <f>IF(AND(youtube_stats_raw[[#This Row],[upload_frequency]]&gt;23.1077381,youtube_stats_raw[[#This Row],[ engagement_rate]]&lt;=0),"High",IF(OR(youtube_stats_raw[[#This Row],[upload_frequency]]&gt;23.1077381,youtube_stats_raw[[#This Row],[ engagement_rate]]&lt;=0),"Medium","Low"))</f>
        <v>High</v>
      </c>
      <c r="AO753" s="4">
        <f>DATE(T753, MATCH(U753,{"Jan","Feb","Mar","Apr","May","Jun","Jul","Aug","Sep","Oct","Nov","Dec"},0), V753)</f>
        <v>39048</v>
      </c>
      <c r="AP753" t="str">
        <f>IF(youtube_stats_raw[[#This Row],[subscribers]]&lt;70000000,"Micro",IF(youtube_stats_raw[[#This Row],[subscribers]]&lt;128000000,"Mid",IF(youtube_stats_raw[[#This Row],[subscribers]]&lt;186000000,"Macro","Mega")))</f>
        <v>Micro</v>
      </c>
      <c r="AQ753">
        <f>SUM((youtube_stats_raw[[#This Row],[lowest_yearly_earnings]] + youtube_stats_raw[[#This Row],[highest_yearly_earnings]])/2)</f>
        <v>400200</v>
      </c>
      <c r="AR75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54" spans="1:44" x14ac:dyDescent="0.3">
      <c r="A754">
        <v>863</v>
      </c>
      <c r="B754" t="s">
        <v>1008</v>
      </c>
      <c r="C754" s="1">
        <v>13300000</v>
      </c>
      <c r="D754" s="2">
        <v>3299216601</v>
      </c>
      <c r="E754" t="s">
        <v>45</v>
      </c>
      <c r="F754" t="s">
        <v>1008</v>
      </c>
      <c r="G754">
        <v>331</v>
      </c>
      <c r="H754" t="s">
        <v>39</v>
      </c>
      <c r="I754" t="s">
        <v>40</v>
      </c>
      <c r="J754" t="s">
        <v>45</v>
      </c>
      <c r="K754">
        <v>14275</v>
      </c>
      <c r="L754">
        <v>692</v>
      </c>
      <c r="M754">
        <v>694</v>
      </c>
      <c r="N754">
        <v>1929000</v>
      </c>
      <c r="O754">
        <v>482</v>
      </c>
      <c r="P754">
        <v>7700</v>
      </c>
      <c r="Q754">
        <v>5800</v>
      </c>
      <c r="R754">
        <v>92600</v>
      </c>
      <c r="S754">
        <v>0</v>
      </c>
      <c r="T754">
        <v>2007</v>
      </c>
      <c r="U754" t="s">
        <v>140</v>
      </c>
      <c r="V754" t="s">
        <v>125</v>
      </c>
      <c r="W754">
        <v>88.2</v>
      </c>
      <c r="X754">
        <v>328239523</v>
      </c>
      <c r="Y754">
        <v>14.7</v>
      </c>
      <c r="Z754">
        <v>270663028</v>
      </c>
      <c r="AA754">
        <v>37.090240000000001</v>
      </c>
      <c r="AB754">
        <v>-95.712890999999999</v>
      </c>
      <c r="AC754">
        <v>1.6225490196078431</v>
      </c>
      <c r="AD754">
        <v>9967421.7552870084</v>
      </c>
      <c r="AE754">
        <v>40181.268882175224</v>
      </c>
      <c r="AF754">
        <v>4.0312600257796779E-3</v>
      </c>
      <c r="AG754">
        <v>2.3338873833461289</v>
      </c>
      <c r="AH754">
        <v>248.06139857142858</v>
      </c>
      <c r="AI754">
        <v>19</v>
      </c>
      <c r="AJ754">
        <v>7218</v>
      </c>
      <c r="AK754">
        <v>86800</v>
      </c>
      <c r="AL754">
        <v>0</v>
      </c>
      <c r="AM754">
        <f>youtube_stats_raw[[#This Row],[subscribers_for_last_30_days]] /  youtube_stats_raw[[#This Row],[subscribers]]</f>
        <v>0</v>
      </c>
      <c r="AN754" t="str">
        <f>IF(AND(youtube_stats_raw[[#This Row],[upload_frequency]]&gt;23.1077381,youtube_stats_raw[[#This Row],[ engagement_rate]]&lt;=0),"High",IF(OR(youtube_stats_raw[[#This Row],[upload_frequency]]&gt;23.1077381,youtube_stats_raw[[#This Row],[ engagement_rate]]&lt;=0),"Medium","Low"))</f>
        <v>Medium</v>
      </c>
      <c r="AO754" s="4">
        <f>DATE(T754, MATCH(U754,{"Jan","Feb","Mar","Apr","May","Jun","Jul","Aug","Sep","Oct","Nov","Dec"},0), V754)</f>
        <v>39414</v>
      </c>
      <c r="AP754" t="str">
        <f>IF(youtube_stats_raw[[#This Row],[subscribers]]&lt;70000000,"Micro",IF(youtube_stats_raw[[#This Row],[subscribers]]&lt;128000000,"Mid",IF(youtube_stats_raw[[#This Row],[subscribers]]&lt;186000000,"Macro","Mega")))</f>
        <v>Micro</v>
      </c>
      <c r="AQ754">
        <f>SUM((youtube_stats_raw[[#This Row],[lowest_yearly_earnings]] + youtube_stats_raw[[#This Row],[highest_yearly_earnings]])/2)</f>
        <v>49200</v>
      </c>
      <c r="AR75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55" spans="1:44" x14ac:dyDescent="0.3">
      <c r="A755">
        <v>865</v>
      </c>
      <c r="B755" t="s">
        <v>1009</v>
      </c>
      <c r="C755" s="1">
        <v>13300000</v>
      </c>
      <c r="D755" s="2">
        <v>3733856870</v>
      </c>
      <c r="E755" t="s">
        <v>45</v>
      </c>
      <c r="F755" t="s">
        <v>1009</v>
      </c>
      <c r="G755">
        <v>698</v>
      </c>
      <c r="H755" t="s">
        <v>39</v>
      </c>
      <c r="I755" t="s">
        <v>40</v>
      </c>
      <c r="J755" t="s">
        <v>45</v>
      </c>
      <c r="K755">
        <v>2110</v>
      </c>
      <c r="L755">
        <v>167</v>
      </c>
      <c r="M755">
        <v>163</v>
      </c>
      <c r="N755">
        <v>4233000</v>
      </c>
      <c r="O755">
        <v>1100</v>
      </c>
      <c r="P755">
        <v>16900</v>
      </c>
      <c r="Q755">
        <v>12700</v>
      </c>
      <c r="R755">
        <v>203200</v>
      </c>
      <c r="S755">
        <v>0</v>
      </c>
      <c r="T755">
        <v>2007</v>
      </c>
      <c r="U755" t="s">
        <v>132</v>
      </c>
      <c r="V755" t="s">
        <v>103</v>
      </c>
      <c r="W755">
        <v>88.2</v>
      </c>
      <c r="X755">
        <v>328239523</v>
      </c>
      <c r="Y755">
        <v>14.7</v>
      </c>
      <c r="Z755">
        <v>270663028</v>
      </c>
      <c r="AA755">
        <v>37.090240000000001</v>
      </c>
      <c r="AB755">
        <v>-95.712890999999999</v>
      </c>
      <c r="AC755">
        <v>3.4215686274509802</v>
      </c>
      <c r="AD755">
        <v>5349365.1432664758</v>
      </c>
      <c r="AE755">
        <v>19054.441260744985</v>
      </c>
      <c r="AF755">
        <v>3.5620004898580912E-3</v>
      </c>
      <c r="AG755">
        <v>4.5261509983911088</v>
      </c>
      <c r="AH755">
        <v>280.74111804511278</v>
      </c>
      <c r="AI755">
        <v>19</v>
      </c>
      <c r="AJ755">
        <v>15800</v>
      </c>
      <c r="AK755">
        <v>190500</v>
      </c>
      <c r="AL755">
        <v>0</v>
      </c>
      <c r="AM755">
        <f>youtube_stats_raw[[#This Row],[subscribers_for_last_30_days]] /  youtube_stats_raw[[#This Row],[subscribers]]</f>
        <v>0</v>
      </c>
      <c r="AN755" t="str">
        <f>IF(AND(youtube_stats_raw[[#This Row],[upload_frequency]]&gt;23.1077381,youtube_stats_raw[[#This Row],[ engagement_rate]]&lt;=0),"High",IF(OR(youtube_stats_raw[[#This Row],[upload_frequency]]&gt;23.1077381,youtube_stats_raw[[#This Row],[ engagement_rate]]&lt;=0),"Medium","Low"))</f>
        <v>Medium</v>
      </c>
      <c r="AO755" s="4">
        <f>DATE(T755, MATCH(U755,{"Jan","Feb","Mar","Apr","May","Jun","Jul","Aug","Sep","Oct","Nov","Dec"},0), V755)</f>
        <v>39371</v>
      </c>
      <c r="AP755" t="str">
        <f>IF(youtube_stats_raw[[#This Row],[subscribers]]&lt;70000000,"Micro",IF(youtube_stats_raw[[#This Row],[subscribers]]&lt;128000000,"Mid",IF(youtube_stats_raw[[#This Row],[subscribers]]&lt;186000000,"Macro","Mega")))</f>
        <v>Micro</v>
      </c>
      <c r="AQ755">
        <f>SUM((youtube_stats_raw[[#This Row],[lowest_yearly_earnings]] + youtube_stats_raw[[#This Row],[highest_yearly_earnings]])/2)</f>
        <v>107950</v>
      </c>
      <c r="AR75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56" spans="1:44" x14ac:dyDescent="0.3">
      <c r="A756">
        <v>866</v>
      </c>
      <c r="B756" t="s">
        <v>1010</v>
      </c>
      <c r="C756" s="1">
        <v>13300000</v>
      </c>
      <c r="D756" s="2">
        <v>4177184071</v>
      </c>
      <c r="E756" t="s">
        <v>45</v>
      </c>
      <c r="F756" t="s">
        <v>1010</v>
      </c>
      <c r="G756">
        <v>3166</v>
      </c>
      <c r="H756" t="s">
        <v>39</v>
      </c>
      <c r="I756" t="s">
        <v>40</v>
      </c>
      <c r="J756" t="s">
        <v>71</v>
      </c>
      <c r="K756">
        <v>1789</v>
      </c>
      <c r="L756">
        <v>167</v>
      </c>
      <c r="M756">
        <v>54</v>
      </c>
      <c r="N756">
        <v>45095000</v>
      </c>
      <c r="O756">
        <v>11300</v>
      </c>
      <c r="P756">
        <v>180400</v>
      </c>
      <c r="Q756">
        <v>135300</v>
      </c>
      <c r="R756">
        <v>2200000</v>
      </c>
      <c r="S756">
        <v>100000</v>
      </c>
      <c r="T756">
        <v>2008</v>
      </c>
      <c r="U756" t="s">
        <v>89</v>
      </c>
      <c r="V756" t="s">
        <v>66</v>
      </c>
      <c r="W756">
        <v>88.2</v>
      </c>
      <c r="X756">
        <v>328239523</v>
      </c>
      <c r="Y756">
        <v>14.7</v>
      </c>
      <c r="Z756">
        <v>270663028</v>
      </c>
      <c r="AA756">
        <v>37.090240000000001</v>
      </c>
      <c r="AB756">
        <v>-95.712890999999999</v>
      </c>
      <c r="AC756">
        <v>16.489583333333332</v>
      </c>
      <c r="AD756">
        <v>1319388.5252684776</v>
      </c>
      <c r="AE756">
        <v>4200.8843967150979</v>
      </c>
      <c r="AF756">
        <v>3.1839631134129164E-3</v>
      </c>
      <c r="AG756">
        <v>43.18698839546542</v>
      </c>
      <c r="AH756">
        <v>314.07399030075186</v>
      </c>
      <c r="AI756">
        <v>18</v>
      </c>
      <c r="AJ756">
        <v>169100</v>
      </c>
      <c r="AK756">
        <v>2064700</v>
      </c>
      <c r="AL756">
        <v>5555.5555555555557</v>
      </c>
      <c r="AM756">
        <f>youtube_stats_raw[[#This Row],[subscribers_for_last_30_days]] /  youtube_stats_raw[[#This Row],[subscribers]]</f>
        <v>7.5187969924812026E-3</v>
      </c>
      <c r="AN756" t="str">
        <f>IF(AND(youtube_stats_raw[[#This Row],[upload_frequency]]&gt;23.1077381,youtube_stats_raw[[#This Row],[ engagement_rate]]&lt;=0),"High",IF(OR(youtube_stats_raw[[#This Row],[upload_frequency]]&gt;23.1077381,youtube_stats_raw[[#This Row],[ engagement_rate]]&lt;=0),"Medium","Low"))</f>
        <v>Low</v>
      </c>
      <c r="AO756" s="4">
        <f>DATE(T756, MATCH(U756,{"Jan","Feb","Mar","Apr","May","Jun","Jul","Aug","Sep","Oct","Nov","Dec"},0), V756)</f>
        <v>39628</v>
      </c>
      <c r="AP756" t="str">
        <f>IF(youtube_stats_raw[[#This Row],[subscribers]]&lt;70000000,"Micro",IF(youtube_stats_raw[[#This Row],[subscribers]]&lt;128000000,"Mid",IF(youtube_stats_raw[[#This Row],[subscribers]]&lt;186000000,"Macro","Mega")))</f>
        <v>Micro</v>
      </c>
      <c r="AQ756">
        <f>SUM((youtube_stats_raw[[#This Row],[lowest_yearly_earnings]] + youtube_stats_raw[[#This Row],[highest_yearly_earnings]])/2)</f>
        <v>1167650</v>
      </c>
      <c r="AR75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57" spans="1:44" x14ac:dyDescent="0.3">
      <c r="A757">
        <v>867</v>
      </c>
      <c r="B757" t="s">
        <v>1011</v>
      </c>
      <c r="C757" s="1">
        <v>13300000</v>
      </c>
      <c r="D757" s="2">
        <v>6482687220</v>
      </c>
      <c r="E757" t="s">
        <v>58</v>
      </c>
      <c r="F757" t="s">
        <v>1011</v>
      </c>
      <c r="G757">
        <v>608</v>
      </c>
      <c r="H757" t="s">
        <v>69</v>
      </c>
      <c r="I757" t="s">
        <v>70</v>
      </c>
      <c r="J757" t="s">
        <v>45</v>
      </c>
      <c r="K757">
        <v>927</v>
      </c>
      <c r="L757">
        <v>13</v>
      </c>
      <c r="M757">
        <v>163</v>
      </c>
      <c r="N757">
        <v>90241000</v>
      </c>
      <c r="O757">
        <v>22600</v>
      </c>
      <c r="P757">
        <v>361000</v>
      </c>
      <c r="Q757">
        <v>270700</v>
      </c>
      <c r="R757">
        <v>4300000</v>
      </c>
      <c r="S757">
        <v>100000</v>
      </c>
      <c r="T757">
        <v>2015</v>
      </c>
      <c r="U757" t="s">
        <v>132</v>
      </c>
      <c r="V757" t="s">
        <v>64</v>
      </c>
      <c r="W757">
        <v>81.900000000000006</v>
      </c>
      <c r="X757">
        <v>144373535</v>
      </c>
      <c r="Y757">
        <v>4.59</v>
      </c>
      <c r="Z757">
        <v>107683889</v>
      </c>
      <c r="AA757">
        <v>61.524009999999997</v>
      </c>
      <c r="AB757">
        <v>105.31875599999999</v>
      </c>
      <c r="AC757">
        <v>5.6296296296296298</v>
      </c>
      <c r="AD757">
        <v>10662314.506578946</v>
      </c>
      <c r="AE757">
        <v>21875</v>
      </c>
      <c r="AF757">
        <v>2.0516183410743054E-3</v>
      </c>
      <c r="AG757">
        <v>55.686783543445429</v>
      </c>
      <c r="AH757">
        <v>487.4200917293233</v>
      </c>
      <c r="AI757">
        <v>11</v>
      </c>
      <c r="AJ757">
        <v>338400</v>
      </c>
      <c r="AK757">
        <v>4029300</v>
      </c>
      <c r="AL757">
        <v>9090.9090909090901</v>
      </c>
      <c r="AM757">
        <f>youtube_stats_raw[[#This Row],[subscribers_for_last_30_days]] /  youtube_stats_raw[[#This Row],[subscribers]]</f>
        <v>7.5187969924812026E-3</v>
      </c>
      <c r="AN757" t="str">
        <f>IF(AND(youtube_stats_raw[[#This Row],[upload_frequency]]&gt;23.1077381,youtube_stats_raw[[#This Row],[ engagement_rate]]&lt;=0),"High",IF(OR(youtube_stats_raw[[#This Row],[upload_frequency]]&gt;23.1077381,youtube_stats_raw[[#This Row],[ engagement_rate]]&lt;=0),"Medium","Low"))</f>
        <v>Low</v>
      </c>
      <c r="AO757" s="4">
        <f>DATE(T757, MATCH(U757,{"Jan","Feb","Mar","Apr","May","Jun","Jul","Aug","Sep","Oct","Nov","Dec"},0), V757)</f>
        <v>42281</v>
      </c>
      <c r="AP757" t="str">
        <f>IF(youtube_stats_raw[[#This Row],[subscribers]]&lt;70000000,"Micro",IF(youtube_stats_raw[[#This Row],[subscribers]]&lt;128000000,"Mid",IF(youtube_stats_raw[[#This Row],[subscribers]]&lt;186000000,"Macro","Mega")))</f>
        <v>Micro</v>
      </c>
      <c r="AQ757">
        <f>SUM((youtube_stats_raw[[#This Row],[lowest_yearly_earnings]] + youtube_stats_raw[[#This Row],[highest_yearly_earnings]])/2)</f>
        <v>2285350</v>
      </c>
      <c r="AR75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58" spans="1:44" x14ac:dyDescent="0.3">
      <c r="A758">
        <v>868</v>
      </c>
      <c r="B758" t="s">
        <v>1012</v>
      </c>
      <c r="C758" s="1">
        <v>13300000</v>
      </c>
      <c r="D758" s="2">
        <v>9088562002</v>
      </c>
      <c r="E758" t="s">
        <v>58</v>
      </c>
      <c r="F758" t="s">
        <v>1012</v>
      </c>
      <c r="G758">
        <v>2742</v>
      </c>
      <c r="H758" t="s">
        <v>39</v>
      </c>
      <c r="I758" t="s">
        <v>40</v>
      </c>
      <c r="J758" t="s">
        <v>49</v>
      </c>
      <c r="K758">
        <v>524</v>
      </c>
      <c r="L758">
        <v>166</v>
      </c>
      <c r="M758">
        <v>41</v>
      </c>
      <c r="N758">
        <v>161889000</v>
      </c>
      <c r="O758">
        <v>40500</v>
      </c>
      <c r="P758">
        <v>647600</v>
      </c>
      <c r="Q758">
        <v>485700</v>
      </c>
      <c r="R758">
        <v>7800000</v>
      </c>
      <c r="S758">
        <v>100000</v>
      </c>
      <c r="T758">
        <v>2011</v>
      </c>
      <c r="U758" t="s">
        <v>140</v>
      </c>
      <c r="V758" t="s">
        <v>183</v>
      </c>
      <c r="W758">
        <v>88.2</v>
      </c>
      <c r="X758">
        <v>328239523</v>
      </c>
      <c r="Y758">
        <v>14.7</v>
      </c>
      <c r="Z758">
        <v>270663028</v>
      </c>
      <c r="AA758">
        <v>37.090240000000001</v>
      </c>
      <c r="AB758">
        <v>-95.712890999999999</v>
      </c>
      <c r="AC758">
        <v>17.576923076923077</v>
      </c>
      <c r="AD758">
        <v>3314574.0342815462</v>
      </c>
      <c r="AE758">
        <v>4850.4741064916116</v>
      </c>
      <c r="AF758">
        <v>1.4633778145622205E-3</v>
      </c>
      <c r="AG758">
        <v>71.25439644439804</v>
      </c>
      <c r="AH758">
        <v>683.35052646616543</v>
      </c>
      <c r="AI758">
        <v>15</v>
      </c>
      <c r="AJ758">
        <v>607100</v>
      </c>
      <c r="AK758">
        <v>7314300</v>
      </c>
      <c r="AL758">
        <v>6666.666666666667</v>
      </c>
      <c r="AM758">
        <f>youtube_stats_raw[[#This Row],[subscribers_for_last_30_days]] /  youtube_stats_raw[[#This Row],[subscribers]]</f>
        <v>7.5187969924812026E-3</v>
      </c>
      <c r="AN758" t="str">
        <f>IF(AND(youtube_stats_raw[[#This Row],[upload_frequency]]&gt;23.1077381,youtube_stats_raw[[#This Row],[ engagement_rate]]&lt;=0),"High",IF(OR(youtube_stats_raw[[#This Row],[upload_frequency]]&gt;23.1077381,youtube_stats_raw[[#This Row],[ engagement_rate]]&lt;=0),"Medium","Low"))</f>
        <v>Low</v>
      </c>
      <c r="AO758" s="4">
        <f>DATE(T758, MATCH(U758,{"Jan","Feb","Mar","Apr","May","Jun","Jul","Aug","Sep","Oct","Nov","Dec"},0), V758)</f>
        <v>40873</v>
      </c>
      <c r="AP758" t="str">
        <f>IF(youtube_stats_raw[[#This Row],[subscribers]]&lt;70000000,"Micro",IF(youtube_stats_raw[[#This Row],[subscribers]]&lt;128000000,"Mid",IF(youtube_stats_raw[[#This Row],[subscribers]]&lt;186000000,"Macro","Mega")))</f>
        <v>Micro</v>
      </c>
      <c r="AQ758">
        <f>SUM((youtube_stats_raw[[#This Row],[lowest_yearly_earnings]] + youtube_stats_raw[[#This Row],[highest_yearly_earnings]])/2)</f>
        <v>4142850</v>
      </c>
      <c r="AR75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59" spans="1:44" x14ac:dyDescent="0.3">
      <c r="A759">
        <v>869</v>
      </c>
      <c r="B759" t="s">
        <v>1013</v>
      </c>
      <c r="C759" s="1">
        <v>13300000</v>
      </c>
      <c r="D759" s="2">
        <v>7923901253</v>
      </c>
      <c r="E759" t="s">
        <v>45</v>
      </c>
      <c r="F759" t="s">
        <v>1013</v>
      </c>
      <c r="G759">
        <v>2411</v>
      </c>
      <c r="H759" t="s">
        <v>517</v>
      </c>
      <c r="I759" t="s">
        <v>518</v>
      </c>
      <c r="J759" t="s">
        <v>45</v>
      </c>
      <c r="K759">
        <v>669</v>
      </c>
      <c r="L759">
        <v>5</v>
      </c>
      <c r="M759">
        <v>163</v>
      </c>
      <c r="N759">
        <v>379346000</v>
      </c>
      <c r="O759">
        <v>0</v>
      </c>
      <c r="P759">
        <v>0</v>
      </c>
      <c r="Q759">
        <v>0</v>
      </c>
      <c r="R759">
        <v>0</v>
      </c>
      <c r="S759">
        <v>0</v>
      </c>
      <c r="T759">
        <v>2014</v>
      </c>
      <c r="U759" t="s">
        <v>51</v>
      </c>
      <c r="V759" t="s">
        <v>76</v>
      </c>
      <c r="W759">
        <v>82.7</v>
      </c>
      <c r="X759">
        <v>44385155</v>
      </c>
      <c r="Y759">
        <v>8.8800000000000008</v>
      </c>
      <c r="Z759">
        <v>30835699</v>
      </c>
      <c r="AA759">
        <v>48.379432999999999</v>
      </c>
      <c r="AB759">
        <v>31.165579999999999</v>
      </c>
      <c r="AC759">
        <v>20.091666666666665</v>
      </c>
      <c r="AD759">
        <v>3286562.1124014934</v>
      </c>
      <c r="AE759">
        <v>5516.3832434674405</v>
      </c>
      <c r="AF759">
        <v>1.6784661463271771E-3</v>
      </c>
      <c r="AG759">
        <v>0</v>
      </c>
      <c r="AH759">
        <v>595.78204909774433</v>
      </c>
      <c r="AI759">
        <v>12</v>
      </c>
      <c r="AJ759">
        <v>0</v>
      </c>
      <c r="AK759">
        <v>0</v>
      </c>
      <c r="AL759">
        <v>0</v>
      </c>
      <c r="AM759">
        <f>youtube_stats_raw[[#This Row],[subscribers_for_last_30_days]] /  youtube_stats_raw[[#This Row],[subscribers]]</f>
        <v>0</v>
      </c>
      <c r="AN759" t="str">
        <f>IF(AND(youtube_stats_raw[[#This Row],[upload_frequency]]&gt;23.1077381,youtube_stats_raw[[#This Row],[ engagement_rate]]&lt;=0),"High",IF(OR(youtube_stats_raw[[#This Row],[upload_frequency]]&gt;23.1077381,youtube_stats_raw[[#This Row],[ engagement_rate]]&lt;=0),"Medium","Low"))</f>
        <v>Medium</v>
      </c>
      <c r="AO759" s="4">
        <f>DATE(T759, MATCH(U759,{"Jan","Feb","Mar","Apr","May","Jun","Jul","Aug","Sep","Oct","Nov","Dec"},0), V759)</f>
        <v>41890</v>
      </c>
      <c r="AP759" t="str">
        <f>IF(youtube_stats_raw[[#This Row],[subscribers]]&lt;70000000,"Micro",IF(youtube_stats_raw[[#This Row],[subscribers]]&lt;128000000,"Mid",IF(youtube_stats_raw[[#This Row],[subscribers]]&lt;186000000,"Macro","Mega")))</f>
        <v>Micro</v>
      </c>
      <c r="AQ759">
        <f>SUM((youtube_stats_raw[[#This Row],[lowest_yearly_earnings]] + youtube_stats_raw[[#This Row],[highest_yearly_earnings]])/2)</f>
        <v>0</v>
      </c>
      <c r="AR75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60" spans="1:44" x14ac:dyDescent="0.3">
      <c r="A760">
        <v>870</v>
      </c>
      <c r="B760" t="s">
        <v>1014</v>
      </c>
      <c r="C760" s="1">
        <v>13300000</v>
      </c>
      <c r="D760" s="2">
        <v>7773543609</v>
      </c>
      <c r="E760" t="s">
        <v>61</v>
      </c>
      <c r="F760" t="s">
        <v>1014</v>
      </c>
      <c r="G760">
        <v>4613</v>
      </c>
      <c r="H760" t="s">
        <v>39</v>
      </c>
      <c r="I760" t="s">
        <v>40</v>
      </c>
      <c r="J760" t="s">
        <v>45</v>
      </c>
      <c r="K760">
        <v>689</v>
      </c>
      <c r="L760">
        <v>166</v>
      </c>
      <c r="M760">
        <v>162</v>
      </c>
      <c r="N760">
        <v>188948000</v>
      </c>
      <c r="O760">
        <v>47200</v>
      </c>
      <c r="P760">
        <v>755800</v>
      </c>
      <c r="Q760">
        <v>566800</v>
      </c>
      <c r="R760">
        <v>9100000</v>
      </c>
      <c r="S760">
        <v>200000</v>
      </c>
      <c r="T760">
        <v>2007</v>
      </c>
      <c r="U760" t="s">
        <v>59</v>
      </c>
      <c r="V760" t="s">
        <v>82</v>
      </c>
      <c r="W760">
        <v>88.2</v>
      </c>
      <c r="X760">
        <v>328239523</v>
      </c>
      <c r="Y760">
        <v>14.7</v>
      </c>
      <c r="Z760">
        <v>270663028</v>
      </c>
      <c r="AA760">
        <v>37.090240000000001</v>
      </c>
      <c r="AB760">
        <v>-95.712890999999999</v>
      </c>
      <c r="AC760">
        <v>22.612745098039216</v>
      </c>
      <c r="AD760">
        <v>1685138.436809018</v>
      </c>
      <c r="AE760">
        <v>2883.1562974203339</v>
      </c>
      <c r="AF760">
        <v>1.7109314193081283E-3</v>
      </c>
      <c r="AG760">
        <v>97.227215542337092</v>
      </c>
      <c r="AH760">
        <v>584.47696308270679</v>
      </c>
      <c r="AI760">
        <v>19</v>
      </c>
      <c r="AJ760">
        <v>708600</v>
      </c>
      <c r="AK760">
        <v>8533200</v>
      </c>
      <c r="AL760">
        <v>10526.315789473685</v>
      </c>
      <c r="AM760">
        <f>youtube_stats_raw[[#This Row],[subscribers_for_last_30_days]] /  youtube_stats_raw[[#This Row],[subscribers]]</f>
        <v>1.5037593984962405E-2</v>
      </c>
      <c r="AN760" t="str">
        <f>IF(AND(youtube_stats_raw[[#This Row],[upload_frequency]]&gt;23.1077381,youtube_stats_raw[[#This Row],[ engagement_rate]]&lt;=0),"High",IF(OR(youtube_stats_raw[[#This Row],[upload_frequency]]&gt;23.1077381,youtube_stats_raw[[#This Row],[ engagement_rate]]&lt;=0),"Medium","Low"))</f>
        <v>Low</v>
      </c>
      <c r="AO760" s="4">
        <f>DATE(T760, MATCH(U760,{"Jan","Feb","Mar","Apr","May","Jun","Jul","Aug","Sep","Oct","Nov","Dec"},0), V760)</f>
        <v>39209</v>
      </c>
      <c r="AP760" t="str">
        <f>IF(youtube_stats_raw[[#This Row],[subscribers]]&lt;70000000,"Micro",IF(youtube_stats_raw[[#This Row],[subscribers]]&lt;128000000,"Mid",IF(youtube_stats_raw[[#This Row],[subscribers]]&lt;186000000,"Macro","Mega")))</f>
        <v>Micro</v>
      </c>
      <c r="AQ760">
        <f>SUM((youtube_stats_raw[[#This Row],[lowest_yearly_earnings]] + youtube_stats_raw[[#This Row],[highest_yearly_earnings]])/2)</f>
        <v>4833400</v>
      </c>
      <c r="AR76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61" spans="1:44" x14ac:dyDescent="0.3">
      <c r="A761">
        <v>871</v>
      </c>
      <c r="B761" t="s">
        <v>1015</v>
      </c>
      <c r="C761" s="1">
        <v>13300000</v>
      </c>
      <c r="D761" s="2">
        <v>7406628736</v>
      </c>
      <c r="E761" t="s">
        <v>170</v>
      </c>
      <c r="F761" t="s">
        <v>1015</v>
      </c>
      <c r="G761">
        <v>6916</v>
      </c>
      <c r="H761" t="s">
        <v>39</v>
      </c>
      <c r="I761" t="s">
        <v>40</v>
      </c>
      <c r="J761" t="s">
        <v>170</v>
      </c>
      <c r="K761">
        <v>764</v>
      </c>
      <c r="L761">
        <v>167</v>
      </c>
      <c r="M761">
        <v>38</v>
      </c>
      <c r="N761">
        <v>17468000</v>
      </c>
      <c r="O761">
        <v>4400</v>
      </c>
      <c r="P761">
        <v>69900</v>
      </c>
      <c r="Q761">
        <v>52400</v>
      </c>
      <c r="R761">
        <v>838500</v>
      </c>
      <c r="S761">
        <v>100000</v>
      </c>
      <c r="T761">
        <v>2007</v>
      </c>
      <c r="U761" t="s">
        <v>73</v>
      </c>
      <c r="V761" t="s">
        <v>74</v>
      </c>
      <c r="W761">
        <v>88.2</v>
      </c>
      <c r="X761">
        <v>328239523</v>
      </c>
      <c r="Y761">
        <v>14.7</v>
      </c>
      <c r="Z761">
        <v>270663028</v>
      </c>
      <c r="AA761">
        <v>37.090240000000001</v>
      </c>
      <c r="AB761">
        <v>-95.712890999999999</v>
      </c>
      <c r="AC761">
        <v>33.901960784313722</v>
      </c>
      <c r="AD761">
        <v>1070941.1127819549</v>
      </c>
      <c r="AE761">
        <v>1923.0769230769231</v>
      </c>
      <c r="AF761">
        <v>1.7956887639521074E-3</v>
      </c>
      <c r="AG761">
        <v>9.4374920752069418</v>
      </c>
      <c r="AH761">
        <v>556.88937864661659</v>
      </c>
      <c r="AI761">
        <v>19</v>
      </c>
      <c r="AJ761">
        <v>65500</v>
      </c>
      <c r="AK761">
        <v>786100</v>
      </c>
      <c r="AL761">
        <v>5263.1578947368425</v>
      </c>
      <c r="AM761">
        <f>youtube_stats_raw[[#This Row],[subscribers_for_last_30_days]] /  youtube_stats_raw[[#This Row],[subscribers]]</f>
        <v>7.5187969924812026E-3</v>
      </c>
      <c r="AN761" t="str">
        <f>IF(AND(youtube_stats_raw[[#This Row],[upload_frequency]]&gt;23.1077381,youtube_stats_raw[[#This Row],[ engagement_rate]]&lt;=0),"High",IF(OR(youtube_stats_raw[[#This Row],[upload_frequency]]&gt;23.1077381,youtube_stats_raw[[#This Row],[ engagement_rate]]&lt;=0),"Medium","Low"))</f>
        <v>Medium</v>
      </c>
      <c r="AO761" s="4">
        <f>DATE(T761, MATCH(U761,{"Jan","Feb","Mar","Apr","May","Jun","Jul","Aug","Sep","Oct","Nov","Dec"},0), V761)</f>
        <v>39096</v>
      </c>
      <c r="AP761" t="str">
        <f>IF(youtube_stats_raw[[#This Row],[subscribers]]&lt;70000000,"Micro",IF(youtube_stats_raw[[#This Row],[subscribers]]&lt;128000000,"Mid",IF(youtube_stats_raw[[#This Row],[subscribers]]&lt;186000000,"Macro","Mega")))</f>
        <v>Micro</v>
      </c>
      <c r="AQ761">
        <f>SUM((youtube_stats_raw[[#This Row],[lowest_yearly_earnings]] + youtube_stats_raw[[#This Row],[highest_yearly_earnings]])/2)</f>
        <v>445450</v>
      </c>
      <c r="AR76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62" spans="1:44" x14ac:dyDescent="0.3">
      <c r="A762">
        <v>872</v>
      </c>
      <c r="B762" t="s">
        <v>1016</v>
      </c>
      <c r="C762" s="1">
        <v>13300000</v>
      </c>
      <c r="D762" s="2">
        <v>2831275503</v>
      </c>
      <c r="E762" t="s">
        <v>94</v>
      </c>
      <c r="F762" t="s">
        <v>1016</v>
      </c>
      <c r="G762">
        <v>1489</v>
      </c>
      <c r="H762" t="s">
        <v>31</v>
      </c>
      <c r="I762" t="s">
        <v>32</v>
      </c>
      <c r="J762" t="s">
        <v>181</v>
      </c>
      <c r="K762">
        <v>3123</v>
      </c>
      <c r="L762">
        <v>117</v>
      </c>
      <c r="M762">
        <v>32</v>
      </c>
      <c r="N762">
        <v>43118000</v>
      </c>
      <c r="O762">
        <v>10800</v>
      </c>
      <c r="P762">
        <v>172500</v>
      </c>
      <c r="Q762">
        <v>129400</v>
      </c>
      <c r="R762">
        <v>2100000</v>
      </c>
      <c r="S762">
        <v>0</v>
      </c>
      <c r="T762">
        <v>2014</v>
      </c>
      <c r="U762" t="s">
        <v>132</v>
      </c>
      <c r="V762" t="s">
        <v>82</v>
      </c>
      <c r="W762">
        <v>28.1</v>
      </c>
      <c r="X762">
        <v>1366417754</v>
      </c>
      <c r="Y762">
        <v>5.36</v>
      </c>
      <c r="Z762">
        <v>471031528</v>
      </c>
      <c r="AA762">
        <v>20.593684</v>
      </c>
      <c r="AB762">
        <v>78.962879999999998</v>
      </c>
      <c r="AC762">
        <v>12.408333333333333</v>
      </c>
      <c r="AD762">
        <v>1901461.0496977838</v>
      </c>
      <c r="AE762">
        <v>8932.1692411014101</v>
      </c>
      <c r="AF762">
        <v>4.6975294300775081E-3</v>
      </c>
      <c r="AG762">
        <v>60.926603510403773</v>
      </c>
      <c r="AH762">
        <v>212.87785736842105</v>
      </c>
      <c r="AI762">
        <v>12</v>
      </c>
      <c r="AJ762">
        <v>161700</v>
      </c>
      <c r="AK762">
        <v>1970600</v>
      </c>
      <c r="AL762">
        <v>0</v>
      </c>
      <c r="AM762">
        <f>youtube_stats_raw[[#This Row],[subscribers_for_last_30_days]] /  youtube_stats_raw[[#This Row],[subscribers]]</f>
        <v>0</v>
      </c>
      <c r="AN762" t="str">
        <f>IF(AND(youtube_stats_raw[[#This Row],[upload_frequency]]&gt;23.1077381,youtube_stats_raw[[#This Row],[ engagement_rate]]&lt;=0),"High",IF(OR(youtube_stats_raw[[#This Row],[upload_frequency]]&gt;23.1077381,youtube_stats_raw[[#This Row],[ engagement_rate]]&lt;=0),"Medium","Low"))</f>
        <v>Medium</v>
      </c>
      <c r="AO762" s="4">
        <f>DATE(T762, MATCH(U762,{"Jan","Feb","Mar","Apr","May","Jun","Jul","Aug","Sep","Oct","Nov","Dec"},0), V762)</f>
        <v>41919</v>
      </c>
      <c r="AP762" t="str">
        <f>IF(youtube_stats_raw[[#This Row],[subscribers]]&lt;70000000,"Micro",IF(youtube_stats_raw[[#This Row],[subscribers]]&lt;128000000,"Mid",IF(youtube_stats_raw[[#This Row],[subscribers]]&lt;186000000,"Macro","Mega")))</f>
        <v>Micro</v>
      </c>
      <c r="AQ762">
        <f>SUM((youtube_stats_raw[[#This Row],[lowest_yearly_earnings]] + youtube_stats_raw[[#This Row],[highest_yearly_earnings]])/2)</f>
        <v>1114700</v>
      </c>
      <c r="AR76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63" spans="1:44" x14ac:dyDescent="0.3">
      <c r="A763">
        <v>873</v>
      </c>
      <c r="B763" t="s">
        <v>1017</v>
      </c>
      <c r="C763" s="1">
        <v>13300000</v>
      </c>
      <c r="D763" s="2">
        <v>4129249415</v>
      </c>
      <c r="E763" t="s">
        <v>61</v>
      </c>
      <c r="F763" t="s">
        <v>1017</v>
      </c>
      <c r="G763">
        <v>1640</v>
      </c>
      <c r="H763" t="s">
        <v>216</v>
      </c>
      <c r="I763" t="s">
        <v>217</v>
      </c>
      <c r="J763" t="s">
        <v>41</v>
      </c>
      <c r="K763">
        <v>1818</v>
      </c>
      <c r="L763">
        <v>7</v>
      </c>
      <c r="M763">
        <v>63</v>
      </c>
      <c r="N763">
        <v>70712000</v>
      </c>
      <c r="O763">
        <v>17700</v>
      </c>
      <c r="P763">
        <v>282800</v>
      </c>
      <c r="Q763">
        <v>212100</v>
      </c>
      <c r="R763">
        <v>3400000</v>
      </c>
      <c r="S763">
        <v>200000</v>
      </c>
      <c r="T763">
        <v>2013</v>
      </c>
      <c r="U763" t="s">
        <v>91</v>
      </c>
      <c r="V763" t="s">
        <v>47</v>
      </c>
      <c r="W763">
        <v>68</v>
      </c>
      <c r="X763">
        <v>34268528</v>
      </c>
      <c r="Y763">
        <v>5.93</v>
      </c>
      <c r="Z763">
        <v>28807838</v>
      </c>
      <c r="AA763">
        <v>23.885942</v>
      </c>
      <c r="AB763">
        <v>45.079161999999997</v>
      </c>
      <c r="AC763">
        <v>12.424242424242424</v>
      </c>
      <c r="AD763">
        <v>2517835.0091463416</v>
      </c>
      <c r="AE763">
        <v>8109.7560975609758</v>
      </c>
      <c r="AF763">
        <v>3.220924352906883E-3</v>
      </c>
      <c r="AG763">
        <v>68.487023082862137</v>
      </c>
      <c r="AH763">
        <v>310.46988082706764</v>
      </c>
      <c r="AI763">
        <v>13</v>
      </c>
      <c r="AJ763">
        <v>265100</v>
      </c>
      <c r="AK763">
        <v>3187900</v>
      </c>
      <c r="AL763">
        <v>15384.615384615385</v>
      </c>
      <c r="AM763">
        <f>youtube_stats_raw[[#This Row],[subscribers_for_last_30_days]] /  youtube_stats_raw[[#This Row],[subscribers]]</f>
        <v>1.5037593984962405E-2</v>
      </c>
      <c r="AN763" t="str">
        <f>IF(AND(youtube_stats_raw[[#This Row],[upload_frequency]]&gt;23.1077381,youtube_stats_raw[[#This Row],[ engagement_rate]]&lt;=0),"High",IF(OR(youtube_stats_raw[[#This Row],[upload_frequency]]&gt;23.1077381,youtube_stats_raw[[#This Row],[ engagement_rate]]&lt;=0),"Medium","Low"))</f>
        <v>Low</v>
      </c>
      <c r="AO763" s="4">
        <f>DATE(T763, MATCH(U763,{"Jan","Feb","Mar","Apr","May","Jun","Jul","Aug","Sep","Oct","Nov","Dec"},0), V763)</f>
        <v>41506</v>
      </c>
      <c r="AP763" t="str">
        <f>IF(youtube_stats_raw[[#This Row],[subscribers]]&lt;70000000,"Micro",IF(youtube_stats_raw[[#This Row],[subscribers]]&lt;128000000,"Mid",IF(youtube_stats_raw[[#This Row],[subscribers]]&lt;186000000,"Macro","Mega")))</f>
        <v>Micro</v>
      </c>
      <c r="AQ763">
        <f>SUM((youtube_stats_raw[[#This Row],[lowest_yearly_earnings]] + youtube_stats_raw[[#This Row],[highest_yearly_earnings]])/2)</f>
        <v>1806050</v>
      </c>
      <c r="AR76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64" spans="1:44" x14ac:dyDescent="0.3">
      <c r="A764">
        <v>874</v>
      </c>
      <c r="B764" t="s">
        <v>1018</v>
      </c>
      <c r="C764" s="1">
        <v>13300000</v>
      </c>
      <c r="D764" s="2">
        <v>6412313570</v>
      </c>
      <c r="E764" t="s">
        <v>61</v>
      </c>
      <c r="F764" t="s">
        <v>1018</v>
      </c>
      <c r="G764">
        <v>1749</v>
      </c>
      <c r="H764" t="s">
        <v>106</v>
      </c>
      <c r="I764" t="s">
        <v>107</v>
      </c>
      <c r="J764" t="s">
        <v>45</v>
      </c>
      <c r="K764">
        <v>949</v>
      </c>
      <c r="L764">
        <v>12</v>
      </c>
      <c r="M764">
        <v>163</v>
      </c>
      <c r="N764">
        <v>5387000</v>
      </c>
      <c r="O764">
        <v>1300</v>
      </c>
      <c r="P764">
        <v>21500</v>
      </c>
      <c r="Q764">
        <v>16200</v>
      </c>
      <c r="R764">
        <v>258600</v>
      </c>
      <c r="S764">
        <v>100000</v>
      </c>
      <c r="T764">
        <v>2015</v>
      </c>
      <c r="U764" t="s">
        <v>59</v>
      </c>
      <c r="V764" t="s">
        <v>76</v>
      </c>
      <c r="W764">
        <v>68.900000000000006</v>
      </c>
      <c r="X764">
        <v>36991981</v>
      </c>
      <c r="Y764">
        <v>5.56</v>
      </c>
      <c r="Z764">
        <v>30628482</v>
      </c>
      <c r="AA764">
        <v>56.130366000000002</v>
      </c>
      <c r="AB764">
        <v>-106.346771</v>
      </c>
      <c r="AC764">
        <v>16.194444444444443</v>
      </c>
      <c r="AD764">
        <v>3666274.1966838194</v>
      </c>
      <c r="AE764">
        <v>7604.3453401943971</v>
      </c>
      <c r="AF764">
        <v>2.0741343751846495E-3</v>
      </c>
      <c r="AG764">
        <v>3.3529239899601477</v>
      </c>
      <c r="AH764">
        <v>482.12883984962406</v>
      </c>
      <c r="AI764">
        <v>11</v>
      </c>
      <c r="AJ764">
        <v>20200</v>
      </c>
      <c r="AK764">
        <v>242400</v>
      </c>
      <c r="AL764">
        <v>9090.9090909090901</v>
      </c>
      <c r="AM764">
        <f>youtube_stats_raw[[#This Row],[subscribers_for_last_30_days]] /  youtube_stats_raw[[#This Row],[subscribers]]</f>
        <v>7.5187969924812026E-3</v>
      </c>
      <c r="AN764" t="str">
        <f>IF(AND(youtube_stats_raw[[#This Row],[upload_frequency]]&gt;23.1077381,youtube_stats_raw[[#This Row],[ engagement_rate]]&lt;=0),"High",IF(OR(youtube_stats_raw[[#This Row],[upload_frequency]]&gt;23.1077381,youtube_stats_raw[[#This Row],[ engagement_rate]]&lt;=0),"Medium","Low"))</f>
        <v>Low</v>
      </c>
      <c r="AO764" s="4">
        <f>DATE(T764, MATCH(U764,{"Jan","Feb","Mar","Apr","May","Jun","Jul","Aug","Sep","Oct","Nov","Dec"},0), V764)</f>
        <v>42132</v>
      </c>
      <c r="AP764" t="str">
        <f>IF(youtube_stats_raw[[#This Row],[subscribers]]&lt;70000000,"Micro",IF(youtube_stats_raw[[#This Row],[subscribers]]&lt;128000000,"Mid",IF(youtube_stats_raw[[#This Row],[subscribers]]&lt;186000000,"Macro","Mega")))</f>
        <v>Micro</v>
      </c>
      <c r="AQ764">
        <f>SUM((youtube_stats_raw[[#This Row],[lowest_yearly_earnings]] + youtube_stats_raw[[#This Row],[highest_yearly_earnings]])/2)</f>
        <v>137400</v>
      </c>
      <c r="AR76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65" spans="1:44" x14ac:dyDescent="0.3">
      <c r="A765">
        <v>875</v>
      </c>
      <c r="B765" t="s">
        <v>1019</v>
      </c>
      <c r="C765" s="1">
        <v>13200000</v>
      </c>
      <c r="D765" s="2">
        <v>9884886099</v>
      </c>
      <c r="E765" t="s">
        <v>45</v>
      </c>
      <c r="F765" t="s">
        <v>1019</v>
      </c>
      <c r="G765">
        <v>538</v>
      </c>
      <c r="H765" t="s">
        <v>39</v>
      </c>
      <c r="I765" t="s">
        <v>40</v>
      </c>
      <c r="J765" t="s">
        <v>45</v>
      </c>
      <c r="K765">
        <v>454</v>
      </c>
      <c r="L765">
        <v>167</v>
      </c>
      <c r="M765">
        <v>163</v>
      </c>
      <c r="N765">
        <v>319647000</v>
      </c>
      <c r="O765">
        <v>79900</v>
      </c>
      <c r="P765">
        <v>1300000</v>
      </c>
      <c r="Q765">
        <v>958900</v>
      </c>
      <c r="R765">
        <v>15300000</v>
      </c>
      <c r="S765">
        <v>500000</v>
      </c>
      <c r="T765">
        <v>2021</v>
      </c>
      <c r="U765" t="s">
        <v>46</v>
      </c>
      <c r="V765" t="s">
        <v>47</v>
      </c>
      <c r="W765">
        <v>88.2</v>
      </c>
      <c r="X765">
        <v>328239523</v>
      </c>
      <c r="Y765">
        <v>14.7</v>
      </c>
      <c r="Z765">
        <v>270663028</v>
      </c>
      <c r="AA765">
        <v>37.090240000000001</v>
      </c>
      <c r="AB765">
        <v>-95.712890999999999</v>
      </c>
      <c r="AC765">
        <v>14.944444444444445</v>
      </c>
      <c r="AD765">
        <v>18373394.236059479</v>
      </c>
      <c r="AE765">
        <v>24535.31598513011</v>
      </c>
      <c r="AF765">
        <v>1.3353719878811119E-3</v>
      </c>
      <c r="AG765">
        <v>131.51390789738224</v>
      </c>
      <c r="AH765">
        <v>748.85500750000006</v>
      </c>
      <c r="AI765">
        <v>5</v>
      </c>
      <c r="AJ765">
        <v>1220100</v>
      </c>
      <c r="AK765">
        <v>14341100</v>
      </c>
      <c r="AL765">
        <v>100000</v>
      </c>
      <c r="AM765">
        <f>youtube_stats_raw[[#This Row],[subscribers_for_last_30_days]] /  youtube_stats_raw[[#This Row],[subscribers]]</f>
        <v>3.787878787878788E-2</v>
      </c>
      <c r="AN765" t="str">
        <f>IF(AND(youtube_stats_raw[[#This Row],[upload_frequency]]&gt;23.1077381,youtube_stats_raw[[#This Row],[ engagement_rate]]&lt;=0),"High",IF(OR(youtube_stats_raw[[#This Row],[upload_frequency]]&gt;23.1077381,youtube_stats_raw[[#This Row],[ engagement_rate]]&lt;=0),"Medium","Low"))</f>
        <v>Low</v>
      </c>
      <c r="AO765" s="4">
        <f>DATE(T765, MATCH(U765,{"Jan","Feb","Mar","Apr","May","Jun","Jul","Aug","Sep","Oct","Nov","Dec"},0), V765)</f>
        <v>44247</v>
      </c>
      <c r="AP765" t="str">
        <f>IF(youtube_stats_raw[[#This Row],[subscribers]]&lt;70000000,"Micro",IF(youtube_stats_raw[[#This Row],[subscribers]]&lt;128000000,"Mid",IF(youtube_stats_raw[[#This Row],[subscribers]]&lt;186000000,"Macro","Mega")))</f>
        <v>Micro</v>
      </c>
      <c r="AQ765">
        <f>SUM((youtube_stats_raw[[#This Row],[lowest_yearly_earnings]] + youtube_stats_raw[[#This Row],[highest_yearly_earnings]])/2)</f>
        <v>8129450</v>
      </c>
      <c r="AR76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66" spans="1:44" x14ac:dyDescent="0.3">
      <c r="A766">
        <v>876</v>
      </c>
      <c r="B766" t="s">
        <v>1020</v>
      </c>
      <c r="C766" s="1">
        <v>13200000</v>
      </c>
      <c r="D766" s="2">
        <v>1148422000</v>
      </c>
      <c r="E766" t="s">
        <v>45</v>
      </c>
      <c r="F766" t="s">
        <v>1020</v>
      </c>
      <c r="G766">
        <v>192</v>
      </c>
      <c r="H766" t="s">
        <v>69</v>
      </c>
      <c r="I766" t="s">
        <v>70</v>
      </c>
      <c r="J766" t="s">
        <v>45</v>
      </c>
      <c r="K766">
        <v>9855</v>
      </c>
      <c r="L766">
        <v>13</v>
      </c>
      <c r="M766">
        <v>163</v>
      </c>
      <c r="N766">
        <v>8769000</v>
      </c>
      <c r="O766">
        <v>2200</v>
      </c>
      <c r="P766">
        <v>35100</v>
      </c>
      <c r="Q766">
        <v>26300</v>
      </c>
      <c r="R766">
        <v>420900</v>
      </c>
      <c r="S766">
        <v>200000</v>
      </c>
      <c r="T766">
        <v>2019</v>
      </c>
      <c r="U766" t="s">
        <v>73</v>
      </c>
      <c r="V766" t="s">
        <v>119</v>
      </c>
      <c r="W766">
        <v>81.900000000000006</v>
      </c>
      <c r="X766">
        <v>144373535</v>
      </c>
      <c r="Y766">
        <v>4.59</v>
      </c>
      <c r="Z766">
        <v>107683889</v>
      </c>
      <c r="AA766">
        <v>61.524009999999997</v>
      </c>
      <c r="AB766">
        <v>105.31875599999999</v>
      </c>
      <c r="AC766">
        <v>3.2</v>
      </c>
      <c r="AD766">
        <v>5981364.583333333</v>
      </c>
      <c r="AE766">
        <v>68750</v>
      </c>
      <c r="AF766">
        <v>1.1494032681366258E-2</v>
      </c>
      <c r="AG766">
        <v>30.56367781181482</v>
      </c>
      <c r="AH766">
        <v>87.001666666666665</v>
      </c>
      <c r="AI766">
        <v>7</v>
      </c>
      <c r="AJ766">
        <v>32900</v>
      </c>
      <c r="AK766">
        <v>394600</v>
      </c>
      <c r="AL766">
        <v>28571.428571428572</v>
      </c>
      <c r="AM766">
        <f>youtube_stats_raw[[#This Row],[subscribers_for_last_30_days]] /  youtube_stats_raw[[#This Row],[subscribers]]</f>
        <v>1.5151515151515152E-2</v>
      </c>
      <c r="AN766" t="str">
        <f>IF(AND(youtube_stats_raw[[#This Row],[upload_frequency]]&gt;23.1077381,youtube_stats_raw[[#This Row],[ engagement_rate]]&lt;=0),"High",IF(OR(youtube_stats_raw[[#This Row],[upload_frequency]]&gt;23.1077381,youtube_stats_raw[[#This Row],[ engagement_rate]]&lt;=0),"Medium","Low"))</f>
        <v>Low</v>
      </c>
      <c r="AO766" s="4">
        <f>DATE(T766, MATCH(U766,{"Jan","Feb","Mar","Apr","May","Jun","Jul","Aug","Sep","Oct","Nov","Dec"},0), V766)</f>
        <v>43475</v>
      </c>
      <c r="AP766" t="str">
        <f>IF(youtube_stats_raw[[#This Row],[subscribers]]&lt;70000000,"Micro",IF(youtube_stats_raw[[#This Row],[subscribers]]&lt;128000000,"Mid",IF(youtube_stats_raw[[#This Row],[subscribers]]&lt;186000000,"Macro","Mega")))</f>
        <v>Micro</v>
      </c>
      <c r="AQ766">
        <f>SUM((youtube_stats_raw[[#This Row],[lowest_yearly_earnings]] + youtube_stats_raw[[#This Row],[highest_yearly_earnings]])/2)</f>
        <v>223600</v>
      </c>
      <c r="AR76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67" spans="1:44" x14ac:dyDescent="0.3">
      <c r="A767">
        <v>877</v>
      </c>
      <c r="B767" t="s">
        <v>1021</v>
      </c>
      <c r="C767" s="1">
        <v>13200000</v>
      </c>
      <c r="D767" s="2">
        <v>2036408398</v>
      </c>
      <c r="E767" t="s">
        <v>61</v>
      </c>
      <c r="F767" t="s">
        <v>1021</v>
      </c>
      <c r="G767">
        <v>172</v>
      </c>
      <c r="H767" t="s">
        <v>1022</v>
      </c>
      <c r="I767" t="s">
        <v>1023</v>
      </c>
      <c r="J767" t="s">
        <v>41</v>
      </c>
      <c r="K767">
        <v>4846</v>
      </c>
      <c r="L767">
        <v>1</v>
      </c>
      <c r="M767">
        <v>64</v>
      </c>
      <c r="N767">
        <v>20369000</v>
      </c>
      <c r="O767">
        <v>5100</v>
      </c>
      <c r="P767">
        <v>81500</v>
      </c>
      <c r="Q767">
        <v>61100</v>
      </c>
      <c r="R767">
        <v>977700</v>
      </c>
      <c r="S767">
        <v>0</v>
      </c>
      <c r="T767">
        <v>2017</v>
      </c>
      <c r="U767" t="s">
        <v>65</v>
      </c>
      <c r="V767" t="s">
        <v>125</v>
      </c>
      <c r="W767">
        <v>88.2</v>
      </c>
      <c r="X767">
        <v>5520314</v>
      </c>
      <c r="Y767">
        <v>6.59</v>
      </c>
      <c r="Z767">
        <v>4716888</v>
      </c>
      <c r="AA767">
        <v>61.924109999999999</v>
      </c>
      <c r="AB767">
        <v>25.748151</v>
      </c>
      <c r="AC767">
        <v>2.0476190476190474</v>
      </c>
      <c r="AD767">
        <v>11839583.709302325</v>
      </c>
      <c r="AE767">
        <v>76744.186046511633</v>
      </c>
      <c r="AF767">
        <v>6.4820003752508589E-3</v>
      </c>
      <c r="AG767">
        <v>40.021441710829166</v>
      </c>
      <c r="AH767">
        <v>154.27336348484849</v>
      </c>
      <c r="AI767">
        <v>9</v>
      </c>
      <c r="AJ767">
        <v>76400</v>
      </c>
      <c r="AK767">
        <v>916600</v>
      </c>
      <c r="AL767">
        <v>0</v>
      </c>
      <c r="AM767">
        <f>youtube_stats_raw[[#This Row],[subscribers_for_last_30_days]] /  youtube_stats_raw[[#This Row],[subscribers]]</f>
        <v>0</v>
      </c>
      <c r="AN767" t="str">
        <f>IF(AND(youtube_stats_raw[[#This Row],[upload_frequency]]&gt;23.1077381,youtube_stats_raw[[#This Row],[ engagement_rate]]&lt;=0),"High",IF(OR(youtube_stats_raw[[#This Row],[upload_frequency]]&gt;23.1077381,youtube_stats_raw[[#This Row],[ engagement_rate]]&lt;=0),"Medium","Low"))</f>
        <v>Medium</v>
      </c>
      <c r="AO767" s="4">
        <f>DATE(T767, MATCH(U767,{"Jan","Feb","Mar","Apr","May","Jun","Jul","Aug","Sep","Oct","Nov","Dec"},0), V767)</f>
        <v>42853</v>
      </c>
      <c r="AP767" t="str">
        <f>IF(youtube_stats_raw[[#This Row],[subscribers]]&lt;70000000,"Micro",IF(youtube_stats_raw[[#This Row],[subscribers]]&lt;128000000,"Mid",IF(youtube_stats_raw[[#This Row],[subscribers]]&lt;186000000,"Macro","Mega")))</f>
        <v>Micro</v>
      </c>
      <c r="AQ767">
        <f>SUM((youtube_stats_raw[[#This Row],[lowest_yearly_earnings]] + youtube_stats_raw[[#This Row],[highest_yearly_earnings]])/2)</f>
        <v>519400</v>
      </c>
      <c r="AR76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68" spans="1:44" x14ac:dyDescent="0.3">
      <c r="A768">
        <v>879</v>
      </c>
      <c r="B768" t="s">
        <v>1024</v>
      </c>
      <c r="C768" s="1">
        <v>13200000</v>
      </c>
      <c r="D768" s="2">
        <v>3789736218</v>
      </c>
      <c r="E768" t="s">
        <v>45</v>
      </c>
      <c r="F768" t="s">
        <v>1024</v>
      </c>
      <c r="G768">
        <v>8019</v>
      </c>
      <c r="H768" t="s">
        <v>31</v>
      </c>
      <c r="I768" t="s">
        <v>32</v>
      </c>
      <c r="J768" t="s">
        <v>30</v>
      </c>
      <c r="K768">
        <v>2063</v>
      </c>
      <c r="L768">
        <v>118</v>
      </c>
      <c r="M768">
        <v>142</v>
      </c>
      <c r="N768">
        <v>25321000</v>
      </c>
      <c r="O768">
        <v>6300</v>
      </c>
      <c r="P768">
        <v>101300</v>
      </c>
      <c r="Q768">
        <v>76000</v>
      </c>
      <c r="R768">
        <v>1200000</v>
      </c>
      <c r="S768">
        <v>0</v>
      </c>
      <c r="T768">
        <v>2010</v>
      </c>
      <c r="U768" t="s">
        <v>84</v>
      </c>
      <c r="V768" t="s">
        <v>99</v>
      </c>
      <c r="W768">
        <v>28.1</v>
      </c>
      <c r="X768">
        <v>1366417754</v>
      </c>
      <c r="Y768">
        <v>5.36</v>
      </c>
      <c r="Z768">
        <v>471031528</v>
      </c>
      <c r="AA768">
        <v>20.593684</v>
      </c>
      <c r="AB768">
        <v>78.962879999999998</v>
      </c>
      <c r="AC768">
        <v>47.732142857142854</v>
      </c>
      <c r="AD768">
        <v>472594.61503928172</v>
      </c>
      <c r="AE768">
        <v>1646.0905349794239</v>
      </c>
      <c r="AF768">
        <v>3.4830920255885735E-3</v>
      </c>
      <c r="AG768">
        <v>26.73009259031231</v>
      </c>
      <c r="AH768">
        <v>287.10122863636366</v>
      </c>
      <c r="AI768">
        <v>16</v>
      </c>
      <c r="AJ768">
        <v>95000</v>
      </c>
      <c r="AK768">
        <v>1124000</v>
      </c>
      <c r="AL768">
        <v>0</v>
      </c>
      <c r="AM768">
        <f>youtube_stats_raw[[#This Row],[subscribers_for_last_30_days]] /  youtube_stats_raw[[#This Row],[subscribers]]</f>
        <v>0</v>
      </c>
      <c r="AN768" t="str">
        <f>IF(AND(youtube_stats_raw[[#This Row],[upload_frequency]]&gt;23.1077381,youtube_stats_raw[[#This Row],[ engagement_rate]]&lt;=0),"High",IF(OR(youtube_stats_raw[[#This Row],[upload_frequency]]&gt;23.1077381,youtube_stats_raw[[#This Row],[ engagement_rate]]&lt;=0),"Medium","Low"))</f>
        <v>High</v>
      </c>
      <c r="AO768" s="4">
        <f>DATE(T768, MATCH(U768,{"Jan","Feb","Mar","Apr","May","Jun","Jul","Aug","Sep","Oct","Nov","Dec"},0), V768)</f>
        <v>40539</v>
      </c>
      <c r="AP768" t="str">
        <f>IF(youtube_stats_raw[[#This Row],[subscribers]]&lt;70000000,"Micro",IF(youtube_stats_raw[[#This Row],[subscribers]]&lt;128000000,"Mid",IF(youtube_stats_raw[[#This Row],[subscribers]]&lt;186000000,"Macro","Mega")))</f>
        <v>Micro</v>
      </c>
      <c r="AQ768">
        <f>SUM((youtube_stats_raw[[#This Row],[lowest_yearly_earnings]] + youtube_stats_raw[[#This Row],[highest_yearly_earnings]])/2)</f>
        <v>638000</v>
      </c>
      <c r="AR76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69" spans="1:44" x14ac:dyDescent="0.3">
      <c r="A769">
        <v>880</v>
      </c>
      <c r="B769" t="s">
        <v>1025</v>
      </c>
      <c r="C769" s="1">
        <v>13200000</v>
      </c>
      <c r="D769" s="2">
        <v>4205664894</v>
      </c>
      <c r="E769" t="s">
        <v>71</v>
      </c>
      <c r="F769" t="s">
        <v>1025</v>
      </c>
      <c r="G769">
        <v>1324</v>
      </c>
      <c r="H769" t="s">
        <v>246</v>
      </c>
      <c r="I769" t="s">
        <v>247</v>
      </c>
      <c r="J769" t="s">
        <v>71</v>
      </c>
      <c r="K769">
        <v>1786</v>
      </c>
      <c r="L769">
        <v>30</v>
      </c>
      <c r="M769">
        <v>55</v>
      </c>
      <c r="N769">
        <v>264308000</v>
      </c>
      <c r="O769">
        <v>66100</v>
      </c>
      <c r="P769">
        <v>1100000</v>
      </c>
      <c r="Q769">
        <v>792900</v>
      </c>
      <c r="R769">
        <v>12700000</v>
      </c>
      <c r="S769">
        <v>800000</v>
      </c>
      <c r="T769">
        <v>2013</v>
      </c>
      <c r="U769" t="s">
        <v>51</v>
      </c>
      <c r="V769" t="s">
        <v>72</v>
      </c>
      <c r="W769">
        <v>36.299999999999997</v>
      </c>
      <c r="X769">
        <v>270203917</v>
      </c>
      <c r="Y769">
        <v>4.6900000000000004</v>
      </c>
      <c r="Z769">
        <v>151509724</v>
      </c>
      <c r="AA769">
        <v>-0.78927499999999995</v>
      </c>
      <c r="AB769">
        <v>113.92132700000001</v>
      </c>
      <c r="AC769">
        <v>10.030303030303031</v>
      </c>
      <c r="AD769">
        <v>3176484.0589123867</v>
      </c>
      <c r="AE769">
        <v>9969.7885196374627</v>
      </c>
      <c r="AF769">
        <v>3.138623816374848E-3</v>
      </c>
      <c r="AG769">
        <v>261.551984697904</v>
      </c>
      <c r="AH769">
        <v>318.61097681818183</v>
      </c>
      <c r="AI769">
        <v>13</v>
      </c>
      <c r="AJ769">
        <v>1033900</v>
      </c>
      <c r="AK769">
        <v>11907100</v>
      </c>
      <c r="AL769">
        <v>61538.461538461539</v>
      </c>
      <c r="AM769">
        <f>youtube_stats_raw[[#This Row],[subscribers_for_last_30_days]] /  youtube_stats_raw[[#This Row],[subscribers]]</f>
        <v>6.0606060606060608E-2</v>
      </c>
      <c r="AN769" t="str">
        <f>IF(AND(youtube_stats_raw[[#This Row],[upload_frequency]]&gt;23.1077381,youtube_stats_raw[[#This Row],[ engagement_rate]]&lt;=0),"High",IF(OR(youtube_stats_raw[[#This Row],[upload_frequency]]&gt;23.1077381,youtube_stats_raw[[#This Row],[ engagement_rate]]&lt;=0),"Medium","Low"))</f>
        <v>Low</v>
      </c>
      <c r="AO769" s="4">
        <f>DATE(T769, MATCH(U769,{"Jan","Feb","Mar","Apr","May","Jun","Jul","Aug","Sep","Oct","Nov","Dec"},0), V769)</f>
        <v>41542</v>
      </c>
      <c r="AP769" t="str">
        <f>IF(youtube_stats_raw[[#This Row],[subscribers]]&lt;70000000,"Micro",IF(youtube_stats_raw[[#This Row],[subscribers]]&lt;128000000,"Mid",IF(youtube_stats_raw[[#This Row],[subscribers]]&lt;186000000,"Macro","Mega")))</f>
        <v>Micro</v>
      </c>
      <c r="AQ769">
        <f>SUM((youtube_stats_raw[[#This Row],[lowest_yearly_earnings]] + youtube_stats_raw[[#This Row],[highest_yearly_earnings]])/2)</f>
        <v>6746450</v>
      </c>
      <c r="AR76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70" spans="1:44" x14ac:dyDescent="0.3">
      <c r="A770">
        <v>881</v>
      </c>
      <c r="B770" t="s">
        <v>1026</v>
      </c>
      <c r="C770" s="1">
        <v>13200000</v>
      </c>
      <c r="D770" s="2">
        <v>5224764969</v>
      </c>
      <c r="E770" t="s">
        <v>45</v>
      </c>
      <c r="F770" t="s">
        <v>1026</v>
      </c>
      <c r="G770">
        <v>413</v>
      </c>
      <c r="H770" t="s">
        <v>113</v>
      </c>
      <c r="I770" t="s">
        <v>114</v>
      </c>
      <c r="J770" t="s">
        <v>45</v>
      </c>
      <c r="K770">
        <v>1269</v>
      </c>
      <c r="L770">
        <v>49</v>
      </c>
      <c r="M770">
        <v>164</v>
      </c>
      <c r="N770">
        <v>64517000</v>
      </c>
      <c r="O770">
        <v>16100</v>
      </c>
      <c r="P770">
        <v>258100</v>
      </c>
      <c r="Q770">
        <v>193600</v>
      </c>
      <c r="R770">
        <v>3100000</v>
      </c>
      <c r="S770">
        <v>100000</v>
      </c>
      <c r="T770">
        <v>2018</v>
      </c>
      <c r="U770" t="s">
        <v>73</v>
      </c>
      <c r="V770" t="s">
        <v>101</v>
      </c>
      <c r="W770">
        <v>51.3</v>
      </c>
      <c r="X770">
        <v>212559417</v>
      </c>
      <c r="Y770">
        <v>12.08</v>
      </c>
      <c r="Z770">
        <v>183241641</v>
      </c>
      <c r="AA770">
        <v>-14.235004</v>
      </c>
      <c r="AB770">
        <v>-51.925280000000001</v>
      </c>
      <c r="AC770">
        <v>5.7361111111111107</v>
      </c>
      <c r="AD770">
        <v>12650762.636803875</v>
      </c>
      <c r="AE770">
        <v>31961.259079903146</v>
      </c>
      <c r="AF770">
        <v>2.5264294333466313E-3</v>
      </c>
      <c r="AG770">
        <v>49.39935126869436</v>
      </c>
      <c r="AH770">
        <v>395.81552795454547</v>
      </c>
      <c r="AI770">
        <v>8</v>
      </c>
      <c r="AJ770">
        <v>242000</v>
      </c>
      <c r="AK770">
        <v>2906400</v>
      </c>
      <c r="AL770">
        <v>12500</v>
      </c>
      <c r="AM770">
        <f>youtube_stats_raw[[#This Row],[subscribers_for_last_30_days]] /  youtube_stats_raw[[#This Row],[subscribers]]</f>
        <v>7.575757575757576E-3</v>
      </c>
      <c r="AN770" t="str">
        <f>IF(AND(youtube_stats_raw[[#This Row],[upload_frequency]]&gt;23.1077381,youtube_stats_raw[[#This Row],[ engagement_rate]]&lt;=0),"High",IF(OR(youtube_stats_raw[[#This Row],[upload_frequency]]&gt;23.1077381,youtube_stats_raw[[#This Row],[ engagement_rate]]&lt;=0),"Medium","Low"))</f>
        <v>Low</v>
      </c>
      <c r="AO770" s="4">
        <f>DATE(T770, MATCH(U770,{"Jan","Feb","Mar","Apr","May","Jun","Jul","Aug","Sep","Oct","Nov","Dec"},0), V770)</f>
        <v>43117</v>
      </c>
      <c r="AP770" t="str">
        <f>IF(youtube_stats_raw[[#This Row],[subscribers]]&lt;70000000,"Micro",IF(youtube_stats_raw[[#This Row],[subscribers]]&lt;128000000,"Mid",IF(youtube_stats_raw[[#This Row],[subscribers]]&lt;186000000,"Macro","Mega")))</f>
        <v>Micro</v>
      </c>
      <c r="AQ770">
        <f>SUM((youtube_stats_raw[[#This Row],[lowest_yearly_earnings]] + youtube_stats_raw[[#This Row],[highest_yearly_earnings]])/2)</f>
        <v>1646800</v>
      </c>
      <c r="AR77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71" spans="1:44" x14ac:dyDescent="0.3">
      <c r="A771">
        <v>882</v>
      </c>
      <c r="B771" t="s">
        <v>1027</v>
      </c>
      <c r="C771" s="1">
        <v>13200000</v>
      </c>
      <c r="D771" s="2">
        <v>5263540904</v>
      </c>
      <c r="E771" t="s">
        <v>49</v>
      </c>
      <c r="F771" t="s">
        <v>1027</v>
      </c>
      <c r="G771">
        <v>4279</v>
      </c>
      <c r="H771" t="s">
        <v>39</v>
      </c>
      <c r="I771" t="s">
        <v>40</v>
      </c>
      <c r="J771" t="s">
        <v>49</v>
      </c>
      <c r="K771">
        <v>1252</v>
      </c>
      <c r="L771">
        <v>168</v>
      </c>
      <c r="M771">
        <v>42</v>
      </c>
      <c r="N771">
        <v>51820000</v>
      </c>
      <c r="O771">
        <v>13000</v>
      </c>
      <c r="P771">
        <v>207300</v>
      </c>
      <c r="Q771">
        <v>155500</v>
      </c>
      <c r="R771">
        <v>2500000</v>
      </c>
      <c r="S771">
        <v>100000</v>
      </c>
      <c r="T771">
        <v>2011</v>
      </c>
      <c r="U771" t="s">
        <v>46</v>
      </c>
      <c r="V771" t="s">
        <v>183</v>
      </c>
      <c r="W771">
        <v>88.2</v>
      </c>
      <c r="X771">
        <v>328239523</v>
      </c>
      <c r="Y771">
        <v>14.7</v>
      </c>
      <c r="Z771">
        <v>270663028</v>
      </c>
      <c r="AA771">
        <v>37.090240000000001</v>
      </c>
      <c r="AB771">
        <v>-95.712890999999999</v>
      </c>
      <c r="AC771">
        <v>27.429487179487179</v>
      </c>
      <c r="AD771">
        <v>1230086.6800654358</v>
      </c>
      <c r="AE771">
        <v>3084.8329048843189</v>
      </c>
      <c r="AF771">
        <v>2.5078175017066418E-3</v>
      </c>
      <c r="AG771">
        <v>39.384133947256579</v>
      </c>
      <c r="AH771">
        <v>398.7530987878788</v>
      </c>
      <c r="AI771">
        <v>15</v>
      </c>
      <c r="AJ771">
        <v>194300</v>
      </c>
      <c r="AK771">
        <v>2344500</v>
      </c>
      <c r="AL771">
        <v>6666.666666666667</v>
      </c>
      <c r="AM771">
        <f>youtube_stats_raw[[#This Row],[subscribers_for_last_30_days]] /  youtube_stats_raw[[#This Row],[subscribers]]</f>
        <v>7.575757575757576E-3</v>
      </c>
      <c r="AN771" t="str">
        <f>IF(AND(youtube_stats_raw[[#This Row],[upload_frequency]]&gt;23.1077381,youtube_stats_raw[[#This Row],[ engagement_rate]]&lt;=0),"High",IF(OR(youtube_stats_raw[[#This Row],[upload_frequency]]&gt;23.1077381,youtube_stats_raw[[#This Row],[ engagement_rate]]&lt;=0),"Medium","Low"))</f>
        <v>Medium</v>
      </c>
      <c r="AO771" s="4">
        <f>DATE(T771, MATCH(U771,{"Jan","Feb","Mar","Apr","May","Jun","Jul","Aug","Sep","Oct","Nov","Dec"},0), V771)</f>
        <v>40600</v>
      </c>
      <c r="AP771" t="str">
        <f>IF(youtube_stats_raw[[#This Row],[subscribers]]&lt;70000000,"Micro",IF(youtube_stats_raw[[#This Row],[subscribers]]&lt;128000000,"Mid",IF(youtube_stats_raw[[#This Row],[subscribers]]&lt;186000000,"Macro","Mega")))</f>
        <v>Micro</v>
      </c>
      <c r="AQ771">
        <f>SUM((youtube_stats_raw[[#This Row],[lowest_yearly_earnings]] + youtube_stats_raw[[#This Row],[highest_yearly_earnings]])/2)</f>
        <v>1327750</v>
      </c>
      <c r="AR77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72" spans="1:44" x14ac:dyDescent="0.3">
      <c r="A772">
        <v>883</v>
      </c>
      <c r="B772" t="s">
        <v>1028</v>
      </c>
      <c r="C772" s="1">
        <v>13200000</v>
      </c>
      <c r="D772" s="2">
        <v>20743586601</v>
      </c>
      <c r="E772" t="s">
        <v>30</v>
      </c>
      <c r="F772" t="s">
        <v>1028</v>
      </c>
      <c r="G772">
        <v>237</v>
      </c>
      <c r="H772" t="s">
        <v>179</v>
      </c>
      <c r="I772" t="s">
        <v>180</v>
      </c>
      <c r="J772" t="s">
        <v>30</v>
      </c>
      <c r="K772">
        <v>113</v>
      </c>
      <c r="L772">
        <v>10</v>
      </c>
      <c r="M772">
        <v>142</v>
      </c>
      <c r="N772">
        <v>86270000</v>
      </c>
      <c r="O772">
        <v>21600</v>
      </c>
      <c r="P772">
        <v>345100</v>
      </c>
      <c r="Q772">
        <v>258800</v>
      </c>
      <c r="R772">
        <v>4100000</v>
      </c>
      <c r="S772">
        <v>0</v>
      </c>
      <c r="T772">
        <v>2010</v>
      </c>
      <c r="U772" t="s">
        <v>51</v>
      </c>
      <c r="V772" t="s">
        <v>104</v>
      </c>
      <c r="W772">
        <v>55.3</v>
      </c>
      <c r="X772">
        <v>50339443</v>
      </c>
      <c r="Y772">
        <v>9.7100000000000009</v>
      </c>
      <c r="Z772">
        <v>40827302</v>
      </c>
      <c r="AA772">
        <v>4.5708679999999999</v>
      </c>
      <c r="AB772">
        <v>-74.297332999999995</v>
      </c>
      <c r="AC772">
        <v>1.4107142857142858</v>
      </c>
      <c r="AD772">
        <v>87525681.860759497</v>
      </c>
      <c r="AE772">
        <v>55696.202531645569</v>
      </c>
      <c r="AF772">
        <v>6.3634125833204077E-4</v>
      </c>
      <c r="AG772">
        <v>16.636467291696004</v>
      </c>
      <c r="AH772">
        <v>1571.4838334090909</v>
      </c>
      <c r="AI772">
        <v>16</v>
      </c>
      <c r="AJ772">
        <v>323500</v>
      </c>
      <c r="AK772">
        <v>3841200</v>
      </c>
      <c r="AL772">
        <v>0</v>
      </c>
      <c r="AM772">
        <f>youtube_stats_raw[[#This Row],[subscribers_for_last_30_days]] /  youtube_stats_raw[[#This Row],[subscribers]]</f>
        <v>0</v>
      </c>
      <c r="AN772" t="str">
        <f>IF(AND(youtube_stats_raw[[#This Row],[upload_frequency]]&gt;23.1077381,youtube_stats_raw[[#This Row],[ engagement_rate]]&lt;=0),"High",IF(OR(youtube_stats_raw[[#This Row],[upload_frequency]]&gt;23.1077381,youtube_stats_raw[[#This Row],[ engagement_rate]]&lt;=0),"Medium","Low"))</f>
        <v>Medium</v>
      </c>
      <c r="AO772" s="4">
        <f>DATE(T772, MATCH(U772,{"Jan","Feb","Mar","Apr","May","Jun","Jul","Aug","Sep","Oct","Nov","Dec"},0), V772)</f>
        <v>40451</v>
      </c>
      <c r="AP772" t="str">
        <f>IF(youtube_stats_raw[[#This Row],[subscribers]]&lt;70000000,"Micro",IF(youtube_stats_raw[[#This Row],[subscribers]]&lt;128000000,"Mid",IF(youtube_stats_raw[[#This Row],[subscribers]]&lt;186000000,"Macro","Mega")))</f>
        <v>Micro</v>
      </c>
      <c r="AQ772">
        <f>SUM((youtube_stats_raw[[#This Row],[lowest_yearly_earnings]] + youtube_stats_raw[[#This Row],[highest_yearly_earnings]])/2)</f>
        <v>2179400</v>
      </c>
      <c r="AR77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73" spans="1:44" x14ac:dyDescent="0.3">
      <c r="A773">
        <v>884</v>
      </c>
      <c r="B773" t="s">
        <v>1029</v>
      </c>
      <c r="C773" s="1">
        <v>13200000</v>
      </c>
      <c r="D773" s="2">
        <v>9378175604</v>
      </c>
      <c r="E773" t="s">
        <v>58</v>
      </c>
      <c r="F773" t="s">
        <v>1029</v>
      </c>
      <c r="G773">
        <v>6888</v>
      </c>
      <c r="H773" t="s">
        <v>39</v>
      </c>
      <c r="I773" t="s">
        <v>40</v>
      </c>
      <c r="J773" t="s">
        <v>71</v>
      </c>
      <c r="K773">
        <v>503</v>
      </c>
      <c r="L773">
        <v>168</v>
      </c>
      <c r="M773">
        <v>55</v>
      </c>
      <c r="N773">
        <v>119389000</v>
      </c>
      <c r="O773">
        <v>29800</v>
      </c>
      <c r="P773">
        <v>477600</v>
      </c>
      <c r="Q773">
        <v>358200</v>
      </c>
      <c r="R773">
        <v>5700000</v>
      </c>
      <c r="S773">
        <v>300000</v>
      </c>
      <c r="T773">
        <v>2011</v>
      </c>
      <c r="U773" t="s">
        <v>59</v>
      </c>
      <c r="V773" t="s">
        <v>103</v>
      </c>
      <c r="W773">
        <v>88.2</v>
      </c>
      <c r="X773">
        <v>328239523</v>
      </c>
      <c r="Y773">
        <v>14.7</v>
      </c>
      <c r="Z773">
        <v>270663028</v>
      </c>
      <c r="AA773">
        <v>37.090240000000001</v>
      </c>
      <c r="AB773">
        <v>-95.712890999999999</v>
      </c>
      <c r="AC773">
        <v>44.153846153846153</v>
      </c>
      <c r="AD773">
        <v>1361523.7520325202</v>
      </c>
      <c r="AE773">
        <v>1916.3763066202091</v>
      </c>
      <c r="AF773">
        <v>1.4075232281180476E-3</v>
      </c>
      <c r="AG773">
        <v>50.926749526452994</v>
      </c>
      <c r="AH773">
        <v>710.46784878787878</v>
      </c>
      <c r="AI773">
        <v>15</v>
      </c>
      <c r="AJ773">
        <v>447800</v>
      </c>
      <c r="AK773">
        <v>5341800</v>
      </c>
      <c r="AL773">
        <v>20000</v>
      </c>
      <c r="AM773">
        <f>youtube_stats_raw[[#This Row],[subscribers_for_last_30_days]] /  youtube_stats_raw[[#This Row],[subscribers]]</f>
        <v>2.2727272727272728E-2</v>
      </c>
      <c r="AN773" t="str">
        <f>IF(AND(youtube_stats_raw[[#This Row],[upload_frequency]]&gt;23.1077381,youtube_stats_raw[[#This Row],[ engagement_rate]]&lt;=0),"High",IF(OR(youtube_stats_raw[[#This Row],[upload_frequency]]&gt;23.1077381,youtube_stats_raw[[#This Row],[ engagement_rate]]&lt;=0),"Medium","Low"))</f>
        <v>Medium</v>
      </c>
      <c r="AO773" s="4">
        <f>DATE(T773, MATCH(U773,{"Jan","Feb","Mar","Apr","May","Jun","Jul","Aug","Sep","Oct","Nov","Dec"},0), V773)</f>
        <v>40679</v>
      </c>
      <c r="AP773" t="str">
        <f>IF(youtube_stats_raw[[#This Row],[subscribers]]&lt;70000000,"Micro",IF(youtube_stats_raw[[#This Row],[subscribers]]&lt;128000000,"Mid",IF(youtube_stats_raw[[#This Row],[subscribers]]&lt;186000000,"Macro","Mega")))</f>
        <v>Micro</v>
      </c>
      <c r="AQ773">
        <f>SUM((youtube_stats_raw[[#This Row],[lowest_yearly_earnings]] + youtube_stats_raw[[#This Row],[highest_yearly_earnings]])/2)</f>
        <v>3029100</v>
      </c>
      <c r="AR77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74" spans="1:44" x14ac:dyDescent="0.3">
      <c r="A774">
        <v>885</v>
      </c>
      <c r="B774" t="s">
        <v>1030</v>
      </c>
      <c r="C774" s="1">
        <v>13200000</v>
      </c>
      <c r="D774" s="2">
        <v>1138262456</v>
      </c>
      <c r="E774" t="s">
        <v>274</v>
      </c>
      <c r="F774" t="s">
        <v>1030</v>
      </c>
      <c r="G774">
        <v>1022</v>
      </c>
      <c r="H774" t="s">
        <v>31</v>
      </c>
      <c r="I774" t="s">
        <v>32</v>
      </c>
      <c r="J774" t="s">
        <v>275</v>
      </c>
      <c r="K774">
        <v>9955</v>
      </c>
      <c r="L774">
        <v>118</v>
      </c>
      <c r="M774">
        <v>17</v>
      </c>
      <c r="N774">
        <v>18518000</v>
      </c>
      <c r="O774">
        <v>4600</v>
      </c>
      <c r="P774">
        <v>74100</v>
      </c>
      <c r="Q774">
        <v>55600</v>
      </c>
      <c r="R774">
        <v>888900</v>
      </c>
      <c r="S774">
        <v>100000</v>
      </c>
      <c r="T774">
        <v>2015</v>
      </c>
      <c r="U774" t="s">
        <v>140</v>
      </c>
      <c r="V774" t="s">
        <v>101</v>
      </c>
      <c r="W774">
        <v>28.1</v>
      </c>
      <c r="X774">
        <v>1366417754</v>
      </c>
      <c r="Y774">
        <v>5.36</v>
      </c>
      <c r="Z774">
        <v>471031528</v>
      </c>
      <c r="AA774">
        <v>20.593684</v>
      </c>
      <c r="AB774">
        <v>78.962879999999998</v>
      </c>
      <c r="AC774">
        <v>9.4629629629629637</v>
      </c>
      <c r="AD774">
        <v>1113759.7416829746</v>
      </c>
      <c r="AE774">
        <v>12915.851272015656</v>
      </c>
      <c r="AF774">
        <v>1.1596622492835695E-2</v>
      </c>
      <c r="AG774">
        <v>65.099221721145838</v>
      </c>
      <c r="AH774">
        <v>86.232004242424239</v>
      </c>
      <c r="AI774">
        <v>11</v>
      </c>
      <c r="AJ774">
        <v>69500</v>
      </c>
      <c r="AK774">
        <v>833300</v>
      </c>
      <c r="AL774">
        <v>9090.9090909090901</v>
      </c>
      <c r="AM774">
        <f>youtube_stats_raw[[#This Row],[subscribers_for_last_30_days]] /  youtube_stats_raw[[#This Row],[subscribers]]</f>
        <v>7.575757575757576E-3</v>
      </c>
      <c r="AN774" t="str">
        <f>IF(AND(youtube_stats_raw[[#This Row],[upload_frequency]]&gt;23.1077381,youtube_stats_raw[[#This Row],[ engagement_rate]]&lt;=0),"High",IF(OR(youtube_stats_raw[[#This Row],[upload_frequency]]&gt;23.1077381,youtube_stats_raw[[#This Row],[ engagement_rate]]&lt;=0),"Medium","Low"))</f>
        <v>Low</v>
      </c>
      <c r="AO774" s="4">
        <f>DATE(T774, MATCH(U774,{"Jan","Feb","Mar","Apr","May","Jun","Jul","Aug","Sep","Oct","Nov","Dec"},0), V774)</f>
        <v>42325</v>
      </c>
      <c r="AP774" t="str">
        <f>IF(youtube_stats_raw[[#This Row],[subscribers]]&lt;70000000,"Micro",IF(youtube_stats_raw[[#This Row],[subscribers]]&lt;128000000,"Mid",IF(youtube_stats_raw[[#This Row],[subscribers]]&lt;186000000,"Macro","Mega")))</f>
        <v>Micro</v>
      </c>
      <c r="AQ774">
        <f>SUM((youtube_stats_raw[[#This Row],[lowest_yearly_earnings]] + youtube_stats_raw[[#This Row],[highest_yearly_earnings]])/2)</f>
        <v>472250</v>
      </c>
      <c r="AR77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75" spans="1:44" x14ac:dyDescent="0.3">
      <c r="A775">
        <v>886</v>
      </c>
      <c r="B775" t="s">
        <v>1031</v>
      </c>
      <c r="C775" s="1">
        <v>13200000</v>
      </c>
      <c r="D775" s="2">
        <v>1758603195</v>
      </c>
      <c r="E775" t="s">
        <v>58</v>
      </c>
      <c r="F775" t="s">
        <v>1031</v>
      </c>
      <c r="G775">
        <v>393</v>
      </c>
      <c r="H775" t="s">
        <v>31</v>
      </c>
      <c r="I775" t="s">
        <v>32</v>
      </c>
      <c r="J775" t="s">
        <v>181</v>
      </c>
      <c r="K775">
        <v>5855</v>
      </c>
      <c r="L775">
        <v>118</v>
      </c>
      <c r="M775">
        <v>33</v>
      </c>
      <c r="N775">
        <v>11490000</v>
      </c>
      <c r="O775">
        <v>2900</v>
      </c>
      <c r="P775">
        <v>46000</v>
      </c>
      <c r="Q775">
        <v>34500</v>
      </c>
      <c r="R775">
        <v>551500</v>
      </c>
      <c r="S775">
        <v>0</v>
      </c>
      <c r="T775">
        <v>2017</v>
      </c>
      <c r="U775" t="s">
        <v>65</v>
      </c>
      <c r="V775" t="s">
        <v>64</v>
      </c>
      <c r="W775">
        <v>28.1</v>
      </c>
      <c r="X775">
        <v>1366417754</v>
      </c>
      <c r="Y775">
        <v>5.36</v>
      </c>
      <c r="Z775">
        <v>471031528</v>
      </c>
      <c r="AA775">
        <v>20.593684</v>
      </c>
      <c r="AB775">
        <v>78.962879999999998</v>
      </c>
      <c r="AC775">
        <v>4.6785714285714288</v>
      </c>
      <c r="AD775">
        <v>4474817.2900763359</v>
      </c>
      <c r="AE775">
        <v>33587.786259541987</v>
      </c>
      <c r="AF775">
        <v>7.5059570217601021E-3</v>
      </c>
      <c r="AG775">
        <v>26.15712295461854</v>
      </c>
      <c r="AH775">
        <v>133.22751477272726</v>
      </c>
      <c r="AI775">
        <v>9</v>
      </c>
      <c r="AJ775">
        <v>43100</v>
      </c>
      <c r="AK775">
        <v>517000</v>
      </c>
      <c r="AL775">
        <v>0</v>
      </c>
      <c r="AM775">
        <f>youtube_stats_raw[[#This Row],[subscribers_for_last_30_days]] /  youtube_stats_raw[[#This Row],[subscribers]]</f>
        <v>0</v>
      </c>
      <c r="AN775" t="str">
        <f>IF(AND(youtube_stats_raw[[#This Row],[upload_frequency]]&gt;23.1077381,youtube_stats_raw[[#This Row],[ engagement_rate]]&lt;=0),"High",IF(OR(youtube_stats_raw[[#This Row],[upload_frequency]]&gt;23.1077381,youtube_stats_raw[[#This Row],[ engagement_rate]]&lt;=0),"Medium","Low"))</f>
        <v>Medium</v>
      </c>
      <c r="AO775" s="4">
        <f>DATE(T775, MATCH(U775,{"Jan","Feb","Mar","Apr","May","Jun","Jul","Aug","Sep","Oct","Nov","Dec"},0), V775)</f>
        <v>42829</v>
      </c>
      <c r="AP775" t="str">
        <f>IF(youtube_stats_raw[[#This Row],[subscribers]]&lt;70000000,"Micro",IF(youtube_stats_raw[[#This Row],[subscribers]]&lt;128000000,"Mid",IF(youtube_stats_raw[[#This Row],[subscribers]]&lt;186000000,"Macro","Mega")))</f>
        <v>Micro</v>
      </c>
      <c r="AQ775">
        <f>SUM((youtube_stats_raw[[#This Row],[lowest_yearly_earnings]] + youtube_stats_raw[[#This Row],[highest_yearly_earnings]])/2)</f>
        <v>293000</v>
      </c>
      <c r="AR77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76" spans="1:44" x14ac:dyDescent="0.3">
      <c r="A776">
        <v>887</v>
      </c>
      <c r="B776" t="s">
        <v>1032</v>
      </c>
      <c r="C776" s="1">
        <v>13100000</v>
      </c>
      <c r="D776" s="2">
        <v>2182651464</v>
      </c>
      <c r="E776" t="s">
        <v>45</v>
      </c>
      <c r="F776" t="s">
        <v>1032</v>
      </c>
      <c r="G776">
        <v>33</v>
      </c>
      <c r="H776" t="s">
        <v>39</v>
      </c>
      <c r="I776" t="s">
        <v>40</v>
      </c>
      <c r="J776" t="s">
        <v>71</v>
      </c>
      <c r="K776">
        <v>4051001</v>
      </c>
      <c r="L776">
        <v>7683</v>
      </c>
      <c r="M776">
        <v>7670</v>
      </c>
      <c r="N776">
        <v>248</v>
      </c>
      <c r="O776">
        <v>0</v>
      </c>
      <c r="P776">
        <v>1</v>
      </c>
      <c r="Q776">
        <v>1</v>
      </c>
      <c r="R776">
        <v>12</v>
      </c>
      <c r="S776">
        <v>1</v>
      </c>
      <c r="T776">
        <v>2022</v>
      </c>
      <c r="U776" t="s">
        <v>89</v>
      </c>
      <c r="V776" t="s">
        <v>99</v>
      </c>
      <c r="W776">
        <v>88.2</v>
      </c>
      <c r="X776">
        <v>328239523</v>
      </c>
      <c r="Y776">
        <v>14.7</v>
      </c>
      <c r="Z776">
        <v>270663028</v>
      </c>
      <c r="AA776">
        <v>37.090240000000001</v>
      </c>
      <c r="AB776">
        <v>-95.712890999999999</v>
      </c>
      <c r="AC776">
        <v>1.375</v>
      </c>
      <c r="AD776">
        <v>66140953.454545453</v>
      </c>
      <c r="AE776">
        <v>396969.69696969696</v>
      </c>
      <c r="AF776">
        <v>6.0018744247844783E-3</v>
      </c>
      <c r="AG776">
        <v>4.5815835303698307E-4</v>
      </c>
      <c r="AH776">
        <v>166.61461557251909</v>
      </c>
      <c r="AI776">
        <v>4</v>
      </c>
      <c r="AJ776">
        <v>1</v>
      </c>
      <c r="AK776">
        <v>11</v>
      </c>
      <c r="AL776">
        <v>0.25</v>
      </c>
      <c r="AM776">
        <f>youtube_stats_raw[[#This Row],[subscribers_for_last_30_days]] /  youtube_stats_raw[[#This Row],[subscribers]]</f>
        <v>7.6335877862595424E-8</v>
      </c>
      <c r="AN776" t="str">
        <f>IF(AND(youtube_stats_raw[[#This Row],[upload_frequency]]&gt;23.1077381,youtube_stats_raw[[#This Row],[ engagement_rate]]&lt;=0),"High",IF(OR(youtube_stats_raw[[#This Row],[upload_frequency]]&gt;23.1077381,youtube_stats_raw[[#This Row],[ engagement_rate]]&lt;=0),"Medium","Low"))</f>
        <v>Low</v>
      </c>
      <c r="AO776" s="4">
        <f>DATE(T776, MATCH(U776,{"Jan","Feb","Mar","Apr","May","Jun","Jul","Aug","Sep","Oct","Nov","Dec"},0), V776)</f>
        <v>44739</v>
      </c>
      <c r="AP776" t="str">
        <f>IF(youtube_stats_raw[[#This Row],[subscribers]]&lt;70000000,"Micro",IF(youtube_stats_raw[[#This Row],[subscribers]]&lt;128000000,"Mid",IF(youtube_stats_raw[[#This Row],[subscribers]]&lt;186000000,"Macro","Mega")))</f>
        <v>Micro</v>
      </c>
      <c r="AQ776">
        <f>SUM((youtube_stats_raw[[#This Row],[lowest_yearly_earnings]] + youtube_stats_raw[[#This Row],[highest_yearly_earnings]])/2)</f>
        <v>6.5</v>
      </c>
      <c r="AR77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77" spans="1:44" x14ac:dyDescent="0.3">
      <c r="A777">
        <v>888</v>
      </c>
      <c r="B777" t="s">
        <v>1033</v>
      </c>
      <c r="C777" s="1">
        <v>13100000</v>
      </c>
      <c r="D777" s="2">
        <v>1401914513</v>
      </c>
      <c r="E777" t="s">
        <v>58</v>
      </c>
      <c r="F777" t="s">
        <v>1033</v>
      </c>
      <c r="G777">
        <v>287</v>
      </c>
      <c r="H777" t="s">
        <v>172</v>
      </c>
      <c r="I777" t="s">
        <v>173</v>
      </c>
      <c r="J777" t="s">
        <v>71</v>
      </c>
      <c r="K777">
        <v>7733</v>
      </c>
      <c r="L777">
        <v>11</v>
      </c>
      <c r="M777">
        <v>56</v>
      </c>
      <c r="N777">
        <v>10848000</v>
      </c>
      <c r="O777">
        <v>2700</v>
      </c>
      <c r="P777">
        <v>43400</v>
      </c>
      <c r="Q777">
        <v>32500</v>
      </c>
      <c r="R777">
        <v>520700</v>
      </c>
      <c r="S777">
        <v>0</v>
      </c>
      <c r="T777">
        <v>2017</v>
      </c>
      <c r="U777" t="s">
        <v>98</v>
      </c>
      <c r="V777" t="s">
        <v>90</v>
      </c>
      <c r="W777">
        <v>35.5</v>
      </c>
      <c r="X777">
        <v>108116615</v>
      </c>
      <c r="Y777">
        <v>2.15</v>
      </c>
      <c r="Z777">
        <v>50975903</v>
      </c>
      <c r="AA777">
        <v>12.879721</v>
      </c>
      <c r="AB777">
        <v>121.774017</v>
      </c>
      <c r="AC777">
        <v>3.4166666666666665</v>
      </c>
      <c r="AD777">
        <v>4884719.5574912895</v>
      </c>
      <c r="AE777">
        <v>45644.599303135888</v>
      </c>
      <c r="AF777">
        <v>9.3443643521222332E-3</v>
      </c>
      <c r="AG777">
        <v>30.957665105504191</v>
      </c>
      <c r="AH777">
        <v>107.01637503816794</v>
      </c>
      <c r="AI777">
        <v>9</v>
      </c>
      <c r="AJ777">
        <v>40700</v>
      </c>
      <c r="AK777">
        <v>488200</v>
      </c>
      <c r="AL777">
        <v>0</v>
      </c>
      <c r="AM777">
        <f>youtube_stats_raw[[#This Row],[subscribers_for_last_30_days]] /  youtube_stats_raw[[#This Row],[subscribers]]</f>
        <v>0</v>
      </c>
      <c r="AN777" t="str">
        <f>IF(AND(youtube_stats_raw[[#This Row],[upload_frequency]]&gt;23.1077381,youtube_stats_raw[[#This Row],[ engagement_rate]]&lt;=0),"High",IF(OR(youtube_stats_raw[[#This Row],[upload_frequency]]&gt;23.1077381,youtube_stats_raw[[#This Row],[ engagement_rate]]&lt;=0),"Medium","Low"))</f>
        <v>Medium</v>
      </c>
      <c r="AO777" s="4">
        <f>DATE(T777, MATCH(U777,{"Jan","Feb","Mar","Apr","May","Jun","Jul","Aug","Sep","Oct","Nov","Dec"},0), V777)</f>
        <v>42934</v>
      </c>
      <c r="AP777" t="str">
        <f>IF(youtube_stats_raw[[#This Row],[subscribers]]&lt;70000000,"Micro",IF(youtube_stats_raw[[#This Row],[subscribers]]&lt;128000000,"Mid",IF(youtube_stats_raw[[#This Row],[subscribers]]&lt;186000000,"Macro","Mega")))</f>
        <v>Micro</v>
      </c>
      <c r="AQ777">
        <f>SUM((youtube_stats_raw[[#This Row],[lowest_yearly_earnings]] + youtube_stats_raw[[#This Row],[highest_yearly_earnings]])/2)</f>
        <v>276600</v>
      </c>
      <c r="AR77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78" spans="1:44" x14ac:dyDescent="0.3">
      <c r="A778">
        <v>889</v>
      </c>
      <c r="B778" t="s">
        <v>1034</v>
      </c>
      <c r="C778" s="1">
        <v>13100000</v>
      </c>
      <c r="D778" s="2">
        <v>2733682792</v>
      </c>
      <c r="E778" t="s">
        <v>41</v>
      </c>
      <c r="F778" t="s">
        <v>1034</v>
      </c>
      <c r="G778">
        <v>289</v>
      </c>
      <c r="H778" t="s">
        <v>39</v>
      </c>
      <c r="I778" t="s">
        <v>40</v>
      </c>
      <c r="J778" t="s">
        <v>41</v>
      </c>
      <c r="K778">
        <v>3275</v>
      </c>
      <c r="L778">
        <v>169</v>
      </c>
      <c r="M778">
        <v>65</v>
      </c>
      <c r="N778">
        <v>56894000</v>
      </c>
      <c r="O778">
        <v>14200</v>
      </c>
      <c r="P778">
        <v>227600</v>
      </c>
      <c r="Q778">
        <v>170700</v>
      </c>
      <c r="R778">
        <v>2700000</v>
      </c>
      <c r="S778">
        <v>100000</v>
      </c>
      <c r="T778">
        <v>2016</v>
      </c>
      <c r="U778" t="s">
        <v>89</v>
      </c>
      <c r="V778" t="s">
        <v>42</v>
      </c>
      <c r="W778">
        <v>88.2</v>
      </c>
      <c r="X778">
        <v>328239523</v>
      </c>
      <c r="Y778">
        <v>14.7</v>
      </c>
      <c r="Z778">
        <v>270663028</v>
      </c>
      <c r="AA778">
        <v>37.090240000000001</v>
      </c>
      <c r="AB778">
        <v>-95.712890999999999</v>
      </c>
      <c r="AC778">
        <v>3.0104166666666665</v>
      </c>
      <c r="AD778">
        <v>9459110.0069204159</v>
      </c>
      <c r="AE778">
        <v>45328.719723183392</v>
      </c>
      <c r="AF778">
        <v>4.7920702571404997E-3</v>
      </c>
      <c r="AG778">
        <v>83.25764813169296</v>
      </c>
      <c r="AH778">
        <v>208.67807572519084</v>
      </c>
      <c r="AI778">
        <v>10</v>
      </c>
      <c r="AJ778">
        <v>213400</v>
      </c>
      <c r="AK778">
        <v>2529300</v>
      </c>
      <c r="AL778">
        <v>10000</v>
      </c>
      <c r="AM778">
        <f>youtube_stats_raw[[#This Row],[subscribers_for_last_30_days]] /  youtube_stats_raw[[#This Row],[subscribers]]</f>
        <v>7.6335877862595417E-3</v>
      </c>
      <c r="AN778" t="str">
        <f>IF(AND(youtube_stats_raw[[#This Row],[upload_frequency]]&gt;23.1077381,youtube_stats_raw[[#This Row],[ engagement_rate]]&lt;=0),"High",IF(OR(youtube_stats_raw[[#This Row],[upload_frequency]]&gt;23.1077381,youtube_stats_raw[[#This Row],[ engagement_rate]]&lt;=0),"Medium","Low"))</f>
        <v>Low</v>
      </c>
      <c r="AO778" s="4">
        <f>DATE(T778, MATCH(U778,{"Jan","Feb","Mar","Apr","May","Jun","Jul","Aug","Sep","Oct","Nov","Dec"},0), V778)</f>
        <v>42533</v>
      </c>
      <c r="AP778" t="str">
        <f>IF(youtube_stats_raw[[#This Row],[subscribers]]&lt;70000000,"Micro",IF(youtube_stats_raw[[#This Row],[subscribers]]&lt;128000000,"Mid",IF(youtube_stats_raw[[#This Row],[subscribers]]&lt;186000000,"Macro","Mega")))</f>
        <v>Micro</v>
      </c>
      <c r="AQ778">
        <f>SUM((youtube_stats_raw[[#This Row],[lowest_yearly_earnings]] + youtube_stats_raw[[#This Row],[highest_yearly_earnings]])/2)</f>
        <v>1435350</v>
      </c>
      <c r="AR77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79" spans="1:44" x14ac:dyDescent="0.3">
      <c r="A779">
        <v>891</v>
      </c>
      <c r="B779" t="s">
        <v>1035</v>
      </c>
      <c r="C779" s="1">
        <v>13100000</v>
      </c>
      <c r="D779" s="2">
        <v>4712624489</v>
      </c>
      <c r="E779" t="s">
        <v>30</v>
      </c>
      <c r="F779" t="s">
        <v>1035</v>
      </c>
      <c r="G779">
        <v>1262</v>
      </c>
      <c r="H779" t="s">
        <v>31</v>
      </c>
      <c r="I779" t="s">
        <v>32</v>
      </c>
      <c r="J779" t="s">
        <v>30</v>
      </c>
      <c r="K779">
        <v>1484</v>
      </c>
      <c r="L779">
        <v>119</v>
      </c>
      <c r="M779">
        <v>143</v>
      </c>
      <c r="N779">
        <v>34438000</v>
      </c>
      <c r="O779">
        <v>8600</v>
      </c>
      <c r="P779">
        <v>137800</v>
      </c>
      <c r="Q779">
        <v>103300</v>
      </c>
      <c r="R779">
        <v>1700000</v>
      </c>
      <c r="S779">
        <v>100000</v>
      </c>
      <c r="T779">
        <v>2010</v>
      </c>
      <c r="U779" t="s">
        <v>84</v>
      </c>
      <c r="V779" t="s">
        <v>99</v>
      </c>
      <c r="W779">
        <v>28.1</v>
      </c>
      <c r="X779">
        <v>1366417754</v>
      </c>
      <c r="Y779">
        <v>5.36</v>
      </c>
      <c r="Z779">
        <v>471031528</v>
      </c>
      <c r="AA779">
        <v>20.593684</v>
      </c>
      <c r="AB779">
        <v>78.962879999999998</v>
      </c>
      <c r="AC779">
        <v>7.5119047619047619</v>
      </c>
      <c r="AD779">
        <v>3734250.7836767035</v>
      </c>
      <c r="AE779">
        <v>10380.348652931854</v>
      </c>
      <c r="AF779">
        <v>2.7797674163467598E-3</v>
      </c>
      <c r="AG779">
        <v>29.240606868136148</v>
      </c>
      <c r="AH779">
        <v>359.74232740458018</v>
      </c>
      <c r="AI779">
        <v>16</v>
      </c>
      <c r="AJ779">
        <v>129200</v>
      </c>
      <c r="AK779">
        <v>1596700</v>
      </c>
      <c r="AL779">
        <v>6250</v>
      </c>
      <c r="AM779">
        <f>youtube_stats_raw[[#This Row],[subscribers_for_last_30_days]] /  youtube_stats_raw[[#This Row],[subscribers]]</f>
        <v>7.6335877862595417E-3</v>
      </c>
      <c r="AN779" t="str">
        <f>IF(AND(youtube_stats_raw[[#This Row],[upload_frequency]]&gt;23.1077381,youtube_stats_raw[[#This Row],[ engagement_rate]]&lt;=0),"High",IF(OR(youtube_stats_raw[[#This Row],[upload_frequency]]&gt;23.1077381,youtube_stats_raw[[#This Row],[ engagement_rate]]&lt;=0),"Medium","Low"))</f>
        <v>Low</v>
      </c>
      <c r="AO779" s="4">
        <f>DATE(T779, MATCH(U779,{"Jan","Feb","Mar","Apr","May","Jun","Jul","Aug","Sep","Oct","Nov","Dec"},0), V779)</f>
        <v>40539</v>
      </c>
      <c r="AP779" t="str">
        <f>IF(youtube_stats_raw[[#This Row],[subscribers]]&lt;70000000,"Micro",IF(youtube_stats_raw[[#This Row],[subscribers]]&lt;128000000,"Mid",IF(youtube_stats_raw[[#This Row],[subscribers]]&lt;186000000,"Macro","Mega")))</f>
        <v>Micro</v>
      </c>
      <c r="AQ779">
        <f>SUM((youtube_stats_raw[[#This Row],[lowest_yearly_earnings]] + youtube_stats_raw[[#This Row],[highest_yearly_earnings]])/2)</f>
        <v>901650</v>
      </c>
      <c r="AR77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80" spans="1:44" x14ac:dyDescent="0.3">
      <c r="A780">
        <v>893</v>
      </c>
      <c r="B780" t="s">
        <v>1036</v>
      </c>
      <c r="C780" s="1">
        <v>13100000</v>
      </c>
      <c r="D780" s="2">
        <v>2555801802</v>
      </c>
      <c r="E780" t="s">
        <v>58</v>
      </c>
      <c r="F780" t="s">
        <v>1036</v>
      </c>
      <c r="G780">
        <v>1077</v>
      </c>
      <c r="H780" t="s">
        <v>113</v>
      </c>
      <c r="I780" t="s">
        <v>114</v>
      </c>
      <c r="J780" t="s">
        <v>71</v>
      </c>
      <c r="K780">
        <v>3545</v>
      </c>
      <c r="L780">
        <v>50</v>
      </c>
      <c r="M780">
        <v>56</v>
      </c>
      <c r="N780">
        <v>43990000</v>
      </c>
      <c r="O780">
        <v>11000</v>
      </c>
      <c r="P780">
        <v>176000</v>
      </c>
      <c r="Q780">
        <v>132000</v>
      </c>
      <c r="R780">
        <v>2100000</v>
      </c>
      <c r="S780">
        <v>100000</v>
      </c>
      <c r="T780">
        <v>2015</v>
      </c>
      <c r="U780" t="s">
        <v>140</v>
      </c>
      <c r="V780" t="s">
        <v>77</v>
      </c>
      <c r="W780">
        <v>51.3</v>
      </c>
      <c r="X780">
        <v>212559417</v>
      </c>
      <c r="Y780">
        <v>12.08</v>
      </c>
      <c r="Z780">
        <v>183241641</v>
      </c>
      <c r="AA780">
        <v>-14.235004</v>
      </c>
      <c r="AB780">
        <v>-51.925280000000001</v>
      </c>
      <c r="AC780">
        <v>9.9722222222222214</v>
      </c>
      <c r="AD780">
        <v>2373075.0250696377</v>
      </c>
      <c r="AE780">
        <v>12163.416898792944</v>
      </c>
      <c r="AF780">
        <v>5.1255930681905048E-3</v>
      </c>
      <c r="AG780">
        <v>68.862929771109066</v>
      </c>
      <c r="AH780">
        <v>195.09937419847327</v>
      </c>
      <c r="AI780">
        <v>11</v>
      </c>
      <c r="AJ780">
        <v>165000</v>
      </c>
      <c r="AK780">
        <v>1968000</v>
      </c>
      <c r="AL780">
        <v>9090.9090909090901</v>
      </c>
      <c r="AM780">
        <f>youtube_stats_raw[[#This Row],[subscribers_for_last_30_days]] /  youtube_stats_raw[[#This Row],[subscribers]]</f>
        <v>7.6335877862595417E-3</v>
      </c>
      <c r="AN780" t="str">
        <f>IF(AND(youtube_stats_raw[[#This Row],[upload_frequency]]&gt;23.1077381,youtube_stats_raw[[#This Row],[ engagement_rate]]&lt;=0),"High",IF(OR(youtube_stats_raw[[#This Row],[upload_frequency]]&gt;23.1077381,youtube_stats_raw[[#This Row],[ engagement_rate]]&lt;=0),"Medium","Low"))</f>
        <v>Low</v>
      </c>
      <c r="AO780" s="4">
        <f>DATE(T780, MATCH(U780,{"Jan","Feb","Mar","Apr","May","Jun","Jul","Aug","Sep","Oct","Nov","Dec"},0), V780)</f>
        <v>42314</v>
      </c>
      <c r="AP780" t="str">
        <f>IF(youtube_stats_raw[[#This Row],[subscribers]]&lt;70000000,"Micro",IF(youtube_stats_raw[[#This Row],[subscribers]]&lt;128000000,"Mid",IF(youtube_stats_raw[[#This Row],[subscribers]]&lt;186000000,"Macro","Mega")))</f>
        <v>Micro</v>
      </c>
      <c r="AQ780">
        <f>SUM((youtube_stats_raw[[#This Row],[lowest_yearly_earnings]] + youtube_stats_raw[[#This Row],[highest_yearly_earnings]])/2)</f>
        <v>1116000</v>
      </c>
      <c r="AR78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81" spans="1:44" x14ac:dyDescent="0.3">
      <c r="A781">
        <v>894</v>
      </c>
      <c r="B781" t="s">
        <v>1037</v>
      </c>
      <c r="C781" s="1">
        <v>13100000</v>
      </c>
      <c r="D781" s="2">
        <v>4214172991</v>
      </c>
      <c r="E781" t="s">
        <v>37</v>
      </c>
      <c r="F781" t="s">
        <v>1038</v>
      </c>
      <c r="G781">
        <v>1365</v>
      </c>
      <c r="H781" t="s">
        <v>113</v>
      </c>
      <c r="I781" t="s">
        <v>114</v>
      </c>
      <c r="J781" t="s">
        <v>124</v>
      </c>
      <c r="K781">
        <v>1770</v>
      </c>
      <c r="L781">
        <v>49</v>
      </c>
      <c r="M781">
        <v>43</v>
      </c>
      <c r="N781">
        <v>27340000</v>
      </c>
      <c r="O781">
        <v>6800</v>
      </c>
      <c r="P781">
        <v>109400</v>
      </c>
      <c r="Q781">
        <v>82000</v>
      </c>
      <c r="R781">
        <v>1300000</v>
      </c>
      <c r="S781">
        <v>100000</v>
      </c>
      <c r="T781">
        <v>2014</v>
      </c>
      <c r="U781" t="s">
        <v>59</v>
      </c>
      <c r="V781" t="s">
        <v>77</v>
      </c>
      <c r="W781">
        <v>51.3</v>
      </c>
      <c r="X781">
        <v>212559417</v>
      </c>
      <c r="Y781">
        <v>12.08</v>
      </c>
      <c r="Z781">
        <v>183241641</v>
      </c>
      <c r="AA781">
        <v>-14.235004</v>
      </c>
      <c r="AB781">
        <v>-51.925280000000001</v>
      </c>
      <c r="AC781">
        <v>11.375</v>
      </c>
      <c r="AD781">
        <v>3087306.2205128204</v>
      </c>
      <c r="AE781">
        <v>9597.0695970695979</v>
      </c>
      <c r="AF781">
        <v>3.1085577236570545E-3</v>
      </c>
      <c r="AG781">
        <v>25.960016409777229</v>
      </c>
      <c r="AH781">
        <v>321.69259473282443</v>
      </c>
      <c r="AI781">
        <v>12</v>
      </c>
      <c r="AJ781">
        <v>102600</v>
      </c>
      <c r="AK781">
        <v>1218000</v>
      </c>
      <c r="AL781">
        <v>8333.3333333333339</v>
      </c>
      <c r="AM781">
        <f>youtube_stats_raw[[#This Row],[subscribers_for_last_30_days]] /  youtube_stats_raw[[#This Row],[subscribers]]</f>
        <v>7.6335877862595417E-3</v>
      </c>
      <c r="AN781" t="str">
        <f>IF(AND(youtube_stats_raw[[#This Row],[upload_frequency]]&gt;23.1077381,youtube_stats_raw[[#This Row],[ engagement_rate]]&lt;=0),"High",IF(OR(youtube_stats_raw[[#This Row],[upload_frequency]]&gt;23.1077381,youtube_stats_raw[[#This Row],[ engagement_rate]]&lt;=0),"Medium","Low"))</f>
        <v>Low</v>
      </c>
      <c r="AO781" s="4">
        <f>DATE(T781, MATCH(U781,{"Jan","Feb","Mar","Apr","May","Jun","Jul","Aug","Sep","Oct","Nov","Dec"},0), V781)</f>
        <v>41765</v>
      </c>
      <c r="AP781" t="str">
        <f>IF(youtube_stats_raw[[#This Row],[subscribers]]&lt;70000000,"Micro",IF(youtube_stats_raw[[#This Row],[subscribers]]&lt;128000000,"Mid",IF(youtube_stats_raw[[#This Row],[subscribers]]&lt;186000000,"Macro","Mega")))</f>
        <v>Micro</v>
      </c>
      <c r="AQ781">
        <f>SUM((youtube_stats_raw[[#This Row],[lowest_yearly_earnings]] + youtube_stats_raw[[#This Row],[highest_yearly_earnings]])/2)</f>
        <v>691000</v>
      </c>
      <c r="AR78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82" spans="1:44" x14ac:dyDescent="0.3">
      <c r="A782">
        <v>895</v>
      </c>
      <c r="B782" t="s">
        <v>1039</v>
      </c>
      <c r="C782" s="1">
        <v>13100000</v>
      </c>
      <c r="D782" s="2">
        <v>4399833602</v>
      </c>
      <c r="E782" t="s">
        <v>58</v>
      </c>
      <c r="F782" t="s">
        <v>1039</v>
      </c>
      <c r="G782">
        <v>435</v>
      </c>
      <c r="H782" t="s">
        <v>39</v>
      </c>
      <c r="I782" t="s">
        <v>40</v>
      </c>
      <c r="J782" t="s">
        <v>181</v>
      </c>
      <c r="K782">
        <v>1650</v>
      </c>
      <c r="L782">
        <v>169</v>
      </c>
      <c r="M782">
        <v>34</v>
      </c>
      <c r="N782">
        <v>60661000</v>
      </c>
      <c r="O782">
        <v>15200</v>
      </c>
      <c r="P782">
        <v>242600</v>
      </c>
      <c r="Q782">
        <v>182000</v>
      </c>
      <c r="R782">
        <v>2900000</v>
      </c>
      <c r="S782">
        <v>100000</v>
      </c>
      <c r="T782">
        <v>2017</v>
      </c>
      <c r="U782" t="s">
        <v>46</v>
      </c>
      <c r="V782" t="s">
        <v>85</v>
      </c>
      <c r="W782">
        <v>88.2</v>
      </c>
      <c r="X782">
        <v>328239523</v>
      </c>
      <c r="Y782">
        <v>14.7</v>
      </c>
      <c r="Z782">
        <v>270663028</v>
      </c>
      <c r="AA782">
        <v>37.090240000000001</v>
      </c>
      <c r="AB782">
        <v>-95.712890999999999</v>
      </c>
      <c r="AC782">
        <v>5.1785714285714288</v>
      </c>
      <c r="AD782">
        <v>10114560.004597701</v>
      </c>
      <c r="AE782">
        <v>30114.942528735632</v>
      </c>
      <c r="AF782">
        <v>2.9773853252189424E-3</v>
      </c>
      <c r="AG782">
        <v>55.138448847184385</v>
      </c>
      <c r="AH782">
        <v>335.86516045801528</v>
      </c>
      <c r="AI782">
        <v>9</v>
      </c>
      <c r="AJ782">
        <v>227400</v>
      </c>
      <c r="AK782">
        <v>2718000</v>
      </c>
      <c r="AL782">
        <v>11111.111111111111</v>
      </c>
      <c r="AM782">
        <f>youtube_stats_raw[[#This Row],[subscribers_for_last_30_days]] /  youtube_stats_raw[[#This Row],[subscribers]]</f>
        <v>7.6335877862595417E-3</v>
      </c>
      <c r="AN782" t="str">
        <f>IF(AND(youtube_stats_raw[[#This Row],[upload_frequency]]&gt;23.1077381,youtube_stats_raw[[#This Row],[ engagement_rate]]&lt;=0),"High",IF(OR(youtube_stats_raw[[#This Row],[upload_frequency]]&gt;23.1077381,youtube_stats_raw[[#This Row],[ engagement_rate]]&lt;=0),"Medium","Low"))</f>
        <v>Low</v>
      </c>
      <c r="AO782" s="4">
        <f>DATE(T782, MATCH(U782,{"Jan","Feb","Mar","Apr","May","Jun","Jul","Aug","Sep","Oct","Nov","Dec"},0), V782)</f>
        <v>42781</v>
      </c>
      <c r="AP782" t="str">
        <f>IF(youtube_stats_raw[[#This Row],[subscribers]]&lt;70000000,"Micro",IF(youtube_stats_raw[[#This Row],[subscribers]]&lt;128000000,"Mid",IF(youtube_stats_raw[[#This Row],[subscribers]]&lt;186000000,"Macro","Mega")))</f>
        <v>Micro</v>
      </c>
      <c r="AQ782">
        <f>SUM((youtube_stats_raw[[#This Row],[lowest_yearly_earnings]] + youtube_stats_raw[[#This Row],[highest_yearly_earnings]])/2)</f>
        <v>1541000</v>
      </c>
      <c r="AR78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83" spans="1:44" x14ac:dyDescent="0.3">
      <c r="A783">
        <v>896</v>
      </c>
      <c r="B783" t="s">
        <v>1040</v>
      </c>
      <c r="C783" s="1">
        <v>13100000</v>
      </c>
      <c r="D783" s="2">
        <v>4608751851</v>
      </c>
      <c r="E783" t="s">
        <v>30</v>
      </c>
      <c r="F783" t="s">
        <v>1040</v>
      </c>
      <c r="G783">
        <v>73</v>
      </c>
      <c r="H783" t="s">
        <v>113</v>
      </c>
      <c r="I783" t="s">
        <v>114</v>
      </c>
      <c r="J783" t="s">
        <v>30</v>
      </c>
      <c r="K783">
        <v>1541</v>
      </c>
      <c r="L783">
        <v>50</v>
      </c>
      <c r="M783">
        <v>143</v>
      </c>
      <c r="N783">
        <v>48223000</v>
      </c>
      <c r="O783">
        <v>12100</v>
      </c>
      <c r="P783">
        <v>192900</v>
      </c>
      <c r="Q783">
        <v>144700</v>
      </c>
      <c r="R783">
        <v>2300000</v>
      </c>
      <c r="S783">
        <v>0</v>
      </c>
      <c r="T783">
        <v>2013</v>
      </c>
      <c r="U783" t="s">
        <v>65</v>
      </c>
      <c r="V783" t="s">
        <v>35</v>
      </c>
      <c r="W783">
        <v>51.3</v>
      </c>
      <c r="X783">
        <v>212559417</v>
      </c>
      <c r="Y783">
        <v>12.08</v>
      </c>
      <c r="Z783">
        <v>183241641</v>
      </c>
      <c r="AA783">
        <v>-14.235004</v>
      </c>
      <c r="AB783">
        <v>-51.925280000000001</v>
      </c>
      <c r="AC783">
        <v>0.55303030303030298</v>
      </c>
      <c r="AD783">
        <v>63133587</v>
      </c>
      <c r="AE783">
        <v>179452.05479452055</v>
      </c>
      <c r="AF783">
        <v>2.8424181695001828E-3</v>
      </c>
      <c r="AG783">
        <v>41.855149992105751</v>
      </c>
      <c r="AH783">
        <v>351.81311839694655</v>
      </c>
      <c r="AI783">
        <v>13</v>
      </c>
      <c r="AJ783">
        <v>180800</v>
      </c>
      <c r="AK783">
        <v>2155300</v>
      </c>
      <c r="AL783">
        <v>0</v>
      </c>
      <c r="AM783">
        <f>youtube_stats_raw[[#This Row],[subscribers_for_last_30_days]] /  youtube_stats_raw[[#This Row],[subscribers]]</f>
        <v>0</v>
      </c>
      <c r="AN783" t="str">
        <f>IF(AND(youtube_stats_raw[[#This Row],[upload_frequency]]&gt;23.1077381,youtube_stats_raw[[#This Row],[ engagement_rate]]&lt;=0),"High",IF(OR(youtube_stats_raw[[#This Row],[upload_frequency]]&gt;23.1077381,youtube_stats_raw[[#This Row],[ engagement_rate]]&lt;=0),"Medium","Low"))</f>
        <v>Medium</v>
      </c>
      <c r="AO783" s="4">
        <f>DATE(T783, MATCH(U783,{"Jan","Feb","Mar","Apr","May","Jun","Jul","Aug","Sep","Oct","Nov","Dec"},0), V783)</f>
        <v>41377</v>
      </c>
      <c r="AP783" t="str">
        <f>IF(youtube_stats_raw[[#This Row],[subscribers]]&lt;70000000,"Micro",IF(youtube_stats_raw[[#This Row],[subscribers]]&lt;128000000,"Mid",IF(youtube_stats_raw[[#This Row],[subscribers]]&lt;186000000,"Macro","Mega")))</f>
        <v>Micro</v>
      </c>
      <c r="AQ783">
        <f>SUM((youtube_stats_raw[[#This Row],[lowest_yearly_earnings]] + youtube_stats_raw[[#This Row],[highest_yearly_earnings]])/2)</f>
        <v>1222350</v>
      </c>
      <c r="AR78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84" spans="1:44" x14ac:dyDescent="0.3">
      <c r="A784">
        <v>897</v>
      </c>
      <c r="B784" t="s">
        <v>1041</v>
      </c>
      <c r="C784" s="1">
        <v>13100000</v>
      </c>
      <c r="D784" s="2">
        <v>2879263916</v>
      </c>
      <c r="E784" t="s">
        <v>58</v>
      </c>
      <c r="F784" t="s">
        <v>1041</v>
      </c>
      <c r="G784">
        <v>1444</v>
      </c>
      <c r="H784" t="s">
        <v>866</v>
      </c>
      <c r="I784" t="s">
        <v>867</v>
      </c>
      <c r="J784" t="s">
        <v>41</v>
      </c>
      <c r="K784">
        <v>3044</v>
      </c>
      <c r="L784">
        <v>2</v>
      </c>
      <c r="M784">
        <v>65</v>
      </c>
      <c r="N784">
        <v>62909000</v>
      </c>
      <c r="O784">
        <v>15700</v>
      </c>
      <c r="P784">
        <v>251600</v>
      </c>
      <c r="Q784">
        <v>188700</v>
      </c>
      <c r="R784">
        <v>3000000</v>
      </c>
      <c r="S784">
        <v>300000</v>
      </c>
      <c r="T784">
        <v>2016</v>
      </c>
      <c r="U784" t="s">
        <v>98</v>
      </c>
      <c r="V784" t="s">
        <v>103</v>
      </c>
      <c r="W784">
        <v>44.9</v>
      </c>
      <c r="X784">
        <v>17373662</v>
      </c>
      <c r="Y784">
        <v>3.97</v>
      </c>
      <c r="Z784">
        <v>11116711</v>
      </c>
      <c r="AA784">
        <v>-1.8312390000000001</v>
      </c>
      <c r="AB784">
        <v>-78.183406000000005</v>
      </c>
      <c r="AC784">
        <v>15.041666666666666</v>
      </c>
      <c r="AD784">
        <v>1993950.0803324101</v>
      </c>
      <c r="AE784">
        <v>9072.0221606648192</v>
      </c>
      <c r="AF784">
        <v>4.5497739638258291E-3</v>
      </c>
      <c r="AG784">
        <v>87.383444984624333</v>
      </c>
      <c r="AH784">
        <v>219.7911386259542</v>
      </c>
      <c r="AI784">
        <v>10</v>
      </c>
      <c r="AJ784">
        <v>235900</v>
      </c>
      <c r="AK784">
        <v>2811300</v>
      </c>
      <c r="AL784">
        <v>30000</v>
      </c>
      <c r="AM784">
        <f>youtube_stats_raw[[#This Row],[subscribers_for_last_30_days]] /  youtube_stats_raw[[#This Row],[subscribers]]</f>
        <v>2.2900763358778626E-2</v>
      </c>
      <c r="AN784" t="str">
        <f>IF(AND(youtube_stats_raw[[#This Row],[upload_frequency]]&gt;23.1077381,youtube_stats_raw[[#This Row],[ engagement_rate]]&lt;=0),"High",IF(OR(youtube_stats_raw[[#This Row],[upload_frequency]]&gt;23.1077381,youtube_stats_raw[[#This Row],[ engagement_rate]]&lt;=0),"Medium","Low"))</f>
        <v>Low</v>
      </c>
      <c r="AO784" s="4">
        <f>DATE(T784, MATCH(U784,{"Jan","Feb","Mar","Apr","May","Jun","Jul","Aug","Sep","Oct","Nov","Dec"},0), V784)</f>
        <v>42567</v>
      </c>
      <c r="AP784" t="str">
        <f>IF(youtube_stats_raw[[#This Row],[subscribers]]&lt;70000000,"Micro",IF(youtube_stats_raw[[#This Row],[subscribers]]&lt;128000000,"Mid",IF(youtube_stats_raw[[#This Row],[subscribers]]&lt;186000000,"Macro","Mega")))</f>
        <v>Micro</v>
      </c>
      <c r="AQ784">
        <f>SUM((youtube_stats_raw[[#This Row],[lowest_yearly_earnings]] + youtube_stats_raw[[#This Row],[highest_yearly_earnings]])/2)</f>
        <v>1594350</v>
      </c>
      <c r="AR78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85" spans="1:44" x14ac:dyDescent="0.3">
      <c r="A785">
        <v>898</v>
      </c>
      <c r="B785" t="s">
        <v>1042</v>
      </c>
      <c r="C785" s="1">
        <v>13100000</v>
      </c>
      <c r="D785" s="2">
        <v>5333569294</v>
      </c>
      <c r="E785" t="s">
        <v>45</v>
      </c>
      <c r="F785" t="s">
        <v>1042</v>
      </c>
      <c r="G785">
        <v>36760</v>
      </c>
      <c r="H785" t="s">
        <v>113</v>
      </c>
      <c r="I785" t="s">
        <v>114</v>
      </c>
      <c r="J785" t="s">
        <v>45</v>
      </c>
      <c r="K785">
        <v>1240</v>
      </c>
      <c r="L785">
        <v>50</v>
      </c>
      <c r="M785">
        <v>165</v>
      </c>
      <c r="N785">
        <v>17588000</v>
      </c>
      <c r="O785">
        <v>4400</v>
      </c>
      <c r="P785">
        <v>70400</v>
      </c>
      <c r="Q785">
        <v>52800</v>
      </c>
      <c r="R785">
        <v>844200</v>
      </c>
      <c r="S785">
        <v>0</v>
      </c>
      <c r="T785">
        <v>2011</v>
      </c>
      <c r="U785" t="s">
        <v>132</v>
      </c>
      <c r="V785" t="s">
        <v>90</v>
      </c>
      <c r="W785">
        <v>51.3</v>
      </c>
      <c r="X785">
        <v>212559417</v>
      </c>
      <c r="Y785">
        <v>12.08</v>
      </c>
      <c r="Z785">
        <v>183241641</v>
      </c>
      <c r="AA785">
        <v>-14.235004</v>
      </c>
      <c r="AB785">
        <v>-51.925280000000001</v>
      </c>
      <c r="AC785">
        <v>235.64102564102564</v>
      </c>
      <c r="AD785">
        <v>145091.65652883568</v>
      </c>
      <c r="AE785">
        <v>356.36561479869425</v>
      </c>
      <c r="AF785">
        <v>2.4561413338600189E-3</v>
      </c>
      <c r="AG785">
        <v>13.199416023186668</v>
      </c>
      <c r="AH785">
        <v>407.14269419847329</v>
      </c>
      <c r="AI785">
        <v>15</v>
      </c>
      <c r="AJ785">
        <v>66000</v>
      </c>
      <c r="AK785">
        <v>791400</v>
      </c>
      <c r="AL785">
        <v>0</v>
      </c>
      <c r="AM785">
        <f>youtube_stats_raw[[#This Row],[subscribers_for_last_30_days]] /  youtube_stats_raw[[#This Row],[subscribers]]</f>
        <v>0</v>
      </c>
      <c r="AN785" t="str">
        <f>IF(AND(youtube_stats_raw[[#This Row],[upload_frequency]]&gt;23.1077381,youtube_stats_raw[[#This Row],[ engagement_rate]]&lt;=0),"High",IF(OR(youtube_stats_raw[[#This Row],[upload_frequency]]&gt;23.1077381,youtube_stats_raw[[#This Row],[ engagement_rate]]&lt;=0),"Medium","Low"))</f>
        <v>High</v>
      </c>
      <c r="AO785" s="4">
        <f>DATE(T785, MATCH(U785,{"Jan","Feb","Mar","Apr","May","Jun","Jul","Aug","Sep","Oct","Nov","Dec"},0), V785)</f>
        <v>40834</v>
      </c>
      <c r="AP785" t="str">
        <f>IF(youtube_stats_raw[[#This Row],[subscribers]]&lt;70000000,"Micro",IF(youtube_stats_raw[[#This Row],[subscribers]]&lt;128000000,"Mid",IF(youtube_stats_raw[[#This Row],[subscribers]]&lt;186000000,"Macro","Mega")))</f>
        <v>Micro</v>
      </c>
      <c r="AQ785">
        <f>SUM((youtube_stats_raw[[#This Row],[lowest_yearly_earnings]] + youtube_stats_raw[[#This Row],[highest_yearly_earnings]])/2)</f>
        <v>448500</v>
      </c>
      <c r="AR78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786" spans="1:44" x14ac:dyDescent="0.3">
      <c r="A786">
        <v>899</v>
      </c>
      <c r="B786" t="s">
        <v>1043</v>
      </c>
      <c r="C786" s="1">
        <v>13100000</v>
      </c>
      <c r="D786" s="2">
        <v>5264039679</v>
      </c>
      <c r="E786" t="s">
        <v>30</v>
      </c>
      <c r="F786" t="s">
        <v>1043</v>
      </c>
      <c r="G786">
        <v>194</v>
      </c>
      <c r="H786" t="s">
        <v>39</v>
      </c>
      <c r="I786" t="s">
        <v>40</v>
      </c>
      <c r="J786" t="s">
        <v>30</v>
      </c>
      <c r="K786">
        <v>1255</v>
      </c>
      <c r="L786">
        <v>169</v>
      </c>
      <c r="M786">
        <v>143</v>
      </c>
      <c r="N786">
        <v>50922000</v>
      </c>
      <c r="O786">
        <v>12700</v>
      </c>
      <c r="P786">
        <v>203700</v>
      </c>
      <c r="Q786">
        <v>152800</v>
      </c>
      <c r="R786">
        <v>2400000</v>
      </c>
      <c r="S786">
        <v>0</v>
      </c>
      <c r="T786">
        <v>2009</v>
      </c>
      <c r="U786" t="s">
        <v>51</v>
      </c>
      <c r="V786" t="s">
        <v>43</v>
      </c>
      <c r="W786">
        <v>88.2</v>
      </c>
      <c r="X786">
        <v>328239523</v>
      </c>
      <c r="Y786">
        <v>14.7</v>
      </c>
      <c r="Z786">
        <v>270663028</v>
      </c>
      <c r="AA786">
        <v>37.090240000000001</v>
      </c>
      <c r="AB786">
        <v>-95.712890999999999</v>
      </c>
      <c r="AC786">
        <v>1.0777777777777777</v>
      </c>
      <c r="AD786">
        <v>27134225.149484538</v>
      </c>
      <c r="AE786">
        <v>67525.773195876289</v>
      </c>
      <c r="AF786">
        <v>2.4885830652569439E-3</v>
      </c>
      <c r="AG786">
        <v>38.696516823880877</v>
      </c>
      <c r="AH786">
        <v>401.83508999999998</v>
      </c>
      <c r="AI786">
        <v>17</v>
      </c>
      <c r="AJ786">
        <v>191000</v>
      </c>
      <c r="AK786">
        <v>2247200</v>
      </c>
      <c r="AL786">
        <v>0</v>
      </c>
      <c r="AM786">
        <f>youtube_stats_raw[[#This Row],[subscribers_for_last_30_days]] /  youtube_stats_raw[[#This Row],[subscribers]]</f>
        <v>0</v>
      </c>
      <c r="AN786" t="str">
        <f>IF(AND(youtube_stats_raw[[#This Row],[upload_frequency]]&gt;23.1077381,youtube_stats_raw[[#This Row],[ engagement_rate]]&lt;=0),"High",IF(OR(youtube_stats_raw[[#This Row],[upload_frequency]]&gt;23.1077381,youtube_stats_raw[[#This Row],[ engagement_rate]]&lt;=0),"Medium","Low"))</f>
        <v>Medium</v>
      </c>
      <c r="AO786" s="4">
        <f>DATE(T786, MATCH(U786,{"Jan","Feb","Mar","Apr","May","Jun","Jul","Aug","Sep","Oct","Nov","Dec"},0), V786)</f>
        <v>40061</v>
      </c>
      <c r="AP786" t="str">
        <f>IF(youtube_stats_raw[[#This Row],[subscribers]]&lt;70000000,"Micro",IF(youtube_stats_raw[[#This Row],[subscribers]]&lt;128000000,"Mid",IF(youtube_stats_raw[[#This Row],[subscribers]]&lt;186000000,"Macro","Mega")))</f>
        <v>Micro</v>
      </c>
      <c r="AQ786">
        <f>SUM((youtube_stats_raw[[#This Row],[lowest_yearly_earnings]] + youtube_stats_raw[[#This Row],[highest_yearly_earnings]])/2)</f>
        <v>1276400</v>
      </c>
      <c r="AR78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87" spans="1:44" x14ac:dyDescent="0.3">
      <c r="A787">
        <v>900</v>
      </c>
      <c r="B787" t="s">
        <v>1044</v>
      </c>
      <c r="C787" s="1">
        <v>13100000</v>
      </c>
      <c r="D787" s="2">
        <v>6637820731</v>
      </c>
      <c r="E787" t="s">
        <v>30</v>
      </c>
      <c r="F787" t="s">
        <v>1045</v>
      </c>
      <c r="G787">
        <v>12</v>
      </c>
      <c r="H787" t="s">
        <v>1046</v>
      </c>
      <c r="I787" t="s">
        <v>1047</v>
      </c>
      <c r="J787" t="s">
        <v>30</v>
      </c>
      <c r="K787">
        <v>3967392</v>
      </c>
      <c r="L787">
        <v>81</v>
      </c>
      <c r="M787">
        <v>5659</v>
      </c>
      <c r="N787">
        <v>379</v>
      </c>
      <c r="O787">
        <v>0</v>
      </c>
      <c r="P787">
        <v>2</v>
      </c>
      <c r="Q787">
        <v>1</v>
      </c>
      <c r="R787">
        <v>18</v>
      </c>
      <c r="S787">
        <v>3</v>
      </c>
      <c r="T787">
        <v>2006</v>
      </c>
      <c r="U787" t="s">
        <v>59</v>
      </c>
      <c r="V787" t="s">
        <v>99</v>
      </c>
      <c r="W787">
        <v>7.6</v>
      </c>
      <c r="X787">
        <v>202506</v>
      </c>
      <c r="Y787">
        <v>8.36</v>
      </c>
      <c r="Z787">
        <v>35588</v>
      </c>
      <c r="AA787">
        <v>-13.759029</v>
      </c>
      <c r="AB787">
        <v>-172.10462899999999</v>
      </c>
      <c r="AC787">
        <v>5.5555555555555552E-2</v>
      </c>
      <c r="AD787">
        <v>553151727.58333337</v>
      </c>
      <c r="AE787">
        <v>1091666.6666666667</v>
      </c>
      <c r="AF787">
        <v>1.9735392881010303E-3</v>
      </c>
      <c r="AG787">
        <v>3.0130370810702755E-4</v>
      </c>
      <c r="AH787">
        <v>506.70387259541985</v>
      </c>
      <c r="AI787">
        <v>20</v>
      </c>
      <c r="AJ787">
        <v>2</v>
      </c>
      <c r="AK787">
        <v>17</v>
      </c>
      <c r="AL787">
        <v>0.15</v>
      </c>
      <c r="AM787">
        <f>youtube_stats_raw[[#This Row],[subscribers_for_last_30_days]] /  youtube_stats_raw[[#This Row],[subscribers]]</f>
        <v>2.2900763358778626E-7</v>
      </c>
      <c r="AN787" t="str">
        <f>IF(AND(youtube_stats_raw[[#This Row],[upload_frequency]]&gt;23.1077381,youtube_stats_raw[[#This Row],[ engagement_rate]]&lt;=0),"High",IF(OR(youtube_stats_raw[[#This Row],[upload_frequency]]&gt;23.1077381,youtube_stats_raw[[#This Row],[ engagement_rate]]&lt;=0),"Medium","Low"))</f>
        <v>Low</v>
      </c>
      <c r="AO787" s="4">
        <f>DATE(T787, MATCH(U787,{"Jan","Feb","Mar","Apr","May","Jun","Jul","Aug","Sep","Oct","Nov","Dec"},0), V787)</f>
        <v>38864</v>
      </c>
      <c r="AP787" t="str">
        <f>IF(youtube_stats_raw[[#This Row],[subscribers]]&lt;70000000,"Micro",IF(youtube_stats_raw[[#This Row],[subscribers]]&lt;128000000,"Mid",IF(youtube_stats_raw[[#This Row],[subscribers]]&lt;186000000,"Macro","Mega")))</f>
        <v>Micro</v>
      </c>
      <c r="AQ787">
        <f>SUM((youtube_stats_raw[[#This Row],[lowest_yearly_earnings]] + youtube_stats_raw[[#This Row],[highest_yearly_earnings]])/2)</f>
        <v>9.5</v>
      </c>
      <c r="AR78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88" spans="1:44" x14ac:dyDescent="0.3">
      <c r="A788">
        <v>901</v>
      </c>
      <c r="B788" t="s">
        <v>1048</v>
      </c>
      <c r="C788" s="1">
        <v>13000000</v>
      </c>
      <c r="D788" s="2">
        <v>2683297849</v>
      </c>
      <c r="E788" t="s">
        <v>45</v>
      </c>
      <c r="F788" t="s">
        <v>1048</v>
      </c>
      <c r="G788">
        <v>838</v>
      </c>
      <c r="H788" t="s">
        <v>351</v>
      </c>
      <c r="I788" t="s">
        <v>352</v>
      </c>
      <c r="J788" t="s">
        <v>45</v>
      </c>
      <c r="K788">
        <v>3340</v>
      </c>
      <c r="L788">
        <v>2</v>
      </c>
      <c r="M788">
        <v>166</v>
      </c>
      <c r="N788">
        <v>29870000</v>
      </c>
      <c r="O788">
        <v>7500</v>
      </c>
      <c r="P788">
        <v>119500</v>
      </c>
      <c r="Q788">
        <v>89600</v>
      </c>
      <c r="R788">
        <v>1400000</v>
      </c>
      <c r="S788">
        <v>100000</v>
      </c>
      <c r="T788">
        <v>2011</v>
      </c>
      <c r="U788" t="s">
        <v>59</v>
      </c>
      <c r="V788" t="s">
        <v>90</v>
      </c>
      <c r="W788">
        <v>61.9</v>
      </c>
      <c r="X788">
        <v>60297396</v>
      </c>
      <c r="Y788">
        <v>9.89</v>
      </c>
      <c r="Z788">
        <v>42651966</v>
      </c>
      <c r="AA788">
        <v>41.871940000000002</v>
      </c>
      <c r="AB788">
        <v>12.56738</v>
      </c>
      <c r="AC788">
        <v>5.3717948717948714</v>
      </c>
      <c r="AD788">
        <v>3202026.0727923629</v>
      </c>
      <c r="AE788">
        <v>15513.126491646777</v>
      </c>
      <c r="AF788">
        <v>4.8447845642051197E-3</v>
      </c>
      <c r="AG788">
        <v>44.534750417116292</v>
      </c>
      <c r="AH788">
        <v>206.40752684615384</v>
      </c>
      <c r="AI788">
        <v>15</v>
      </c>
      <c r="AJ788">
        <v>112000</v>
      </c>
      <c r="AK788">
        <v>1310400</v>
      </c>
      <c r="AL788">
        <v>6666.666666666667</v>
      </c>
      <c r="AM788">
        <f>youtube_stats_raw[[#This Row],[subscribers_for_last_30_days]] /  youtube_stats_raw[[#This Row],[subscribers]]</f>
        <v>7.6923076923076927E-3</v>
      </c>
      <c r="AN788" t="str">
        <f>IF(AND(youtube_stats_raw[[#This Row],[upload_frequency]]&gt;23.1077381,youtube_stats_raw[[#This Row],[ engagement_rate]]&lt;=0),"High",IF(OR(youtube_stats_raw[[#This Row],[upload_frequency]]&gt;23.1077381,youtube_stats_raw[[#This Row],[ engagement_rate]]&lt;=0),"Medium","Low"))</f>
        <v>Low</v>
      </c>
      <c r="AO788" s="4">
        <f>DATE(T788, MATCH(U788,{"Jan","Feb","Mar","Apr","May","Jun","Jul","Aug","Sep","Oct","Nov","Dec"},0), V788)</f>
        <v>40681</v>
      </c>
      <c r="AP788" t="str">
        <f>IF(youtube_stats_raw[[#This Row],[subscribers]]&lt;70000000,"Micro",IF(youtube_stats_raw[[#This Row],[subscribers]]&lt;128000000,"Mid",IF(youtube_stats_raw[[#This Row],[subscribers]]&lt;186000000,"Macro","Mega")))</f>
        <v>Micro</v>
      </c>
      <c r="AQ788">
        <f>SUM((youtube_stats_raw[[#This Row],[lowest_yearly_earnings]] + youtube_stats_raw[[#This Row],[highest_yearly_earnings]])/2)</f>
        <v>744800</v>
      </c>
      <c r="AR78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89" spans="1:44" x14ac:dyDescent="0.3">
      <c r="A789">
        <v>902</v>
      </c>
      <c r="B789" t="s">
        <v>1049</v>
      </c>
      <c r="C789" s="1">
        <v>13000000</v>
      </c>
      <c r="D789" s="2">
        <v>1024467771</v>
      </c>
      <c r="E789" t="s">
        <v>170</v>
      </c>
      <c r="F789" t="s">
        <v>1049</v>
      </c>
      <c r="G789">
        <v>625</v>
      </c>
      <c r="H789" t="s">
        <v>113</v>
      </c>
      <c r="I789" t="s">
        <v>114</v>
      </c>
      <c r="J789" t="s">
        <v>45</v>
      </c>
      <c r="K789">
        <v>11340</v>
      </c>
      <c r="L789">
        <v>51</v>
      </c>
      <c r="M789">
        <v>166</v>
      </c>
      <c r="N789">
        <v>3052000</v>
      </c>
      <c r="O789">
        <v>763</v>
      </c>
      <c r="P789">
        <v>12200</v>
      </c>
      <c r="Q789">
        <v>9200</v>
      </c>
      <c r="R789">
        <v>146500</v>
      </c>
      <c r="S789">
        <v>0</v>
      </c>
      <c r="T789">
        <v>2009</v>
      </c>
      <c r="U789" t="s">
        <v>34</v>
      </c>
      <c r="V789" t="s">
        <v>183</v>
      </c>
      <c r="W789">
        <v>51.3</v>
      </c>
      <c r="X789">
        <v>212559417</v>
      </c>
      <c r="Y789">
        <v>12.08</v>
      </c>
      <c r="Z789">
        <v>183241641</v>
      </c>
      <c r="AA789">
        <v>-14.235004</v>
      </c>
      <c r="AB789">
        <v>-51.925280000000001</v>
      </c>
      <c r="AC789">
        <v>3.4722222222222223</v>
      </c>
      <c r="AD789">
        <v>1639148.4336000001</v>
      </c>
      <c r="AE789">
        <v>20800</v>
      </c>
      <c r="AF789">
        <v>1.2689515832509289E-2</v>
      </c>
      <c r="AG789">
        <v>11.908622550508715</v>
      </c>
      <c r="AH789">
        <v>78.805213153846154</v>
      </c>
      <c r="AI789">
        <v>17</v>
      </c>
      <c r="AJ789">
        <v>11437</v>
      </c>
      <c r="AK789">
        <v>137300</v>
      </c>
      <c r="AL789">
        <v>0</v>
      </c>
      <c r="AM789">
        <f>youtube_stats_raw[[#This Row],[subscribers_for_last_30_days]] /  youtube_stats_raw[[#This Row],[subscribers]]</f>
        <v>0</v>
      </c>
      <c r="AN789" t="str">
        <f>IF(AND(youtube_stats_raw[[#This Row],[upload_frequency]]&gt;23.1077381,youtube_stats_raw[[#This Row],[ engagement_rate]]&lt;=0),"High",IF(OR(youtube_stats_raw[[#This Row],[upload_frequency]]&gt;23.1077381,youtube_stats_raw[[#This Row],[ engagement_rate]]&lt;=0),"Medium","Low"))</f>
        <v>Medium</v>
      </c>
      <c r="AO789" s="4">
        <f>DATE(T789, MATCH(U789,{"Jan","Feb","Mar","Apr","May","Jun","Jul","Aug","Sep","Oct","Nov","Dec"},0), V789)</f>
        <v>39898</v>
      </c>
      <c r="AP789" t="str">
        <f>IF(youtube_stats_raw[[#This Row],[subscribers]]&lt;70000000,"Micro",IF(youtube_stats_raw[[#This Row],[subscribers]]&lt;128000000,"Mid",IF(youtube_stats_raw[[#This Row],[subscribers]]&lt;186000000,"Macro","Mega")))</f>
        <v>Micro</v>
      </c>
      <c r="AQ789">
        <f>SUM((youtube_stats_raw[[#This Row],[lowest_yearly_earnings]] + youtube_stats_raw[[#This Row],[highest_yearly_earnings]])/2)</f>
        <v>77850</v>
      </c>
      <c r="AR78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90" spans="1:44" x14ac:dyDescent="0.3">
      <c r="A790">
        <v>903</v>
      </c>
      <c r="B790" t="s">
        <v>1050</v>
      </c>
      <c r="C790" s="1">
        <v>13000000</v>
      </c>
      <c r="D790" s="2">
        <v>10664585</v>
      </c>
      <c r="E790" t="s">
        <v>45</v>
      </c>
      <c r="F790" t="s">
        <v>1050</v>
      </c>
      <c r="G790">
        <v>29</v>
      </c>
      <c r="H790" t="s">
        <v>246</v>
      </c>
      <c r="I790" t="s">
        <v>247</v>
      </c>
      <c r="J790" t="s">
        <v>45</v>
      </c>
      <c r="K790">
        <v>772571</v>
      </c>
      <c r="L790">
        <v>31</v>
      </c>
      <c r="M790">
        <v>166</v>
      </c>
      <c r="N790">
        <v>2292000000</v>
      </c>
      <c r="O790">
        <v>0</v>
      </c>
      <c r="P790">
        <v>0</v>
      </c>
      <c r="Q790">
        <v>0</v>
      </c>
      <c r="R790">
        <v>0</v>
      </c>
      <c r="S790">
        <v>300000</v>
      </c>
      <c r="T790">
        <v>2016</v>
      </c>
      <c r="U790" t="s">
        <v>73</v>
      </c>
      <c r="V790" t="s">
        <v>47</v>
      </c>
      <c r="W790">
        <v>36.299999999999997</v>
      </c>
      <c r="X790">
        <v>270203917</v>
      </c>
      <c r="Y790">
        <v>4.6900000000000004</v>
      </c>
      <c r="Z790">
        <v>151509724</v>
      </c>
      <c r="AA790">
        <v>-0.78927499999999995</v>
      </c>
      <c r="AB790">
        <v>113.92132700000001</v>
      </c>
      <c r="AC790">
        <v>0.30208333333333331</v>
      </c>
      <c r="AD790">
        <v>367744.31034482759</v>
      </c>
      <c r="AE790">
        <v>448275.86206896551</v>
      </c>
      <c r="AF790">
        <v>1.2189878931060141</v>
      </c>
      <c r="AG790">
        <v>0</v>
      </c>
      <c r="AH790">
        <v>0.82035269230769226</v>
      </c>
      <c r="AI790">
        <v>10</v>
      </c>
      <c r="AJ790">
        <v>0</v>
      </c>
      <c r="AK790">
        <v>0</v>
      </c>
      <c r="AL790">
        <v>30000</v>
      </c>
      <c r="AM790">
        <f>youtube_stats_raw[[#This Row],[subscribers_for_last_30_days]] /  youtube_stats_raw[[#This Row],[subscribers]]</f>
        <v>2.3076923076923078E-2</v>
      </c>
      <c r="AN790" t="str">
        <f>IF(AND(youtube_stats_raw[[#This Row],[upload_frequency]]&gt;23.1077381,youtube_stats_raw[[#This Row],[ engagement_rate]]&lt;=0),"High",IF(OR(youtube_stats_raw[[#This Row],[upload_frequency]]&gt;23.1077381,youtube_stats_raw[[#This Row],[ engagement_rate]]&lt;=0),"Medium","Low"))</f>
        <v>Low</v>
      </c>
      <c r="AO790" s="4">
        <f>DATE(T790, MATCH(U790,{"Jan","Feb","Mar","Apr","May","Jun","Jul","Aug","Sep","Oct","Nov","Dec"},0), V790)</f>
        <v>42389</v>
      </c>
      <c r="AP790" t="str">
        <f>IF(youtube_stats_raw[[#This Row],[subscribers]]&lt;70000000,"Micro",IF(youtube_stats_raw[[#This Row],[subscribers]]&lt;128000000,"Mid",IF(youtube_stats_raw[[#This Row],[subscribers]]&lt;186000000,"Macro","Mega")))</f>
        <v>Micro</v>
      </c>
      <c r="AQ790">
        <f>SUM((youtube_stats_raw[[#This Row],[lowest_yearly_earnings]] + youtube_stats_raw[[#This Row],[highest_yearly_earnings]])/2)</f>
        <v>0</v>
      </c>
      <c r="AR79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91" spans="1:44" x14ac:dyDescent="0.3">
      <c r="A791">
        <v>904</v>
      </c>
      <c r="B791" t="s">
        <v>1051</v>
      </c>
      <c r="C791" s="1">
        <v>13000000</v>
      </c>
      <c r="D791" s="2">
        <v>1698279553</v>
      </c>
      <c r="E791" t="s">
        <v>30</v>
      </c>
      <c r="F791" t="s">
        <v>1051</v>
      </c>
      <c r="G791">
        <v>409</v>
      </c>
      <c r="H791" t="s">
        <v>447</v>
      </c>
      <c r="I791" t="s">
        <v>448</v>
      </c>
      <c r="J791" t="s">
        <v>30</v>
      </c>
      <c r="K791">
        <v>6059</v>
      </c>
      <c r="L791">
        <v>3</v>
      </c>
      <c r="M791">
        <v>143</v>
      </c>
      <c r="N791">
        <v>30471000</v>
      </c>
      <c r="O791">
        <v>7600</v>
      </c>
      <c r="P791">
        <v>121900</v>
      </c>
      <c r="Q791">
        <v>91400</v>
      </c>
      <c r="R791">
        <v>1500000</v>
      </c>
      <c r="S791">
        <v>100000</v>
      </c>
      <c r="T791">
        <v>2015</v>
      </c>
      <c r="U791" t="s">
        <v>34</v>
      </c>
      <c r="V791" t="s">
        <v>90</v>
      </c>
      <c r="W791">
        <v>65.599999999999994</v>
      </c>
      <c r="X791">
        <v>67059887</v>
      </c>
      <c r="Y791">
        <v>8.43</v>
      </c>
      <c r="Z791">
        <v>54123364</v>
      </c>
      <c r="AA791">
        <v>46.227637999999999</v>
      </c>
      <c r="AB791">
        <v>2.213749</v>
      </c>
      <c r="AC791">
        <v>3.7870370370370372</v>
      </c>
      <c r="AD791">
        <v>4152272.7457212713</v>
      </c>
      <c r="AE791">
        <v>31784.841075794622</v>
      </c>
      <c r="AF791">
        <v>7.6548056985291865E-3</v>
      </c>
      <c r="AG791">
        <v>71.778524203900602</v>
      </c>
      <c r="AH791">
        <v>130.63688869230768</v>
      </c>
      <c r="AI791">
        <v>11</v>
      </c>
      <c r="AJ791">
        <v>114300</v>
      </c>
      <c r="AK791">
        <v>1408600</v>
      </c>
      <c r="AL791">
        <v>9090.9090909090901</v>
      </c>
      <c r="AM791">
        <f>youtube_stats_raw[[#This Row],[subscribers_for_last_30_days]] /  youtube_stats_raw[[#This Row],[subscribers]]</f>
        <v>7.6923076923076927E-3</v>
      </c>
      <c r="AN791" t="str">
        <f>IF(AND(youtube_stats_raw[[#This Row],[upload_frequency]]&gt;23.1077381,youtube_stats_raw[[#This Row],[ engagement_rate]]&lt;=0),"High",IF(OR(youtube_stats_raw[[#This Row],[upload_frequency]]&gt;23.1077381,youtube_stats_raw[[#This Row],[ engagement_rate]]&lt;=0),"Medium","Low"))</f>
        <v>Low</v>
      </c>
      <c r="AO791" s="4">
        <f>DATE(T791, MATCH(U791,{"Jan","Feb","Mar","Apr","May","Jun","Jul","Aug","Sep","Oct","Nov","Dec"},0), V791)</f>
        <v>42081</v>
      </c>
      <c r="AP791" t="str">
        <f>IF(youtube_stats_raw[[#This Row],[subscribers]]&lt;70000000,"Micro",IF(youtube_stats_raw[[#This Row],[subscribers]]&lt;128000000,"Mid",IF(youtube_stats_raw[[#This Row],[subscribers]]&lt;186000000,"Macro","Mega")))</f>
        <v>Micro</v>
      </c>
      <c r="AQ791">
        <f>SUM((youtube_stats_raw[[#This Row],[lowest_yearly_earnings]] + youtube_stats_raw[[#This Row],[highest_yearly_earnings]])/2)</f>
        <v>795700</v>
      </c>
      <c r="AR79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92" spans="1:44" x14ac:dyDescent="0.3">
      <c r="A792">
        <v>905</v>
      </c>
      <c r="B792" t="s">
        <v>1052</v>
      </c>
      <c r="C792" s="1">
        <v>13000000</v>
      </c>
      <c r="D792" s="2">
        <v>5057163256</v>
      </c>
      <c r="E792" t="s">
        <v>45</v>
      </c>
      <c r="F792" t="s">
        <v>1053</v>
      </c>
      <c r="G792">
        <v>8</v>
      </c>
      <c r="H792" t="s">
        <v>31</v>
      </c>
      <c r="I792" t="s">
        <v>32</v>
      </c>
      <c r="J792" t="s">
        <v>55</v>
      </c>
      <c r="K792">
        <v>3686280</v>
      </c>
      <c r="L792">
        <v>5227</v>
      </c>
      <c r="N792">
        <v>2</v>
      </c>
      <c r="O792">
        <v>0</v>
      </c>
      <c r="P792">
        <v>0</v>
      </c>
      <c r="Q792">
        <v>0</v>
      </c>
      <c r="R792">
        <v>0</v>
      </c>
      <c r="S792">
        <v>0</v>
      </c>
      <c r="T792">
        <v>2021</v>
      </c>
      <c r="U792" t="s">
        <v>34</v>
      </c>
      <c r="V792" t="s">
        <v>90</v>
      </c>
      <c r="W792">
        <v>28.1</v>
      </c>
      <c r="X792">
        <v>1366417754</v>
      </c>
      <c r="Y792">
        <v>5.36</v>
      </c>
      <c r="Z792">
        <v>471031528</v>
      </c>
      <c r="AA792">
        <v>20.593684</v>
      </c>
      <c r="AB792">
        <v>78.962879999999998</v>
      </c>
      <c r="AC792">
        <v>0.22222222222222221</v>
      </c>
      <c r="AD792">
        <v>632145407</v>
      </c>
      <c r="AE792">
        <v>1625000</v>
      </c>
      <c r="AF792">
        <v>2.5706110999237238E-3</v>
      </c>
      <c r="AG792">
        <v>0</v>
      </c>
      <c r="AH792">
        <v>389.01255815384616</v>
      </c>
      <c r="AI792">
        <v>5</v>
      </c>
      <c r="AJ792">
        <v>0</v>
      </c>
      <c r="AK792">
        <v>0</v>
      </c>
      <c r="AL792">
        <v>0</v>
      </c>
      <c r="AM792">
        <f>youtube_stats_raw[[#This Row],[subscribers_for_last_30_days]] /  youtube_stats_raw[[#This Row],[subscribers]]</f>
        <v>0</v>
      </c>
      <c r="AN792" t="str">
        <f>IF(AND(youtube_stats_raw[[#This Row],[upload_frequency]]&gt;23.1077381,youtube_stats_raw[[#This Row],[ engagement_rate]]&lt;=0),"High",IF(OR(youtube_stats_raw[[#This Row],[upload_frequency]]&gt;23.1077381,youtube_stats_raw[[#This Row],[ engagement_rate]]&lt;=0),"Medium","Low"))</f>
        <v>Medium</v>
      </c>
      <c r="AO792" s="4">
        <f>DATE(T792, MATCH(U792,{"Jan","Feb","Mar","Apr","May","Jun","Jul","Aug","Sep","Oct","Nov","Dec"},0), V792)</f>
        <v>44273</v>
      </c>
      <c r="AP792" t="str">
        <f>IF(youtube_stats_raw[[#This Row],[subscribers]]&lt;70000000,"Micro",IF(youtube_stats_raw[[#This Row],[subscribers]]&lt;128000000,"Mid",IF(youtube_stats_raw[[#This Row],[subscribers]]&lt;186000000,"Macro","Mega")))</f>
        <v>Micro</v>
      </c>
      <c r="AQ792">
        <f>SUM((youtube_stats_raw[[#This Row],[lowest_yearly_earnings]] + youtube_stats_raw[[#This Row],[highest_yearly_earnings]])/2)</f>
        <v>0</v>
      </c>
      <c r="AR79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93" spans="1:44" x14ac:dyDescent="0.3">
      <c r="A793">
        <v>906</v>
      </c>
      <c r="B793" t="s">
        <v>1054</v>
      </c>
      <c r="C793" s="1">
        <v>13000000</v>
      </c>
      <c r="D793" s="2">
        <v>8739174649</v>
      </c>
      <c r="E793" t="s">
        <v>61</v>
      </c>
      <c r="F793" t="s">
        <v>1054</v>
      </c>
      <c r="G793">
        <v>510</v>
      </c>
      <c r="H793" t="s">
        <v>87</v>
      </c>
      <c r="I793" t="s">
        <v>88</v>
      </c>
      <c r="J793" t="s">
        <v>41</v>
      </c>
      <c r="K793">
        <v>553</v>
      </c>
      <c r="L793">
        <v>15</v>
      </c>
      <c r="M793">
        <v>65</v>
      </c>
      <c r="N793">
        <v>1081000000</v>
      </c>
      <c r="O793">
        <v>270300</v>
      </c>
      <c r="P793">
        <v>4300000</v>
      </c>
      <c r="Q793">
        <v>3200000</v>
      </c>
      <c r="R793">
        <v>51900000</v>
      </c>
      <c r="S793">
        <v>1000000</v>
      </c>
      <c r="T793">
        <v>2020</v>
      </c>
      <c r="U793" t="s">
        <v>98</v>
      </c>
      <c r="V793" t="s">
        <v>82</v>
      </c>
      <c r="W793">
        <v>94.3</v>
      </c>
      <c r="X793">
        <v>51709098</v>
      </c>
      <c r="Y793">
        <v>4.1500000000000004</v>
      </c>
      <c r="Z793">
        <v>42106719</v>
      </c>
      <c r="AA793">
        <v>35.907756999999997</v>
      </c>
      <c r="AB793">
        <v>127.76692199999999</v>
      </c>
      <c r="AC793">
        <v>10.625</v>
      </c>
      <c r="AD793">
        <v>17135636.566666666</v>
      </c>
      <c r="AE793">
        <v>25490.196078431374</v>
      </c>
      <c r="AF793">
        <v>1.4875546630124339E-3</v>
      </c>
      <c r="AG793">
        <v>492.03731161180502</v>
      </c>
      <c r="AH793">
        <v>672.24420376923081</v>
      </c>
      <c r="AI793">
        <v>6</v>
      </c>
      <c r="AJ793">
        <v>4029700</v>
      </c>
      <c r="AK793">
        <v>48700000</v>
      </c>
      <c r="AL793">
        <v>166666.66666666666</v>
      </c>
      <c r="AM793">
        <f>youtube_stats_raw[[#This Row],[subscribers_for_last_30_days]] /  youtube_stats_raw[[#This Row],[subscribers]]</f>
        <v>7.6923076923076927E-2</v>
      </c>
      <c r="AN793" t="str">
        <f>IF(AND(youtube_stats_raw[[#This Row],[upload_frequency]]&gt;23.1077381,youtube_stats_raw[[#This Row],[ engagement_rate]]&lt;=0),"High",IF(OR(youtube_stats_raw[[#This Row],[upload_frequency]]&gt;23.1077381,youtube_stats_raw[[#This Row],[ engagement_rate]]&lt;=0),"Medium","Low"))</f>
        <v>Low</v>
      </c>
      <c r="AO793" s="4">
        <f>DATE(T793, MATCH(U793,{"Jan","Feb","Mar","Apr","May","Jun","Jul","Aug","Sep","Oct","Nov","Dec"},0), V793)</f>
        <v>44019</v>
      </c>
      <c r="AP793" t="str">
        <f>IF(youtube_stats_raw[[#This Row],[subscribers]]&lt;70000000,"Micro",IF(youtube_stats_raw[[#This Row],[subscribers]]&lt;128000000,"Mid",IF(youtube_stats_raw[[#This Row],[subscribers]]&lt;186000000,"Macro","Mega")))</f>
        <v>Micro</v>
      </c>
      <c r="AQ793">
        <f>SUM((youtube_stats_raw[[#This Row],[lowest_yearly_earnings]] + youtube_stats_raw[[#This Row],[highest_yearly_earnings]])/2)</f>
        <v>27550000</v>
      </c>
      <c r="AR79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794" spans="1:44" x14ac:dyDescent="0.3">
      <c r="A794">
        <v>907</v>
      </c>
      <c r="B794" t="s">
        <v>1055</v>
      </c>
      <c r="C794" s="1">
        <v>13000000</v>
      </c>
      <c r="D794" s="2">
        <v>9999238237</v>
      </c>
      <c r="E794" t="s">
        <v>45</v>
      </c>
      <c r="F794" t="s">
        <v>1055</v>
      </c>
      <c r="G794">
        <v>716</v>
      </c>
      <c r="H794" t="s">
        <v>39</v>
      </c>
      <c r="I794" t="s">
        <v>40</v>
      </c>
      <c r="J794" t="s">
        <v>45</v>
      </c>
      <c r="K794">
        <v>440</v>
      </c>
      <c r="L794">
        <v>170</v>
      </c>
      <c r="M794">
        <v>166</v>
      </c>
      <c r="N794">
        <v>41109000</v>
      </c>
      <c r="O794">
        <v>10300</v>
      </c>
      <c r="P794">
        <v>164400</v>
      </c>
      <c r="Q794">
        <v>123300</v>
      </c>
      <c r="R794">
        <v>2000000</v>
      </c>
      <c r="S794">
        <v>0</v>
      </c>
      <c r="T794">
        <v>2007</v>
      </c>
      <c r="U794" t="s">
        <v>65</v>
      </c>
      <c r="V794" t="s">
        <v>66</v>
      </c>
      <c r="W794">
        <v>88.2</v>
      </c>
      <c r="X794">
        <v>328239523</v>
      </c>
      <c r="Y794">
        <v>14.7</v>
      </c>
      <c r="Z794">
        <v>270663028</v>
      </c>
      <c r="AA794">
        <v>37.090240000000001</v>
      </c>
      <c r="AB794">
        <v>-95.712890999999999</v>
      </c>
      <c r="AC794">
        <v>3.5098039215686274</v>
      </c>
      <c r="AD794">
        <v>13965416.532122904</v>
      </c>
      <c r="AE794">
        <v>18156.424581005587</v>
      </c>
      <c r="AF794">
        <v>1.300099036734252E-3</v>
      </c>
      <c r="AG794">
        <v>16.441252433777773</v>
      </c>
      <c r="AH794">
        <v>769.17217207692306</v>
      </c>
      <c r="AI794">
        <v>19</v>
      </c>
      <c r="AJ794">
        <v>154100</v>
      </c>
      <c r="AK794">
        <v>1876700</v>
      </c>
      <c r="AL794">
        <v>0</v>
      </c>
      <c r="AM794">
        <f>youtube_stats_raw[[#This Row],[subscribers_for_last_30_days]] /  youtube_stats_raw[[#This Row],[subscribers]]</f>
        <v>0</v>
      </c>
      <c r="AN794" t="str">
        <f>IF(AND(youtube_stats_raw[[#This Row],[upload_frequency]]&gt;23.1077381,youtube_stats_raw[[#This Row],[ engagement_rate]]&lt;=0),"High",IF(OR(youtube_stats_raw[[#This Row],[upload_frequency]]&gt;23.1077381,youtube_stats_raw[[#This Row],[ engagement_rate]]&lt;=0),"Medium","Low"))</f>
        <v>Medium</v>
      </c>
      <c r="AO794" s="4">
        <f>DATE(T794, MATCH(U794,{"Jan","Feb","Mar","Apr","May","Jun","Jul","Aug","Sep","Oct","Nov","Dec"},0), V794)</f>
        <v>39201</v>
      </c>
      <c r="AP794" t="str">
        <f>IF(youtube_stats_raw[[#This Row],[subscribers]]&lt;70000000,"Micro",IF(youtube_stats_raw[[#This Row],[subscribers]]&lt;128000000,"Mid",IF(youtube_stats_raw[[#This Row],[subscribers]]&lt;186000000,"Macro","Mega")))</f>
        <v>Micro</v>
      </c>
      <c r="AQ794">
        <f>SUM((youtube_stats_raw[[#This Row],[lowest_yearly_earnings]] + youtube_stats_raw[[#This Row],[highest_yearly_earnings]])/2)</f>
        <v>1061650</v>
      </c>
      <c r="AR79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95" spans="1:44" x14ac:dyDescent="0.3">
      <c r="A795">
        <v>908</v>
      </c>
      <c r="B795" t="s">
        <v>1056</v>
      </c>
      <c r="C795" s="1">
        <v>13000000</v>
      </c>
      <c r="D795" s="2">
        <v>301547793</v>
      </c>
      <c r="E795" t="s">
        <v>71</v>
      </c>
      <c r="F795" t="s">
        <v>1056</v>
      </c>
      <c r="G795">
        <v>22</v>
      </c>
      <c r="H795" t="s">
        <v>166</v>
      </c>
      <c r="I795" t="s">
        <v>167</v>
      </c>
      <c r="J795" t="s">
        <v>71</v>
      </c>
      <c r="K795">
        <v>4035874</v>
      </c>
      <c r="L795">
        <v>3926</v>
      </c>
      <c r="M795">
        <v>7638</v>
      </c>
      <c r="N795">
        <v>590</v>
      </c>
      <c r="O795">
        <v>0</v>
      </c>
      <c r="P795">
        <v>2</v>
      </c>
      <c r="Q795">
        <v>2</v>
      </c>
      <c r="R795">
        <v>28</v>
      </c>
      <c r="S795">
        <v>8</v>
      </c>
      <c r="T795">
        <v>2021</v>
      </c>
      <c r="U795" t="s">
        <v>91</v>
      </c>
      <c r="V795" t="s">
        <v>83</v>
      </c>
      <c r="W795">
        <v>9</v>
      </c>
      <c r="X795">
        <v>216565318</v>
      </c>
      <c r="Y795">
        <v>4.45</v>
      </c>
      <c r="Z795">
        <v>79927762</v>
      </c>
      <c r="AA795">
        <v>30.375321</v>
      </c>
      <c r="AB795">
        <v>69.345116000000004</v>
      </c>
      <c r="AC795">
        <v>0.61111111111111116</v>
      </c>
      <c r="AD795">
        <v>13706717.863636363</v>
      </c>
      <c r="AE795">
        <v>590909.09090909094</v>
      </c>
      <c r="AF795">
        <v>4.3110910780235753E-2</v>
      </c>
      <c r="AG795">
        <v>6.6324478123439617E-3</v>
      </c>
      <c r="AH795">
        <v>23.195984076923075</v>
      </c>
      <c r="AI795">
        <v>5</v>
      </c>
      <c r="AJ795">
        <v>2</v>
      </c>
      <c r="AK795">
        <v>26</v>
      </c>
      <c r="AL795">
        <v>1.6</v>
      </c>
      <c r="AM795">
        <f>youtube_stats_raw[[#This Row],[subscribers_for_last_30_days]] /  youtube_stats_raw[[#This Row],[subscribers]]</f>
        <v>6.1538461538461538E-7</v>
      </c>
      <c r="AN795" t="str">
        <f>IF(AND(youtube_stats_raw[[#This Row],[upload_frequency]]&gt;23.1077381,youtube_stats_raw[[#This Row],[ engagement_rate]]&lt;=0),"High",IF(OR(youtube_stats_raw[[#This Row],[upload_frequency]]&gt;23.1077381,youtube_stats_raw[[#This Row],[ engagement_rate]]&lt;=0),"Medium","Low"))</f>
        <v>Low</v>
      </c>
      <c r="AO795" s="4">
        <f>DATE(T795, MATCH(U795,{"Jan","Feb","Mar","Apr","May","Jun","Jul","Aug","Sep","Oct","Nov","Dec"},0), V795)</f>
        <v>44419</v>
      </c>
      <c r="AP795" t="str">
        <f>IF(youtube_stats_raw[[#This Row],[subscribers]]&lt;70000000,"Micro",IF(youtube_stats_raw[[#This Row],[subscribers]]&lt;128000000,"Mid",IF(youtube_stats_raw[[#This Row],[subscribers]]&lt;186000000,"Macro","Mega")))</f>
        <v>Micro</v>
      </c>
      <c r="AQ795">
        <f>SUM((youtube_stats_raw[[#This Row],[lowest_yearly_earnings]] + youtube_stats_raw[[#This Row],[highest_yearly_earnings]])/2)</f>
        <v>15</v>
      </c>
      <c r="AR79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796" spans="1:44" x14ac:dyDescent="0.3">
      <c r="A796">
        <v>909</v>
      </c>
      <c r="B796" t="s">
        <v>1057</v>
      </c>
      <c r="C796" s="1">
        <v>13000000</v>
      </c>
      <c r="D796" s="2">
        <v>6270909026</v>
      </c>
      <c r="E796" t="s">
        <v>45</v>
      </c>
      <c r="F796" t="s">
        <v>1057</v>
      </c>
      <c r="G796">
        <v>1299</v>
      </c>
      <c r="H796" t="s">
        <v>195</v>
      </c>
      <c r="I796" t="s">
        <v>196</v>
      </c>
      <c r="J796" t="s">
        <v>45</v>
      </c>
      <c r="K796">
        <v>969</v>
      </c>
      <c r="L796">
        <v>31</v>
      </c>
      <c r="M796">
        <v>165</v>
      </c>
      <c r="N796">
        <v>368437000</v>
      </c>
      <c r="O796">
        <v>92100</v>
      </c>
      <c r="P796">
        <v>1500000</v>
      </c>
      <c r="Q796">
        <v>1100000</v>
      </c>
      <c r="R796">
        <v>17700000</v>
      </c>
      <c r="S796">
        <v>600000</v>
      </c>
      <c r="T796">
        <v>2017</v>
      </c>
      <c r="U796" t="s">
        <v>34</v>
      </c>
      <c r="V796" t="s">
        <v>90</v>
      </c>
      <c r="W796">
        <v>40.200000000000003</v>
      </c>
      <c r="X796">
        <v>126014024</v>
      </c>
      <c r="Y796">
        <v>3.42</v>
      </c>
      <c r="Z796">
        <v>102626859</v>
      </c>
      <c r="AA796">
        <v>23.634501</v>
      </c>
      <c r="AB796">
        <v>-102.552784</v>
      </c>
      <c r="AC796">
        <v>15.464285714285714</v>
      </c>
      <c r="AD796">
        <v>4827489.6274056965</v>
      </c>
      <c r="AE796">
        <v>10007.698229407237</v>
      </c>
      <c r="AF796">
        <v>2.073064677880084E-3</v>
      </c>
      <c r="AG796">
        <v>239.19977052462505</v>
      </c>
      <c r="AH796">
        <v>482.37761738461541</v>
      </c>
      <c r="AI796">
        <v>9</v>
      </c>
      <c r="AJ796">
        <v>1407900</v>
      </c>
      <c r="AK796">
        <v>16600000</v>
      </c>
      <c r="AL796">
        <v>66666.666666666672</v>
      </c>
      <c r="AM796">
        <f>youtube_stats_raw[[#This Row],[subscribers_for_last_30_days]] /  youtube_stats_raw[[#This Row],[subscribers]]</f>
        <v>4.6153846153846156E-2</v>
      </c>
      <c r="AN796" t="str">
        <f>IF(AND(youtube_stats_raw[[#This Row],[upload_frequency]]&gt;23.1077381,youtube_stats_raw[[#This Row],[ engagement_rate]]&lt;=0),"High",IF(OR(youtube_stats_raw[[#This Row],[upload_frequency]]&gt;23.1077381,youtube_stats_raw[[#This Row],[ engagement_rate]]&lt;=0),"Medium","Low"))</f>
        <v>Low</v>
      </c>
      <c r="AO796" s="4">
        <f>DATE(T796, MATCH(U796,{"Jan","Feb","Mar","Apr","May","Jun","Jul","Aug","Sep","Oct","Nov","Dec"},0), V796)</f>
        <v>42812</v>
      </c>
      <c r="AP796" t="str">
        <f>IF(youtube_stats_raw[[#This Row],[subscribers]]&lt;70000000,"Micro",IF(youtube_stats_raw[[#This Row],[subscribers]]&lt;128000000,"Mid",IF(youtube_stats_raw[[#This Row],[subscribers]]&lt;186000000,"Macro","Mega")))</f>
        <v>Micro</v>
      </c>
      <c r="AQ796">
        <f>SUM((youtube_stats_raw[[#This Row],[lowest_yearly_earnings]] + youtube_stats_raw[[#This Row],[highest_yearly_earnings]])/2)</f>
        <v>9400000</v>
      </c>
      <c r="AR79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797" spans="1:44" x14ac:dyDescent="0.3">
      <c r="A797">
        <v>910</v>
      </c>
      <c r="B797" t="s">
        <v>1058</v>
      </c>
      <c r="C797" s="1">
        <v>13000000</v>
      </c>
      <c r="D797" s="2">
        <v>4349562794</v>
      </c>
      <c r="E797" t="s">
        <v>30</v>
      </c>
      <c r="F797" t="s">
        <v>1058</v>
      </c>
      <c r="G797">
        <v>521</v>
      </c>
      <c r="H797" t="s">
        <v>113</v>
      </c>
      <c r="I797" t="s">
        <v>114</v>
      </c>
      <c r="J797" t="s">
        <v>30</v>
      </c>
      <c r="K797">
        <v>1692</v>
      </c>
      <c r="L797">
        <v>51</v>
      </c>
      <c r="M797">
        <v>144</v>
      </c>
      <c r="N797">
        <v>29526000</v>
      </c>
      <c r="O797">
        <v>7400</v>
      </c>
      <c r="P797">
        <v>118100</v>
      </c>
      <c r="Q797">
        <v>88600</v>
      </c>
      <c r="R797">
        <v>1400000</v>
      </c>
      <c r="S797">
        <v>0</v>
      </c>
      <c r="T797">
        <v>2012</v>
      </c>
      <c r="U797" t="s">
        <v>89</v>
      </c>
      <c r="V797" t="s">
        <v>64</v>
      </c>
      <c r="W797">
        <v>51.3</v>
      </c>
      <c r="X797">
        <v>212559417</v>
      </c>
      <c r="Y797">
        <v>12.08</v>
      </c>
      <c r="Z797">
        <v>183241641</v>
      </c>
      <c r="AA797">
        <v>-14.235004</v>
      </c>
      <c r="AB797">
        <v>-51.925280000000001</v>
      </c>
      <c r="AC797">
        <v>3.6180555555555554</v>
      </c>
      <c r="AD797">
        <v>8348489.0479846448</v>
      </c>
      <c r="AE797">
        <v>24952.015355086372</v>
      </c>
      <c r="AF797">
        <v>2.9888061434433909E-3</v>
      </c>
      <c r="AG797">
        <v>27.152154272358803</v>
      </c>
      <c r="AH797">
        <v>334.58175338461541</v>
      </c>
      <c r="AI797">
        <v>14</v>
      </c>
      <c r="AJ797">
        <v>110700</v>
      </c>
      <c r="AK797">
        <v>1311400</v>
      </c>
      <c r="AL797">
        <v>0</v>
      </c>
      <c r="AM797">
        <f>youtube_stats_raw[[#This Row],[subscribers_for_last_30_days]] /  youtube_stats_raw[[#This Row],[subscribers]]</f>
        <v>0</v>
      </c>
      <c r="AN797" t="str">
        <f>IF(AND(youtube_stats_raw[[#This Row],[upload_frequency]]&gt;23.1077381,youtube_stats_raw[[#This Row],[ engagement_rate]]&lt;=0),"High",IF(OR(youtube_stats_raw[[#This Row],[upload_frequency]]&gt;23.1077381,youtube_stats_raw[[#This Row],[ engagement_rate]]&lt;=0),"Medium","Low"))</f>
        <v>Medium</v>
      </c>
      <c r="AO797" s="4">
        <f>DATE(T797, MATCH(U797,{"Jan","Feb","Mar","Apr","May","Jun","Jul","Aug","Sep","Oct","Nov","Dec"},0), V797)</f>
        <v>41064</v>
      </c>
      <c r="AP797" t="str">
        <f>IF(youtube_stats_raw[[#This Row],[subscribers]]&lt;70000000,"Micro",IF(youtube_stats_raw[[#This Row],[subscribers]]&lt;128000000,"Mid",IF(youtube_stats_raw[[#This Row],[subscribers]]&lt;186000000,"Macro","Mega")))</f>
        <v>Micro</v>
      </c>
      <c r="AQ797">
        <f>SUM((youtube_stats_raw[[#This Row],[lowest_yearly_earnings]] + youtube_stats_raw[[#This Row],[highest_yearly_earnings]])/2)</f>
        <v>744300</v>
      </c>
      <c r="AR79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98" spans="1:44" x14ac:dyDescent="0.3">
      <c r="A798">
        <v>911</v>
      </c>
      <c r="B798" t="s">
        <v>1059</v>
      </c>
      <c r="C798" s="1">
        <v>13000000</v>
      </c>
      <c r="D798" s="2">
        <v>4637474071</v>
      </c>
      <c r="E798" t="s">
        <v>170</v>
      </c>
      <c r="F798" t="s">
        <v>1059</v>
      </c>
      <c r="G798">
        <v>612</v>
      </c>
      <c r="H798" t="s">
        <v>39</v>
      </c>
      <c r="I798" t="s">
        <v>40</v>
      </c>
      <c r="J798" t="s">
        <v>71</v>
      </c>
      <c r="K798">
        <v>1557</v>
      </c>
      <c r="L798">
        <v>170</v>
      </c>
      <c r="M798">
        <v>57</v>
      </c>
      <c r="N798">
        <v>42412000</v>
      </c>
      <c r="O798">
        <v>0</v>
      </c>
      <c r="P798">
        <v>0</v>
      </c>
      <c r="Q798">
        <v>0</v>
      </c>
      <c r="R798">
        <v>0</v>
      </c>
      <c r="S798">
        <v>0</v>
      </c>
      <c r="T798">
        <v>2012</v>
      </c>
      <c r="U798" t="s">
        <v>91</v>
      </c>
      <c r="V798" t="s">
        <v>56</v>
      </c>
      <c r="W798">
        <v>88.2</v>
      </c>
      <c r="X798">
        <v>328239523</v>
      </c>
      <c r="Y798">
        <v>14.7</v>
      </c>
      <c r="Z798">
        <v>270663028</v>
      </c>
      <c r="AA798">
        <v>37.090240000000001</v>
      </c>
      <c r="AB798">
        <v>-95.712890999999999</v>
      </c>
      <c r="AC798">
        <v>4.25</v>
      </c>
      <c r="AD798">
        <v>7577572.0114379087</v>
      </c>
      <c r="AE798">
        <v>21241.830065359478</v>
      </c>
      <c r="AF798">
        <v>2.8032501747652359E-3</v>
      </c>
      <c r="AG798">
        <v>0</v>
      </c>
      <c r="AH798">
        <v>356.7287746923077</v>
      </c>
      <c r="AI798">
        <v>14</v>
      </c>
      <c r="AJ798">
        <v>0</v>
      </c>
      <c r="AK798">
        <v>0</v>
      </c>
      <c r="AL798">
        <v>0</v>
      </c>
      <c r="AM798">
        <f>youtube_stats_raw[[#This Row],[subscribers_for_last_30_days]] /  youtube_stats_raw[[#This Row],[subscribers]]</f>
        <v>0</v>
      </c>
      <c r="AN798" t="str">
        <f>IF(AND(youtube_stats_raw[[#This Row],[upload_frequency]]&gt;23.1077381,youtube_stats_raw[[#This Row],[ engagement_rate]]&lt;=0),"High",IF(OR(youtube_stats_raw[[#This Row],[upload_frequency]]&gt;23.1077381,youtube_stats_raw[[#This Row],[ engagement_rate]]&lt;=0),"Medium","Low"))</f>
        <v>Medium</v>
      </c>
      <c r="AO798" s="4">
        <f>DATE(T798, MATCH(U798,{"Jan","Feb","Mar","Apr","May","Jun","Jul","Aug","Sep","Oct","Nov","Dec"},0), V798)</f>
        <v>41145</v>
      </c>
      <c r="AP798" t="str">
        <f>IF(youtube_stats_raw[[#This Row],[subscribers]]&lt;70000000,"Micro",IF(youtube_stats_raw[[#This Row],[subscribers]]&lt;128000000,"Mid",IF(youtube_stats_raw[[#This Row],[subscribers]]&lt;186000000,"Macro","Mega")))</f>
        <v>Micro</v>
      </c>
      <c r="AQ798">
        <f>SUM((youtube_stats_raw[[#This Row],[lowest_yearly_earnings]] + youtube_stats_raw[[#This Row],[highest_yearly_earnings]])/2)</f>
        <v>0</v>
      </c>
      <c r="AR79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799" spans="1:44" x14ac:dyDescent="0.3">
      <c r="A799">
        <v>912</v>
      </c>
      <c r="B799" t="s">
        <v>1060</v>
      </c>
      <c r="C799" s="1">
        <v>12900000</v>
      </c>
      <c r="D799" s="2">
        <v>2112274210</v>
      </c>
      <c r="E799" t="s">
        <v>58</v>
      </c>
      <c r="F799" t="s">
        <v>1060</v>
      </c>
      <c r="G799">
        <v>4712</v>
      </c>
      <c r="H799" t="s">
        <v>113</v>
      </c>
      <c r="I799" t="s">
        <v>114</v>
      </c>
      <c r="J799" t="s">
        <v>71</v>
      </c>
      <c r="K799">
        <v>4602</v>
      </c>
      <c r="L799">
        <v>52</v>
      </c>
      <c r="M799">
        <v>58</v>
      </c>
      <c r="N799">
        <v>31796000</v>
      </c>
      <c r="O799">
        <v>7900</v>
      </c>
      <c r="P799">
        <v>127200</v>
      </c>
      <c r="Q799">
        <v>95400</v>
      </c>
      <c r="R799">
        <v>1500000</v>
      </c>
      <c r="S799">
        <v>100000</v>
      </c>
      <c r="T799">
        <v>2013</v>
      </c>
      <c r="U799" t="s">
        <v>73</v>
      </c>
      <c r="V799" t="s">
        <v>144</v>
      </c>
      <c r="W799">
        <v>51.3</v>
      </c>
      <c r="X799">
        <v>212559417</v>
      </c>
      <c r="Y799">
        <v>12.08</v>
      </c>
      <c r="Z799">
        <v>183241641</v>
      </c>
      <c r="AA799">
        <v>-14.235004</v>
      </c>
      <c r="AB799">
        <v>-51.925280000000001</v>
      </c>
      <c r="AC799">
        <v>35.696969696969695</v>
      </c>
      <c r="AD799">
        <v>448275.51146010187</v>
      </c>
      <c r="AE799">
        <v>2737.6910016977927</v>
      </c>
      <c r="AF799">
        <v>6.1071616265200718E-3</v>
      </c>
      <c r="AG799">
        <v>60.219454177779312</v>
      </c>
      <c r="AH799">
        <v>163.74218682170542</v>
      </c>
      <c r="AI799">
        <v>13</v>
      </c>
      <c r="AJ799">
        <v>119300</v>
      </c>
      <c r="AK799">
        <v>1404600</v>
      </c>
      <c r="AL799">
        <v>7692.3076923076924</v>
      </c>
      <c r="AM799">
        <f>youtube_stats_raw[[#This Row],[subscribers_for_last_30_days]] /  youtube_stats_raw[[#This Row],[subscribers]]</f>
        <v>7.7519379844961239E-3</v>
      </c>
      <c r="AN799" t="str">
        <f>IF(AND(youtube_stats_raw[[#This Row],[upload_frequency]]&gt;23.1077381,youtube_stats_raw[[#This Row],[ engagement_rate]]&lt;=0),"High",IF(OR(youtube_stats_raw[[#This Row],[upload_frequency]]&gt;23.1077381,youtube_stats_raw[[#This Row],[ engagement_rate]]&lt;=0),"Medium","Low"))</f>
        <v>Medium</v>
      </c>
      <c r="AO799" s="4">
        <f>DATE(T799, MATCH(U799,{"Jan","Feb","Mar","Apr","May","Jun","Jul","Aug","Sep","Oct","Nov","Dec"},0), V799)</f>
        <v>41293</v>
      </c>
      <c r="AP799" t="str">
        <f>IF(youtube_stats_raw[[#This Row],[subscribers]]&lt;70000000,"Micro",IF(youtube_stats_raw[[#This Row],[subscribers]]&lt;128000000,"Mid",IF(youtube_stats_raw[[#This Row],[subscribers]]&lt;186000000,"Macro","Mega")))</f>
        <v>Micro</v>
      </c>
      <c r="AQ799">
        <f>SUM((youtube_stats_raw[[#This Row],[lowest_yearly_earnings]] + youtube_stats_raw[[#This Row],[highest_yearly_earnings]])/2)</f>
        <v>797700</v>
      </c>
      <c r="AR79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800" spans="1:44" x14ac:dyDescent="0.3">
      <c r="A800">
        <v>913</v>
      </c>
      <c r="B800" t="s">
        <v>1061</v>
      </c>
      <c r="C800" s="1">
        <v>12900000</v>
      </c>
      <c r="D800" s="2">
        <v>140022442</v>
      </c>
      <c r="E800" t="s">
        <v>45</v>
      </c>
      <c r="F800" t="s">
        <v>1061</v>
      </c>
      <c r="G800">
        <v>69</v>
      </c>
      <c r="H800" t="s">
        <v>113</v>
      </c>
      <c r="I800" t="s">
        <v>114</v>
      </c>
      <c r="J800" t="s">
        <v>45</v>
      </c>
      <c r="K800">
        <v>93531</v>
      </c>
      <c r="L800">
        <v>52</v>
      </c>
      <c r="M800">
        <v>167</v>
      </c>
      <c r="N800">
        <v>147626</v>
      </c>
      <c r="O800">
        <v>37</v>
      </c>
      <c r="P800">
        <v>591</v>
      </c>
      <c r="Q800">
        <v>443</v>
      </c>
      <c r="R800">
        <v>7100</v>
      </c>
      <c r="S800">
        <v>0</v>
      </c>
      <c r="T800">
        <v>2015</v>
      </c>
      <c r="U800" t="s">
        <v>73</v>
      </c>
      <c r="V800" t="s">
        <v>99</v>
      </c>
      <c r="W800">
        <v>51.3</v>
      </c>
      <c r="X800">
        <v>212559417</v>
      </c>
      <c r="Y800">
        <v>12.08</v>
      </c>
      <c r="Z800">
        <v>183241641</v>
      </c>
      <c r="AA800">
        <v>-14.235004</v>
      </c>
      <c r="AB800">
        <v>-51.925280000000001</v>
      </c>
      <c r="AC800">
        <v>0.63888888888888884</v>
      </c>
      <c r="AD800">
        <v>2029310.7536231885</v>
      </c>
      <c r="AE800">
        <v>186956.52173913043</v>
      </c>
      <c r="AF800">
        <v>9.2128089010188804E-2</v>
      </c>
      <c r="AG800">
        <v>4.2207519848853936</v>
      </c>
      <c r="AH800">
        <v>10.854452868217054</v>
      </c>
      <c r="AI800">
        <v>11</v>
      </c>
      <c r="AJ800">
        <v>554</v>
      </c>
      <c r="AK800">
        <v>6657</v>
      </c>
      <c r="AL800">
        <v>0</v>
      </c>
      <c r="AM800">
        <f>youtube_stats_raw[[#This Row],[subscribers_for_last_30_days]] /  youtube_stats_raw[[#This Row],[subscribers]]</f>
        <v>0</v>
      </c>
      <c r="AN800" t="str">
        <f>IF(AND(youtube_stats_raw[[#This Row],[upload_frequency]]&gt;23.1077381,youtube_stats_raw[[#This Row],[ engagement_rate]]&lt;=0),"High",IF(OR(youtube_stats_raw[[#This Row],[upload_frequency]]&gt;23.1077381,youtube_stats_raw[[#This Row],[ engagement_rate]]&lt;=0),"Medium","Low"))</f>
        <v>Medium</v>
      </c>
      <c r="AO800" s="4">
        <f>DATE(T800, MATCH(U800,{"Jan","Feb","Mar","Apr","May","Jun","Jul","Aug","Sep","Oct","Nov","Dec"},0), V800)</f>
        <v>42031</v>
      </c>
      <c r="AP800" t="str">
        <f>IF(youtube_stats_raw[[#This Row],[subscribers]]&lt;70000000,"Micro",IF(youtube_stats_raw[[#This Row],[subscribers]]&lt;128000000,"Mid",IF(youtube_stats_raw[[#This Row],[subscribers]]&lt;186000000,"Macro","Mega")))</f>
        <v>Micro</v>
      </c>
      <c r="AQ800">
        <f>SUM((youtube_stats_raw[[#This Row],[lowest_yearly_earnings]] + youtube_stats_raw[[#This Row],[highest_yearly_earnings]])/2)</f>
        <v>3771.5</v>
      </c>
      <c r="AR80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01" spans="1:44" x14ac:dyDescent="0.3">
      <c r="A801">
        <v>914</v>
      </c>
      <c r="B801" t="s">
        <v>1062</v>
      </c>
      <c r="C801" s="1">
        <v>12900000</v>
      </c>
      <c r="D801" s="2">
        <v>2509752944</v>
      </c>
      <c r="E801" t="s">
        <v>81</v>
      </c>
      <c r="F801" t="s">
        <v>1062</v>
      </c>
      <c r="G801">
        <v>1572</v>
      </c>
      <c r="H801" t="s">
        <v>207</v>
      </c>
      <c r="I801" t="s">
        <v>208</v>
      </c>
      <c r="J801" t="s">
        <v>81</v>
      </c>
      <c r="K801">
        <v>3645</v>
      </c>
      <c r="L801">
        <v>17</v>
      </c>
      <c r="M801">
        <v>12</v>
      </c>
      <c r="N801">
        <v>11993000</v>
      </c>
      <c r="O801">
        <v>3000</v>
      </c>
      <c r="P801">
        <v>48000</v>
      </c>
      <c r="Q801">
        <v>36000</v>
      </c>
      <c r="R801">
        <v>575700</v>
      </c>
      <c r="S801">
        <v>100000</v>
      </c>
      <c r="T801">
        <v>2010</v>
      </c>
      <c r="U801" t="s">
        <v>140</v>
      </c>
      <c r="V801" t="s">
        <v>33</v>
      </c>
      <c r="W801">
        <v>88.9</v>
      </c>
      <c r="X801">
        <v>47076781</v>
      </c>
      <c r="Y801">
        <v>13.96</v>
      </c>
      <c r="Z801">
        <v>37927409</v>
      </c>
      <c r="AA801">
        <v>40.463667000000001</v>
      </c>
      <c r="AB801">
        <v>-3.7492200000000002</v>
      </c>
      <c r="AC801">
        <v>9.3571428571428577</v>
      </c>
      <c r="AD801">
        <v>1596534.9516539441</v>
      </c>
      <c r="AE801">
        <v>8206.1068702290067</v>
      </c>
      <c r="AF801">
        <v>5.139948149414343E-3</v>
      </c>
      <c r="AG801">
        <v>19.125388462937092</v>
      </c>
      <c r="AH801">
        <v>194.55449178294575</v>
      </c>
      <c r="AI801">
        <v>16</v>
      </c>
      <c r="AJ801">
        <v>45000</v>
      </c>
      <c r="AK801">
        <v>539700</v>
      </c>
      <c r="AL801">
        <v>6250</v>
      </c>
      <c r="AM801">
        <f>youtube_stats_raw[[#This Row],[subscribers_for_last_30_days]] /  youtube_stats_raw[[#This Row],[subscribers]]</f>
        <v>7.7519379844961239E-3</v>
      </c>
      <c r="AN801" t="str">
        <f>IF(AND(youtube_stats_raw[[#This Row],[upload_frequency]]&gt;23.1077381,youtube_stats_raw[[#This Row],[ engagement_rate]]&lt;=0),"High",IF(OR(youtube_stats_raw[[#This Row],[upload_frequency]]&gt;23.1077381,youtube_stats_raw[[#This Row],[ engagement_rate]]&lt;=0),"Medium","Low"))</f>
        <v>Low</v>
      </c>
      <c r="AO801" s="4">
        <f>DATE(T801, MATCH(U801,{"Jan","Feb","Mar","Apr","May","Jun","Jul","Aug","Sep","Oct","Nov","Dec"},0), V801)</f>
        <v>40483</v>
      </c>
      <c r="AP801" t="str">
        <f>IF(youtube_stats_raw[[#This Row],[subscribers]]&lt;70000000,"Micro",IF(youtube_stats_raw[[#This Row],[subscribers]]&lt;128000000,"Mid",IF(youtube_stats_raw[[#This Row],[subscribers]]&lt;186000000,"Macro","Mega")))</f>
        <v>Micro</v>
      </c>
      <c r="AQ801">
        <f>SUM((youtube_stats_raw[[#This Row],[lowest_yearly_earnings]] + youtube_stats_raw[[#This Row],[highest_yearly_earnings]])/2)</f>
        <v>305850</v>
      </c>
      <c r="AR80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02" spans="1:44" x14ac:dyDescent="0.3">
      <c r="A802">
        <v>915</v>
      </c>
      <c r="B802" t="s">
        <v>1063</v>
      </c>
      <c r="C802" s="1">
        <v>12900000</v>
      </c>
      <c r="D802" s="2">
        <v>3178222797</v>
      </c>
      <c r="E802" t="s">
        <v>45</v>
      </c>
      <c r="F802" t="s">
        <v>1063</v>
      </c>
      <c r="G802">
        <v>193</v>
      </c>
      <c r="H802" t="s">
        <v>87</v>
      </c>
      <c r="I802" t="s">
        <v>88</v>
      </c>
      <c r="J802" t="s">
        <v>45</v>
      </c>
      <c r="K802">
        <v>2649</v>
      </c>
      <c r="L802">
        <v>16</v>
      </c>
      <c r="M802">
        <v>167</v>
      </c>
      <c r="N802">
        <v>4001000</v>
      </c>
      <c r="O802">
        <v>1000</v>
      </c>
      <c r="P802">
        <v>16000</v>
      </c>
      <c r="Q802">
        <v>12000</v>
      </c>
      <c r="R802">
        <v>192100</v>
      </c>
      <c r="S802">
        <v>0</v>
      </c>
      <c r="T802">
        <v>2016</v>
      </c>
      <c r="U802" t="s">
        <v>91</v>
      </c>
      <c r="V802" t="s">
        <v>76</v>
      </c>
      <c r="W802">
        <v>94.3</v>
      </c>
      <c r="X802">
        <v>51709098</v>
      </c>
      <c r="Y802">
        <v>4.1500000000000004</v>
      </c>
      <c r="Z802">
        <v>42106719</v>
      </c>
      <c r="AA802">
        <v>35.907756999999997</v>
      </c>
      <c r="AB802">
        <v>127.76692199999999</v>
      </c>
      <c r="AC802">
        <v>2.0104166666666665</v>
      </c>
      <c r="AD802">
        <v>16467475.632124353</v>
      </c>
      <c r="AE802">
        <v>66839.378238341975</v>
      </c>
      <c r="AF802">
        <v>4.0588721508689118E-3</v>
      </c>
      <c r="AG802">
        <v>5.0342600320854727</v>
      </c>
      <c r="AH802">
        <v>246.37386023255814</v>
      </c>
      <c r="AI802">
        <v>10</v>
      </c>
      <c r="AJ802">
        <v>15000</v>
      </c>
      <c r="AK802">
        <v>180100</v>
      </c>
      <c r="AL802">
        <v>0</v>
      </c>
      <c r="AM802">
        <f>youtube_stats_raw[[#This Row],[subscribers_for_last_30_days]] /  youtube_stats_raw[[#This Row],[subscribers]]</f>
        <v>0</v>
      </c>
      <c r="AN802" t="str">
        <f>IF(AND(youtube_stats_raw[[#This Row],[upload_frequency]]&gt;23.1077381,youtube_stats_raw[[#This Row],[ engagement_rate]]&lt;=0),"High",IF(OR(youtube_stats_raw[[#This Row],[upload_frequency]]&gt;23.1077381,youtube_stats_raw[[#This Row],[ engagement_rate]]&lt;=0),"Medium","Low"))</f>
        <v>Medium</v>
      </c>
      <c r="AO802" s="4">
        <f>DATE(T802, MATCH(U802,{"Jan","Feb","Mar","Apr","May","Jun","Jul","Aug","Sep","Oct","Nov","Dec"},0), V802)</f>
        <v>42590</v>
      </c>
      <c r="AP802" t="str">
        <f>IF(youtube_stats_raw[[#This Row],[subscribers]]&lt;70000000,"Micro",IF(youtube_stats_raw[[#This Row],[subscribers]]&lt;128000000,"Mid",IF(youtube_stats_raw[[#This Row],[subscribers]]&lt;186000000,"Macro","Mega")))</f>
        <v>Micro</v>
      </c>
      <c r="AQ802">
        <f>SUM((youtube_stats_raw[[#This Row],[lowest_yearly_earnings]] + youtube_stats_raw[[#This Row],[highest_yearly_earnings]])/2)</f>
        <v>102050</v>
      </c>
      <c r="AR80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03" spans="1:44" x14ac:dyDescent="0.3">
      <c r="A803">
        <v>916</v>
      </c>
      <c r="B803" t="s">
        <v>1064</v>
      </c>
      <c r="C803" s="1">
        <v>12900000</v>
      </c>
      <c r="D803" s="2">
        <v>3643698504</v>
      </c>
      <c r="E803" t="s">
        <v>45</v>
      </c>
      <c r="F803" t="s">
        <v>1064</v>
      </c>
      <c r="G803">
        <v>1598</v>
      </c>
      <c r="H803" t="s">
        <v>39</v>
      </c>
      <c r="I803" t="s">
        <v>40</v>
      </c>
      <c r="J803" t="s">
        <v>45</v>
      </c>
      <c r="K803">
        <v>2177</v>
      </c>
      <c r="L803">
        <v>171</v>
      </c>
      <c r="M803">
        <v>167</v>
      </c>
      <c r="N803">
        <v>29379000</v>
      </c>
      <c r="O803">
        <v>7300</v>
      </c>
      <c r="P803">
        <v>117500</v>
      </c>
      <c r="Q803">
        <v>88100</v>
      </c>
      <c r="R803">
        <v>1400000</v>
      </c>
      <c r="S803">
        <v>100000</v>
      </c>
      <c r="T803">
        <v>2014</v>
      </c>
      <c r="U803" t="s">
        <v>73</v>
      </c>
      <c r="V803" t="s">
        <v>50</v>
      </c>
      <c r="W803">
        <v>88.2</v>
      </c>
      <c r="X803">
        <v>328239523</v>
      </c>
      <c r="Y803">
        <v>14.7</v>
      </c>
      <c r="Z803">
        <v>270663028</v>
      </c>
      <c r="AA803">
        <v>37.090240000000001</v>
      </c>
      <c r="AB803">
        <v>-95.712890999999999</v>
      </c>
      <c r="AC803">
        <v>13.316666666666666</v>
      </c>
      <c r="AD803">
        <v>2280161.7672090111</v>
      </c>
      <c r="AE803">
        <v>8072.5907384230286</v>
      </c>
      <c r="AF803">
        <v>3.5403587826595873E-3</v>
      </c>
      <c r="AG803">
        <v>32.247454028100897</v>
      </c>
      <c r="AH803">
        <v>282.45724837209303</v>
      </c>
      <c r="AI803">
        <v>12</v>
      </c>
      <c r="AJ803">
        <v>110200</v>
      </c>
      <c r="AK803">
        <v>1311900</v>
      </c>
      <c r="AL803">
        <v>8333.3333333333339</v>
      </c>
      <c r="AM803">
        <f>youtube_stats_raw[[#This Row],[subscribers_for_last_30_days]] /  youtube_stats_raw[[#This Row],[subscribers]]</f>
        <v>7.7519379844961239E-3</v>
      </c>
      <c r="AN803" t="str">
        <f>IF(AND(youtube_stats_raw[[#This Row],[upload_frequency]]&gt;23.1077381,youtube_stats_raw[[#This Row],[ engagement_rate]]&lt;=0),"High",IF(OR(youtube_stats_raw[[#This Row],[upload_frequency]]&gt;23.1077381,youtube_stats_raw[[#This Row],[ engagement_rate]]&lt;=0),"Medium","Low"))</f>
        <v>Low</v>
      </c>
      <c r="AO803" s="4">
        <f>DATE(T803, MATCH(U803,{"Jan","Feb","Mar","Apr","May","Jun","Jul","Aug","Sep","Oct","Nov","Dec"},0), V803)</f>
        <v>41641</v>
      </c>
      <c r="AP803" t="str">
        <f>IF(youtube_stats_raw[[#This Row],[subscribers]]&lt;70000000,"Micro",IF(youtube_stats_raw[[#This Row],[subscribers]]&lt;128000000,"Mid",IF(youtube_stats_raw[[#This Row],[subscribers]]&lt;186000000,"Macro","Mega")))</f>
        <v>Micro</v>
      </c>
      <c r="AQ803">
        <f>SUM((youtube_stats_raw[[#This Row],[lowest_yearly_earnings]] + youtube_stats_raw[[#This Row],[highest_yearly_earnings]])/2)</f>
        <v>744050</v>
      </c>
      <c r="AR80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04" spans="1:44" x14ac:dyDescent="0.3">
      <c r="A804">
        <v>917</v>
      </c>
      <c r="B804" t="s">
        <v>1065</v>
      </c>
      <c r="C804" s="1">
        <v>12900000</v>
      </c>
      <c r="D804" s="2">
        <v>6300933122</v>
      </c>
      <c r="E804" t="s">
        <v>30</v>
      </c>
      <c r="F804" t="s">
        <v>1065</v>
      </c>
      <c r="G804">
        <v>39</v>
      </c>
      <c r="H804" t="s">
        <v>39</v>
      </c>
      <c r="I804" t="s">
        <v>40</v>
      </c>
      <c r="J804" t="s">
        <v>30</v>
      </c>
      <c r="K804">
        <v>976</v>
      </c>
      <c r="L804">
        <v>171</v>
      </c>
      <c r="M804">
        <v>145</v>
      </c>
      <c r="N804">
        <v>91240000</v>
      </c>
      <c r="O804">
        <v>22800</v>
      </c>
      <c r="P804">
        <v>365000</v>
      </c>
      <c r="Q804">
        <v>273700</v>
      </c>
      <c r="R804">
        <v>4400000</v>
      </c>
      <c r="S804">
        <v>100000</v>
      </c>
      <c r="T804">
        <v>2005</v>
      </c>
      <c r="U804" t="s">
        <v>140</v>
      </c>
      <c r="V804" t="s">
        <v>43</v>
      </c>
      <c r="W804">
        <v>88.2</v>
      </c>
      <c r="X804">
        <v>328239523</v>
      </c>
      <c r="Y804">
        <v>14.7</v>
      </c>
      <c r="Z804">
        <v>270663028</v>
      </c>
      <c r="AA804">
        <v>37.090240000000001</v>
      </c>
      <c r="AB804">
        <v>-95.712890999999999</v>
      </c>
      <c r="AC804">
        <v>0.17105263157894737</v>
      </c>
      <c r="AD804">
        <v>161562387.74358973</v>
      </c>
      <c r="AE804">
        <v>330769.23076923075</v>
      </c>
      <c r="AF804">
        <v>2.0473158102502394E-3</v>
      </c>
      <c r="AG804">
        <v>57.927927964444756</v>
      </c>
      <c r="AH804">
        <v>488.4444280620155</v>
      </c>
      <c r="AI804">
        <v>21</v>
      </c>
      <c r="AJ804">
        <v>342200</v>
      </c>
      <c r="AK804">
        <v>4126300</v>
      </c>
      <c r="AL804">
        <v>4761.9047619047615</v>
      </c>
      <c r="AM804">
        <f>youtube_stats_raw[[#This Row],[subscribers_for_last_30_days]] /  youtube_stats_raw[[#This Row],[subscribers]]</f>
        <v>7.7519379844961239E-3</v>
      </c>
      <c r="AN804" t="str">
        <f>IF(AND(youtube_stats_raw[[#This Row],[upload_frequency]]&gt;23.1077381,youtube_stats_raw[[#This Row],[ engagement_rate]]&lt;=0),"High",IF(OR(youtube_stats_raw[[#This Row],[upload_frequency]]&gt;23.1077381,youtube_stats_raw[[#This Row],[ engagement_rate]]&lt;=0),"Medium","Low"))</f>
        <v>Low</v>
      </c>
      <c r="AO804" s="4">
        <f>DATE(T804, MATCH(U804,{"Jan","Feb","Mar","Apr","May","Jun","Jul","Aug","Sep","Oct","Nov","Dec"},0), V804)</f>
        <v>38661</v>
      </c>
      <c r="AP804" t="str">
        <f>IF(youtube_stats_raw[[#This Row],[subscribers]]&lt;70000000,"Micro",IF(youtube_stats_raw[[#This Row],[subscribers]]&lt;128000000,"Mid",IF(youtube_stats_raw[[#This Row],[subscribers]]&lt;186000000,"Macro","Mega")))</f>
        <v>Micro</v>
      </c>
      <c r="AQ804">
        <f>SUM((youtube_stats_raw[[#This Row],[lowest_yearly_earnings]] + youtube_stats_raw[[#This Row],[highest_yearly_earnings]])/2)</f>
        <v>2336850</v>
      </c>
      <c r="AR80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05" spans="1:44" x14ac:dyDescent="0.3">
      <c r="A805">
        <v>918</v>
      </c>
      <c r="B805" t="s">
        <v>1066</v>
      </c>
      <c r="C805" s="1">
        <v>12900000</v>
      </c>
      <c r="D805" s="2">
        <v>7520379951</v>
      </c>
      <c r="E805" t="s">
        <v>58</v>
      </c>
      <c r="F805" t="s">
        <v>1066</v>
      </c>
      <c r="G805">
        <v>169304</v>
      </c>
      <c r="H805" t="s">
        <v>201</v>
      </c>
      <c r="I805" t="s">
        <v>202</v>
      </c>
      <c r="J805" t="s">
        <v>135</v>
      </c>
      <c r="K805">
        <v>737</v>
      </c>
      <c r="L805">
        <v>8</v>
      </c>
      <c r="M805">
        <v>23</v>
      </c>
      <c r="N805">
        <v>80219000</v>
      </c>
      <c r="O805">
        <v>20100</v>
      </c>
      <c r="P805">
        <v>320900</v>
      </c>
      <c r="Q805">
        <v>240700</v>
      </c>
      <c r="R805">
        <v>3900000</v>
      </c>
      <c r="S805">
        <v>100000</v>
      </c>
      <c r="T805">
        <v>2006</v>
      </c>
      <c r="U805" t="s">
        <v>51</v>
      </c>
      <c r="V805" t="s">
        <v>144</v>
      </c>
      <c r="W805">
        <v>36.799999999999997</v>
      </c>
      <c r="X805">
        <v>9770529</v>
      </c>
      <c r="Y805">
        <v>2.35</v>
      </c>
      <c r="Z805">
        <v>8479744</v>
      </c>
      <c r="AA805">
        <v>23.424075999999999</v>
      </c>
      <c r="AB805">
        <v>53.847817999999997</v>
      </c>
      <c r="AC805">
        <v>783.81481481481478</v>
      </c>
      <c r="AD805">
        <v>44419.387321031987</v>
      </c>
      <c r="AE805">
        <v>76.194301375041348</v>
      </c>
      <c r="AF805">
        <v>1.7153388637344926E-3</v>
      </c>
      <c r="AG805">
        <v>42.670716385457268</v>
      </c>
      <c r="AH805">
        <v>582.97519</v>
      </c>
      <c r="AI805">
        <v>20</v>
      </c>
      <c r="AJ805">
        <v>300800</v>
      </c>
      <c r="AK805">
        <v>3659300</v>
      </c>
      <c r="AL805">
        <v>5000</v>
      </c>
      <c r="AM805">
        <f>youtube_stats_raw[[#This Row],[subscribers_for_last_30_days]] /  youtube_stats_raw[[#This Row],[subscribers]]</f>
        <v>7.7519379844961239E-3</v>
      </c>
      <c r="AN805" t="str">
        <f>IF(AND(youtube_stats_raw[[#This Row],[upload_frequency]]&gt;23.1077381,youtube_stats_raw[[#This Row],[ engagement_rate]]&lt;=0),"High",IF(OR(youtube_stats_raw[[#This Row],[upload_frequency]]&gt;23.1077381,youtube_stats_raw[[#This Row],[ engagement_rate]]&lt;=0),"Medium","Low"))</f>
        <v>Medium</v>
      </c>
      <c r="AO805" s="4">
        <f>DATE(T805, MATCH(U805,{"Jan","Feb","Mar","Apr","May","Jun","Jul","Aug","Sep","Oct","Nov","Dec"},0), V805)</f>
        <v>38979</v>
      </c>
      <c r="AP805" t="str">
        <f>IF(youtube_stats_raw[[#This Row],[subscribers]]&lt;70000000,"Micro",IF(youtube_stats_raw[[#This Row],[subscribers]]&lt;128000000,"Mid",IF(youtube_stats_raw[[#This Row],[subscribers]]&lt;186000000,"Macro","Mega")))</f>
        <v>Micro</v>
      </c>
      <c r="AQ805">
        <f>SUM((youtube_stats_raw[[#This Row],[lowest_yearly_earnings]] + youtube_stats_raw[[#This Row],[highest_yearly_earnings]])/2)</f>
        <v>2070350</v>
      </c>
      <c r="AR80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806" spans="1:44" x14ac:dyDescent="0.3">
      <c r="A806">
        <v>920</v>
      </c>
      <c r="B806" t="s">
        <v>1067</v>
      </c>
      <c r="C806" s="1">
        <v>12900000</v>
      </c>
      <c r="D806" s="2">
        <v>15446707595</v>
      </c>
      <c r="E806" t="s">
        <v>30</v>
      </c>
      <c r="F806" t="s">
        <v>1067</v>
      </c>
      <c r="G806">
        <v>137</v>
      </c>
      <c r="H806" t="s">
        <v>39</v>
      </c>
      <c r="I806" t="s">
        <v>40</v>
      </c>
      <c r="J806" t="s">
        <v>30</v>
      </c>
      <c r="K806">
        <v>210</v>
      </c>
      <c r="L806">
        <v>171</v>
      </c>
      <c r="M806">
        <v>145</v>
      </c>
      <c r="N806">
        <v>75773000</v>
      </c>
      <c r="O806">
        <v>18900</v>
      </c>
      <c r="P806">
        <v>303100</v>
      </c>
      <c r="Q806">
        <v>227300</v>
      </c>
      <c r="R806">
        <v>3600000</v>
      </c>
      <c r="S806">
        <v>100000</v>
      </c>
      <c r="T806">
        <v>2009</v>
      </c>
      <c r="U806" t="s">
        <v>59</v>
      </c>
      <c r="V806" t="s">
        <v>42</v>
      </c>
      <c r="W806">
        <v>88.2</v>
      </c>
      <c r="X806">
        <v>328239523</v>
      </c>
      <c r="Y806">
        <v>14.7</v>
      </c>
      <c r="Z806">
        <v>270663028</v>
      </c>
      <c r="AA806">
        <v>37.090240000000001</v>
      </c>
      <c r="AB806">
        <v>-95.712890999999999</v>
      </c>
      <c r="AC806">
        <v>0.76111111111111107</v>
      </c>
      <c r="AD806">
        <v>112749690.47445256</v>
      </c>
      <c r="AE806">
        <v>94160.583941605844</v>
      </c>
      <c r="AF806">
        <v>8.3512942293124308E-4</v>
      </c>
      <c r="AG806">
        <v>19.622304503136416</v>
      </c>
      <c r="AH806">
        <v>1197.4191934108528</v>
      </c>
      <c r="AI806">
        <v>17</v>
      </c>
      <c r="AJ806">
        <v>284200</v>
      </c>
      <c r="AK806">
        <v>3372700</v>
      </c>
      <c r="AL806">
        <v>5882.3529411764703</v>
      </c>
      <c r="AM806">
        <f>youtube_stats_raw[[#This Row],[subscribers_for_last_30_days]] /  youtube_stats_raw[[#This Row],[subscribers]]</f>
        <v>7.7519379844961239E-3</v>
      </c>
      <c r="AN806" t="str">
        <f>IF(AND(youtube_stats_raw[[#This Row],[upload_frequency]]&gt;23.1077381,youtube_stats_raw[[#This Row],[ engagement_rate]]&lt;=0),"High",IF(OR(youtube_stats_raw[[#This Row],[upload_frequency]]&gt;23.1077381,youtube_stats_raw[[#This Row],[ engagement_rate]]&lt;=0),"Medium","Low"))</f>
        <v>Low</v>
      </c>
      <c r="AO806" s="4">
        <f>DATE(T806, MATCH(U806,{"Jan","Feb","Mar","Apr","May","Jun","Jul","Aug","Sep","Oct","Nov","Dec"},0), V806)</f>
        <v>39945</v>
      </c>
      <c r="AP806" t="str">
        <f>IF(youtube_stats_raw[[#This Row],[subscribers]]&lt;70000000,"Micro",IF(youtube_stats_raw[[#This Row],[subscribers]]&lt;128000000,"Mid",IF(youtube_stats_raw[[#This Row],[subscribers]]&lt;186000000,"Macro","Mega")))</f>
        <v>Micro</v>
      </c>
      <c r="AQ806">
        <f>SUM((youtube_stats_raw[[#This Row],[lowest_yearly_earnings]] + youtube_stats_raw[[#This Row],[highest_yearly_earnings]])/2)</f>
        <v>1913650</v>
      </c>
      <c r="AR80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07" spans="1:44" x14ac:dyDescent="0.3">
      <c r="A807">
        <v>921</v>
      </c>
      <c r="B807" t="s">
        <v>1068</v>
      </c>
      <c r="C807" s="1">
        <v>12900000</v>
      </c>
      <c r="D807" s="2">
        <v>5585085130</v>
      </c>
      <c r="E807" t="s">
        <v>53</v>
      </c>
      <c r="F807" t="s">
        <v>1068</v>
      </c>
      <c r="G807">
        <v>1255</v>
      </c>
      <c r="H807" t="s">
        <v>517</v>
      </c>
      <c r="I807" t="s">
        <v>518</v>
      </c>
      <c r="J807" t="s">
        <v>45</v>
      </c>
      <c r="K807">
        <v>1164</v>
      </c>
      <c r="L807">
        <v>6</v>
      </c>
      <c r="M807">
        <v>166</v>
      </c>
      <c r="N807">
        <v>71118000</v>
      </c>
      <c r="O807">
        <v>17800</v>
      </c>
      <c r="P807">
        <v>284500</v>
      </c>
      <c r="Q807">
        <v>213400</v>
      </c>
      <c r="R807">
        <v>3400000</v>
      </c>
      <c r="S807">
        <v>200000</v>
      </c>
      <c r="T807">
        <v>2014</v>
      </c>
      <c r="U807" t="s">
        <v>98</v>
      </c>
      <c r="V807" t="s">
        <v>101</v>
      </c>
      <c r="W807">
        <v>82.7</v>
      </c>
      <c r="X807">
        <v>44385155</v>
      </c>
      <c r="Y807">
        <v>8.8800000000000008</v>
      </c>
      <c r="Z807">
        <v>30835699</v>
      </c>
      <c r="AA807">
        <v>48.379432999999999</v>
      </c>
      <c r="AB807">
        <v>31.165579999999999</v>
      </c>
      <c r="AC807">
        <v>10.458333333333334</v>
      </c>
      <c r="AD807">
        <v>4450267.0358565738</v>
      </c>
      <c r="AE807">
        <v>10278.884462151394</v>
      </c>
      <c r="AF807">
        <v>2.3097230748925037E-3</v>
      </c>
      <c r="AG807">
        <v>50.939241457900565</v>
      </c>
      <c r="AH807">
        <v>432.95233565891471</v>
      </c>
      <c r="AI807">
        <v>12</v>
      </c>
      <c r="AJ807">
        <v>266700</v>
      </c>
      <c r="AK807">
        <v>3186600</v>
      </c>
      <c r="AL807">
        <v>16666.666666666668</v>
      </c>
      <c r="AM807">
        <f>youtube_stats_raw[[#This Row],[subscribers_for_last_30_days]] /  youtube_stats_raw[[#This Row],[subscribers]]</f>
        <v>1.5503875968992248E-2</v>
      </c>
      <c r="AN807" t="str">
        <f>IF(AND(youtube_stats_raw[[#This Row],[upload_frequency]]&gt;23.1077381,youtube_stats_raw[[#This Row],[ engagement_rate]]&lt;=0),"High",IF(OR(youtube_stats_raw[[#This Row],[upload_frequency]]&gt;23.1077381,youtube_stats_raw[[#This Row],[ engagement_rate]]&lt;=0),"Medium","Low"))</f>
        <v>Low</v>
      </c>
      <c r="AO807" s="4">
        <f>DATE(T807, MATCH(U807,{"Jan","Feb","Mar","Apr","May","Jun","Jul","Aug","Sep","Oct","Nov","Dec"},0), V807)</f>
        <v>41837</v>
      </c>
      <c r="AP807" t="str">
        <f>IF(youtube_stats_raw[[#This Row],[subscribers]]&lt;70000000,"Micro",IF(youtube_stats_raw[[#This Row],[subscribers]]&lt;128000000,"Mid",IF(youtube_stats_raw[[#This Row],[subscribers]]&lt;186000000,"Macro","Mega")))</f>
        <v>Micro</v>
      </c>
      <c r="AQ807">
        <f>SUM((youtube_stats_raw[[#This Row],[lowest_yearly_earnings]] + youtube_stats_raw[[#This Row],[highest_yearly_earnings]])/2)</f>
        <v>1806700</v>
      </c>
      <c r="AR80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08" spans="1:44" x14ac:dyDescent="0.3">
      <c r="A808">
        <v>922</v>
      </c>
      <c r="B808" t="s">
        <v>1069</v>
      </c>
      <c r="C808" s="1">
        <v>12900000</v>
      </c>
      <c r="D808" s="2">
        <v>2848466522</v>
      </c>
      <c r="E808" t="s">
        <v>49</v>
      </c>
      <c r="F808" t="s">
        <v>1069</v>
      </c>
      <c r="G808">
        <v>2337</v>
      </c>
      <c r="H808" t="s">
        <v>246</v>
      </c>
      <c r="I808" t="s">
        <v>247</v>
      </c>
      <c r="J808" t="s">
        <v>45</v>
      </c>
      <c r="K808">
        <v>3109</v>
      </c>
      <c r="L808">
        <v>32</v>
      </c>
      <c r="M808">
        <v>167</v>
      </c>
      <c r="N808">
        <v>837700</v>
      </c>
      <c r="O808">
        <v>209</v>
      </c>
      <c r="P808">
        <v>3400</v>
      </c>
      <c r="Q808">
        <v>2500</v>
      </c>
      <c r="R808">
        <v>40200</v>
      </c>
      <c r="S808">
        <v>0</v>
      </c>
      <c r="T808">
        <v>2016</v>
      </c>
      <c r="U808" t="s">
        <v>132</v>
      </c>
      <c r="V808" t="s">
        <v>183</v>
      </c>
      <c r="W808">
        <v>36.299999999999997</v>
      </c>
      <c r="X808">
        <v>270203917</v>
      </c>
      <c r="Y808">
        <v>4.6900000000000004</v>
      </c>
      <c r="Z808">
        <v>151509724</v>
      </c>
      <c r="AA808">
        <v>-0.78927499999999995</v>
      </c>
      <c r="AB808">
        <v>113.92132700000001</v>
      </c>
      <c r="AC808">
        <v>24.34375</v>
      </c>
      <c r="AD808">
        <v>1218856.0213949508</v>
      </c>
      <c r="AE808">
        <v>5519.8973042362004</v>
      </c>
      <c r="AF808">
        <v>4.5287525411892484E-3</v>
      </c>
      <c r="AG808">
        <v>1.1936247007785614</v>
      </c>
      <c r="AH808">
        <v>220.81135829457364</v>
      </c>
      <c r="AI808">
        <v>10</v>
      </c>
      <c r="AJ808">
        <v>3191</v>
      </c>
      <c r="AK808">
        <v>37700</v>
      </c>
      <c r="AL808">
        <v>0</v>
      </c>
      <c r="AM808">
        <f>youtube_stats_raw[[#This Row],[subscribers_for_last_30_days]] /  youtube_stats_raw[[#This Row],[subscribers]]</f>
        <v>0</v>
      </c>
      <c r="AN808" t="str">
        <f>IF(AND(youtube_stats_raw[[#This Row],[upload_frequency]]&gt;23.1077381,youtube_stats_raw[[#This Row],[ engagement_rate]]&lt;=0),"High",IF(OR(youtube_stats_raw[[#This Row],[upload_frequency]]&gt;23.1077381,youtube_stats_raw[[#This Row],[ engagement_rate]]&lt;=0),"Medium","Low"))</f>
        <v>High</v>
      </c>
      <c r="AO808" s="4">
        <f>DATE(T808, MATCH(U808,{"Jan","Feb","Mar","Apr","May","Jun","Jul","Aug","Sep","Oct","Nov","Dec"},0), V808)</f>
        <v>42669</v>
      </c>
      <c r="AP808" t="str">
        <f>IF(youtube_stats_raw[[#This Row],[subscribers]]&lt;70000000,"Micro",IF(youtube_stats_raw[[#This Row],[subscribers]]&lt;128000000,"Mid",IF(youtube_stats_raw[[#This Row],[subscribers]]&lt;186000000,"Macro","Mega")))</f>
        <v>Micro</v>
      </c>
      <c r="AQ808">
        <f>SUM((youtube_stats_raw[[#This Row],[lowest_yearly_earnings]] + youtube_stats_raw[[#This Row],[highest_yearly_earnings]])/2)</f>
        <v>21350</v>
      </c>
      <c r="AR80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09" spans="1:44" x14ac:dyDescent="0.3">
      <c r="A809">
        <v>923</v>
      </c>
      <c r="B809" t="s">
        <v>1070</v>
      </c>
      <c r="C809" s="1">
        <v>12800000</v>
      </c>
      <c r="D809" s="2">
        <v>3632438963</v>
      </c>
      <c r="E809" t="s">
        <v>45</v>
      </c>
      <c r="F809" t="s">
        <v>1070</v>
      </c>
      <c r="G809">
        <v>233</v>
      </c>
      <c r="H809" t="s">
        <v>96</v>
      </c>
      <c r="I809" t="s">
        <v>97</v>
      </c>
      <c r="J809" t="s">
        <v>124</v>
      </c>
      <c r="K809">
        <v>2184</v>
      </c>
      <c r="L809">
        <v>31</v>
      </c>
      <c r="M809">
        <v>45</v>
      </c>
      <c r="N809">
        <v>27957000</v>
      </c>
      <c r="O809">
        <v>7000</v>
      </c>
      <c r="P809">
        <v>111800</v>
      </c>
      <c r="Q809">
        <v>83900</v>
      </c>
      <c r="R809">
        <v>1300000</v>
      </c>
      <c r="S809">
        <v>0</v>
      </c>
      <c r="T809">
        <v>2014</v>
      </c>
      <c r="U809" t="s">
        <v>51</v>
      </c>
      <c r="V809" t="s">
        <v>50</v>
      </c>
      <c r="W809">
        <v>60</v>
      </c>
      <c r="X809">
        <v>66834405</v>
      </c>
      <c r="Y809">
        <v>3.85</v>
      </c>
      <c r="Z809">
        <v>55908316</v>
      </c>
      <c r="AA809">
        <v>55.378050999999999</v>
      </c>
      <c r="AB809">
        <v>-3.4359730000000002</v>
      </c>
      <c r="AC809">
        <v>1.9416666666666667</v>
      </c>
      <c r="AD809">
        <v>15589866.793991417</v>
      </c>
      <c r="AE809">
        <v>54935.622317596564</v>
      </c>
      <c r="AF809">
        <v>3.5238031885410099E-3</v>
      </c>
      <c r="AG809">
        <v>30.778218474912883</v>
      </c>
      <c r="AH809">
        <v>283.78429398437498</v>
      </c>
      <c r="AI809">
        <v>12</v>
      </c>
      <c r="AJ809">
        <v>104800</v>
      </c>
      <c r="AK809">
        <v>1216100</v>
      </c>
      <c r="AL809">
        <v>0</v>
      </c>
      <c r="AM809">
        <f>youtube_stats_raw[[#This Row],[subscribers_for_last_30_days]] /  youtube_stats_raw[[#This Row],[subscribers]]</f>
        <v>0</v>
      </c>
      <c r="AN809" t="str">
        <f>IF(AND(youtube_stats_raw[[#This Row],[upload_frequency]]&gt;23.1077381,youtube_stats_raw[[#This Row],[ engagement_rate]]&lt;=0),"High",IF(OR(youtube_stats_raw[[#This Row],[upload_frequency]]&gt;23.1077381,youtube_stats_raw[[#This Row],[ engagement_rate]]&lt;=0),"Medium","Low"))</f>
        <v>Medium</v>
      </c>
      <c r="AO809" s="4">
        <f>DATE(T809, MATCH(U809,{"Jan","Feb","Mar","Apr","May","Jun","Jul","Aug","Sep","Oct","Nov","Dec"},0), V809)</f>
        <v>41884</v>
      </c>
      <c r="AP809" t="str">
        <f>IF(youtube_stats_raw[[#This Row],[subscribers]]&lt;70000000,"Micro",IF(youtube_stats_raw[[#This Row],[subscribers]]&lt;128000000,"Mid",IF(youtube_stats_raw[[#This Row],[subscribers]]&lt;186000000,"Macro","Mega")))</f>
        <v>Micro</v>
      </c>
      <c r="AQ809">
        <f>SUM((youtube_stats_raw[[#This Row],[lowest_yearly_earnings]] + youtube_stats_raw[[#This Row],[highest_yearly_earnings]])/2)</f>
        <v>691950</v>
      </c>
      <c r="AR80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10" spans="1:44" x14ac:dyDescent="0.3">
      <c r="A810">
        <v>924</v>
      </c>
      <c r="B810" t="s">
        <v>1071</v>
      </c>
      <c r="C810" s="1">
        <v>12800000</v>
      </c>
      <c r="D810" s="2">
        <v>5863456698</v>
      </c>
      <c r="E810" t="s">
        <v>170</v>
      </c>
      <c r="F810" t="s">
        <v>1072</v>
      </c>
      <c r="G810">
        <v>1727</v>
      </c>
      <c r="H810" t="s">
        <v>655</v>
      </c>
      <c r="I810" t="s">
        <v>656</v>
      </c>
      <c r="J810" t="s">
        <v>170</v>
      </c>
      <c r="K810">
        <v>1087</v>
      </c>
      <c r="L810">
        <v>2</v>
      </c>
      <c r="M810">
        <v>40</v>
      </c>
      <c r="N810">
        <v>35336000</v>
      </c>
      <c r="O810">
        <v>8800</v>
      </c>
      <c r="P810">
        <v>141300</v>
      </c>
      <c r="Q810">
        <v>106000</v>
      </c>
      <c r="R810">
        <v>1700000</v>
      </c>
      <c r="S810">
        <v>0</v>
      </c>
      <c r="T810">
        <v>2016</v>
      </c>
      <c r="U810" t="s">
        <v>73</v>
      </c>
      <c r="V810" t="s">
        <v>104</v>
      </c>
      <c r="W810">
        <v>16.2</v>
      </c>
      <c r="X810">
        <v>39309783</v>
      </c>
      <c r="Y810">
        <v>12.82</v>
      </c>
      <c r="Z810">
        <v>27783368</v>
      </c>
      <c r="AA810">
        <v>33.223191</v>
      </c>
      <c r="AB810">
        <v>43.679290999999999</v>
      </c>
      <c r="AC810">
        <v>17.989583333333332</v>
      </c>
      <c r="AD810">
        <v>3395168.9044585987</v>
      </c>
      <c r="AE810">
        <v>7411.6965836711061</v>
      </c>
      <c r="AF810">
        <v>2.1830126253624461E-3</v>
      </c>
      <c r="AG810">
        <v>24.098412809665128</v>
      </c>
      <c r="AH810">
        <v>458.08255453125003</v>
      </c>
      <c r="AI810">
        <v>10</v>
      </c>
      <c r="AJ810">
        <v>132500</v>
      </c>
      <c r="AK810">
        <v>1594000</v>
      </c>
      <c r="AL810">
        <v>0</v>
      </c>
      <c r="AM810">
        <f>youtube_stats_raw[[#This Row],[subscribers_for_last_30_days]] /  youtube_stats_raw[[#This Row],[subscribers]]</f>
        <v>0</v>
      </c>
      <c r="AN810" t="str">
        <f>IF(AND(youtube_stats_raw[[#This Row],[upload_frequency]]&gt;23.1077381,youtube_stats_raw[[#This Row],[ engagement_rate]]&lt;=0),"High",IF(OR(youtube_stats_raw[[#This Row],[upload_frequency]]&gt;23.1077381,youtube_stats_raw[[#This Row],[ engagement_rate]]&lt;=0),"Medium","Low"))</f>
        <v>Medium</v>
      </c>
      <c r="AO810" s="4">
        <f>DATE(T810, MATCH(U810,{"Jan","Feb","Mar","Apr","May","Jun","Jul","Aug","Sep","Oct","Nov","Dec"},0), V810)</f>
        <v>42399</v>
      </c>
      <c r="AP810" t="str">
        <f>IF(youtube_stats_raw[[#This Row],[subscribers]]&lt;70000000,"Micro",IF(youtube_stats_raw[[#This Row],[subscribers]]&lt;128000000,"Mid",IF(youtube_stats_raw[[#This Row],[subscribers]]&lt;186000000,"Macro","Mega")))</f>
        <v>Micro</v>
      </c>
      <c r="AQ810">
        <f>SUM((youtube_stats_raw[[#This Row],[lowest_yearly_earnings]] + youtube_stats_raw[[#This Row],[highest_yearly_earnings]])/2)</f>
        <v>903000</v>
      </c>
      <c r="AR81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11" spans="1:44" x14ac:dyDescent="0.3">
      <c r="A811">
        <v>925</v>
      </c>
      <c r="B811" t="s">
        <v>1073</v>
      </c>
      <c r="C811" s="1">
        <v>12800000</v>
      </c>
      <c r="D811" s="2">
        <v>6662288136</v>
      </c>
      <c r="E811" t="s">
        <v>30</v>
      </c>
      <c r="F811" t="s">
        <v>1073</v>
      </c>
      <c r="G811">
        <v>323</v>
      </c>
      <c r="H811" t="s">
        <v>207</v>
      </c>
      <c r="I811" t="s">
        <v>208</v>
      </c>
      <c r="J811" t="s">
        <v>49</v>
      </c>
      <c r="K811">
        <v>896</v>
      </c>
      <c r="L811">
        <v>17</v>
      </c>
      <c r="M811">
        <v>44</v>
      </c>
      <c r="N811">
        <v>53988000</v>
      </c>
      <c r="O811">
        <v>13500</v>
      </c>
      <c r="P811">
        <v>216000</v>
      </c>
      <c r="Q811">
        <v>162000</v>
      </c>
      <c r="R811">
        <v>2600000</v>
      </c>
      <c r="S811">
        <v>100000</v>
      </c>
      <c r="T811">
        <v>2013</v>
      </c>
      <c r="U811" t="s">
        <v>34</v>
      </c>
      <c r="V811" t="s">
        <v>183</v>
      </c>
      <c r="W811">
        <v>88.9</v>
      </c>
      <c r="X811">
        <v>47076781</v>
      </c>
      <c r="Y811">
        <v>13.96</v>
      </c>
      <c r="Z811">
        <v>37927409</v>
      </c>
      <c r="AA811">
        <v>40.463667000000001</v>
      </c>
      <c r="AB811">
        <v>-3.7492200000000002</v>
      </c>
      <c r="AC811">
        <v>2.4469696969696968</v>
      </c>
      <c r="AD811">
        <v>20626279.05882353</v>
      </c>
      <c r="AE811">
        <v>39628.482972136226</v>
      </c>
      <c r="AF811">
        <v>1.9212618455864395E-3</v>
      </c>
      <c r="AG811">
        <v>32.421293644271167</v>
      </c>
      <c r="AH811">
        <v>520.491260625</v>
      </c>
      <c r="AI811">
        <v>13</v>
      </c>
      <c r="AJ811">
        <v>202500</v>
      </c>
      <c r="AK811">
        <v>2438000</v>
      </c>
      <c r="AL811">
        <v>7692.3076923076924</v>
      </c>
      <c r="AM811">
        <f>youtube_stats_raw[[#This Row],[subscribers_for_last_30_days]] /  youtube_stats_raw[[#This Row],[subscribers]]</f>
        <v>7.8125E-3</v>
      </c>
      <c r="AN811" t="str">
        <f>IF(AND(youtube_stats_raw[[#This Row],[upload_frequency]]&gt;23.1077381,youtube_stats_raw[[#This Row],[ engagement_rate]]&lt;=0),"High",IF(OR(youtube_stats_raw[[#This Row],[upload_frequency]]&gt;23.1077381,youtube_stats_raw[[#This Row],[ engagement_rate]]&lt;=0),"Medium","Low"))</f>
        <v>Low</v>
      </c>
      <c r="AO811" s="4">
        <f>DATE(T811, MATCH(U811,{"Jan","Feb","Mar","Apr","May","Jun","Jul","Aug","Sep","Oct","Nov","Dec"},0), V811)</f>
        <v>41359</v>
      </c>
      <c r="AP811" t="str">
        <f>IF(youtube_stats_raw[[#This Row],[subscribers]]&lt;70000000,"Micro",IF(youtube_stats_raw[[#This Row],[subscribers]]&lt;128000000,"Mid",IF(youtube_stats_raw[[#This Row],[subscribers]]&lt;186000000,"Macro","Mega")))</f>
        <v>Micro</v>
      </c>
      <c r="AQ811">
        <f>SUM((youtube_stats_raw[[#This Row],[lowest_yearly_earnings]] + youtube_stats_raw[[#This Row],[highest_yearly_earnings]])/2)</f>
        <v>1381000</v>
      </c>
      <c r="AR81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12" spans="1:44" x14ac:dyDescent="0.3">
      <c r="A812">
        <v>927</v>
      </c>
      <c r="B812" t="s">
        <v>1074</v>
      </c>
      <c r="C812" s="1">
        <v>12800000</v>
      </c>
      <c r="D812" s="2">
        <v>6970899521</v>
      </c>
      <c r="E812" t="s">
        <v>45</v>
      </c>
      <c r="F812" t="s">
        <v>1074</v>
      </c>
      <c r="G812">
        <v>3483</v>
      </c>
      <c r="H812" t="s">
        <v>106</v>
      </c>
      <c r="I812" t="s">
        <v>107</v>
      </c>
      <c r="J812" t="s">
        <v>45</v>
      </c>
      <c r="K812">
        <v>842</v>
      </c>
      <c r="L812">
        <v>13</v>
      </c>
      <c r="M812">
        <v>168</v>
      </c>
      <c r="N812">
        <v>18118000</v>
      </c>
      <c r="O812">
        <v>4500</v>
      </c>
      <c r="P812">
        <v>72500</v>
      </c>
      <c r="Q812">
        <v>54400</v>
      </c>
      <c r="R812">
        <v>869600</v>
      </c>
      <c r="S812">
        <v>0</v>
      </c>
      <c r="T812">
        <v>2010</v>
      </c>
      <c r="U812" t="s">
        <v>65</v>
      </c>
      <c r="V812" t="s">
        <v>110</v>
      </c>
      <c r="W812">
        <v>68.900000000000006</v>
      </c>
      <c r="X812">
        <v>36991981</v>
      </c>
      <c r="Y812">
        <v>5.56</v>
      </c>
      <c r="Z812">
        <v>30628482</v>
      </c>
      <c r="AA812">
        <v>56.130366000000002</v>
      </c>
      <c r="AB812">
        <v>-106.346771</v>
      </c>
      <c r="AC812">
        <v>20.732142857142858</v>
      </c>
      <c r="AD812">
        <v>2001406.6956646568</v>
      </c>
      <c r="AE812">
        <v>3674.9928222796439</v>
      </c>
      <c r="AF812">
        <v>1.8362049203893554E-3</v>
      </c>
      <c r="AG812">
        <v>10.400379431892832</v>
      </c>
      <c r="AH812">
        <v>544.60152507812495</v>
      </c>
      <c r="AI812">
        <v>16</v>
      </c>
      <c r="AJ812">
        <v>68000</v>
      </c>
      <c r="AK812">
        <v>815200</v>
      </c>
      <c r="AL812">
        <v>0</v>
      </c>
      <c r="AM812">
        <f>youtube_stats_raw[[#This Row],[subscribers_for_last_30_days]] /  youtube_stats_raw[[#This Row],[subscribers]]</f>
        <v>0</v>
      </c>
      <c r="AN812" t="str">
        <f>IF(AND(youtube_stats_raw[[#This Row],[upload_frequency]]&gt;23.1077381,youtube_stats_raw[[#This Row],[ engagement_rate]]&lt;=0),"High",IF(OR(youtube_stats_raw[[#This Row],[upload_frequency]]&gt;23.1077381,youtube_stats_raw[[#This Row],[ engagement_rate]]&lt;=0),"Medium","Low"))</f>
        <v>Medium</v>
      </c>
      <c r="AO812" s="4">
        <f>DATE(T812, MATCH(U812,{"Jan","Feb","Mar","Apr","May","Jun","Jul","Aug","Sep","Oct","Nov","Dec"},0), V812)</f>
        <v>40277</v>
      </c>
      <c r="AP812" t="str">
        <f>IF(youtube_stats_raw[[#This Row],[subscribers]]&lt;70000000,"Micro",IF(youtube_stats_raw[[#This Row],[subscribers]]&lt;128000000,"Mid",IF(youtube_stats_raw[[#This Row],[subscribers]]&lt;186000000,"Macro","Mega")))</f>
        <v>Micro</v>
      </c>
      <c r="AQ812">
        <f>SUM((youtube_stats_raw[[#This Row],[lowest_yearly_earnings]] + youtube_stats_raw[[#This Row],[highest_yearly_earnings]])/2)</f>
        <v>462000</v>
      </c>
      <c r="AR81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13" spans="1:44" x14ac:dyDescent="0.3">
      <c r="A813">
        <v>928</v>
      </c>
      <c r="B813" t="s">
        <v>1075</v>
      </c>
      <c r="C813" s="1">
        <v>12800000</v>
      </c>
      <c r="D813" s="2">
        <v>9502983550</v>
      </c>
      <c r="E813" t="s">
        <v>170</v>
      </c>
      <c r="F813" t="s">
        <v>1075</v>
      </c>
      <c r="G813">
        <v>681</v>
      </c>
      <c r="H813" t="s">
        <v>39</v>
      </c>
      <c r="I813" t="s">
        <v>40</v>
      </c>
      <c r="J813" t="s">
        <v>170</v>
      </c>
      <c r="K813">
        <v>492</v>
      </c>
      <c r="L813">
        <v>171</v>
      </c>
      <c r="M813">
        <v>39</v>
      </c>
      <c r="N813">
        <v>228951000</v>
      </c>
      <c r="O813">
        <v>57200</v>
      </c>
      <c r="P813">
        <v>915800</v>
      </c>
      <c r="Q813">
        <v>686900</v>
      </c>
      <c r="R813">
        <v>11000000</v>
      </c>
      <c r="S813">
        <v>200000</v>
      </c>
      <c r="T813">
        <v>2015</v>
      </c>
      <c r="U813" t="s">
        <v>132</v>
      </c>
      <c r="V813" t="s">
        <v>64</v>
      </c>
      <c r="W813">
        <v>88.2</v>
      </c>
      <c r="X813">
        <v>328239523</v>
      </c>
      <c r="Y813">
        <v>14.7</v>
      </c>
      <c r="Z813">
        <v>270663028</v>
      </c>
      <c r="AA813">
        <v>37.090240000000001</v>
      </c>
      <c r="AB813">
        <v>-95.712890999999999</v>
      </c>
      <c r="AC813">
        <v>6.3055555555555554</v>
      </c>
      <c r="AD813">
        <v>13954454.552129222</v>
      </c>
      <c r="AE813">
        <v>18795.88839941263</v>
      </c>
      <c r="AF813">
        <v>1.3469454022152865E-3</v>
      </c>
      <c r="AG813">
        <v>96.369734324121808</v>
      </c>
      <c r="AH813">
        <v>742.42058984375001</v>
      </c>
      <c r="AI813">
        <v>11</v>
      </c>
      <c r="AJ813">
        <v>858600</v>
      </c>
      <c r="AK813">
        <v>10313100</v>
      </c>
      <c r="AL813">
        <v>18181.81818181818</v>
      </c>
      <c r="AM813">
        <f>youtube_stats_raw[[#This Row],[subscribers_for_last_30_days]] /  youtube_stats_raw[[#This Row],[subscribers]]</f>
        <v>1.5625E-2</v>
      </c>
      <c r="AN813" t="str">
        <f>IF(AND(youtube_stats_raw[[#This Row],[upload_frequency]]&gt;23.1077381,youtube_stats_raw[[#This Row],[ engagement_rate]]&lt;=0),"High",IF(OR(youtube_stats_raw[[#This Row],[upload_frequency]]&gt;23.1077381,youtube_stats_raw[[#This Row],[ engagement_rate]]&lt;=0),"Medium","Low"))</f>
        <v>Low</v>
      </c>
      <c r="AO813" s="4">
        <f>DATE(T813, MATCH(U813,{"Jan","Feb","Mar","Apr","May","Jun","Jul","Aug","Sep","Oct","Nov","Dec"},0), V813)</f>
        <v>42281</v>
      </c>
      <c r="AP813" t="str">
        <f>IF(youtube_stats_raw[[#This Row],[subscribers]]&lt;70000000,"Micro",IF(youtube_stats_raw[[#This Row],[subscribers]]&lt;128000000,"Mid",IF(youtube_stats_raw[[#This Row],[subscribers]]&lt;186000000,"Macro","Mega")))</f>
        <v>Micro</v>
      </c>
      <c r="AQ813">
        <f>SUM((youtube_stats_raw[[#This Row],[lowest_yearly_earnings]] + youtube_stats_raw[[#This Row],[highest_yearly_earnings]])/2)</f>
        <v>5843450</v>
      </c>
      <c r="AR81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14" spans="1:44" x14ac:dyDescent="0.3">
      <c r="A814">
        <v>929</v>
      </c>
      <c r="B814" t="s">
        <v>1076</v>
      </c>
      <c r="C814" s="1">
        <v>12800000</v>
      </c>
      <c r="D814" s="2">
        <v>7876740921</v>
      </c>
      <c r="E814" t="s">
        <v>49</v>
      </c>
      <c r="F814" t="s">
        <v>1076</v>
      </c>
      <c r="G814">
        <v>2044</v>
      </c>
      <c r="H814" t="s">
        <v>31</v>
      </c>
      <c r="I814" t="s">
        <v>32</v>
      </c>
      <c r="J814" t="s">
        <v>49</v>
      </c>
      <c r="K814">
        <v>670</v>
      </c>
      <c r="L814">
        <v>120</v>
      </c>
      <c r="M814">
        <v>45</v>
      </c>
      <c r="N814">
        <v>213738000</v>
      </c>
      <c r="O814">
        <v>53400</v>
      </c>
      <c r="P814">
        <v>855000</v>
      </c>
      <c r="Q814">
        <v>641200</v>
      </c>
      <c r="R814">
        <v>10300000</v>
      </c>
      <c r="S814">
        <v>300000</v>
      </c>
      <c r="T814">
        <v>2020</v>
      </c>
      <c r="U814" t="s">
        <v>65</v>
      </c>
      <c r="V814" t="s">
        <v>78</v>
      </c>
      <c r="W814">
        <v>28.1</v>
      </c>
      <c r="X814">
        <v>1366417754</v>
      </c>
      <c r="Y814">
        <v>5.36</v>
      </c>
      <c r="Z814">
        <v>471031528</v>
      </c>
      <c r="AA814">
        <v>20.593684</v>
      </c>
      <c r="AB814">
        <v>78.962879999999998</v>
      </c>
      <c r="AC814">
        <v>42.583333333333336</v>
      </c>
      <c r="AD814">
        <v>3853591.4486301369</v>
      </c>
      <c r="AE814">
        <v>6262.2309197651666</v>
      </c>
      <c r="AF814">
        <v>1.6250375794225008E-3</v>
      </c>
      <c r="AG814">
        <v>108.54743206298737</v>
      </c>
      <c r="AH814">
        <v>615.37038445312498</v>
      </c>
      <c r="AI814">
        <v>6</v>
      </c>
      <c r="AJ814">
        <v>801600</v>
      </c>
      <c r="AK814">
        <v>9658800</v>
      </c>
      <c r="AL814">
        <v>50000</v>
      </c>
      <c r="AM814">
        <f>youtube_stats_raw[[#This Row],[subscribers_for_last_30_days]] /  youtube_stats_raw[[#This Row],[subscribers]]</f>
        <v>2.34375E-2</v>
      </c>
      <c r="AN814" t="str">
        <f>IF(AND(youtube_stats_raw[[#This Row],[upload_frequency]]&gt;23.1077381,youtube_stats_raw[[#This Row],[ engagement_rate]]&lt;=0),"High",IF(OR(youtube_stats_raw[[#This Row],[upload_frequency]]&gt;23.1077381,youtube_stats_raw[[#This Row],[ engagement_rate]]&lt;=0),"Medium","Low"))</f>
        <v>Medium</v>
      </c>
      <c r="AO814" s="4">
        <f>DATE(T814, MATCH(U814,{"Jan","Feb","Mar","Apr","May","Jun","Jul","Aug","Sep","Oct","Nov","Dec"},0), V814)</f>
        <v>43944</v>
      </c>
      <c r="AP814" t="str">
        <f>IF(youtube_stats_raw[[#This Row],[subscribers]]&lt;70000000,"Micro",IF(youtube_stats_raw[[#This Row],[subscribers]]&lt;128000000,"Mid",IF(youtube_stats_raw[[#This Row],[subscribers]]&lt;186000000,"Macro","Mega")))</f>
        <v>Micro</v>
      </c>
      <c r="AQ814">
        <f>SUM((youtube_stats_raw[[#This Row],[lowest_yearly_earnings]] + youtube_stats_raw[[#This Row],[highest_yearly_earnings]])/2)</f>
        <v>5470600</v>
      </c>
      <c r="AR81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815" spans="1:44" x14ac:dyDescent="0.3">
      <c r="A815">
        <v>930</v>
      </c>
      <c r="B815" t="s">
        <v>1077</v>
      </c>
      <c r="C815" s="1">
        <v>12800000</v>
      </c>
      <c r="D815" s="2">
        <v>14185611472</v>
      </c>
      <c r="E815" t="s">
        <v>30</v>
      </c>
      <c r="F815" t="s">
        <v>1077</v>
      </c>
      <c r="G815">
        <v>168</v>
      </c>
      <c r="H815" t="s">
        <v>39</v>
      </c>
      <c r="I815" t="s">
        <v>40</v>
      </c>
      <c r="J815" t="s">
        <v>30</v>
      </c>
      <c r="K815">
        <v>250</v>
      </c>
      <c r="L815">
        <v>172</v>
      </c>
      <c r="M815">
        <v>146</v>
      </c>
      <c r="N815">
        <v>89566000</v>
      </c>
      <c r="O815">
        <v>22400</v>
      </c>
      <c r="P815">
        <v>358300</v>
      </c>
      <c r="Q815">
        <v>268700</v>
      </c>
      <c r="R815">
        <v>4300000</v>
      </c>
      <c r="S815">
        <v>0</v>
      </c>
      <c r="T815">
        <v>2009</v>
      </c>
      <c r="U815" t="s">
        <v>51</v>
      </c>
      <c r="V815" t="s">
        <v>50</v>
      </c>
      <c r="W815">
        <v>88.2</v>
      </c>
      <c r="X815">
        <v>328239523</v>
      </c>
      <c r="Y815">
        <v>14.7</v>
      </c>
      <c r="Z815">
        <v>270663028</v>
      </c>
      <c r="AA815">
        <v>37.090240000000001</v>
      </c>
      <c r="AB815">
        <v>-95.712890999999999</v>
      </c>
      <c r="AC815">
        <v>0.93333333333333335</v>
      </c>
      <c r="AD815">
        <v>84438163.523809522</v>
      </c>
      <c r="AE815">
        <v>76190.476190476184</v>
      </c>
      <c r="AF815">
        <v>9.0232275325353702E-4</v>
      </c>
      <c r="AG815">
        <v>25.257987694589243</v>
      </c>
      <c r="AH815">
        <v>1108.2508962500001</v>
      </c>
      <c r="AI815">
        <v>17</v>
      </c>
      <c r="AJ815">
        <v>335900</v>
      </c>
      <c r="AK815">
        <v>4031300</v>
      </c>
      <c r="AL815">
        <v>0</v>
      </c>
      <c r="AM815">
        <f>youtube_stats_raw[[#This Row],[subscribers_for_last_30_days]] /  youtube_stats_raw[[#This Row],[subscribers]]</f>
        <v>0</v>
      </c>
      <c r="AN815" t="str">
        <f>IF(AND(youtube_stats_raw[[#This Row],[upload_frequency]]&gt;23.1077381,youtube_stats_raw[[#This Row],[ engagement_rate]]&lt;=0),"High",IF(OR(youtube_stats_raw[[#This Row],[upload_frequency]]&gt;23.1077381,youtube_stats_raw[[#This Row],[ engagement_rate]]&lt;=0),"Medium","Low"))</f>
        <v>Medium</v>
      </c>
      <c r="AO815" s="4">
        <f>DATE(T815, MATCH(U815,{"Jan","Feb","Mar","Apr","May","Jun","Jul","Aug","Sep","Oct","Nov","Dec"},0), V815)</f>
        <v>40058</v>
      </c>
      <c r="AP815" t="str">
        <f>IF(youtube_stats_raw[[#This Row],[subscribers]]&lt;70000000,"Micro",IF(youtube_stats_raw[[#This Row],[subscribers]]&lt;128000000,"Mid",IF(youtube_stats_raw[[#This Row],[subscribers]]&lt;186000000,"Macro","Mega")))</f>
        <v>Micro</v>
      </c>
      <c r="AQ815">
        <f>SUM((youtube_stats_raw[[#This Row],[lowest_yearly_earnings]] + youtube_stats_raw[[#This Row],[highest_yearly_earnings]])/2)</f>
        <v>2284350</v>
      </c>
      <c r="AR81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16" spans="1:44" x14ac:dyDescent="0.3">
      <c r="A816">
        <v>931</v>
      </c>
      <c r="B816" t="s">
        <v>1078</v>
      </c>
      <c r="C816" s="1">
        <v>12700000</v>
      </c>
      <c r="D816" s="2">
        <v>1159290255</v>
      </c>
      <c r="E816" t="s">
        <v>41</v>
      </c>
      <c r="F816" t="s">
        <v>1078</v>
      </c>
      <c r="G816">
        <v>782</v>
      </c>
      <c r="H816" t="s">
        <v>31</v>
      </c>
      <c r="I816" t="s">
        <v>32</v>
      </c>
      <c r="J816" t="s">
        <v>41</v>
      </c>
      <c r="K816">
        <v>9683</v>
      </c>
      <c r="L816">
        <v>120</v>
      </c>
      <c r="M816">
        <v>66</v>
      </c>
      <c r="N816">
        <v>51291000</v>
      </c>
      <c r="O816">
        <v>12800</v>
      </c>
      <c r="P816">
        <v>205200</v>
      </c>
      <c r="Q816">
        <v>153900</v>
      </c>
      <c r="R816">
        <v>2500000</v>
      </c>
      <c r="S816">
        <v>500000</v>
      </c>
      <c r="T816">
        <v>2020</v>
      </c>
      <c r="U816" t="s">
        <v>98</v>
      </c>
      <c r="V816" t="s">
        <v>66</v>
      </c>
      <c r="W816">
        <v>28.1</v>
      </c>
      <c r="X816">
        <v>1366417754</v>
      </c>
      <c r="Y816">
        <v>5.36</v>
      </c>
      <c r="Z816">
        <v>471031528</v>
      </c>
      <c r="AA816">
        <v>20.593684</v>
      </c>
      <c r="AB816">
        <v>78.962879999999998</v>
      </c>
      <c r="AC816">
        <v>16.291666666666668</v>
      </c>
      <c r="AD816">
        <v>1482468.3567774936</v>
      </c>
      <c r="AE816">
        <v>16240.409207161125</v>
      </c>
      <c r="AF816">
        <v>1.0954978656315886E-2</v>
      </c>
      <c r="AG816">
        <v>177.0048519902378</v>
      </c>
      <c r="AH816">
        <v>91.282697244094493</v>
      </c>
      <c r="AI816">
        <v>6</v>
      </c>
      <c r="AJ816">
        <v>192400</v>
      </c>
      <c r="AK816">
        <v>2346100</v>
      </c>
      <c r="AL816">
        <v>83333.333333333328</v>
      </c>
      <c r="AM816">
        <f>youtube_stats_raw[[#This Row],[subscribers_for_last_30_days]] /  youtube_stats_raw[[#This Row],[subscribers]]</f>
        <v>3.937007874015748E-2</v>
      </c>
      <c r="AN816" t="str">
        <f>IF(AND(youtube_stats_raw[[#This Row],[upload_frequency]]&gt;23.1077381,youtube_stats_raw[[#This Row],[ engagement_rate]]&lt;=0),"High",IF(OR(youtube_stats_raw[[#This Row],[upload_frequency]]&gt;23.1077381,youtube_stats_raw[[#This Row],[ engagement_rate]]&lt;=0),"Medium","Low"))</f>
        <v>Low</v>
      </c>
      <c r="AO816" s="4">
        <f>DATE(T816, MATCH(U816,{"Jan","Feb","Mar","Apr","May","Jun","Jul","Aug","Sep","Oct","Nov","Dec"},0), V816)</f>
        <v>44041</v>
      </c>
      <c r="AP816" t="str">
        <f>IF(youtube_stats_raw[[#This Row],[subscribers]]&lt;70000000,"Micro",IF(youtube_stats_raw[[#This Row],[subscribers]]&lt;128000000,"Mid",IF(youtube_stats_raw[[#This Row],[subscribers]]&lt;186000000,"Macro","Mega")))</f>
        <v>Micro</v>
      </c>
      <c r="AQ816">
        <f>SUM((youtube_stats_raw[[#This Row],[lowest_yearly_earnings]] + youtube_stats_raw[[#This Row],[highest_yearly_earnings]])/2)</f>
        <v>1326950</v>
      </c>
      <c r="AR81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17" spans="1:44" x14ac:dyDescent="0.3">
      <c r="A817">
        <v>933</v>
      </c>
      <c r="B817" t="s">
        <v>1079</v>
      </c>
      <c r="C817" s="1">
        <v>12700000</v>
      </c>
      <c r="D817" s="2">
        <v>4266957149</v>
      </c>
      <c r="E817" t="s">
        <v>170</v>
      </c>
      <c r="F817" t="s">
        <v>1079</v>
      </c>
      <c r="G817">
        <v>2483</v>
      </c>
      <c r="H817" t="s">
        <v>195</v>
      </c>
      <c r="I817" t="s">
        <v>196</v>
      </c>
      <c r="J817" t="s">
        <v>170</v>
      </c>
      <c r="K817">
        <v>1740</v>
      </c>
      <c r="L817">
        <v>32</v>
      </c>
      <c r="M817">
        <v>41</v>
      </c>
      <c r="N817">
        <v>77482000</v>
      </c>
      <c r="O817">
        <v>19400</v>
      </c>
      <c r="P817">
        <v>309900</v>
      </c>
      <c r="Q817">
        <v>232400</v>
      </c>
      <c r="R817">
        <v>3700000</v>
      </c>
      <c r="S817">
        <v>100000</v>
      </c>
      <c r="T817">
        <v>2007</v>
      </c>
      <c r="U817" t="s">
        <v>132</v>
      </c>
      <c r="V817" t="s">
        <v>144</v>
      </c>
      <c r="W817">
        <v>40.200000000000003</v>
      </c>
      <c r="X817">
        <v>126014024</v>
      </c>
      <c r="Y817">
        <v>3.42</v>
      </c>
      <c r="Z817">
        <v>102626859</v>
      </c>
      <c r="AA817">
        <v>23.634501</v>
      </c>
      <c r="AB817">
        <v>-102.552784</v>
      </c>
      <c r="AC817">
        <v>12.171568627450981</v>
      </c>
      <c r="AD817">
        <v>1718468.4450261779</v>
      </c>
      <c r="AE817">
        <v>5114.7805074506641</v>
      </c>
      <c r="AF817">
        <v>2.9763598640723072E-3</v>
      </c>
      <c r="AG817">
        <v>72.627867864252607</v>
      </c>
      <c r="AH817">
        <v>335.98087787401573</v>
      </c>
      <c r="AI817">
        <v>19</v>
      </c>
      <c r="AJ817">
        <v>290500</v>
      </c>
      <c r="AK817">
        <v>3467600</v>
      </c>
      <c r="AL817">
        <v>5263.1578947368425</v>
      </c>
      <c r="AM817">
        <f>youtube_stats_raw[[#This Row],[subscribers_for_last_30_days]] /  youtube_stats_raw[[#This Row],[subscribers]]</f>
        <v>7.874015748031496E-3</v>
      </c>
      <c r="AN817" t="str">
        <f>IF(AND(youtube_stats_raw[[#This Row],[upload_frequency]]&gt;23.1077381,youtube_stats_raw[[#This Row],[ engagement_rate]]&lt;=0),"High",IF(OR(youtube_stats_raw[[#This Row],[upload_frequency]]&gt;23.1077381,youtube_stats_raw[[#This Row],[ engagement_rate]]&lt;=0),"Medium","Low"))</f>
        <v>Low</v>
      </c>
      <c r="AO817" s="4">
        <f>DATE(T817, MATCH(U817,{"Jan","Feb","Mar","Apr","May","Jun","Jul","Aug","Sep","Oct","Nov","Dec"},0), V817)</f>
        <v>39374</v>
      </c>
      <c r="AP817" t="str">
        <f>IF(youtube_stats_raw[[#This Row],[subscribers]]&lt;70000000,"Micro",IF(youtube_stats_raw[[#This Row],[subscribers]]&lt;128000000,"Mid",IF(youtube_stats_raw[[#This Row],[subscribers]]&lt;186000000,"Macro","Mega")))</f>
        <v>Micro</v>
      </c>
      <c r="AQ817">
        <f>SUM((youtube_stats_raw[[#This Row],[lowest_yearly_earnings]] + youtube_stats_raw[[#This Row],[highest_yearly_earnings]])/2)</f>
        <v>1966200</v>
      </c>
      <c r="AR81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18" spans="1:44" x14ac:dyDescent="0.3">
      <c r="A818">
        <v>934</v>
      </c>
      <c r="B818" t="s">
        <v>1080</v>
      </c>
      <c r="C818" s="1">
        <v>12700000</v>
      </c>
      <c r="D818" s="2">
        <v>4579773883</v>
      </c>
      <c r="E818" t="s">
        <v>30</v>
      </c>
      <c r="F818" t="s">
        <v>1080</v>
      </c>
      <c r="G818">
        <v>594</v>
      </c>
      <c r="H818" t="s">
        <v>207</v>
      </c>
      <c r="I818" t="s">
        <v>208</v>
      </c>
      <c r="J818" t="s">
        <v>30</v>
      </c>
      <c r="K818">
        <v>1563</v>
      </c>
      <c r="L818">
        <v>18</v>
      </c>
      <c r="M818">
        <v>147</v>
      </c>
      <c r="N818">
        <v>10083000</v>
      </c>
      <c r="O818">
        <v>2500</v>
      </c>
      <c r="P818">
        <v>40300</v>
      </c>
      <c r="Q818">
        <v>30200</v>
      </c>
      <c r="R818">
        <v>484000</v>
      </c>
      <c r="S818">
        <v>0</v>
      </c>
      <c r="T818">
        <v>2013</v>
      </c>
      <c r="U818" t="s">
        <v>84</v>
      </c>
      <c r="V818" t="s">
        <v>127</v>
      </c>
      <c r="W818">
        <v>88.9</v>
      </c>
      <c r="X818">
        <v>47076781</v>
      </c>
      <c r="Y818">
        <v>13.96</v>
      </c>
      <c r="Z818">
        <v>37927409</v>
      </c>
      <c r="AA818">
        <v>40.463667000000001</v>
      </c>
      <c r="AB818">
        <v>-3.7492200000000002</v>
      </c>
      <c r="AC818">
        <v>4.5</v>
      </c>
      <c r="AD818">
        <v>7710057.0420875419</v>
      </c>
      <c r="AE818">
        <v>21380.471380471379</v>
      </c>
      <c r="AF818">
        <v>2.7730626717493772E-3</v>
      </c>
      <c r="AG818">
        <v>8.7995610764960563</v>
      </c>
      <c r="AH818">
        <v>360.61211677165352</v>
      </c>
      <c r="AI818">
        <v>13</v>
      </c>
      <c r="AJ818">
        <v>37800</v>
      </c>
      <c r="AK818">
        <v>453800</v>
      </c>
      <c r="AL818">
        <v>0</v>
      </c>
      <c r="AM818">
        <f>youtube_stats_raw[[#This Row],[subscribers_for_last_30_days]] /  youtube_stats_raw[[#This Row],[subscribers]]</f>
        <v>0</v>
      </c>
      <c r="AN818" t="str">
        <f>IF(AND(youtube_stats_raw[[#This Row],[upload_frequency]]&gt;23.1077381,youtube_stats_raw[[#This Row],[ engagement_rate]]&lt;=0),"High",IF(OR(youtube_stats_raw[[#This Row],[upload_frequency]]&gt;23.1077381,youtube_stats_raw[[#This Row],[ engagement_rate]]&lt;=0),"Medium","Low"))</f>
        <v>Medium</v>
      </c>
      <c r="AO818" s="4">
        <f>DATE(T818, MATCH(U818,{"Jan","Feb","Mar","Apr","May","Jun","Jul","Aug","Sep","Oct","Nov","Dec"},0), V818)</f>
        <v>41630</v>
      </c>
      <c r="AP818" t="str">
        <f>IF(youtube_stats_raw[[#This Row],[subscribers]]&lt;70000000,"Micro",IF(youtube_stats_raw[[#This Row],[subscribers]]&lt;128000000,"Mid",IF(youtube_stats_raw[[#This Row],[subscribers]]&lt;186000000,"Macro","Mega")))</f>
        <v>Micro</v>
      </c>
      <c r="AQ818">
        <f>SUM((youtube_stats_raw[[#This Row],[lowest_yearly_earnings]] + youtube_stats_raw[[#This Row],[highest_yearly_earnings]])/2)</f>
        <v>257100</v>
      </c>
      <c r="AR81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19" spans="1:44" x14ac:dyDescent="0.3">
      <c r="A819">
        <v>935</v>
      </c>
      <c r="B819" t="s">
        <v>1081</v>
      </c>
      <c r="C819" s="1">
        <v>12700000</v>
      </c>
      <c r="D819" s="2">
        <v>5567832210</v>
      </c>
      <c r="E819" t="s">
        <v>45</v>
      </c>
      <c r="F819" t="s">
        <v>1081</v>
      </c>
      <c r="G819">
        <v>534</v>
      </c>
      <c r="H819" t="s">
        <v>39</v>
      </c>
      <c r="I819" t="s">
        <v>40</v>
      </c>
      <c r="J819" t="s">
        <v>45</v>
      </c>
      <c r="K819">
        <v>1173</v>
      </c>
      <c r="L819">
        <v>173</v>
      </c>
      <c r="M819">
        <v>169</v>
      </c>
      <c r="N819">
        <v>46602000</v>
      </c>
      <c r="O819">
        <v>11700</v>
      </c>
      <c r="P819">
        <v>186400</v>
      </c>
      <c r="Q819">
        <v>139800</v>
      </c>
      <c r="R819">
        <v>2200000</v>
      </c>
      <c r="S819">
        <v>100000</v>
      </c>
      <c r="T819">
        <v>2019</v>
      </c>
      <c r="U819" t="s">
        <v>140</v>
      </c>
      <c r="V819" t="s">
        <v>82</v>
      </c>
      <c r="W819">
        <v>88.2</v>
      </c>
      <c r="X819">
        <v>328239523</v>
      </c>
      <c r="Y819">
        <v>14.7</v>
      </c>
      <c r="Z819">
        <v>270663028</v>
      </c>
      <c r="AA819">
        <v>37.090240000000001</v>
      </c>
      <c r="AB819">
        <v>-95.712890999999999</v>
      </c>
      <c r="AC819">
        <v>8.9</v>
      </c>
      <c r="AD819">
        <v>10426652.078651685</v>
      </c>
      <c r="AE819">
        <v>23782.771535580523</v>
      </c>
      <c r="AF819">
        <v>2.2809595406252372E-3</v>
      </c>
      <c r="AG819">
        <v>33.478020344294826</v>
      </c>
      <c r="AH819">
        <v>438.41198503937005</v>
      </c>
      <c r="AI819">
        <v>7</v>
      </c>
      <c r="AJ819">
        <v>174700</v>
      </c>
      <c r="AK819">
        <v>2060200</v>
      </c>
      <c r="AL819">
        <v>14285.714285714286</v>
      </c>
      <c r="AM819">
        <f>youtube_stats_raw[[#This Row],[subscribers_for_last_30_days]] /  youtube_stats_raw[[#This Row],[subscribers]]</f>
        <v>7.874015748031496E-3</v>
      </c>
      <c r="AN819" t="str">
        <f>IF(AND(youtube_stats_raw[[#This Row],[upload_frequency]]&gt;23.1077381,youtube_stats_raw[[#This Row],[ engagement_rate]]&lt;=0),"High",IF(OR(youtube_stats_raw[[#This Row],[upload_frequency]]&gt;23.1077381,youtube_stats_raw[[#This Row],[ engagement_rate]]&lt;=0),"Medium","Low"))</f>
        <v>Low</v>
      </c>
      <c r="AO819" s="4">
        <f>DATE(T819, MATCH(U819,{"Jan","Feb","Mar","Apr","May","Jun","Jul","Aug","Sep","Oct","Nov","Dec"},0), V819)</f>
        <v>43776</v>
      </c>
      <c r="AP819" t="str">
        <f>IF(youtube_stats_raw[[#This Row],[subscribers]]&lt;70000000,"Micro",IF(youtube_stats_raw[[#This Row],[subscribers]]&lt;128000000,"Mid",IF(youtube_stats_raw[[#This Row],[subscribers]]&lt;186000000,"Macro","Mega")))</f>
        <v>Micro</v>
      </c>
      <c r="AQ819">
        <f>SUM((youtube_stats_raw[[#This Row],[lowest_yearly_earnings]] + youtube_stats_raw[[#This Row],[highest_yearly_earnings]])/2)</f>
        <v>1169900</v>
      </c>
      <c r="AR81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20" spans="1:44" x14ac:dyDescent="0.3">
      <c r="A820">
        <v>937</v>
      </c>
      <c r="B820" t="s">
        <v>1082</v>
      </c>
      <c r="C820" s="1">
        <v>12700000</v>
      </c>
      <c r="D820" s="2">
        <v>9927699419</v>
      </c>
      <c r="E820" t="s">
        <v>30</v>
      </c>
      <c r="F820" t="s">
        <v>1083</v>
      </c>
      <c r="G820">
        <v>119</v>
      </c>
      <c r="H820" t="s">
        <v>39</v>
      </c>
      <c r="I820" t="s">
        <v>40</v>
      </c>
      <c r="J820" t="s">
        <v>124</v>
      </c>
      <c r="K820">
        <v>270216</v>
      </c>
      <c r="L820">
        <v>1944</v>
      </c>
      <c r="M820">
        <v>1473</v>
      </c>
      <c r="N820">
        <v>472367</v>
      </c>
      <c r="O820">
        <v>118</v>
      </c>
      <c r="P820">
        <v>1900</v>
      </c>
      <c r="Q820">
        <v>1400</v>
      </c>
      <c r="R820">
        <v>22700</v>
      </c>
      <c r="S820">
        <v>1000</v>
      </c>
      <c r="T820">
        <v>2020</v>
      </c>
      <c r="U820" t="s">
        <v>140</v>
      </c>
      <c r="V820" t="s">
        <v>82</v>
      </c>
      <c r="W820">
        <v>88.2</v>
      </c>
      <c r="X820">
        <v>328239523</v>
      </c>
      <c r="Y820">
        <v>14.7</v>
      </c>
      <c r="Z820">
        <v>270663028</v>
      </c>
      <c r="AA820">
        <v>37.090240000000001</v>
      </c>
      <c r="AB820">
        <v>-95.712890999999999</v>
      </c>
      <c r="AC820">
        <v>2.4791666666666665</v>
      </c>
      <c r="AD820">
        <v>83426045.537815124</v>
      </c>
      <c r="AE820">
        <v>106722.68907563025</v>
      </c>
      <c r="AF820">
        <v>1.2792490449191349E-3</v>
      </c>
      <c r="AG820">
        <v>0.19138371538160284</v>
      </c>
      <c r="AH820">
        <v>781.70861566929136</v>
      </c>
      <c r="AI820">
        <v>6</v>
      </c>
      <c r="AJ820">
        <v>1782</v>
      </c>
      <c r="AK820">
        <v>21300</v>
      </c>
      <c r="AL820">
        <v>166.66666666666666</v>
      </c>
      <c r="AM820">
        <f>youtube_stats_raw[[#This Row],[subscribers_for_last_30_days]] /  youtube_stats_raw[[#This Row],[subscribers]]</f>
        <v>7.8740157480314957E-5</v>
      </c>
      <c r="AN820" t="str">
        <f>IF(AND(youtube_stats_raw[[#This Row],[upload_frequency]]&gt;23.1077381,youtube_stats_raw[[#This Row],[ engagement_rate]]&lt;=0),"High",IF(OR(youtube_stats_raw[[#This Row],[upload_frequency]]&gt;23.1077381,youtube_stats_raw[[#This Row],[ engagement_rate]]&lt;=0),"Medium","Low"))</f>
        <v>Low</v>
      </c>
      <c r="AO820" s="4">
        <f>DATE(T820, MATCH(U820,{"Jan","Feb","Mar","Apr","May","Jun","Jul","Aug","Sep","Oct","Nov","Dec"},0), V820)</f>
        <v>44142</v>
      </c>
      <c r="AP820" t="str">
        <f>IF(youtube_stats_raw[[#This Row],[subscribers]]&lt;70000000,"Micro",IF(youtube_stats_raw[[#This Row],[subscribers]]&lt;128000000,"Mid",IF(youtube_stats_raw[[#This Row],[subscribers]]&lt;186000000,"Macro","Mega")))</f>
        <v>Micro</v>
      </c>
      <c r="AQ820">
        <f>SUM((youtube_stats_raw[[#This Row],[lowest_yearly_earnings]] + youtube_stats_raw[[#This Row],[highest_yearly_earnings]])/2)</f>
        <v>12050</v>
      </c>
      <c r="AR82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21" spans="1:44" x14ac:dyDescent="0.3">
      <c r="A821">
        <v>938</v>
      </c>
      <c r="B821" t="s">
        <v>1084</v>
      </c>
      <c r="C821" s="1">
        <v>12700000</v>
      </c>
      <c r="D821" s="2">
        <v>13174393401</v>
      </c>
      <c r="E821" t="s">
        <v>45</v>
      </c>
      <c r="F821" t="s">
        <v>1084</v>
      </c>
      <c r="G821">
        <v>142</v>
      </c>
      <c r="H821" t="s">
        <v>39</v>
      </c>
      <c r="I821" t="s">
        <v>40</v>
      </c>
      <c r="J821" t="s">
        <v>30</v>
      </c>
      <c r="K821">
        <v>279</v>
      </c>
      <c r="L821">
        <v>173</v>
      </c>
      <c r="M821">
        <v>147</v>
      </c>
      <c r="N821">
        <v>169968000</v>
      </c>
      <c r="O821">
        <v>42500</v>
      </c>
      <c r="P821">
        <v>679900</v>
      </c>
      <c r="Q821">
        <v>509900</v>
      </c>
      <c r="R821">
        <v>8200000</v>
      </c>
      <c r="S821">
        <v>100000</v>
      </c>
      <c r="T821">
        <v>2015</v>
      </c>
      <c r="U821" t="s">
        <v>73</v>
      </c>
      <c r="V821" t="s">
        <v>64</v>
      </c>
      <c r="W821">
        <v>88.2</v>
      </c>
      <c r="X821">
        <v>328239523</v>
      </c>
      <c r="Y821">
        <v>14.7</v>
      </c>
      <c r="Z821">
        <v>270663028</v>
      </c>
      <c r="AA821">
        <v>37.090240000000001</v>
      </c>
      <c r="AB821">
        <v>-95.712890999999999</v>
      </c>
      <c r="AC821">
        <v>1.3148148148148149</v>
      </c>
      <c r="AD821">
        <v>92777418.316901416</v>
      </c>
      <c r="AE821">
        <v>89436.619718309856</v>
      </c>
      <c r="AF821">
        <v>9.6399125283719007E-4</v>
      </c>
      <c r="AG821">
        <v>51.607689197165797</v>
      </c>
      <c r="AH821">
        <v>1037.3538111023622</v>
      </c>
      <c r="AI821">
        <v>11</v>
      </c>
      <c r="AJ821">
        <v>637400</v>
      </c>
      <c r="AK821">
        <v>7690100</v>
      </c>
      <c r="AL821">
        <v>9090.9090909090901</v>
      </c>
      <c r="AM821">
        <f>youtube_stats_raw[[#This Row],[subscribers_for_last_30_days]] /  youtube_stats_raw[[#This Row],[subscribers]]</f>
        <v>7.874015748031496E-3</v>
      </c>
      <c r="AN821" t="str">
        <f>IF(AND(youtube_stats_raw[[#This Row],[upload_frequency]]&gt;23.1077381,youtube_stats_raw[[#This Row],[ engagement_rate]]&lt;=0),"High",IF(OR(youtube_stats_raw[[#This Row],[upload_frequency]]&gt;23.1077381,youtube_stats_raw[[#This Row],[ engagement_rate]]&lt;=0),"Medium","Low"))</f>
        <v>Low</v>
      </c>
      <c r="AO821" s="4">
        <f>DATE(T821, MATCH(U821,{"Jan","Feb","Mar","Apr","May","Jun","Jul","Aug","Sep","Oct","Nov","Dec"},0), V821)</f>
        <v>42008</v>
      </c>
      <c r="AP821" t="str">
        <f>IF(youtube_stats_raw[[#This Row],[subscribers]]&lt;70000000,"Micro",IF(youtube_stats_raw[[#This Row],[subscribers]]&lt;128000000,"Mid",IF(youtube_stats_raw[[#This Row],[subscribers]]&lt;186000000,"Macro","Mega")))</f>
        <v>Micro</v>
      </c>
      <c r="AQ821">
        <f>SUM((youtube_stats_raw[[#This Row],[lowest_yearly_earnings]] + youtube_stats_raw[[#This Row],[highest_yearly_earnings]])/2)</f>
        <v>4354950</v>
      </c>
      <c r="AR82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22" spans="1:44" x14ac:dyDescent="0.3">
      <c r="A822">
        <v>939</v>
      </c>
      <c r="B822" t="s">
        <v>1085</v>
      </c>
      <c r="C822" s="1">
        <v>12700000</v>
      </c>
      <c r="D822" s="2">
        <v>4733873025</v>
      </c>
      <c r="E822" t="s">
        <v>94</v>
      </c>
      <c r="F822" t="s">
        <v>1085</v>
      </c>
      <c r="G822">
        <v>812</v>
      </c>
      <c r="H822" t="s">
        <v>39</v>
      </c>
      <c r="I822" t="s">
        <v>40</v>
      </c>
      <c r="J822" t="s">
        <v>181</v>
      </c>
      <c r="K822">
        <v>1472</v>
      </c>
      <c r="L822">
        <v>173</v>
      </c>
      <c r="M822">
        <v>36</v>
      </c>
      <c r="N822">
        <v>43868000</v>
      </c>
      <c r="O822">
        <v>11000</v>
      </c>
      <c r="P822">
        <v>175500</v>
      </c>
      <c r="Q822">
        <v>131600</v>
      </c>
      <c r="R822">
        <v>2100000</v>
      </c>
      <c r="S822">
        <v>100000</v>
      </c>
      <c r="T822">
        <v>2017</v>
      </c>
      <c r="U822" t="s">
        <v>89</v>
      </c>
      <c r="V822" t="s">
        <v>33</v>
      </c>
      <c r="W822">
        <v>88.2</v>
      </c>
      <c r="X822">
        <v>328239523</v>
      </c>
      <c r="Y822">
        <v>14.7</v>
      </c>
      <c r="Z822">
        <v>270663028</v>
      </c>
      <c r="AA822">
        <v>37.090240000000001</v>
      </c>
      <c r="AB822">
        <v>-95.712890999999999</v>
      </c>
      <c r="AC822">
        <v>9.6666666666666661</v>
      </c>
      <c r="AD822">
        <v>5829892.8879310349</v>
      </c>
      <c r="AE822">
        <v>15640.394088669951</v>
      </c>
      <c r="AF822">
        <v>2.6827927012258636E-3</v>
      </c>
      <c r="AG822">
        <v>37.073237721664491</v>
      </c>
      <c r="AH822">
        <v>372.74590748031494</v>
      </c>
      <c r="AI822">
        <v>9</v>
      </c>
      <c r="AJ822">
        <v>164500</v>
      </c>
      <c r="AK822">
        <v>1968400</v>
      </c>
      <c r="AL822">
        <v>11111.111111111111</v>
      </c>
      <c r="AM822">
        <f>youtube_stats_raw[[#This Row],[subscribers_for_last_30_days]] /  youtube_stats_raw[[#This Row],[subscribers]]</f>
        <v>7.874015748031496E-3</v>
      </c>
      <c r="AN822" t="str">
        <f>IF(AND(youtube_stats_raw[[#This Row],[upload_frequency]]&gt;23.1077381,youtube_stats_raw[[#This Row],[ engagement_rate]]&lt;=0),"High",IF(OR(youtube_stats_raw[[#This Row],[upload_frequency]]&gt;23.1077381,youtube_stats_raw[[#This Row],[ engagement_rate]]&lt;=0),"Medium","Low"))</f>
        <v>Low</v>
      </c>
      <c r="AO822" s="4">
        <f>DATE(T822, MATCH(U822,{"Jan","Feb","Mar","Apr","May","Jun","Jul","Aug","Sep","Oct","Nov","Dec"},0), V822)</f>
        <v>42887</v>
      </c>
      <c r="AP822" t="str">
        <f>IF(youtube_stats_raw[[#This Row],[subscribers]]&lt;70000000,"Micro",IF(youtube_stats_raw[[#This Row],[subscribers]]&lt;128000000,"Mid",IF(youtube_stats_raw[[#This Row],[subscribers]]&lt;186000000,"Macro","Mega")))</f>
        <v>Micro</v>
      </c>
      <c r="AQ822">
        <f>SUM((youtube_stats_raw[[#This Row],[lowest_yearly_earnings]] + youtube_stats_raw[[#This Row],[highest_yearly_earnings]])/2)</f>
        <v>1115800</v>
      </c>
      <c r="AR82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23" spans="1:44" x14ac:dyDescent="0.3">
      <c r="A823">
        <v>941</v>
      </c>
      <c r="B823" t="s">
        <v>1086</v>
      </c>
      <c r="C823" s="1">
        <v>12700000</v>
      </c>
      <c r="D823" s="2">
        <v>1081285962</v>
      </c>
      <c r="E823" t="s">
        <v>61</v>
      </c>
      <c r="F823" t="s">
        <v>1086</v>
      </c>
      <c r="G823">
        <v>504</v>
      </c>
      <c r="H823" t="s">
        <v>113</v>
      </c>
      <c r="I823" t="s">
        <v>114</v>
      </c>
      <c r="J823" t="s">
        <v>41</v>
      </c>
      <c r="K823">
        <v>10642</v>
      </c>
      <c r="L823">
        <v>53</v>
      </c>
      <c r="M823">
        <v>67</v>
      </c>
      <c r="N823">
        <v>3619000</v>
      </c>
      <c r="O823">
        <v>905</v>
      </c>
      <c r="P823">
        <v>14500</v>
      </c>
      <c r="Q823">
        <v>10900</v>
      </c>
      <c r="R823">
        <v>173700</v>
      </c>
      <c r="S823">
        <v>0</v>
      </c>
      <c r="T823">
        <v>2015</v>
      </c>
      <c r="U823" t="s">
        <v>59</v>
      </c>
      <c r="V823" t="s">
        <v>35</v>
      </c>
      <c r="W823">
        <v>51.3</v>
      </c>
      <c r="X823">
        <v>212559417</v>
      </c>
      <c r="Y823">
        <v>12.08</v>
      </c>
      <c r="Z823">
        <v>183241641</v>
      </c>
      <c r="AA823">
        <v>-14.235004</v>
      </c>
      <c r="AB823">
        <v>-51.925280000000001</v>
      </c>
      <c r="AC823">
        <v>4.666666666666667</v>
      </c>
      <c r="AD823">
        <v>2145408.6547619049</v>
      </c>
      <c r="AE823">
        <v>25198.4126984127</v>
      </c>
      <c r="AF823">
        <v>1.1745274096141461E-2</v>
      </c>
      <c r="AG823">
        <v>13.409958613704818</v>
      </c>
      <c r="AH823">
        <v>85.140626929133859</v>
      </c>
      <c r="AI823">
        <v>11</v>
      </c>
      <c r="AJ823">
        <v>13595</v>
      </c>
      <c r="AK823">
        <v>162800</v>
      </c>
      <c r="AL823">
        <v>0</v>
      </c>
      <c r="AM823">
        <f>youtube_stats_raw[[#This Row],[subscribers_for_last_30_days]] /  youtube_stats_raw[[#This Row],[subscribers]]</f>
        <v>0</v>
      </c>
      <c r="AN823" t="str">
        <f>IF(AND(youtube_stats_raw[[#This Row],[upload_frequency]]&gt;23.1077381,youtube_stats_raw[[#This Row],[ engagement_rate]]&lt;=0),"High",IF(OR(youtube_stats_raw[[#This Row],[upload_frequency]]&gt;23.1077381,youtube_stats_raw[[#This Row],[ engagement_rate]]&lt;=0),"Medium","Low"))</f>
        <v>Medium</v>
      </c>
      <c r="AO823" s="4">
        <f>DATE(T823, MATCH(U823,{"Jan","Feb","Mar","Apr","May","Jun","Jul","Aug","Sep","Oct","Nov","Dec"},0), V823)</f>
        <v>42137</v>
      </c>
      <c r="AP823" t="str">
        <f>IF(youtube_stats_raw[[#This Row],[subscribers]]&lt;70000000,"Micro",IF(youtube_stats_raw[[#This Row],[subscribers]]&lt;128000000,"Mid",IF(youtube_stats_raw[[#This Row],[subscribers]]&lt;186000000,"Macro","Mega")))</f>
        <v>Micro</v>
      </c>
      <c r="AQ823">
        <f>SUM((youtube_stats_raw[[#This Row],[lowest_yearly_earnings]] + youtube_stats_raw[[#This Row],[highest_yearly_earnings]])/2)</f>
        <v>92300</v>
      </c>
      <c r="AR82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24" spans="1:44" x14ac:dyDescent="0.3">
      <c r="A824">
        <v>942</v>
      </c>
      <c r="B824" t="s">
        <v>1087</v>
      </c>
      <c r="C824" s="1">
        <v>12700000</v>
      </c>
      <c r="D824" s="2">
        <v>6001189018</v>
      </c>
      <c r="E824" t="s">
        <v>71</v>
      </c>
      <c r="F824" t="s">
        <v>1087</v>
      </c>
      <c r="G824">
        <v>600</v>
      </c>
      <c r="H824" t="s">
        <v>39</v>
      </c>
      <c r="I824" t="s">
        <v>40</v>
      </c>
      <c r="J824" t="s">
        <v>71</v>
      </c>
      <c r="K824">
        <v>1052</v>
      </c>
      <c r="L824">
        <v>173</v>
      </c>
      <c r="M824">
        <v>60</v>
      </c>
      <c r="N824">
        <v>16117000</v>
      </c>
      <c r="O824">
        <v>4000</v>
      </c>
      <c r="P824">
        <v>64500</v>
      </c>
      <c r="Q824">
        <v>48400</v>
      </c>
      <c r="R824">
        <v>773600</v>
      </c>
      <c r="S824">
        <v>0</v>
      </c>
      <c r="T824">
        <v>2019</v>
      </c>
      <c r="U824" t="s">
        <v>84</v>
      </c>
      <c r="V824" t="s">
        <v>50</v>
      </c>
      <c r="W824">
        <v>88.2</v>
      </c>
      <c r="X824">
        <v>328239523</v>
      </c>
      <c r="Y824">
        <v>14.7</v>
      </c>
      <c r="Z824">
        <v>270663028</v>
      </c>
      <c r="AA824">
        <v>37.090240000000001</v>
      </c>
      <c r="AB824">
        <v>-95.712890999999999</v>
      </c>
      <c r="AC824">
        <v>10</v>
      </c>
      <c r="AD824">
        <v>10001981.696666667</v>
      </c>
      <c r="AE824">
        <v>21166.666666666668</v>
      </c>
      <c r="AF824">
        <v>2.1162472906464951E-3</v>
      </c>
      <c r="AG824">
        <v>10.74787009816527</v>
      </c>
      <c r="AH824">
        <v>472.53456834645669</v>
      </c>
      <c r="AI824">
        <v>7</v>
      </c>
      <c r="AJ824">
        <v>60500</v>
      </c>
      <c r="AK824">
        <v>725200</v>
      </c>
      <c r="AL824">
        <v>0</v>
      </c>
      <c r="AM824">
        <f>youtube_stats_raw[[#This Row],[subscribers_for_last_30_days]] /  youtube_stats_raw[[#This Row],[subscribers]]</f>
        <v>0</v>
      </c>
      <c r="AN824" t="str">
        <f>IF(AND(youtube_stats_raw[[#This Row],[upload_frequency]]&gt;23.1077381,youtube_stats_raw[[#This Row],[ engagement_rate]]&lt;=0),"High",IF(OR(youtube_stats_raw[[#This Row],[upload_frequency]]&gt;23.1077381,youtube_stats_raw[[#This Row],[ engagement_rate]]&lt;=0),"Medium","Low"))</f>
        <v>Medium</v>
      </c>
      <c r="AO824" s="4">
        <f>DATE(T824, MATCH(U824,{"Jan","Feb","Mar","Apr","May","Jun","Jul","Aug","Sep","Oct","Nov","Dec"},0), V824)</f>
        <v>43801</v>
      </c>
      <c r="AP824" t="str">
        <f>IF(youtube_stats_raw[[#This Row],[subscribers]]&lt;70000000,"Micro",IF(youtube_stats_raw[[#This Row],[subscribers]]&lt;128000000,"Mid",IF(youtube_stats_raw[[#This Row],[subscribers]]&lt;186000000,"Macro","Mega")))</f>
        <v>Micro</v>
      </c>
      <c r="AQ824">
        <f>SUM((youtube_stats_raw[[#This Row],[lowest_yearly_earnings]] + youtube_stats_raw[[#This Row],[highest_yearly_earnings]])/2)</f>
        <v>411000</v>
      </c>
      <c r="AR82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25" spans="1:44" x14ac:dyDescent="0.3">
      <c r="A825">
        <v>943</v>
      </c>
      <c r="B825" t="s">
        <v>1088</v>
      </c>
      <c r="C825" s="1">
        <v>12700000</v>
      </c>
      <c r="D825" s="2">
        <v>1714955279</v>
      </c>
      <c r="E825" t="s">
        <v>58</v>
      </c>
      <c r="F825" t="s">
        <v>1088</v>
      </c>
      <c r="G825">
        <v>252</v>
      </c>
      <c r="H825" t="s">
        <v>179</v>
      </c>
      <c r="I825" t="s">
        <v>180</v>
      </c>
      <c r="J825" t="s">
        <v>71</v>
      </c>
      <c r="K825">
        <v>5821</v>
      </c>
      <c r="L825">
        <v>11</v>
      </c>
      <c r="M825">
        <v>57</v>
      </c>
      <c r="N825">
        <v>327600000</v>
      </c>
      <c r="O825">
        <v>81900</v>
      </c>
      <c r="P825">
        <v>1300000</v>
      </c>
      <c r="Q825">
        <v>982800</v>
      </c>
      <c r="R825">
        <v>15700000</v>
      </c>
      <c r="S825">
        <v>1500000</v>
      </c>
      <c r="T825">
        <v>2015</v>
      </c>
      <c r="U825" t="s">
        <v>84</v>
      </c>
      <c r="V825" t="s">
        <v>54</v>
      </c>
      <c r="W825">
        <v>55.3</v>
      </c>
      <c r="X825">
        <v>50339443</v>
      </c>
      <c r="Y825">
        <v>9.7100000000000009</v>
      </c>
      <c r="Z825">
        <v>40827302</v>
      </c>
      <c r="AA825">
        <v>4.5708679999999999</v>
      </c>
      <c r="AB825">
        <v>-74.297332999999995</v>
      </c>
      <c r="AC825">
        <v>2.3333333333333335</v>
      </c>
      <c r="AD825">
        <v>6805378.0912698414</v>
      </c>
      <c r="AE825">
        <v>50396.825396825399</v>
      </c>
      <c r="AF825">
        <v>7.4054409205384303E-3</v>
      </c>
      <c r="AG825">
        <v>758.03725958267398</v>
      </c>
      <c r="AH825">
        <v>135.03584874015749</v>
      </c>
      <c r="AI825">
        <v>11</v>
      </c>
      <c r="AJ825">
        <v>1218100</v>
      </c>
      <c r="AK825">
        <v>14717200</v>
      </c>
      <c r="AL825">
        <v>136363.63636363635</v>
      </c>
      <c r="AM825">
        <f>youtube_stats_raw[[#This Row],[subscribers_for_last_30_days]] /  youtube_stats_raw[[#This Row],[subscribers]]</f>
        <v>0.11811023622047244</v>
      </c>
      <c r="AN825" t="str">
        <f>IF(AND(youtube_stats_raw[[#This Row],[upload_frequency]]&gt;23.1077381,youtube_stats_raw[[#This Row],[ engagement_rate]]&lt;=0),"High",IF(OR(youtube_stats_raw[[#This Row],[upload_frequency]]&gt;23.1077381,youtube_stats_raw[[#This Row],[ engagement_rate]]&lt;=0),"Medium","Low"))</f>
        <v>Low</v>
      </c>
      <c r="AO825" s="4">
        <f>DATE(T825, MATCH(U825,{"Jan","Feb","Mar","Apr","May","Jun","Jul","Aug","Sep","Oct","Nov","Dec"},0), V825)</f>
        <v>42341</v>
      </c>
      <c r="AP825" t="str">
        <f>IF(youtube_stats_raw[[#This Row],[subscribers]]&lt;70000000,"Micro",IF(youtube_stats_raw[[#This Row],[subscribers]]&lt;128000000,"Mid",IF(youtube_stats_raw[[#This Row],[subscribers]]&lt;186000000,"Macro","Mega")))</f>
        <v>Micro</v>
      </c>
      <c r="AQ825">
        <f>SUM((youtube_stats_raw[[#This Row],[lowest_yearly_earnings]] + youtube_stats_raw[[#This Row],[highest_yearly_earnings]])/2)</f>
        <v>8341400</v>
      </c>
      <c r="AR82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26" spans="1:44" x14ac:dyDescent="0.3">
      <c r="A826">
        <v>944</v>
      </c>
      <c r="B826" t="s">
        <v>1089</v>
      </c>
      <c r="C826" s="1">
        <v>12600000</v>
      </c>
      <c r="D826" s="2">
        <v>3303595310</v>
      </c>
      <c r="E826" t="s">
        <v>61</v>
      </c>
      <c r="F826" t="s">
        <v>1089</v>
      </c>
      <c r="G826">
        <v>825</v>
      </c>
      <c r="H826" t="s">
        <v>96</v>
      </c>
      <c r="I826" t="s">
        <v>97</v>
      </c>
      <c r="J826" t="s">
        <v>45</v>
      </c>
      <c r="K826">
        <v>2491</v>
      </c>
      <c r="L826">
        <v>32</v>
      </c>
      <c r="M826">
        <v>170</v>
      </c>
      <c r="N826">
        <v>58838000</v>
      </c>
      <c r="O826">
        <v>14700</v>
      </c>
      <c r="P826">
        <v>235400</v>
      </c>
      <c r="Q826">
        <v>176500</v>
      </c>
      <c r="R826">
        <v>2800000</v>
      </c>
      <c r="S826">
        <v>100000</v>
      </c>
      <c r="T826">
        <v>2014</v>
      </c>
      <c r="U826" t="s">
        <v>89</v>
      </c>
      <c r="V826" t="s">
        <v>119</v>
      </c>
      <c r="W826">
        <v>60</v>
      </c>
      <c r="X826">
        <v>66834405</v>
      </c>
      <c r="Y826">
        <v>3.85</v>
      </c>
      <c r="Z826">
        <v>55908316</v>
      </c>
      <c r="AA826">
        <v>55.378050999999999</v>
      </c>
      <c r="AB826">
        <v>-3.4359730000000002</v>
      </c>
      <c r="AC826">
        <v>6.875</v>
      </c>
      <c r="AD826">
        <v>4004357.9515151517</v>
      </c>
      <c r="AE826">
        <v>15272.727272727272</v>
      </c>
      <c r="AF826">
        <v>3.8140264825596935E-3</v>
      </c>
      <c r="AG826">
        <v>71.255701110678714</v>
      </c>
      <c r="AH826">
        <v>262.19010396825399</v>
      </c>
      <c r="AI826">
        <v>12</v>
      </c>
      <c r="AJ826">
        <v>220700</v>
      </c>
      <c r="AK826">
        <v>2623500</v>
      </c>
      <c r="AL826">
        <v>8333.3333333333339</v>
      </c>
      <c r="AM826">
        <f>youtube_stats_raw[[#This Row],[subscribers_for_last_30_days]] /  youtube_stats_raw[[#This Row],[subscribers]]</f>
        <v>7.9365079365079361E-3</v>
      </c>
      <c r="AN826" t="str">
        <f>IF(AND(youtube_stats_raw[[#This Row],[upload_frequency]]&gt;23.1077381,youtube_stats_raw[[#This Row],[ engagement_rate]]&lt;=0),"High",IF(OR(youtube_stats_raw[[#This Row],[upload_frequency]]&gt;23.1077381,youtube_stats_raw[[#This Row],[ engagement_rate]]&lt;=0),"Medium","Low"))</f>
        <v>Low</v>
      </c>
      <c r="AO826" s="4">
        <f>DATE(T826, MATCH(U826,{"Jan","Feb","Mar","Apr","May","Jun","Jul","Aug","Sep","Oct","Nov","Dec"},0), V826)</f>
        <v>41800</v>
      </c>
      <c r="AP826" t="str">
        <f>IF(youtube_stats_raw[[#This Row],[subscribers]]&lt;70000000,"Micro",IF(youtube_stats_raw[[#This Row],[subscribers]]&lt;128000000,"Mid",IF(youtube_stats_raw[[#This Row],[subscribers]]&lt;186000000,"Macro","Mega")))</f>
        <v>Micro</v>
      </c>
      <c r="AQ826">
        <f>SUM((youtube_stats_raw[[#This Row],[lowest_yearly_earnings]] + youtube_stats_raw[[#This Row],[highest_yearly_earnings]])/2)</f>
        <v>1488250</v>
      </c>
      <c r="AR82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27" spans="1:44" x14ac:dyDescent="0.3">
      <c r="A827">
        <v>945</v>
      </c>
      <c r="B827" t="s">
        <v>1090</v>
      </c>
      <c r="C827" s="1">
        <v>12600000</v>
      </c>
      <c r="D827" s="2">
        <v>3152402405</v>
      </c>
      <c r="E827" t="s">
        <v>58</v>
      </c>
      <c r="F827" t="s">
        <v>1090</v>
      </c>
      <c r="G827">
        <v>1101</v>
      </c>
      <c r="H827" t="s">
        <v>39</v>
      </c>
      <c r="I827" t="s">
        <v>40</v>
      </c>
      <c r="J827" t="s">
        <v>71</v>
      </c>
      <c r="K827">
        <v>2681</v>
      </c>
      <c r="L827">
        <v>174</v>
      </c>
      <c r="M827">
        <v>61</v>
      </c>
      <c r="N827">
        <v>5952000</v>
      </c>
      <c r="O827">
        <v>1500</v>
      </c>
      <c r="P827">
        <v>23800</v>
      </c>
      <c r="Q827">
        <v>17900</v>
      </c>
      <c r="R827">
        <v>285700</v>
      </c>
      <c r="S827">
        <v>100000</v>
      </c>
      <c r="T827">
        <v>2010</v>
      </c>
      <c r="U827" t="s">
        <v>46</v>
      </c>
      <c r="V827" t="s">
        <v>85</v>
      </c>
      <c r="W827">
        <v>88.2</v>
      </c>
      <c r="X827">
        <v>328239523</v>
      </c>
      <c r="Y827">
        <v>14.7</v>
      </c>
      <c r="Z827">
        <v>270663028</v>
      </c>
      <c r="AA827">
        <v>37.090240000000001</v>
      </c>
      <c r="AB827">
        <v>-95.712890999999999</v>
      </c>
      <c r="AC827">
        <v>6.5535714285714288</v>
      </c>
      <c r="AD827">
        <v>2863217.4432334243</v>
      </c>
      <c r="AE827">
        <v>11444.141689373297</v>
      </c>
      <c r="AF827">
        <v>3.9969516518624784E-3</v>
      </c>
      <c r="AG827">
        <v>7.5497975646291264</v>
      </c>
      <c r="AH827">
        <v>250.19066706349207</v>
      </c>
      <c r="AI827">
        <v>16</v>
      </c>
      <c r="AJ827">
        <v>22300</v>
      </c>
      <c r="AK827">
        <v>267800</v>
      </c>
      <c r="AL827">
        <v>6250</v>
      </c>
      <c r="AM827">
        <f>youtube_stats_raw[[#This Row],[subscribers_for_last_30_days]] /  youtube_stats_raw[[#This Row],[subscribers]]</f>
        <v>7.9365079365079361E-3</v>
      </c>
      <c r="AN827" t="str">
        <f>IF(AND(youtube_stats_raw[[#This Row],[upload_frequency]]&gt;23.1077381,youtube_stats_raw[[#This Row],[ engagement_rate]]&lt;=0),"High",IF(OR(youtube_stats_raw[[#This Row],[upload_frequency]]&gt;23.1077381,youtube_stats_raw[[#This Row],[ engagement_rate]]&lt;=0),"Medium","Low"))</f>
        <v>Low</v>
      </c>
      <c r="AO827" s="4">
        <f>DATE(T827, MATCH(U827,{"Jan","Feb","Mar","Apr","May","Jun","Jul","Aug","Sep","Oct","Nov","Dec"},0), V827)</f>
        <v>40224</v>
      </c>
      <c r="AP827" t="str">
        <f>IF(youtube_stats_raw[[#This Row],[subscribers]]&lt;70000000,"Micro",IF(youtube_stats_raw[[#This Row],[subscribers]]&lt;128000000,"Mid",IF(youtube_stats_raw[[#This Row],[subscribers]]&lt;186000000,"Macro","Mega")))</f>
        <v>Micro</v>
      </c>
      <c r="AQ827">
        <f>SUM((youtube_stats_raw[[#This Row],[lowest_yearly_earnings]] + youtube_stats_raw[[#This Row],[highest_yearly_earnings]])/2)</f>
        <v>151800</v>
      </c>
      <c r="AR82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28" spans="1:44" x14ac:dyDescent="0.3">
      <c r="A828">
        <v>946</v>
      </c>
      <c r="B828" t="s">
        <v>1091</v>
      </c>
      <c r="C828" s="1">
        <v>12600000</v>
      </c>
      <c r="D828" s="2">
        <v>3485373675</v>
      </c>
      <c r="E828" t="s">
        <v>58</v>
      </c>
      <c r="F828" t="s">
        <v>1091</v>
      </c>
      <c r="G828">
        <v>683</v>
      </c>
      <c r="H828" t="s">
        <v>87</v>
      </c>
      <c r="I828" t="s">
        <v>88</v>
      </c>
      <c r="J828" t="s">
        <v>71</v>
      </c>
      <c r="K828">
        <v>2313</v>
      </c>
      <c r="L828">
        <v>17</v>
      </c>
      <c r="M828">
        <v>61</v>
      </c>
      <c r="N828">
        <v>113132000</v>
      </c>
      <c r="O828">
        <v>28300</v>
      </c>
      <c r="P828">
        <v>452500</v>
      </c>
      <c r="Q828">
        <v>339400</v>
      </c>
      <c r="R828">
        <v>5400000</v>
      </c>
      <c r="S828">
        <v>300000</v>
      </c>
      <c r="T828">
        <v>2012</v>
      </c>
      <c r="U828" t="s">
        <v>140</v>
      </c>
      <c r="V828" t="s">
        <v>43</v>
      </c>
      <c r="W828">
        <v>94.3</v>
      </c>
      <c r="X828">
        <v>51709098</v>
      </c>
      <c r="Y828">
        <v>4.1500000000000004</v>
      </c>
      <c r="Z828">
        <v>42106719</v>
      </c>
      <c r="AA828">
        <v>35.907756999999997</v>
      </c>
      <c r="AB828">
        <v>127.76692199999999</v>
      </c>
      <c r="AC828">
        <v>4.7430555555555554</v>
      </c>
      <c r="AD828">
        <v>5103036.1273792097</v>
      </c>
      <c r="AE828">
        <v>18448.023426061493</v>
      </c>
      <c r="AF828">
        <v>3.6151073528722854E-3</v>
      </c>
      <c r="AG828">
        <v>129.82826009323091</v>
      </c>
      <c r="AH828">
        <v>276.61695833333334</v>
      </c>
      <c r="AI828">
        <v>14</v>
      </c>
      <c r="AJ828">
        <v>424200</v>
      </c>
      <c r="AK828">
        <v>5060600</v>
      </c>
      <c r="AL828">
        <v>21428.571428571428</v>
      </c>
      <c r="AM828">
        <f>youtube_stats_raw[[#This Row],[subscribers_for_last_30_days]] /  youtube_stats_raw[[#This Row],[subscribers]]</f>
        <v>2.3809523809523808E-2</v>
      </c>
      <c r="AN828" t="str">
        <f>IF(AND(youtube_stats_raw[[#This Row],[upload_frequency]]&gt;23.1077381,youtube_stats_raw[[#This Row],[ engagement_rate]]&lt;=0),"High",IF(OR(youtube_stats_raw[[#This Row],[upload_frequency]]&gt;23.1077381,youtube_stats_raw[[#This Row],[ engagement_rate]]&lt;=0),"Medium","Low"))</f>
        <v>Low</v>
      </c>
      <c r="AO828" s="4">
        <f>DATE(T828, MATCH(U828,{"Jan","Feb","Mar","Apr","May","Jun","Jul","Aug","Sep","Oct","Nov","Dec"},0), V828)</f>
        <v>41218</v>
      </c>
      <c r="AP828" t="str">
        <f>IF(youtube_stats_raw[[#This Row],[subscribers]]&lt;70000000,"Micro",IF(youtube_stats_raw[[#This Row],[subscribers]]&lt;128000000,"Mid",IF(youtube_stats_raw[[#This Row],[subscribers]]&lt;186000000,"Macro","Mega")))</f>
        <v>Micro</v>
      </c>
      <c r="AQ828">
        <f>SUM((youtube_stats_raw[[#This Row],[lowest_yearly_earnings]] + youtube_stats_raw[[#This Row],[highest_yearly_earnings]])/2)</f>
        <v>2869700</v>
      </c>
      <c r="AR82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29" spans="1:44" x14ac:dyDescent="0.3">
      <c r="A829">
        <v>947</v>
      </c>
      <c r="B829" t="s">
        <v>1092</v>
      </c>
      <c r="C829" s="1">
        <v>12600000</v>
      </c>
      <c r="D829" s="2">
        <v>8831179714</v>
      </c>
      <c r="E829" t="s">
        <v>30</v>
      </c>
      <c r="F829" t="s">
        <v>1092</v>
      </c>
      <c r="G829">
        <v>99</v>
      </c>
      <c r="H829" t="s">
        <v>39</v>
      </c>
      <c r="I829" t="s">
        <v>40</v>
      </c>
      <c r="J829" t="s">
        <v>30</v>
      </c>
      <c r="K829">
        <v>557</v>
      </c>
      <c r="L829">
        <v>174</v>
      </c>
      <c r="M829">
        <v>148</v>
      </c>
      <c r="N829">
        <v>35027000</v>
      </c>
      <c r="O829">
        <v>8800</v>
      </c>
      <c r="P829">
        <v>140100</v>
      </c>
      <c r="Q829">
        <v>105100</v>
      </c>
      <c r="R829">
        <v>1700000</v>
      </c>
      <c r="S829">
        <v>0</v>
      </c>
      <c r="T829">
        <v>2010</v>
      </c>
      <c r="U829" t="s">
        <v>65</v>
      </c>
      <c r="V829" t="s">
        <v>33</v>
      </c>
      <c r="W829">
        <v>88.2</v>
      </c>
      <c r="X829">
        <v>328239523</v>
      </c>
      <c r="Y829">
        <v>14.7</v>
      </c>
      <c r="Z829">
        <v>270663028</v>
      </c>
      <c r="AA829">
        <v>37.090240000000001</v>
      </c>
      <c r="AB829">
        <v>-95.712890999999999</v>
      </c>
      <c r="AC829">
        <v>0.5892857142857143</v>
      </c>
      <c r="AD829">
        <v>89203835.49494949</v>
      </c>
      <c r="AE829">
        <v>127272.72727272728</v>
      </c>
      <c r="AF829">
        <v>1.426762947652998E-3</v>
      </c>
      <c r="AG829">
        <v>15.864245156046431</v>
      </c>
      <c r="AH829">
        <v>700.88727888888889</v>
      </c>
      <c r="AI829">
        <v>16</v>
      </c>
      <c r="AJ829">
        <v>131300</v>
      </c>
      <c r="AK829">
        <v>1594900</v>
      </c>
      <c r="AL829">
        <v>0</v>
      </c>
      <c r="AM829">
        <f>youtube_stats_raw[[#This Row],[subscribers_for_last_30_days]] /  youtube_stats_raw[[#This Row],[subscribers]]</f>
        <v>0</v>
      </c>
      <c r="AN829" t="str">
        <f>IF(AND(youtube_stats_raw[[#This Row],[upload_frequency]]&gt;23.1077381,youtube_stats_raw[[#This Row],[ engagement_rate]]&lt;=0),"High",IF(OR(youtube_stats_raw[[#This Row],[upload_frequency]]&gt;23.1077381,youtube_stats_raw[[#This Row],[ engagement_rate]]&lt;=0),"Medium","Low"))</f>
        <v>Medium</v>
      </c>
      <c r="AO829" s="4">
        <f>DATE(T829, MATCH(U829,{"Jan","Feb","Mar","Apr","May","Jun","Jul","Aug","Sep","Oct","Nov","Dec"},0), V829)</f>
        <v>40269</v>
      </c>
      <c r="AP829" t="str">
        <f>IF(youtube_stats_raw[[#This Row],[subscribers]]&lt;70000000,"Micro",IF(youtube_stats_raw[[#This Row],[subscribers]]&lt;128000000,"Mid",IF(youtube_stats_raw[[#This Row],[subscribers]]&lt;186000000,"Macro","Mega")))</f>
        <v>Micro</v>
      </c>
      <c r="AQ829">
        <f>SUM((youtube_stats_raw[[#This Row],[lowest_yearly_earnings]] + youtube_stats_raw[[#This Row],[highest_yearly_earnings]])/2)</f>
        <v>902550</v>
      </c>
      <c r="AR82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30" spans="1:44" x14ac:dyDescent="0.3">
      <c r="A830">
        <v>948</v>
      </c>
      <c r="B830" t="s">
        <v>1093</v>
      </c>
      <c r="C830" s="1">
        <v>12600000</v>
      </c>
      <c r="D830" s="2">
        <v>6969178081</v>
      </c>
      <c r="E830" t="s">
        <v>30</v>
      </c>
      <c r="F830" t="s">
        <v>1093</v>
      </c>
      <c r="G830">
        <v>218</v>
      </c>
      <c r="H830" t="s">
        <v>96</v>
      </c>
      <c r="I830" t="s">
        <v>97</v>
      </c>
      <c r="J830" t="s">
        <v>30</v>
      </c>
      <c r="K830">
        <v>841</v>
      </c>
      <c r="L830">
        <v>32</v>
      </c>
      <c r="M830">
        <v>148</v>
      </c>
      <c r="N830">
        <v>36681000</v>
      </c>
      <c r="O830">
        <v>9200</v>
      </c>
      <c r="P830">
        <v>146700</v>
      </c>
      <c r="Q830">
        <v>110000</v>
      </c>
      <c r="R830">
        <v>1800000</v>
      </c>
      <c r="S830">
        <v>0</v>
      </c>
      <c r="T830">
        <v>2007</v>
      </c>
      <c r="U830" t="s">
        <v>73</v>
      </c>
      <c r="V830" t="s">
        <v>66</v>
      </c>
      <c r="W830">
        <v>60</v>
      </c>
      <c r="X830">
        <v>66834405</v>
      </c>
      <c r="Y830">
        <v>3.85</v>
      </c>
      <c r="Z830">
        <v>55908316</v>
      </c>
      <c r="AA830">
        <v>55.378050999999999</v>
      </c>
      <c r="AB830">
        <v>-3.4359730000000002</v>
      </c>
      <c r="AC830">
        <v>1.0686274509803921</v>
      </c>
      <c r="AD830">
        <v>31968706.79357798</v>
      </c>
      <c r="AE830">
        <v>57798.165137614676</v>
      </c>
      <c r="AF830">
        <v>1.8079606882698625E-3</v>
      </c>
      <c r="AG830">
        <v>21.049828013427685</v>
      </c>
      <c r="AH830">
        <v>553.10937150793654</v>
      </c>
      <c r="AI830">
        <v>19</v>
      </c>
      <c r="AJ830">
        <v>137500</v>
      </c>
      <c r="AK830">
        <v>1690000</v>
      </c>
      <c r="AL830">
        <v>0</v>
      </c>
      <c r="AM830">
        <f>youtube_stats_raw[[#This Row],[subscribers_for_last_30_days]] /  youtube_stats_raw[[#This Row],[subscribers]]</f>
        <v>0</v>
      </c>
      <c r="AN830" t="str">
        <f>IF(AND(youtube_stats_raw[[#This Row],[upload_frequency]]&gt;23.1077381,youtube_stats_raw[[#This Row],[ engagement_rate]]&lt;=0),"High",IF(OR(youtube_stats_raw[[#This Row],[upload_frequency]]&gt;23.1077381,youtube_stats_raw[[#This Row],[ engagement_rate]]&lt;=0),"Medium","Low"))</f>
        <v>Medium</v>
      </c>
      <c r="AO830" s="4">
        <f>DATE(T830, MATCH(U830,{"Jan","Feb","Mar","Apr","May","Jun","Jul","Aug","Sep","Oct","Nov","Dec"},0), V830)</f>
        <v>39111</v>
      </c>
      <c r="AP830" t="str">
        <f>IF(youtube_stats_raw[[#This Row],[subscribers]]&lt;70000000,"Micro",IF(youtube_stats_raw[[#This Row],[subscribers]]&lt;128000000,"Mid",IF(youtube_stats_raw[[#This Row],[subscribers]]&lt;186000000,"Macro","Mega")))</f>
        <v>Micro</v>
      </c>
      <c r="AQ830">
        <f>SUM((youtube_stats_raw[[#This Row],[lowest_yearly_earnings]] + youtube_stats_raw[[#This Row],[highest_yearly_earnings]])/2)</f>
        <v>955000</v>
      </c>
      <c r="AR83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31" spans="1:44" x14ac:dyDescent="0.3">
      <c r="A831">
        <v>949</v>
      </c>
      <c r="B831" t="s">
        <v>1094</v>
      </c>
      <c r="C831" s="1">
        <v>12500000</v>
      </c>
      <c r="D831" s="2">
        <v>1612094871</v>
      </c>
      <c r="E831" t="s">
        <v>45</v>
      </c>
      <c r="F831" t="s">
        <v>1094</v>
      </c>
      <c r="G831">
        <v>385</v>
      </c>
      <c r="H831" t="s">
        <v>96</v>
      </c>
      <c r="I831" t="s">
        <v>97</v>
      </c>
      <c r="J831" t="s">
        <v>45</v>
      </c>
      <c r="K831">
        <v>6487</v>
      </c>
      <c r="L831">
        <v>33</v>
      </c>
      <c r="M831">
        <v>171</v>
      </c>
      <c r="N831">
        <v>8482000</v>
      </c>
      <c r="O831">
        <v>2100</v>
      </c>
      <c r="P831">
        <v>33900</v>
      </c>
      <c r="Q831">
        <v>25400</v>
      </c>
      <c r="R831">
        <v>407200</v>
      </c>
      <c r="S831">
        <v>0</v>
      </c>
      <c r="T831">
        <v>2006</v>
      </c>
      <c r="U831" t="s">
        <v>140</v>
      </c>
      <c r="V831" t="s">
        <v>85</v>
      </c>
      <c r="W831">
        <v>60</v>
      </c>
      <c r="X831">
        <v>66834405</v>
      </c>
      <c r="Y831">
        <v>3.85</v>
      </c>
      <c r="Z831">
        <v>55908316</v>
      </c>
      <c r="AA831">
        <v>55.378050999999999</v>
      </c>
      <c r="AB831">
        <v>-3.4359730000000002</v>
      </c>
      <c r="AC831">
        <v>1.7824074074074074</v>
      </c>
      <c r="AD831">
        <v>4187259.405194805</v>
      </c>
      <c r="AE831">
        <v>32467.532467532466</v>
      </c>
      <c r="AF831">
        <v>7.75388609247675E-3</v>
      </c>
      <c r="AG831">
        <v>21.028539082796947</v>
      </c>
      <c r="AH831">
        <v>128.96758968</v>
      </c>
      <c r="AI831">
        <v>20</v>
      </c>
      <c r="AJ831">
        <v>31800</v>
      </c>
      <c r="AK831">
        <v>381800</v>
      </c>
      <c r="AL831">
        <v>0</v>
      </c>
      <c r="AM831">
        <f>youtube_stats_raw[[#This Row],[subscribers_for_last_30_days]] /  youtube_stats_raw[[#This Row],[subscribers]]</f>
        <v>0</v>
      </c>
      <c r="AN831" t="str">
        <f>IF(AND(youtube_stats_raw[[#This Row],[upload_frequency]]&gt;23.1077381,youtube_stats_raw[[#This Row],[ engagement_rate]]&lt;=0),"High",IF(OR(youtube_stats_raw[[#This Row],[upload_frequency]]&gt;23.1077381,youtube_stats_raw[[#This Row],[ engagement_rate]]&lt;=0),"Medium","Low"))</f>
        <v>Medium</v>
      </c>
      <c r="AO831" s="4">
        <f>DATE(T831, MATCH(U831,{"Jan","Feb","Mar","Apr","May","Jun","Jul","Aug","Sep","Oct","Nov","Dec"},0), V831)</f>
        <v>39036</v>
      </c>
      <c r="AP831" t="str">
        <f>IF(youtube_stats_raw[[#This Row],[subscribers]]&lt;70000000,"Micro",IF(youtube_stats_raw[[#This Row],[subscribers]]&lt;128000000,"Mid",IF(youtube_stats_raw[[#This Row],[subscribers]]&lt;186000000,"Macro","Mega")))</f>
        <v>Micro</v>
      </c>
      <c r="AQ831">
        <f>SUM((youtube_stats_raw[[#This Row],[lowest_yearly_earnings]] + youtube_stats_raw[[#This Row],[highest_yearly_earnings]])/2)</f>
        <v>216300</v>
      </c>
      <c r="AR83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32" spans="1:44" x14ac:dyDescent="0.3">
      <c r="A832">
        <v>950</v>
      </c>
      <c r="B832" t="s">
        <v>1095</v>
      </c>
      <c r="C832" s="1">
        <v>12500000</v>
      </c>
      <c r="D832" s="2">
        <v>1136534702</v>
      </c>
      <c r="E832" t="s">
        <v>45</v>
      </c>
      <c r="F832" t="s">
        <v>1095</v>
      </c>
      <c r="G832">
        <v>601</v>
      </c>
      <c r="H832" t="s">
        <v>39</v>
      </c>
      <c r="I832" t="s">
        <v>40</v>
      </c>
      <c r="J832" t="s">
        <v>45</v>
      </c>
      <c r="K832">
        <v>9980</v>
      </c>
      <c r="L832">
        <v>175</v>
      </c>
      <c r="M832">
        <v>171</v>
      </c>
      <c r="N832">
        <v>15340000</v>
      </c>
      <c r="O832">
        <v>3800</v>
      </c>
      <c r="P832">
        <v>61400</v>
      </c>
      <c r="Q832">
        <v>46000</v>
      </c>
      <c r="R832">
        <v>736300</v>
      </c>
      <c r="S832">
        <v>0</v>
      </c>
      <c r="T832">
        <v>2013</v>
      </c>
      <c r="U832" t="s">
        <v>98</v>
      </c>
      <c r="V832" t="s">
        <v>104</v>
      </c>
      <c r="W832">
        <v>88.2</v>
      </c>
      <c r="X832">
        <v>328239523</v>
      </c>
      <c r="Y832">
        <v>14.7</v>
      </c>
      <c r="Z832">
        <v>270663028</v>
      </c>
      <c r="AA832">
        <v>37.090240000000001</v>
      </c>
      <c r="AB832">
        <v>-95.712890999999999</v>
      </c>
      <c r="AC832">
        <v>4.5530303030303028</v>
      </c>
      <c r="AD832">
        <v>1891072.7154742097</v>
      </c>
      <c r="AE832">
        <v>20798.66888519135</v>
      </c>
      <c r="AF832">
        <v>1.0998344333880269E-2</v>
      </c>
      <c r="AG832">
        <v>54.023867368019886</v>
      </c>
      <c r="AH832">
        <v>90.922776159999998</v>
      </c>
      <c r="AI832">
        <v>13</v>
      </c>
      <c r="AJ832">
        <v>57600</v>
      </c>
      <c r="AK832">
        <v>690300</v>
      </c>
      <c r="AL832">
        <v>0</v>
      </c>
      <c r="AM832">
        <f>youtube_stats_raw[[#This Row],[subscribers_for_last_30_days]] /  youtube_stats_raw[[#This Row],[subscribers]]</f>
        <v>0</v>
      </c>
      <c r="AN832" t="str">
        <f>IF(AND(youtube_stats_raw[[#This Row],[upload_frequency]]&gt;23.1077381,youtube_stats_raw[[#This Row],[ engagement_rate]]&lt;=0),"High",IF(OR(youtube_stats_raw[[#This Row],[upload_frequency]]&gt;23.1077381,youtube_stats_raw[[#This Row],[ engagement_rate]]&lt;=0),"Medium","Low"))</f>
        <v>Medium</v>
      </c>
      <c r="AO832" s="4">
        <f>DATE(T832, MATCH(U832,{"Jan","Feb","Mar","Apr","May","Jun","Jul","Aug","Sep","Oct","Nov","Dec"},0), V832)</f>
        <v>41485</v>
      </c>
      <c r="AP832" t="str">
        <f>IF(youtube_stats_raw[[#This Row],[subscribers]]&lt;70000000,"Micro",IF(youtube_stats_raw[[#This Row],[subscribers]]&lt;128000000,"Mid",IF(youtube_stats_raw[[#This Row],[subscribers]]&lt;186000000,"Macro","Mega")))</f>
        <v>Micro</v>
      </c>
      <c r="AQ832">
        <f>SUM((youtube_stats_raw[[#This Row],[lowest_yearly_earnings]] + youtube_stats_raw[[#This Row],[highest_yearly_earnings]])/2)</f>
        <v>391150</v>
      </c>
      <c r="AR83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33" spans="1:44" x14ac:dyDescent="0.3">
      <c r="A833">
        <v>951</v>
      </c>
      <c r="B833" t="s">
        <v>1096</v>
      </c>
      <c r="C833" s="1">
        <v>12500000</v>
      </c>
      <c r="D833" s="2">
        <v>161254021</v>
      </c>
      <c r="E833" t="s">
        <v>124</v>
      </c>
      <c r="F833" t="s">
        <v>1096</v>
      </c>
      <c r="G833">
        <v>61</v>
      </c>
      <c r="H833" t="s">
        <v>39</v>
      </c>
      <c r="I833" t="s">
        <v>40</v>
      </c>
      <c r="J833" t="s">
        <v>124</v>
      </c>
      <c r="K833">
        <v>81750</v>
      </c>
      <c r="L833">
        <v>175</v>
      </c>
      <c r="M833">
        <v>46</v>
      </c>
      <c r="N833">
        <v>757789000</v>
      </c>
      <c r="O833">
        <v>0</v>
      </c>
      <c r="P833">
        <v>0</v>
      </c>
      <c r="Q833">
        <v>0</v>
      </c>
      <c r="R833">
        <v>0</v>
      </c>
      <c r="S833">
        <v>0</v>
      </c>
      <c r="T833">
        <v>2019</v>
      </c>
      <c r="U833" t="s">
        <v>132</v>
      </c>
      <c r="V833" t="s">
        <v>115</v>
      </c>
      <c r="W833">
        <v>88.2</v>
      </c>
      <c r="X833">
        <v>328239523</v>
      </c>
      <c r="Y833">
        <v>14.7</v>
      </c>
      <c r="Z833">
        <v>270663028</v>
      </c>
      <c r="AA833">
        <v>37.090240000000001</v>
      </c>
      <c r="AB833">
        <v>-95.712890999999999</v>
      </c>
      <c r="AC833">
        <v>1.0166666666666666</v>
      </c>
      <c r="AD833">
        <v>2643508.5409836066</v>
      </c>
      <c r="AE833">
        <v>204918.03278688525</v>
      </c>
      <c r="AF833">
        <v>7.7517446836255943E-2</v>
      </c>
      <c r="AG833">
        <v>0</v>
      </c>
      <c r="AH833">
        <v>12.900321679999999</v>
      </c>
      <c r="AI833">
        <v>7</v>
      </c>
      <c r="AJ833">
        <v>0</v>
      </c>
      <c r="AK833">
        <v>0</v>
      </c>
      <c r="AL833">
        <v>0</v>
      </c>
      <c r="AM833">
        <f>youtube_stats_raw[[#This Row],[subscribers_for_last_30_days]] /  youtube_stats_raw[[#This Row],[subscribers]]</f>
        <v>0</v>
      </c>
      <c r="AN833" t="str">
        <f>IF(AND(youtube_stats_raw[[#This Row],[upload_frequency]]&gt;23.1077381,youtube_stats_raw[[#This Row],[ engagement_rate]]&lt;=0),"High",IF(OR(youtube_stats_raw[[#This Row],[upload_frequency]]&gt;23.1077381,youtube_stats_raw[[#This Row],[ engagement_rate]]&lt;=0),"Medium","Low"))</f>
        <v>Medium</v>
      </c>
      <c r="AO833" s="4">
        <f>DATE(T833, MATCH(U833,{"Jan","Feb","Mar","Apr","May","Jun","Jul","Aug","Sep","Oct","Nov","Dec"},0), V833)</f>
        <v>43759</v>
      </c>
      <c r="AP833" t="str">
        <f>IF(youtube_stats_raw[[#This Row],[subscribers]]&lt;70000000,"Micro",IF(youtube_stats_raw[[#This Row],[subscribers]]&lt;128000000,"Mid",IF(youtube_stats_raw[[#This Row],[subscribers]]&lt;186000000,"Macro","Mega")))</f>
        <v>Micro</v>
      </c>
      <c r="AQ833">
        <f>SUM((youtube_stats_raw[[#This Row],[lowest_yearly_earnings]] + youtube_stats_raw[[#This Row],[highest_yearly_earnings]])/2)</f>
        <v>0</v>
      </c>
      <c r="AR83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34" spans="1:44" x14ac:dyDescent="0.3">
      <c r="A834">
        <v>953</v>
      </c>
      <c r="B834" t="s">
        <v>1097</v>
      </c>
      <c r="C834" s="1">
        <v>12500000</v>
      </c>
      <c r="D834" s="2">
        <v>1002219689</v>
      </c>
      <c r="E834" t="s">
        <v>94</v>
      </c>
      <c r="F834" t="s">
        <v>1097</v>
      </c>
      <c r="G834">
        <v>1810</v>
      </c>
      <c r="H834" t="s">
        <v>31</v>
      </c>
      <c r="I834" t="s">
        <v>32</v>
      </c>
      <c r="J834" t="s">
        <v>71</v>
      </c>
      <c r="K834">
        <v>11667</v>
      </c>
      <c r="L834">
        <v>123</v>
      </c>
      <c r="M834">
        <v>62</v>
      </c>
      <c r="N834">
        <v>1395000</v>
      </c>
      <c r="O834">
        <v>349</v>
      </c>
      <c r="P834">
        <v>5600</v>
      </c>
      <c r="Q834">
        <v>4200</v>
      </c>
      <c r="R834">
        <v>66900</v>
      </c>
      <c r="S834">
        <v>0</v>
      </c>
      <c r="T834">
        <v>2016</v>
      </c>
      <c r="U834" t="s">
        <v>51</v>
      </c>
      <c r="V834" t="s">
        <v>72</v>
      </c>
      <c r="W834">
        <v>28.1</v>
      </c>
      <c r="X834">
        <v>1366417754</v>
      </c>
      <c r="Y834">
        <v>5.36</v>
      </c>
      <c r="Z834">
        <v>471031528</v>
      </c>
      <c r="AA834">
        <v>20.593684</v>
      </c>
      <c r="AB834">
        <v>78.962879999999998</v>
      </c>
      <c r="AC834">
        <v>18.854166666666668</v>
      </c>
      <c r="AD834">
        <v>553712.53535911604</v>
      </c>
      <c r="AE834">
        <v>6906.0773480662983</v>
      </c>
      <c r="AF834">
        <v>1.247231533883785E-2</v>
      </c>
      <c r="AG834">
        <v>5.5875972717993569</v>
      </c>
      <c r="AH834">
        <v>80.17757512</v>
      </c>
      <c r="AI834">
        <v>10</v>
      </c>
      <c r="AJ834">
        <v>5251</v>
      </c>
      <c r="AK834">
        <v>62700</v>
      </c>
      <c r="AL834">
        <v>0</v>
      </c>
      <c r="AM834">
        <f>youtube_stats_raw[[#This Row],[subscribers_for_last_30_days]] /  youtube_stats_raw[[#This Row],[subscribers]]</f>
        <v>0</v>
      </c>
      <c r="AN834" t="str">
        <f>IF(AND(youtube_stats_raw[[#This Row],[upload_frequency]]&gt;23.1077381,youtube_stats_raw[[#This Row],[ engagement_rate]]&lt;=0),"High",IF(OR(youtube_stats_raw[[#This Row],[upload_frequency]]&gt;23.1077381,youtube_stats_raw[[#This Row],[ engagement_rate]]&lt;=0),"Medium","Low"))</f>
        <v>Medium</v>
      </c>
      <c r="AO834" s="4">
        <f>DATE(T834, MATCH(U834,{"Jan","Feb","Mar","Apr","May","Jun","Jul","Aug","Sep","Oct","Nov","Dec"},0), V834)</f>
        <v>42638</v>
      </c>
      <c r="AP834" t="str">
        <f>IF(youtube_stats_raw[[#This Row],[subscribers]]&lt;70000000,"Micro",IF(youtube_stats_raw[[#This Row],[subscribers]]&lt;128000000,"Mid",IF(youtube_stats_raw[[#This Row],[subscribers]]&lt;186000000,"Macro","Mega")))</f>
        <v>Micro</v>
      </c>
      <c r="AQ834">
        <f>SUM((youtube_stats_raw[[#This Row],[lowest_yearly_earnings]] + youtube_stats_raw[[#This Row],[highest_yearly_earnings]])/2)</f>
        <v>35550</v>
      </c>
      <c r="AR83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35" spans="1:44" x14ac:dyDescent="0.3">
      <c r="A835">
        <v>954</v>
      </c>
      <c r="B835" t="s">
        <v>1098</v>
      </c>
      <c r="C835" s="1">
        <v>12500000</v>
      </c>
      <c r="D835" s="2">
        <v>1402042328</v>
      </c>
      <c r="E835" t="s">
        <v>61</v>
      </c>
      <c r="F835" t="s">
        <v>1098</v>
      </c>
      <c r="G835">
        <v>1109</v>
      </c>
      <c r="H835" t="s">
        <v>195</v>
      </c>
      <c r="I835" t="s">
        <v>196</v>
      </c>
      <c r="J835" t="s">
        <v>41</v>
      </c>
      <c r="K835">
        <v>7741</v>
      </c>
      <c r="L835">
        <v>33</v>
      </c>
      <c r="M835">
        <v>68</v>
      </c>
      <c r="N835">
        <v>8869000</v>
      </c>
      <c r="O835">
        <v>2200</v>
      </c>
      <c r="P835">
        <v>35500</v>
      </c>
      <c r="Q835">
        <v>26600</v>
      </c>
      <c r="R835">
        <v>425700</v>
      </c>
      <c r="S835">
        <v>0</v>
      </c>
      <c r="T835">
        <v>2014</v>
      </c>
      <c r="U835" t="s">
        <v>73</v>
      </c>
      <c r="V835" t="s">
        <v>127</v>
      </c>
      <c r="W835">
        <v>40.200000000000003</v>
      </c>
      <c r="X835">
        <v>126014024</v>
      </c>
      <c r="Y835">
        <v>3.42</v>
      </c>
      <c r="Z835">
        <v>102626859</v>
      </c>
      <c r="AA835">
        <v>23.634501</v>
      </c>
      <c r="AB835">
        <v>-102.552784</v>
      </c>
      <c r="AC835">
        <v>9.2416666666666671</v>
      </c>
      <c r="AD835">
        <v>1264240.1514878268</v>
      </c>
      <c r="AE835">
        <v>11271.415689810639</v>
      </c>
      <c r="AF835">
        <v>8.9155653508914603E-3</v>
      </c>
      <c r="AG835">
        <v>25.320205596531746</v>
      </c>
      <c r="AH835">
        <v>112.16338623999999</v>
      </c>
      <c r="AI835">
        <v>12</v>
      </c>
      <c r="AJ835">
        <v>33300</v>
      </c>
      <c r="AK835">
        <v>399100</v>
      </c>
      <c r="AL835">
        <v>0</v>
      </c>
      <c r="AM835">
        <f>youtube_stats_raw[[#This Row],[subscribers_for_last_30_days]] /  youtube_stats_raw[[#This Row],[subscribers]]</f>
        <v>0</v>
      </c>
      <c r="AN835" t="str">
        <f>IF(AND(youtube_stats_raw[[#This Row],[upload_frequency]]&gt;23.1077381,youtube_stats_raw[[#This Row],[ engagement_rate]]&lt;=0),"High",IF(OR(youtube_stats_raw[[#This Row],[upload_frequency]]&gt;23.1077381,youtube_stats_raw[[#This Row],[ engagement_rate]]&lt;=0),"Medium","Low"))</f>
        <v>Medium</v>
      </c>
      <c r="AO835" s="4">
        <f>DATE(T835, MATCH(U835,{"Jan","Feb","Mar","Apr","May","Jun","Jul","Aug","Sep","Oct","Nov","Dec"},0), V835)</f>
        <v>41661</v>
      </c>
      <c r="AP835" t="str">
        <f>IF(youtube_stats_raw[[#This Row],[subscribers]]&lt;70000000,"Micro",IF(youtube_stats_raw[[#This Row],[subscribers]]&lt;128000000,"Mid",IF(youtube_stats_raw[[#This Row],[subscribers]]&lt;186000000,"Macro","Mega")))</f>
        <v>Micro</v>
      </c>
      <c r="AQ835">
        <f>SUM((youtube_stats_raw[[#This Row],[lowest_yearly_earnings]] + youtube_stats_raw[[#This Row],[highest_yearly_earnings]])/2)</f>
        <v>226150</v>
      </c>
      <c r="AR83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36" spans="1:44" x14ac:dyDescent="0.3">
      <c r="A836">
        <v>955</v>
      </c>
      <c r="B836" t="s">
        <v>1099</v>
      </c>
      <c r="C836" s="1">
        <v>12500000</v>
      </c>
      <c r="D836" s="2">
        <v>6956320454</v>
      </c>
      <c r="E836" t="s">
        <v>49</v>
      </c>
      <c r="F836" t="s">
        <v>1099</v>
      </c>
      <c r="G836">
        <v>1459</v>
      </c>
      <c r="H836" t="s">
        <v>207</v>
      </c>
      <c r="I836" t="s">
        <v>208</v>
      </c>
      <c r="J836" t="s">
        <v>49</v>
      </c>
      <c r="K836">
        <v>843</v>
      </c>
      <c r="L836">
        <v>19</v>
      </c>
      <c r="M836">
        <v>46</v>
      </c>
      <c r="N836">
        <v>16319000</v>
      </c>
      <c r="O836">
        <v>4100</v>
      </c>
      <c r="P836">
        <v>65300</v>
      </c>
      <c r="Q836">
        <v>49000</v>
      </c>
      <c r="R836">
        <v>783300</v>
      </c>
      <c r="S836">
        <v>0</v>
      </c>
      <c r="T836">
        <v>2014</v>
      </c>
      <c r="U836" t="s">
        <v>89</v>
      </c>
      <c r="V836" t="s">
        <v>77</v>
      </c>
      <c r="W836">
        <v>88.9</v>
      </c>
      <c r="X836">
        <v>47076781</v>
      </c>
      <c r="Y836">
        <v>13.96</v>
      </c>
      <c r="Z836">
        <v>37927409</v>
      </c>
      <c r="AA836">
        <v>40.463667000000001</v>
      </c>
      <c r="AB836">
        <v>-3.7492200000000002</v>
      </c>
      <c r="AC836">
        <v>12.158333333333333</v>
      </c>
      <c r="AD836">
        <v>4767868.7141878</v>
      </c>
      <c r="AE836">
        <v>8567.5119945167917</v>
      </c>
      <c r="AF836">
        <v>1.7969269936108669E-3</v>
      </c>
      <c r="AG836">
        <v>9.3871466146231679</v>
      </c>
      <c r="AH836">
        <v>556.50563632000001</v>
      </c>
      <c r="AI836">
        <v>12</v>
      </c>
      <c r="AJ836">
        <v>61200</v>
      </c>
      <c r="AK836">
        <v>734300</v>
      </c>
      <c r="AL836">
        <v>0</v>
      </c>
      <c r="AM836">
        <f>youtube_stats_raw[[#This Row],[subscribers_for_last_30_days]] /  youtube_stats_raw[[#This Row],[subscribers]]</f>
        <v>0</v>
      </c>
      <c r="AN836" t="str">
        <f>IF(AND(youtube_stats_raw[[#This Row],[upload_frequency]]&gt;23.1077381,youtube_stats_raw[[#This Row],[ engagement_rate]]&lt;=0),"High",IF(OR(youtube_stats_raw[[#This Row],[upload_frequency]]&gt;23.1077381,youtube_stats_raw[[#This Row],[ engagement_rate]]&lt;=0),"Medium","Low"))</f>
        <v>Medium</v>
      </c>
      <c r="AO836" s="4">
        <f>DATE(T836, MATCH(U836,{"Jan","Feb","Mar","Apr","May","Jun","Jul","Aug","Sep","Oct","Nov","Dec"},0), V836)</f>
        <v>41796</v>
      </c>
      <c r="AP836" t="str">
        <f>IF(youtube_stats_raw[[#This Row],[subscribers]]&lt;70000000,"Micro",IF(youtube_stats_raw[[#This Row],[subscribers]]&lt;128000000,"Mid",IF(youtube_stats_raw[[#This Row],[subscribers]]&lt;186000000,"Macro","Mega")))</f>
        <v>Micro</v>
      </c>
      <c r="AQ836">
        <f>SUM((youtube_stats_raw[[#This Row],[lowest_yearly_earnings]] + youtube_stats_raw[[#This Row],[highest_yearly_earnings]])/2)</f>
        <v>416150</v>
      </c>
      <c r="AR83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37" spans="1:44" x14ac:dyDescent="0.3">
      <c r="A837">
        <v>956</v>
      </c>
      <c r="B837" t="s">
        <v>1100</v>
      </c>
      <c r="C837" s="1">
        <v>12500000</v>
      </c>
      <c r="D837" s="2">
        <v>2983799729</v>
      </c>
      <c r="E837" t="s">
        <v>94</v>
      </c>
      <c r="F837" t="s">
        <v>1100</v>
      </c>
      <c r="G837">
        <v>1076</v>
      </c>
      <c r="H837" t="s">
        <v>39</v>
      </c>
      <c r="I837" t="s">
        <v>40</v>
      </c>
      <c r="J837" t="s">
        <v>45</v>
      </c>
      <c r="K837">
        <v>2892</v>
      </c>
      <c r="L837">
        <v>175</v>
      </c>
      <c r="M837">
        <v>171</v>
      </c>
      <c r="N837">
        <v>111252000</v>
      </c>
      <c r="O837">
        <v>27800</v>
      </c>
      <c r="P837">
        <v>445000</v>
      </c>
      <c r="Q837">
        <v>333800</v>
      </c>
      <c r="R837">
        <v>5300000</v>
      </c>
      <c r="S837">
        <v>200000</v>
      </c>
      <c r="T837">
        <v>2014</v>
      </c>
      <c r="U837" t="s">
        <v>46</v>
      </c>
      <c r="V837" t="s">
        <v>125</v>
      </c>
      <c r="W837">
        <v>88.2</v>
      </c>
      <c r="X837">
        <v>328239523</v>
      </c>
      <c r="Y837">
        <v>14.7</v>
      </c>
      <c r="Z837">
        <v>270663028</v>
      </c>
      <c r="AA837">
        <v>37.090240000000001</v>
      </c>
      <c r="AB837">
        <v>-95.712890999999999</v>
      </c>
      <c r="AC837">
        <v>8.9666666666666668</v>
      </c>
      <c r="AD837">
        <v>2773048.0752788102</v>
      </c>
      <c r="AE837">
        <v>11617.100371747212</v>
      </c>
      <c r="AF837">
        <v>4.1892892068159313E-3</v>
      </c>
      <c r="AG837">
        <v>149.13869576264716</v>
      </c>
      <c r="AH837">
        <v>238.70397832</v>
      </c>
      <c r="AI837">
        <v>12</v>
      </c>
      <c r="AJ837">
        <v>417200</v>
      </c>
      <c r="AK837">
        <v>4966200</v>
      </c>
      <c r="AL837">
        <v>16666.666666666668</v>
      </c>
      <c r="AM837">
        <f>youtube_stats_raw[[#This Row],[subscribers_for_last_30_days]] /  youtube_stats_raw[[#This Row],[subscribers]]</f>
        <v>1.6E-2</v>
      </c>
      <c r="AN837" t="str">
        <f>IF(AND(youtube_stats_raw[[#This Row],[upload_frequency]]&gt;23.1077381,youtube_stats_raw[[#This Row],[ engagement_rate]]&lt;=0),"High",IF(OR(youtube_stats_raw[[#This Row],[upload_frequency]]&gt;23.1077381,youtube_stats_raw[[#This Row],[ engagement_rate]]&lt;=0),"Medium","Low"))</f>
        <v>Low</v>
      </c>
      <c r="AO837" s="4">
        <f>DATE(T837, MATCH(U837,{"Jan","Feb","Mar","Apr","May","Jun","Jul","Aug","Sep","Oct","Nov","Dec"},0), V837)</f>
        <v>41698</v>
      </c>
      <c r="AP837" t="str">
        <f>IF(youtube_stats_raw[[#This Row],[subscribers]]&lt;70000000,"Micro",IF(youtube_stats_raw[[#This Row],[subscribers]]&lt;128000000,"Mid",IF(youtube_stats_raw[[#This Row],[subscribers]]&lt;186000000,"Macro","Mega")))</f>
        <v>Micro</v>
      </c>
      <c r="AQ837">
        <f>SUM((youtube_stats_raw[[#This Row],[lowest_yearly_earnings]] + youtube_stats_raw[[#This Row],[highest_yearly_earnings]])/2)</f>
        <v>2816900</v>
      </c>
      <c r="AR83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38" spans="1:44" x14ac:dyDescent="0.3">
      <c r="A838">
        <v>957</v>
      </c>
      <c r="B838" t="s">
        <v>1101</v>
      </c>
      <c r="C838" s="1">
        <v>12500000</v>
      </c>
      <c r="D838" s="2">
        <v>3140883140</v>
      </c>
      <c r="E838" t="s">
        <v>1102</v>
      </c>
      <c r="F838" t="s">
        <v>1101</v>
      </c>
      <c r="G838">
        <v>766</v>
      </c>
      <c r="H838" t="s">
        <v>195</v>
      </c>
      <c r="I838" t="s">
        <v>196</v>
      </c>
      <c r="J838" t="s">
        <v>45</v>
      </c>
      <c r="K838">
        <v>2691</v>
      </c>
      <c r="L838">
        <v>33</v>
      </c>
      <c r="M838">
        <v>171</v>
      </c>
      <c r="N838">
        <v>31007000</v>
      </c>
      <c r="O838">
        <v>7800</v>
      </c>
      <c r="P838">
        <v>124000</v>
      </c>
      <c r="Q838">
        <v>93000</v>
      </c>
      <c r="R838">
        <v>1500000</v>
      </c>
      <c r="S838">
        <v>0</v>
      </c>
      <c r="T838">
        <v>2015</v>
      </c>
      <c r="U838" t="s">
        <v>98</v>
      </c>
      <c r="V838" t="s">
        <v>77</v>
      </c>
      <c r="W838">
        <v>40.200000000000003</v>
      </c>
      <c r="X838">
        <v>126014024</v>
      </c>
      <c r="Y838">
        <v>3.42</v>
      </c>
      <c r="Z838">
        <v>102626859</v>
      </c>
      <c r="AA838">
        <v>23.634501</v>
      </c>
      <c r="AB838">
        <v>-102.552784</v>
      </c>
      <c r="AC838">
        <v>7.0925925925925926</v>
      </c>
      <c r="AD838">
        <v>4100369.6344647519</v>
      </c>
      <c r="AE838">
        <v>16318.537859007833</v>
      </c>
      <c r="AF838">
        <v>3.9797723897489548E-3</v>
      </c>
      <c r="AG838">
        <v>39.47934210630963</v>
      </c>
      <c r="AH838">
        <v>251.2706512</v>
      </c>
      <c r="AI838">
        <v>11</v>
      </c>
      <c r="AJ838">
        <v>116200</v>
      </c>
      <c r="AK838">
        <v>1407000</v>
      </c>
      <c r="AL838">
        <v>0</v>
      </c>
      <c r="AM838">
        <f>youtube_stats_raw[[#This Row],[subscribers_for_last_30_days]] /  youtube_stats_raw[[#This Row],[subscribers]]</f>
        <v>0</v>
      </c>
      <c r="AN838" t="str">
        <f>IF(AND(youtube_stats_raw[[#This Row],[upload_frequency]]&gt;23.1077381,youtube_stats_raw[[#This Row],[ engagement_rate]]&lt;=0),"High",IF(OR(youtube_stats_raw[[#This Row],[upload_frequency]]&gt;23.1077381,youtube_stats_raw[[#This Row],[ engagement_rate]]&lt;=0),"Medium","Low"))</f>
        <v>Medium</v>
      </c>
      <c r="AO838" s="4">
        <f>DATE(T838, MATCH(U838,{"Jan","Feb","Mar","Apr","May","Jun","Jul","Aug","Sep","Oct","Nov","Dec"},0), V838)</f>
        <v>42191</v>
      </c>
      <c r="AP838" t="str">
        <f>IF(youtube_stats_raw[[#This Row],[subscribers]]&lt;70000000,"Micro",IF(youtube_stats_raw[[#This Row],[subscribers]]&lt;128000000,"Mid",IF(youtube_stats_raw[[#This Row],[subscribers]]&lt;186000000,"Macro","Mega")))</f>
        <v>Micro</v>
      </c>
      <c r="AQ838">
        <f>SUM((youtube_stats_raw[[#This Row],[lowest_yearly_earnings]] + youtube_stats_raw[[#This Row],[highest_yearly_earnings]])/2)</f>
        <v>796500</v>
      </c>
      <c r="AR83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39" spans="1:44" x14ac:dyDescent="0.3">
      <c r="A839">
        <v>958</v>
      </c>
      <c r="B839" t="s">
        <v>1103</v>
      </c>
      <c r="C839" s="1">
        <v>12500000</v>
      </c>
      <c r="D839" s="2">
        <v>4163639093</v>
      </c>
      <c r="E839" t="s">
        <v>45</v>
      </c>
      <c r="F839" t="s">
        <v>1103</v>
      </c>
      <c r="G839">
        <v>322</v>
      </c>
      <c r="H839" t="s">
        <v>39</v>
      </c>
      <c r="I839" t="s">
        <v>40</v>
      </c>
      <c r="J839" t="s">
        <v>45</v>
      </c>
      <c r="K839">
        <v>1794</v>
      </c>
      <c r="L839">
        <v>175</v>
      </c>
      <c r="M839">
        <v>171</v>
      </c>
      <c r="N839">
        <v>565459000</v>
      </c>
      <c r="O839">
        <v>0</v>
      </c>
      <c r="P839">
        <v>0</v>
      </c>
      <c r="Q839">
        <v>0</v>
      </c>
      <c r="R839">
        <v>0</v>
      </c>
      <c r="S839">
        <v>500000</v>
      </c>
      <c r="T839">
        <v>2022</v>
      </c>
      <c r="U839" t="s">
        <v>34</v>
      </c>
      <c r="V839" t="s">
        <v>104</v>
      </c>
      <c r="W839">
        <v>88.2</v>
      </c>
      <c r="X839">
        <v>328239523</v>
      </c>
      <c r="Y839">
        <v>14.7</v>
      </c>
      <c r="Z839">
        <v>270663028</v>
      </c>
      <c r="AA839">
        <v>37.090240000000001</v>
      </c>
      <c r="AB839">
        <v>-95.712890999999999</v>
      </c>
      <c r="AC839">
        <v>13.416666666666666</v>
      </c>
      <c r="AD839">
        <v>12930556.189440994</v>
      </c>
      <c r="AE839">
        <v>38819.875776397515</v>
      </c>
      <c r="AF839">
        <v>3.0021814381114998E-3</v>
      </c>
      <c r="AG839">
        <v>0</v>
      </c>
      <c r="AH839">
        <v>333.09112743999998</v>
      </c>
      <c r="AI839">
        <v>4</v>
      </c>
      <c r="AJ839">
        <v>0</v>
      </c>
      <c r="AK839">
        <v>0</v>
      </c>
      <c r="AL839">
        <v>125000</v>
      </c>
      <c r="AM839">
        <f>youtube_stats_raw[[#This Row],[subscribers_for_last_30_days]] /  youtube_stats_raw[[#This Row],[subscribers]]</f>
        <v>0.04</v>
      </c>
      <c r="AN839" t="str">
        <f>IF(AND(youtube_stats_raw[[#This Row],[upload_frequency]]&gt;23.1077381,youtube_stats_raw[[#This Row],[ engagement_rate]]&lt;=0),"High",IF(OR(youtube_stats_raw[[#This Row],[upload_frequency]]&gt;23.1077381,youtube_stats_raw[[#This Row],[ engagement_rate]]&lt;=0),"Medium","Low"))</f>
        <v>Low</v>
      </c>
      <c r="AO839" s="4">
        <f>DATE(T839, MATCH(U839,{"Jan","Feb","Mar","Apr","May","Jun","Jul","Aug","Sep","Oct","Nov","Dec"},0), V839)</f>
        <v>44650</v>
      </c>
      <c r="AP839" t="str">
        <f>IF(youtube_stats_raw[[#This Row],[subscribers]]&lt;70000000,"Micro",IF(youtube_stats_raw[[#This Row],[subscribers]]&lt;128000000,"Mid",IF(youtube_stats_raw[[#This Row],[subscribers]]&lt;186000000,"Macro","Mega")))</f>
        <v>Micro</v>
      </c>
      <c r="AQ839">
        <f>SUM((youtube_stats_raw[[#This Row],[lowest_yearly_earnings]] + youtube_stats_raw[[#This Row],[highest_yearly_earnings]])/2)</f>
        <v>0</v>
      </c>
      <c r="AR83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40" spans="1:44" x14ac:dyDescent="0.3">
      <c r="A840">
        <v>960</v>
      </c>
      <c r="B840" t="s">
        <v>1104</v>
      </c>
      <c r="C840" s="1">
        <v>12500000</v>
      </c>
      <c r="D840" s="2">
        <v>4625777945</v>
      </c>
      <c r="E840" t="s">
        <v>45</v>
      </c>
      <c r="F840" t="s">
        <v>1104</v>
      </c>
      <c r="G840">
        <v>1888</v>
      </c>
      <c r="H840" t="s">
        <v>113</v>
      </c>
      <c r="I840" t="s">
        <v>114</v>
      </c>
      <c r="J840" t="s">
        <v>45</v>
      </c>
      <c r="K840">
        <v>1532</v>
      </c>
      <c r="L840">
        <v>54</v>
      </c>
      <c r="M840">
        <v>171</v>
      </c>
      <c r="N840">
        <v>7158000</v>
      </c>
      <c r="O840">
        <v>1800</v>
      </c>
      <c r="P840">
        <v>28600</v>
      </c>
      <c r="Q840">
        <v>21500</v>
      </c>
      <c r="R840">
        <v>343600</v>
      </c>
      <c r="S840">
        <v>0</v>
      </c>
      <c r="T840">
        <v>2011</v>
      </c>
      <c r="U840" t="s">
        <v>59</v>
      </c>
      <c r="V840" t="s">
        <v>35</v>
      </c>
      <c r="W840">
        <v>51.3</v>
      </c>
      <c r="X840">
        <v>212559417</v>
      </c>
      <c r="Y840">
        <v>12.08</v>
      </c>
      <c r="Z840">
        <v>183241641</v>
      </c>
      <c r="AA840">
        <v>-14.235004</v>
      </c>
      <c r="AB840">
        <v>-51.925280000000001</v>
      </c>
      <c r="AC840">
        <v>12.102564102564102</v>
      </c>
      <c r="AD840">
        <v>2450094.2505296608</v>
      </c>
      <c r="AE840">
        <v>6620.7627118644068</v>
      </c>
      <c r="AF840">
        <v>2.7022481728746278E-3</v>
      </c>
      <c r="AG840">
        <v>6.1827438195371487</v>
      </c>
      <c r="AH840">
        <v>370.06223560000001</v>
      </c>
      <c r="AI840">
        <v>15</v>
      </c>
      <c r="AJ840">
        <v>26800</v>
      </c>
      <c r="AK840">
        <v>322100</v>
      </c>
      <c r="AL840">
        <v>0</v>
      </c>
      <c r="AM840">
        <f>youtube_stats_raw[[#This Row],[subscribers_for_last_30_days]] /  youtube_stats_raw[[#This Row],[subscribers]]</f>
        <v>0</v>
      </c>
      <c r="AN840" t="str">
        <f>IF(AND(youtube_stats_raw[[#This Row],[upload_frequency]]&gt;23.1077381,youtube_stats_raw[[#This Row],[ engagement_rate]]&lt;=0),"High",IF(OR(youtube_stats_raw[[#This Row],[upload_frequency]]&gt;23.1077381,youtube_stats_raw[[#This Row],[ engagement_rate]]&lt;=0),"Medium","Low"))</f>
        <v>Medium</v>
      </c>
      <c r="AO840" s="4">
        <f>DATE(T840, MATCH(U840,{"Jan","Feb","Mar","Apr","May","Jun","Jul","Aug","Sep","Oct","Nov","Dec"},0), V840)</f>
        <v>40676</v>
      </c>
      <c r="AP840" t="str">
        <f>IF(youtube_stats_raw[[#This Row],[subscribers]]&lt;70000000,"Micro",IF(youtube_stats_raw[[#This Row],[subscribers]]&lt;128000000,"Mid",IF(youtube_stats_raw[[#This Row],[subscribers]]&lt;186000000,"Macro","Mega")))</f>
        <v>Micro</v>
      </c>
      <c r="AQ840">
        <f>SUM((youtube_stats_raw[[#This Row],[lowest_yearly_earnings]] + youtube_stats_raw[[#This Row],[highest_yearly_earnings]])/2)</f>
        <v>182550</v>
      </c>
      <c r="AR84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41" spans="1:44" x14ac:dyDescent="0.3">
      <c r="A841">
        <v>961</v>
      </c>
      <c r="B841" t="s">
        <v>1105</v>
      </c>
      <c r="C841" s="1">
        <v>12500000</v>
      </c>
      <c r="D841" s="2">
        <v>4935793409</v>
      </c>
      <c r="E841" t="s">
        <v>45</v>
      </c>
      <c r="F841" t="s">
        <v>1105</v>
      </c>
      <c r="G841">
        <v>151136</v>
      </c>
      <c r="H841" t="s">
        <v>31</v>
      </c>
      <c r="I841" t="s">
        <v>32</v>
      </c>
      <c r="J841" t="s">
        <v>135</v>
      </c>
      <c r="K841">
        <v>1395</v>
      </c>
      <c r="L841">
        <v>123</v>
      </c>
      <c r="M841">
        <v>24</v>
      </c>
      <c r="N841">
        <v>58527000</v>
      </c>
      <c r="O841">
        <v>14600</v>
      </c>
      <c r="P841">
        <v>234100</v>
      </c>
      <c r="Q841">
        <v>175600</v>
      </c>
      <c r="R841">
        <v>2800000</v>
      </c>
      <c r="S841">
        <v>100000</v>
      </c>
      <c r="T841">
        <v>2006</v>
      </c>
      <c r="U841" t="s">
        <v>59</v>
      </c>
      <c r="V841" t="s">
        <v>76</v>
      </c>
      <c r="W841">
        <v>28.1</v>
      </c>
      <c r="X841">
        <v>1366417754</v>
      </c>
      <c r="Y841">
        <v>5.36</v>
      </c>
      <c r="Z841">
        <v>471031528</v>
      </c>
      <c r="AA841">
        <v>20.593684</v>
      </c>
      <c r="AB841">
        <v>78.962879999999998</v>
      </c>
      <c r="AC841">
        <v>699.7037037037037</v>
      </c>
      <c r="AD841">
        <v>32657.959777948337</v>
      </c>
      <c r="AE841">
        <v>82.706965911496937</v>
      </c>
      <c r="AF841">
        <v>2.5325209068125321E-3</v>
      </c>
      <c r="AG841">
        <v>47.429051542785103</v>
      </c>
      <c r="AH841">
        <v>394.86347272</v>
      </c>
      <c r="AI841">
        <v>20</v>
      </c>
      <c r="AJ841">
        <v>219500</v>
      </c>
      <c r="AK841">
        <v>2624400</v>
      </c>
      <c r="AL841">
        <v>5000</v>
      </c>
      <c r="AM841">
        <f>youtube_stats_raw[[#This Row],[subscribers_for_last_30_days]] /  youtube_stats_raw[[#This Row],[subscribers]]</f>
        <v>8.0000000000000002E-3</v>
      </c>
      <c r="AN841" t="str">
        <f>IF(AND(youtube_stats_raw[[#This Row],[upload_frequency]]&gt;23.1077381,youtube_stats_raw[[#This Row],[ engagement_rate]]&lt;=0),"High",IF(OR(youtube_stats_raw[[#This Row],[upload_frequency]]&gt;23.1077381,youtube_stats_raw[[#This Row],[ engagement_rate]]&lt;=0),"Medium","Low"))</f>
        <v>Medium</v>
      </c>
      <c r="AO841" s="4">
        <f>DATE(T841, MATCH(U841,{"Jan","Feb","Mar","Apr","May","Jun","Jul","Aug","Sep","Oct","Nov","Dec"},0), V841)</f>
        <v>38845</v>
      </c>
      <c r="AP841" t="str">
        <f>IF(youtube_stats_raw[[#This Row],[subscribers]]&lt;70000000,"Micro",IF(youtube_stats_raw[[#This Row],[subscribers]]&lt;128000000,"Mid",IF(youtube_stats_raw[[#This Row],[subscribers]]&lt;186000000,"Macro","Mega")))</f>
        <v>Micro</v>
      </c>
      <c r="AQ841">
        <f>SUM((youtube_stats_raw[[#This Row],[lowest_yearly_earnings]] + youtube_stats_raw[[#This Row],[highest_yearly_earnings]])/2)</f>
        <v>1487800</v>
      </c>
      <c r="AR84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842" spans="1:44" x14ac:dyDescent="0.3">
      <c r="A842">
        <v>962</v>
      </c>
      <c r="B842" t="s">
        <v>1106</v>
      </c>
      <c r="C842" s="1">
        <v>12500000</v>
      </c>
      <c r="D842" s="2">
        <v>7489455451</v>
      </c>
      <c r="E842" t="s">
        <v>30</v>
      </c>
      <c r="F842" t="s">
        <v>1106</v>
      </c>
      <c r="G842">
        <v>377</v>
      </c>
      <c r="H842" t="s">
        <v>195</v>
      </c>
      <c r="I842" t="s">
        <v>196</v>
      </c>
      <c r="J842" t="s">
        <v>45</v>
      </c>
      <c r="K842">
        <v>743</v>
      </c>
      <c r="L842">
        <v>33</v>
      </c>
      <c r="M842">
        <v>171</v>
      </c>
      <c r="N842">
        <v>115881000</v>
      </c>
      <c r="O842">
        <v>29000</v>
      </c>
      <c r="P842">
        <v>463500</v>
      </c>
      <c r="Q842">
        <v>347600</v>
      </c>
      <c r="R842">
        <v>5600000</v>
      </c>
      <c r="S842">
        <v>100000</v>
      </c>
      <c r="T842">
        <v>2008</v>
      </c>
      <c r="U842" t="s">
        <v>140</v>
      </c>
      <c r="V842" t="s">
        <v>99</v>
      </c>
      <c r="W842">
        <v>40.200000000000003</v>
      </c>
      <c r="X842">
        <v>126014024</v>
      </c>
      <c r="Y842">
        <v>3.42</v>
      </c>
      <c r="Z842">
        <v>102626859</v>
      </c>
      <c r="AA842">
        <v>23.634501</v>
      </c>
      <c r="AB842">
        <v>-102.552784</v>
      </c>
      <c r="AC842">
        <v>1.9635416666666667</v>
      </c>
      <c r="AD842">
        <v>19865929.578249335</v>
      </c>
      <c r="AE842">
        <v>33156.498673740054</v>
      </c>
      <c r="AF842">
        <v>1.6690131988609381E-3</v>
      </c>
      <c r="AG842">
        <v>61.887009413763586</v>
      </c>
      <c r="AH842">
        <v>599.15643608000005</v>
      </c>
      <c r="AI842">
        <v>18</v>
      </c>
      <c r="AJ842">
        <v>434500</v>
      </c>
      <c r="AK842">
        <v>5252400</v>
      </c>
      <c r="AL842">
        <v>5555.5555555555557</v>
      </c>
      <c r="AM842">
        <f>youtube_stats_raw[[#This Row],[subscribers_for_last_30_days]] /  youtube_stats_raw[[#This Row],[subscribers]]</f>
        <v>8.0000000000000002E-3</v>
      </c>
      <c r="AN842" t="str">
        <f>IF(AND(youtube_stats_raw[[#This Row],[upload_frequency]]&gt;23.1077381,youtube_stats_raw[[#This Row],[ engagement_rate]]&lt;=0),"High",IF(OR(youtube_stats_raw[[#This Row],[upload_frequency]]&gt;23.1077381,youtube_stats_raw[[#This Row],[ engagement_rate]]&lt;=0),"Medium","Low"))</f>
        <v>Low</v>
      </c>
      <c r="AO842" s="4">
        <f>DATE(T842, MATCH(U842,{"Jan","Feb","Mar","Apr","May","Jun","Jul","Aug","Sep","Oct","Nov","Dec"},0), V842)</f>
        <v>39779</v>
      </c>
      <c r="AP842" t="str">
        <f>IF(youtube_stats_raw[[#This Row],[subscribers]]&lt;70000000,"Micro",IF(youtube_stats_raw[[#This Row],[subscribers]]&lt;128000000,"Mid",IF(youtube_stats_raw[[#This Row],[subscribers]]&lt;186000000,"Macro","Mega")))</f>
        <v>Micro</v>
      </c>
      <c r="AQ842">
        <f>SUM((youtube_stats_raw[[#This Row],[lowest_yearly_earnings]] + youtube_stats_raw[[#This Row],[highest_yearly_earnings]])/2)</f>
        <v>2973800</v>
      </c>
      <c r="AR84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43" spans="1:44" x14ac:dyDescent="0.3">
      <c r="A843">
        <v>963</v>
      </c>
      <c r="B843" t="s">
        <v>1107</v>
      </c>
      <c r="C843" s="1">
        <v>12500000</v>
      </c>
      <c r="D843" s="2">
        <v>10384848759</v>
      </c>
      <c r="E843" t="s">
        <v>45</v>
      </c>
      <c r="F843" t="s">
        <v>1107</v>
      </c>
      <c r="G843">
        <v>1699</v>
      </c>
      <c r="H843" t="s">
        <v>31</v>
      </c>
      <c r="I843" t="s">
        <v>32</v>
      </c>
      <c r="J843" t="s">
        <v>45</v>
      </c>
      <c r="K843">
        <v>413</v>
      </c>
      <c r="L843">
        <v>123</v>
      </c>
      <c r="M843">
        <v>171</v>
      </c>
      <c r="N843">
        <v>235715000</v>
      </c>
      <c r="O843">
        <v>58900</v>
      </c>
      <c r="P843">
        <v>942900</v>
      </c>
      <c r="Q843">
        <v>707100</v>
      </c>
      <c r="R843">
        <v>11300000</v>
      </c>
      <c r="S843">
        <v>400000</v>
      </c>
      <c r="T843">
        <v>2017</v>
      </c>
      <c r="U843" t="s">
        <v>73</v>
      </c>
      <c r="V843" t="s">
        <v>90</v>
      </c>
      <c r="W843">
        <v>28.1</v>
      </c>
      <c r="X843">
        <v>1366417754</v>
      </c>
      <c r="Y843">
        <v>5.36</v>
      </c>
      <c r="Z843">
        <v>471031528</v>
      </c>
      <c r="AA843">
        <v>20.593684</v>
      </c>
      <c r="AB843">
        <v>78.962879999999998</v>
      </c>
      <c r="AC843">
        <v>20.226190476190474</v>
      </c>
      <c r="AD843">
        <v>6112330.0523837553</v>
      </c>
      <c r="AE843">
        <v>7357.2689817539731</v>
      </c>
      <c r="AF843">
        <v>1.2036766533712791E-3</v>
      </c>
      <c r="AG843">
        <v>90.795737317102308</v>
      </c>
      <c r="AH843">
        <v>830.78790072000004</v>
      </c>
      <c r="AI843">
        <v>9</v>
      </c>
      <c r="AJ843">
        <v>884000</v>
      </c>
      <c r="AK843">
        <v>10592900</v>
      </c>
      <c r="AL843">
        <v>44444.444444444445</v>
      </c>
      <c r="AM843">
        <f>youtube_stats_raw[[#This Row],[subscribers_for_last_30_days]] /  youtube_stats_raw[[#This Row],[subscribers]]</f>
        <v>3.2000000000000001E-2</v>
      </c>
      <c r="AN843" t="str">
        <f>IF(AND(youtube_stats_raw[[#This Row],[upload_frequency]]&gt;23.1077381,youtube_stats_raw[[#This Row],[ engagement_rate]]&lt;=0),"High",IF(OR(youtube_stats_raw[[#This Row],[upload_frequency]]&gt;23.1077381,youtube_stats_raw[[#This Row],[ engagement_rate]]&lt;=0),"Medium","Low"))</f>
        <v>Low</v>
      </c>
      <c r="AO843" s="4">
        <f>DATE(T843, MATCH(U843,{"Jan","Feb","Mar","Apr","May","Jun","Jul","Aug","Sep","Oct","Nov","Dec"},0), V843)</f>
        <v>42753</v>
      </c>
      <c r="AP843" t="str">
        <f>IF(youtube_stats_raw[[#This Row],[subscribers]]&lt;70000000,"Micro",IF(youtube_stats_raw[[#This Row],[subscribers]]&lt;128000000,"Mid",IF(youtube_stats_raw[[#This Row],[subscribers]]&lt;186000000,"Macro","Mega")))</f>
        <v>Micro</v>
      </c>
      <c r="AQ843">
        <f>SUM((youtube_stats_raw[[#This Row],[lowest_yearly_earnings]] + youtube_stats_raw[[#This Row],[highest_yearly_earnings]])/2)</f>
        <v>6003550</v>
      </c>
      <c r="AR84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44" spans="1:44" x14ac:dyDescent="0.3">
      <c r="A844">
        <v>964</v>
      </c>
      <c r="B844" t="s">
        <v>1108</v>
      </c>
      <c r="C844" s="1">
        <v>12500000</v>
      </c>
      <c r="D844" s="2">
        <v>11552190002</v>
      </c>
      <c r="E844" t="s">
        <v>45</v>
      </c>
      <c r="F844" t="s">
        <v>1108</v>
      </c>
      <c r="G844">
        <v>102699</v>
      </c>
      <c r="H844" t="s">
        <v>31</v>
      </c>
      <c r="I844" t="s">
        <v>32</v>
      </c>
      <c r="J844" t="s">
        <v>45</v>
      </c>
      <c r="K844">
        <v>342</v>
      </c>
      <c r="L844">
        <v>123</v>
      </c>
      <c r="M844">
        <v>171</v>
      </c>
      <c r="N844">
        <v>349940000</v>
      </c>
      <c r="O844">
        <v>87500</v>
      </c>
      <c r="P844">
        <v>1400000</v>
      </c>
      <c r="Q844">
        <v>1000000</v>
      </c>
      <c r="R844">
        <v>16800000</v>
      </c>
      <c r="S844">
        <v>200000</v>
      </c>
      <c r="T844">
        <v>2008</v>
      </c>
      <c r="U844" t="s">
        <v>91</v>
      </c>
      <c r="V844" t="s">
        <v>183</v>
      </c>
      <c r="W844">
        <v>28.1</v>
      </c>
      <c r="X844">
        <v>1366417754</v>
      </c>
      <c r="Y844">
        <v>5.36</v>
      </c>
      <c r="Z844">
        <v>471031528</v>
      </c>
      <c r="AA844">
        <v>20.593684</v>
      </c>
      <c r="AB844">
        <v>78.962879999999998</v>
      </c>
      <c r="AC844">
        <v>534.890625</v>
      </c>
      <c r="AD844">
        <v>112485.90543238007</v>
      </c>
      <c r="AE844">
        <v>121.71491445875812</v>
      </c>
      <c r="AF844">
        <v>1.0820459149162114E-3</v>
      </c>
      <c r="AG844">
        <v>121.18914247061568</v>
      </c>
      <c r="AH844">
        <v>924.17520016000003</v>
      </c>
      <c r="AI844">
        <v>18</v>
      </c>
      <c r="AJ844">
        <v>1312500</v>
      </c>
      <c r="AK844">
        <v>15800000</v>
      </c>
      <c r="AL844">
        <v>11111.111111111111</v>
      </c>
      <c r="AM844">
        <f>youtube_stats_raw[[#This Row],[subscribers_for_last_30_days]] /  youtube_stats_raw[[#This Row],[subscribers]]</f>
        <v>1.6E-2</v>
      </c>
      <c r="AN844" t="str">
        <f>IF(AND(youtube_stats_raw[[#This Row],[upload_frequency]]&gt;23.1077381,youtube_stats_raw[[#This Row],[ engagement_rate]]&lt;=0),"High",IF(OR(youtube_stats_raw[[#This Row],[upload_frequency]]&gt;23.1077381,youtube_stats_raw[[#This Row],[ engagement_rate]]&lt;=0),"Medium","Low"))</f>
        <v>Medium</v>
      </c>
      <c r="AO844" s="4">
        <f>DATE(T844, MATCH(U844,{"Jan","Feb","Mar","Apr","May","Jun","Jul","Aug","Sep","Oct","Nov","Dec"},0), V844)</f>
        <v>39686</v>
      </c>
      <c r="AP844" t="str">
        <f>IF(youtube_stats_raw[[#This Row],[subscribers]]&lt;70000000,"Micro",IF(youtube_stats_raw[[#This Row],[subscribers]]&lt;128000000,"Mid",IF(youtube_stats_raw[[#This Row],[subscribers]]&lt;186000000,"Macro","Mega")))</f>
        <v>Micro</v>
      </c>
      <c r="AQ844">
        <f>SUM((youtube_stats_raw[[#This Row],[lowest_yearly_earnings]] + youtube_stats_raw[[#This Row],[highest_yearly_earnings]])/2)</f>
        <v>8900000</v>
      </c>
      <c r="AR84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845" spans="1:44" x14ac:dyDescent="0.3">
      <c r="A845">
        <v>965</v>
      </c>
      <c r="B845" t="s">
        <v>1109</v>
      </c>
      <c r="C845" s="1">
        <v>12500000</v>
      </c>
      <c r="D845" s="2">
        <v>11691081301</v>
      </c>
      <c r="E845" t="s">
        <v>45</v>
      </c>
      <c r="F845" t="s">
        <v>1109</v>
      </c>
      <c r="G845">
        <v>11907</v>
      </c>
      <c r="H845" t="s">
        <v>31</v>
      </c>
      <c r="I845" t="s">
        <v>32</v>
      </c>
      <c r="J845" t="s">
        <v>45</v>
      </c>
      <c r="K845">
        <v>337</v>
      </c>
      <c r="L845">
        <v>122</v>
      </c>
      <c r="M845">
        <v>170</v>
      </c>
      <c r="N845">
        <v>180021000</v>
      </c>
      <c r="O845">
        <v>45000</v>
      </c>
      <c r="P845">
        <v>720100</v>
      </c>
      <c r="Q845">
        <v>540100</v>
      </c>
      <c r="R845">
        <v>8600000</v>
      </c>
      <c r="S845">
        <v>100000</v>
      </c>
      <c r="T845">
        <v>2015</v>
      </c>
      <c r="U845" t="s">
        <v>91</v>
      </c>
      <c r="V845" t="s">
        <v>144</v>
      </c>
      <c r="W845">
        <v>28.1</v>
      </c>
      <c r="X845">
        <v>1366417754</v>
      </c>
      <c r="Y845">
        <v>5.36</v>
      </c>
      <c r="Z845">
        <v>471031528</v>
      </c>
      <c r="AA845">
        <v>20.593684</v>
      </c>
      <c r="AB845">
        <v>78.962879999999998</v>
      </c>
      <c r="AC845">
        <v>110.25</v>
      </c>
      <c r="AD845">
        <v>981866.23843117489</v>
      </c>
      <c r="AE845">
        <v>1049.8026371042245</v>
      </c>
      <c r="AF845">
        <v>1.0691910934646231E-3</v>
      </c>
      <c r="AG845">
        <v>61.593960512310012</v>
      </c>
      <c r="AH845">
        <v>935.28650407999999</v>
      </c>
      <c r="AI845">
        <v>11</v>
      </c>
      <c r="AJ845">
        <v>675100</v>
      </c>
      <c r="AK845">
        <v>8059900</v>
      </c>
      <c r="AL845">
        <v>9090.9090909090901</v>
      </c>
      <c r="AM845">
        <f>youtube_stats_raw[[#This Row],[subscribers_for_last_30_days]] /  youtube_stats_raw[[#This Row],[subscribers]]</f>
        <v>8.0000000000000002E-3</v>
      </c>
      <c r="AN845" t="str">
        <f>IF(AND(youtube_stats_raw[[#This Row],[upload_frequency]]&gt;23.1077381,youtube_stats_raw[[#This Row],[ engagement_rate]]&lt;=0),"High",IF(OR(youtube_stats_raw[[#This Row],[upload_frequency]]&gt;23.1077381,youtube_stats_raw[[#This Row],[ engagement_rate]]&lt;=0),"Medium","Low"))</f>
        <v>Medium</v>
      </c>
      <c r="AO845" s="4">
        <f>DATE(T845, MATCH(U845,{"Jan","Feb","Mar","Apr","May","Jun","Jul","Aug","Sep","Oct","Nov","Dec"},0), V845)</f>
        <v>42235</v>
      </c>
      <c r="AP845" t="str">
        <f>IF(youtube_stats_raw[[#This Row],[subscribers]]&lt;70000000,"Micro",IF(youtube_stats_raw[[#This Row],[subscribers]]&lt;128000000,"Mid",IF(youtube_stats_raw[[#This Row],[subscribers]]&lt;186000000,"Macro","Mega")))</f>
        <v>Micro</v>
      </c>
      <c r="AQ845">
        <f>SUM((youtube_stats_raw[[#This Row],[lowest_yearly_earnings]] + youtube_stats_raw[[#This Row],[highest_yearly_earnings]])/2)</f>
        <v>4570050</v>
      </c>
      <c r="AR84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846" spans="1:44" x14ac:dyDescent="0.3">
      <c r="A846">
        <v>966</v>
      </c>
      <c r="B846" t="s">
        <v>1110</v>
      </c>
      <c r="C846" s="1">
        <v>12500000</v>
      </c>
      <c r="D846" s="2">
        <v>16690788752</v>
      </c>
      <c r="E846" t="s">
        <v>30</v>
      </c>
      <c r="F846" t="s">
        <v>1110</v>
      </c>
      <c r="G846">
        <v>253</v>
      </c>
      <c r="H846" t="s">
        <v>113</v>
      </c>
      <c r="I846" t="s">
        <v>114</v>
      </c>
      <c r="J846" t="s">
        <v>30</v>
      </c>
      <c r="K846">
        <v>171</v>
      </c>
      <c r="L846">
        <v>54</v>
      </c>
      <c r="M846">
        <v>149</v>
      </c>
      <c r="N846">
        <v>213700000</v>
      </c>
      <c r="O846">
        <v>53400</v>
      </c>
      <c r="P846">
        <v>854800</v>
      </c>
      <c r="Q846">
        <v>641100</v>
      </c>
      <c r="R846">
        <v>10300000</v>
      </c>
      <c r="S846">
        <v>100000</v>
      </c>
      <c r="T846">
        <v>2011</v>
      </c>
      <c r="U846" t="s">
        <v>51</v>
      </c>
      <c r="V846" t="s">
        <v>66</v>
      </c>
      <c r="W846">
        <v>51.3</v>
      </c>
      <c r="X846">
        <v>212559417</v>
      </c>
      <c r="Y846">
        <v>12.08</v>
      </c>
      <c r="Z846">
        <v>183241641</v>
      </c>
      <c r="AA846">
        <v>-14.235004</v>
      </c>
      <c r="AB846">
        <v>-51.925280000000001</v>
      </c>
      <c r="AC846">
        <v>1.6217948717948718</v>
      </c>
      <c r="AD846">
        <v>65971497.043478258</v>
      </c>
      <c r="AE846">
        <v>49407.114624505928</v>
      </c>
      <c r="AF846">
        <v>7.4891607495195022E-4</v>
      </c>
      <c r="AG846">
        <v>51.213876869514166</v>
      </c>
      <c r="AH846">
        <v>1335.26310016</v>
      </c>
      <c r="AI846">
        <v>15</v>
      </c>
      <c r="AJ846">
        <v>801400</v>
      </c>
      <c r="AK846">
        <v>9658900</v>
      </c>
      <c r="AL846">
        <v>6666.666666666667</v>
      </c>
      <c r="AM846">
        <f>youtube_stats_raw[[#This Row],[subscribers_for_last_30_days]] /  youtube_stats_raw[[#This Row],[subscribers]]</f>
        <v>8.0000000000000002E-3</v>
      </c>
      <c r="AN846" t="str">
        <f>IF(AND(youtube_stats_raw[[#This Row],[upload_frequency]]&gt;23.1077381,youtube_stats_raw[[#This Row],[ engagement_rate]]&lt;=0),"High",IF(OR(youtube_stats_raw[[#This Row],[upload_frequency]]&gt;23.1077381,youtube_stats_raw[[#This Row],[ engagement_rate]]&lt;=0),"Medium","Low"))</f>
        <v>Low</v>
      </c>
      <c r="AO846" s="4">
        <f>DATE(T846, MATCH(U846,{"Jan","Feb","Mar","Apr","May","Jun","Jul","Aug","Sep","Oct","Nov","Dec"},0), V846)</f>
        <v>40815</v>
      </c>
      <c r="AP846" t="str">
        <f>IF(youtube_stats_raw[[#This Row],[subscribers]]&lt;70000000,"Micro",IF(youtube_stats_raw[[#This Row],[subscribers]]&lt;128000000,"Mid",IF(youtube_stats_raw[[#This Row],[subscribers]]&lt;186000000,"Macro","Mega")))</f>
        <v>Micro</v>
      </c>
      <c r="AQ846">
        <f>SUM((youtube_stats_raw[[#This Row],[lowest_yearly_earnings]] + youtube_stats_raw[[#This Row],[highest_yearly_earnings]])/2)</f>
        <v>5470550</v>
      </c>
      <c r="AR84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47" spans="1:44" x14ac:dyDescent="0.3">
      <c r="A847">
        <v>967</v>
      </c>
      <c r="B847" t="s">
        <v>1111</v>
      </c>
      <c r="C847" s="1">
        <v>12500000</v>
      </c>
      <c r="D847" s="2">
        <v>5146004207</v>
      </c>
      <c r="E847" t="s">
        <v>30</v>
      </c>
      <c r="F847" t="s">
        <v>1111</v>
      </c>
      <c r="G847">
        <v>19899</v>
      </c>
      <c r="H847" t="s">
        <v>31</v>
      </c>
      <c r="I847" t="s">
        <v>32</v>
      </c>
      <c r="J847" t="s">
        <v>30</v>
      </c>
      <c r="K847">
        <v>1299</v>
      </c>
      <c r="L847">
        <v>123</v>
      </c>
      <c r="M847">
        <v>149</v>
      </c>
      <c r="N847">
        <v>11079000</v>
      </c>
      <c r="O847">
        <v>2800</v>
      </c>
      <c r="P847">
        <v>44300</v>
      </c>
      <c r="Q847">
        <v>33200</v>
      </c>
      <c r="R847">
        <v>531800</v>
      </c>
      <c r="S847">
        <v>0</v>
      </c>
      <c r="T847">
        <v>2011</v>
      </c>
      <c r="U847" t="s">
        <v>65</v>
      </c>
      <c r="V847" t="s">
        <v>144</v>
      </c>
      <c r="W847">
        <v>28.1</v>
      </c>
      <c r="X847">
        <v>1366417754</v>
      </c>
      <c r="Y847">
        <v>5.36</v>
      </c>
      <c r="Z847">
        <v>471031528</v>
      </c>
      <c r="AA847">
        <v>20.593684</v>
      </c>
      <c r="AB847">
        <v>78.962879999999998</v>
      </c>
      <c r="AC847">
        <v>127.55769230769231</v>
      </c>
      <c r="AD847">
        <v>258606.17151615658</v>
      </c>
      <c r="AE847">
        <v>628.17226996331476</v>
      </c>
      <c r="AF847">
        <v>2.4290691373700232E-3</v>
      </c>
      <c r="AG847">
        <v>8.6086210228393618</v>
      </c>
      <c r="AH847">
        <v>411.68033656</v>
      </c>
      <c r="AI847">
        <v>15</v>
      </c>
      <c r="AJ847">
        <v>41500</v>
      </c>
      <c r="AK847">
        <v>498600</v>
      </c>
      <c r="AL847">
        <v>0</v>
      </c>
      <c r="AM847">
        <f>youtube_stats_raw[[#This Row],[subscribers_for_last_30_days]] /  youtube_stats_raw[[#This Row],[subscribers]]</f>
        <v>0</v>
      </c>
      <c r="AN847" t="str">
        <f>IF(AND(youtube_stats_raw[[#This Row],[upload_frequency]]&gt;23.1077381,youtube_stats_raw[[#This Row],[ engagement_rate]]&lt;=0),"High",IF(OR(youtube_stats_raw[[#This Row],[upload_frequency]]&gt;23.1077381,youtube_stats_raw[[#This Row],[ engagement_rate]]&lt;=0),"Medium","Low"))</f>
        <v>High</v>
      </c>
      <c r="AO847" s="4">
        <f>DATE(T847, MATCH(U847,{"Jan","Feb","Mar","Apr","May","Jun","Jul","Aug","Sep","Oct","Nov","Dec"},0), V847)</f>
        <v>40652</v>
      </c>
      <c r="AP847" t="str">
        <f>IF(youtube_stats_raw[[#This Row],[subscribers]]&lt;70000000,"Micro",IF(youtube_stats_raw[[#This Row],[subscribers]]&lt;128000000,"Mid",IF(youtube_stats_raw[[#This Row],[subscribers]]&lt;186000000,"Macro","Mega")))</f>
        <v>Micro</v>
      </c>
      <c r="AQ847">
        <f>SUM((youtube_stats_raw[[#This Row],[lowest_yearly_earnings]] + youtube_stats_raw[[#This Row],[highest_yearly_earnings]])/2)</f>
        <v>282500</v>
      </c>
      <c r="AR84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848" spans="1:44" x14ac:dyDescent="0.3">
      <c r="A848">
        <v>969</v>
      </c>
      <c r="B848" t="s">
        <v>1112</v>
      </c>
      <c r="C848" s="1">
        <v>12500000</v>
      </c>
      <c r="D848" s="2">
        <v>4465772496</v>
      </c>
      <c r="E848" t="s">
        <v>170</v>
      </c>
      <c r="F848" t="s">
        <v>1112</v>
      </c>
      <c r="G848">
        <v>117</v>
      </c>
      <c r="H848" t="s">
        <v>31</v>
      </c>
      <c r="I848" t="s">
        <v>32</v>
      </c>
      <c r="J848" t="s">
        <v>170</v>
      </c>
      <c r="K848">
        <v>1621</v>
      </c>
      <c r="L848">
        <v>123</v>
      </c>
      <c r="M848">
        <v>42</v>
      </c>
      <c r="N848">
        <v>13142000</v>
      </c>
      <c r="O848">
        <v>3300</v>
      </c>
      <c r="P848">
        <v>52600</v>
      </c>
      <c r="Q848">
        <v>39400</v>
      </c>
      <c r="R848">
        <v>630800</v>
      </c>
      <c r="S848">
        <v>0</v>
      </c>
      <c r="T848">
        <v>2018</v>
      </c>
      <c r="U848" t="s">
        <v>46</v>
      </c>
      <c r="V848" t="s">
        <v>47</v>
      </c>
      <c r="W848">
        <v>28.1</v>
      </c>
      <c r="X848">
        <v>1366417754</v>
      </c>
      <c r="Y848">
        <v>5.36</v>
      </c>
      <c r="Z848">
        <v>471031528</v>
      </c>
      <c r="AA848">
        <v>20.593684</v>
      </c>
      <c r="AB848">
        <v>78.962879999999998</v>
      </c>
      <c r="AC848">
        <v>1.625</v>
      </c>
      <c r="AD848">
        <v>38168995.692307696</v>
      </c>
      <c r="AE848">
        <v>106837.60683760684</v>
      </c>
      <c r="AF848">
        <v>2.7990678009675307E-3</v>
      </c>
      <c r="AG848">
        <v>11.77847730647137</v>
      </c>
      <c r="AH848">
        <v>357.26179968000002</v>
      </c>
      <c r="AI848">
        <v>8</v>
      </c>
      <c r="AJ848">
        <v>49300</v>
      </c>
      <c r="AK848">
        <v>591400</v>
      </c>
      <c r="AL848">
        <v>0</v>
      </c>
      <c r="AM848">
        <f>youtube_stats_raw[[#This Row],[subscribers_for_last_30_days]] /  youtube_stats_raw[[#This Row],[subscribers]]</f>
        <v>0</v>
      </c>
      <c r="AN848" t="str">
        <f>IF(AND(youtube_stats_raw[[#This Row],[upload_frequency]]&gt;23.1077381,youtube_stats_raw[[#This Row],[ engagement_rate]]&lt;=0),"High",IF(OR(youtube_stats_raw[[#This Row],[upload_frequency]]&gt;23.1077381,youtube_stats_raw[[#This Row],[ engagement_rate]]&lt;=0),"Medium","Low"))</f>
        <v>Medium</v>
      </c>
      <c r="AO848" s="4">
        <f>DATE(T848, MATCH(U848,{"Jan","Feb","Mar","Apr","May","Jun","Jul","Aug","Sep","Oct","Nov","Dec"},0), V848)</f>
        <v>43151</v>
      </c>
      <c r="AP848" t="str">
        <f>IF(youtube_stats_raw[[#This Row],[subscribers]]&lt;70000000,"Micro",IF(youtube_stats_raw[[#This Row],[subscribers]]&lt;128000000,"Mid",IF(youtube_stats_raw[[#This Row],[subscribers]]&lt;186000000,"Macro","Mega")))</f>
        <v>Micro</v>
      </c>
      <c r="AQ848">
        <f>SUM((youtube_stats_raw[[#This Row],[lowest_yearly_earnings]] + youtube_stats_raw[[#This Row],[highest_yearly_earnings]])/2)</f>
        <v>335100</v>
      </c>
      <c r="AR84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49" spans="1:44" x14ac:dyDescent="0.3">
      <c r="A849">
        <v>970</v>
      </c>
      <c r="B849" t="s">
        <v>1113</v>
      </c>
      <c r="C849" s="1">
        <v>12500000</v>
      </c>
      <c r="D849" s="2">
        <v>4340213066</v>
      </c>
      <c r="E849" t="s">
        <v>274</v>
      </c>
      <c r="F849" t="s">
        <v>1114</v>
      </c>
      <c r="G849">
        <v>223</v>
      </c>
      <c r="H849" t="s">
        <v>166</v>
      </c>
      <c r="I849" t="s">
        <v>167</v>
      </c>
      <c r="J849" t="s">
        <v>55</v>
      </c>
      <c r="K849">
        <v>3956586</v>
      </c>
      <c r="L849">
        <v>3554</v>
      </c>
      <c r="N849">
        <v>8721</v>
      </c>
      <c r="O849">
        <v>2</v>
      </c>
      <c r="P849">
        <v>35</v>
      </c>
      <c r="Q849">
        <v>26</v>
      </c>
      <c r="R849">
        <v>419</v>
      </c>
      <c r="S849">
        <v>32</v>
      </c>
      <c r="T849">
        <v>2022</v>
      </c>
      <c r="U849" t="s">
        <v>65</v>
      </c>
      <c r="V849" t="s">
        <v>78</v>
      </c>
      <c r="W849">
        <v>9</v>
      </c>
      <c r="X849">
        <v>216565318</v>
      </c>
      <c r="Y849">
        <v>4.45</v>
      </c>
      <c r="Z849">
        <v>79927762</v>
      </c>
      <c r="AA849">
        <v>30.375321</v>
      </c>
      <c r="AB849">
        <v>69.345116000000004</v>
      </c>
      <c r="AC849">
        <v>9.2916666666666661</v>
      </c>
      <c r="AD849">
        <v>19462838.860986546</v>
      </c>
      <c r="AE849">
        <v>56053.811659192826</v>
      </c>
      <c r="AF849">
        <v>2.8800429402697902E-3</v>
      </c>
      <c r="AG849">
        <v>8.0641202327554114E-3</v>
      </c>
      <c r="AH849">
        <v>347.21704527999998</v>
      </c>
      <c r="AI849">
        <v>4</v>
      </c>
      <c r="AJ849">
        <v>33</v>
      </c>
      <c r="AK849">
        <v>393</v>
      </c>
      <c r="AL849">
        <v>8</v>
      </c>
      <c r="AM849">
        <f>youtube_stats_raw[[#This Row],[subscribers_for_last_30_days]] /  youtube_stats_raw[[#This Row],[subscribers]]</f>
        <v>2.5600000000000001E-6</v>
      </c>
      <c r="AN849" t="str">
        <f>IF(AND(youtube_stats_raw[[#This Row],[upload_frequency]]&gt;23.1077381,youtube_stats_raw[[#This Row],[ engagement_rate]]&lt;=0),"High",IF(OR(youtube_stats_raw[[#This Row],[upload_frequency]]&gt;23.1077381,youtube_stats_raw[[#This Row],[ engagement_rate]]&lt;=0),"Medium","Low"))</f>
        <v>Low</v>
      </c>
      <c r="AO849" s="4">
        <f>DATE(T849, MATCH(U849,{"Jan","Feb","Mar","Apr","May","Jun","Jul","Aug","Sep","Oct","Nov","Dec"},0), V849)</f>
        <v>44674</v>
      </c>
      <c r="AP849" t="str">
        <f>IF(youtube_stats_raw[[#This Row],[subscribers]]&lt;70000000,"Micro",IF(youtube_stats_raw[[#This Row],[subscribers]]&lt;128000000,"Mid",IF(youtube_stats_raw[[#This Row],[subscribers]]&lt;186000000,"Macro","Mega")))</f>
        <v>Micro</v>
      </c>
      <c r="AQ849">
        <f>SUM((youtube_stats_raw[[#This Row],[lowest_yearly_earnings]] + youtube_stats_raw[[#This Row],[highest_yearly_earnings]])/2)</f>
        <v>222.5</v>
      </c>
      <c r="AR84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50" spans="1:44" x14ac:dyDescent="0.3">
      <c r="A850">
        <v>971</v>
      </c>
      <c r="B850" t="s">
        <v>1115</v>
      </c>
      <c r="C850" s="1">
        <v>12400000</v>
      </c>
      <c r="D850" s="2">
        <v>7597013023</v>
      </c>
      <c r="E850" t="s">
        <v>170</v>
      </c>
      <c r="F850" t="s">
        <v>1115</v>
      </c>
      <c r="G850">
        <v>398</v>
      </c>
      <c r="H850" t="s">
        <v>39</v>
      </c>
      <c r="I850" t="s">
        <v>40</v>
      </c>
      <c r="J850" t="s">
        <v>170</v>
      </c>
      <c r="K850">
        <v>720</v>
      </c>
      <c r="L850">
        <v>176</v>
      </c>
      <c r="M850">
        <v>43</v>
      </c>
      <c r="N850">
        <v>903672000</v>
      </c>
      <c r="O850">
        <v>225900</v>
      </c>
      <c r="P850">
        <v>3600000</v>
      </c>
      <c r="Q850">
        <v>2700000</v>
      </c>
      <c r="R850">
        <v>43400000</v>
      </c>
      <c r="S850">
        <v>1200000</v>
      </c>
      <c r="T850">
        <v>2019</v>
      </c>
      <c r="U850" t="s">
        <v>34</v>
      </c>
      <c r="V850" t="s">
        <v>56</v>
      </c>
      <c r="W850">
        <v>88.2</v>
      </c>
      <c r="X850">
        <v>328239523</v>
      </c>
      <c r="Y850">
        <v>14.7</v>
      </c>
      <c r="Z850">
        <v>270663028</v>
      </c>
      <c r="AA850">
        <v>37.090240000000001</v>
      </c>
      <c r="AB850">
        <v>-95.712890999999999</v>
      </c>
      <c r="AC850">
        <v>6.6333333333333337</v>
      </c>
      <c r="AD850">
        <v>19087972.419597991</v>
      </c>
      <c r="AE850">
        <v>31155.778894472362</v>
      </c>
      <c r="AF850">
        <v>1.6322204480180473E-3</v>
      </c>
      <c r="AG850">
        <v>473.87045265040081</v>
      </c>
      <c r="AH850">
        <v>612.66234056451617</v>
      </c>
      <c r="AI850">
        <v>7</v>
      </c>
      <c r="AJ850">
        <v>3374100</v>
      </c>
      <c r="AK850">
        <v>40700000</v>
      </c>
      <c r="AL850">
        <v>171428.57142857142</v>
      </c>
      <c r="AM850">
        <f>youtube_stats_raw[[#This Row],[subscribers_for_last_30_days]] /  youtube_stats_raw[[#This Row],[subscribers]]</f>
        <v>9.6774193548387094E-2</v>
      </c>
      <c r="AN850" t="str">
        <f>IF(AND(youtube_stats_raw[[#This Row],[upload_frequency]]&gt;23.1077381,youtube_stats_raw[[#This Row],[ engagement_rate]]&lt;=0),"High",IF(OR(youtube_stats_raw[[#This Row],[upload_frequency]]&gt;23.1077381,youtube_stats_raw[[#This Row],[ engagement_rate]]&lt;=0),"Medium","Low"))</f>
        <v>Low</v>
      </c>
      <c r="AO850" s="4">
        <f>DATE(T850, MATCH(U850,{"Jan","Feb","Mar","Apr","May","Jun","Jul","Aug","Sep","Oct","Nov","Dec"},0), V850)</f>
        <v>43548</v>
      </c>
      <c r="AP850" t="str">
        <f>IF(youtube_stats_raw[[#This Row],[subscribers]]&lt;70000000,"Micro",IF(youtube_stats_raw[[#This Row],[subscribers]]&lt;128000000,"Mid",IF(youtube_stats_raw[[#This Row],[subscribers]]&lt;186000000,"Macro","Mega")))</f>
        <v>Micro</v>
      </c>
      <c r="AQ850">
        <f>SUM((youtube_stats_raw[[#This Row],[lowest_yearly_earnings]] + youtube_stats_raw[[#This Row],[highest_yearly_earnings]])/2)</f>
        <v>23050000</v>
      </c>
      <c r="AR85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51" spans="1:44" x14ac:dyDescent="0.3">
      <c r="A851">
        <v>972</v>
      </c>
      <c r="B851" t="s">
        <v>1116</v>
      </c>
      <c r="C851" s="1">
        <v>12400000</v>
      </c>
      <c r="D851" s="2">
        <v>1971226335</v>
      </c>
      <c r="E851" t="s">
        <v>49</v>
      </c>
      <c r="F851" t="s">
        <v>1116</v>
      </c>
      <c r="G851">
        <v>218</v>
      </c>
      <c r="H851" t="s">
        <v>31</v>
      </c>
      <c r="I851" t="s">
        <v>32</v>
      </c>
      <c r="J851" t="s">
        <v>49</v>
      </c>
      <c r="K851">
        <v>5034</v>
      </c>
      <c r="L851">
        <v>124</v>
      </c>
      <c r="M851">
        <v>47</v>
      </c>
      <c r="N851">
        <v>273670000</v>
      </c>
      <c r="O851">
        <v>68400</v>
      </c>
      <c r="P851">
        <v>1100000</v>
      </c>
      <c r="Q851">
        <v>821000</v>
      </c>
      <c r="R851">
        <v>13100000</v>
      </c>
      <c r="S851">
        <v>600000</v>
      </c>
      <c r="T851">
        <v>2012</v>
      </c>
      <c r="U851" t="s">
        <v>51</v>
      </c>
      <c r="V851" t="s">
        <v>66</v>
      </c>
      <c r="W851">
        <v>28.1</v>
      </c>
      <c r="X851">
        <v>1366417754</v>
      </c>
      <c r="Y851">
        <v>5.36</v>
      </c>
      <c r="Z851">
        <v>471031528</v>
      </c>
      <c r="AA851">
        <v>20.593684</v>
      </c>
      <c r="AB851">
        <v>78.962879999999998</v>
      </c>
      <c r="AC851">
        <v>1.5138888888888888</v>
      </c>
      <c r="AD851">
        <v>9042322.6376146786</v>
      </c>
      <c r="AE851">
        <v>56880.733944954125</v>
      </c>
      <c r="AF851">
        <v>6.2905003752397612E-3</v>
      </c>
      <c r="AG851">
        <v>558.02825909384978</v>
      </c>
      <c r="AH851">
        <v>158.96986572580644</v>
      </c>
      <c r="AI851">
        <v>14</v>
      </c>
      <c r="AJ851">
        <v>1031600</v>
      </c>
      <c r="AK851">
        <v>12279000</v>
      </c>
      <c r="AL851">
        <v>42857.142857142855</v>
      </c>
      <c r="AM851">
        <f>youtube_stats_raw[[#This Row],[subscribers_for_last_30_days]] /  youtube_stats_raw[[#This Row],[subscribers]]</f>
        <v>4.8387096774193547E-2</v>
      </c>
      <c r="AN851" t="str">
        <f>IF(AND(youtube_stats_raw[[#This Row],[upload_frequency]]&gt;23.1077381,youtube_stats_raw[[#This Row],[ engagement_rate]]&lt;=0),"High",IF(OR(youtube_stats_raw[[#This Row],[upload_frequency]]&gt;23.1077381,youtube_stats_raw[[#This Row],[ engagement_rate]]&lt;=0),"Medium","Low"))</f>
        <v>Low</v>
      </c>
      <c r="AO851" s="4">
        <f>DATE(T851, MATCH(U851,{"Jan","Feb","Mar","Apr","May","Jun","Jul","Aug","Sep","Oct","Nov","Dec"},0), V851)</f>
        <v>41181</v>
      </c>
      <c r="AP851" t="str">
        <f>IF(youtube_stats_raw[[#This Row],[subscribers]]&lt;70000000,"Micro",IF(youtube_stats_raw[[#This Row],[subscribers]]&lt;128000000,"Mid",IF(youtube_stats_raw[[#This Row],[subscribers]]&lt;186000000,"Macro","Mega")))</f>
        <v>Micro</v>
      </c>
      <c r="AQ851">
        <f>SUM((youtube_stats_raw[[#This Row],[lowest_yearly_earnings]] + youtube_stats_raw[[#This Row],[highest_yearly_earnings]])/2)</f>
        <v>6960500</v>
      </c>
      <c r="AR85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52" spans="1:44" x14ac:dyDescent="0.3">
      <c r="A852">
        <v>974</v>
      </c>
      <c r="B852" t="s">
        <v>1117</v>
      </c>
      <c r="C852" s="1">
        <v>12400000</v>
      </c>
      <c r="D852" s="2">
        <v>2394143260</v>
      </c>
      <c r="E852" t="s">
        <v>61</v>
      </c>
      <c r="F852" t="s">
        <v>1118</v>
      </c>
      <c r="G852">
        <v>690</v>
      </c>
      <c r="H852" t="s">
        <v>39</v>
      </c>
      <c r="I852" t="s">
        <v>40</v>
      </c>
      <c r="J852" t="s">
        <v>45</v>
      </c>
      <c r="K852">
        <v>186431</v>
      </c>
      <c r="L852">
        <v>1795</v>
      </c>
      <c r="M852">
        <v>1759</v>
      </c>
      <c r="N852">
        <v>27596</v>
      </c>
      <c r="O852">
        <v>7</v>
      </c>
      <c r="P852">
        <v>110</v>
      </c>
      <c r="Q852">
        <v>83</v>
      </c>
      <c r="R852">
        <v>1300</v>
      </c>
      <c r="S852">
        <v>0</v>
      </c>
      <c r="T852">
        <v>2006</v>
      </c>
      <c r="U852" t="s">
        <v>73</v>
      </c>
      <c r="V852" t="s">
        <v>64</v>
      </c>
      <c r="W852">
        <v>88.2</v>
      </c>
      <c r="X852">
        <v>328239523</v>
      </c>
      <c r="Y852">
        <v>14.7</v>
      </c>
      <c r="Z852">
        <v>270663028</v>
      </c>
      <c r="AA852">
        <v>37.090240000000001</v>
      </c>
      <c r="AB852">
        <v>-95.712890999999999</v>
      </c>
      <c r="AC852">
        <v>3.1944444444444446</v>
      </c>
      <c r="AD852">
        <v>3469772.84057971</v>
      </c>
      <c r="AE852">
        <v>17971.014492753624</v>
      </c>
      <c r="AF852">
        <v>5.1793057696973401E-3</v>
      </c>
      <c r="AG852">
        <v>4.5945454408605445E-2</v>
      </c>
      <c r="AH852">
        <v>193.07606935483872</v>
      </c>
      <c r="AI852">
        <v>20</v>
      </c>
      <c r="AJ852">
        <v>103</v>
      </c>
      <c r="AK852">
        <v>1217</v>
      </c>
      <c r="AL852">
        <v>0</v>
      </c>
      <c r="AM852">
        <f>youtube_stats_raw[[#This Row],[subscribers_for_last_30_days]] /  youtube_stats_raw[[#This Row],[subscribers]]</f>
        <v>0</v>
      </c>
      <c r="AN852" t="str">
        <f>IF(AND(youtube_stats_raw[[#This Row],[upload_frequency]]&gt;23.1077381,youtube_stats_raw[[#This Row],[ engagement_rate]]&lt;=0),"High",IF(OR(youtube_stats_raw[[#This Row],[upload_frequency]]&gt;23.1077381,youtube_stats_raw[[#This Row],[ engagement_rate]]&lt;=0),"Medium","Low"))</f>
        <v>Medium</v>
      </c>
      <c r="AO852" s="4">
        <f>DATE(T852, MATCH(U852,{"Jan","Feb","Mar","Apr","May","Jun","Jul","Aug","Sep","Oct","Nov","Dec"},0), V852)</f>
        <v>38721</v>
      </c>
      <c r="AP852" t="str">
        <f>IF(youtube_stats_raw[[#This Row],[subscribers]]&lt;70000000,"Micro",IF(youtube_stats_raw[[#This Row],[subscribers]]&lt;128000000,"Mid",IF(youtube_stats_raw[[#This Row],[subscribers]]&lt;186000000,"Macro","Mega")))</f>
        <v>Micro</v>
      </c>
      <c r="AQ852">
        <f>SUM((youtube_stats_raw[[#This Row],[lowest_yearly_earnings]] + youtube_stats_raw[[#This Row],[highest_yearly_earnings]])/2)</f>
        <v>691.5</v>
      </c>
      <c r="AR85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53" spans="1:44" x14ac:dyDescent="0.3">
      <c r="A853">
        <v>975</v>
      </c>
      <c r="B853" t="s">
        <v>1119</v>
      </c>
      <c r="C853" s="1">
        <v>12400000</v>
      </c>
      <c r="D853" s="2">
        <v>2862685032</v>
      </c>
      <c r="E853" t="s">
        <v>58</v>
      </c>
      <c r="F853" t="s">
        <v>1119</v>
      </c>
      <c r="G853">
        <v>226</v>
      </c>
      <c r="H853" t="s">
        <v>195</v>
      </c>
      <c r="I853" t="s">
        <v>196</v>
      </c>
      <c r="J853" t="s">
        <v>71</v>
      </c>
      <c r="K853">
        <v>3087</v>
      </c>
      <c r="L853">
        <v>34</v>
      </c>
      <c r="M853">
        <v>63</v>
      </c>
      <c r="N853">
        <v>10278000</v>
      </c>
      <c r="O853">
        <v>2600</v>
      </c>
      <c r="P853">
        <v>41100</v>
      </c>
      <c r="Q853">
        <v>30800</v>
      </c>
      <c r="R853">
        <v>493300</v>
      </c>
      <c r="S853">
        <v>0</v>
      </c>
      <c r="T853">
        <v>2014</v>
      </c>
      <c r="U853" t="s">
        <v>91</v>
      </c>
      <c r="V853" t="s">
        <v>104</v>
      </c>
      <c r="W853">
        <v>40.200000000000003</v>
      </c>
      <c r="X853">
        <v>126014024</v>
      </c>
      <c r="Y853">
        <v>3.42</v>
      </c>
      <c r="Z853">
        <v>102626859</v>
      </c>
      <c r="AA853">
        <v>23.634501</v>
      </c>
      <c r="AB853">
        <v>-102.552784</v>
      </c>
      <c r="AC853">
        <v>1.8833333333333333</v>
      </c>
      <c r="AD853">
        <v>12666747.92920354</v>
      </c>
      <c r="AE853">
        <v>54867.256637168139</v>
      </c>
      <c r="AF853">
        <v>4.3315977347800653E-3</v>
      </c>
      <c r="AG853">
        <v>14.357150556408122</v>
      </c>
      <c r="AH853">
        <v>230.86169612903225</v>
      </c>
      <c r="AI853">
        <v>12</v>
      </c>
      <c r="AJ853">
        <v>38500</v>
      </c>
      <c r="AK853">
        <v>462500</v>
      </c>
      <c r="AL853">
        <v>0</v>
      </c>
      <c r="AM853">
        <f>youtube_stats_raw[[#This Row],[subscribers_for_last_30_days]] /  youtube_stats_raw[[#This Row],[subscribers]]</f>
        <v>0</v>
      </c>
      <c r="AN853" t="str">
        <f>IF(AND(youtube_stats_raw[[#This Row],[upload_frequency]]&gt;23.1077381,youtube_stats_raw[[#This Row],[ engagement_rate]]&lt;=0),"High",IF(OR(youtube_stats_raw[[#This Row],[upload_frequency]]&gt;23.1077381,youtube_stats_raw[[#This Row],[ engagement_rate]]&lt;=0),"Medium","Low"))</f>
        <v>Medium</v>
      </c>
      <c r="AO853" s="4">
        <f>DATE(T853, MATCH(U853,{"Jan","Feb","Mar","Apr","May","Jun","Jul","Aug","Sep","Oct","Nov","Dec"},0), V853)</f>
        <v>41881</v>
      </c>
      <c r="AP853" t="str">
        <f>IF(youtube_stats_raw[[#This Row],[subscribers]]&lt;70000000,"Micro",IF(youtube_stats_raw[[#This Row],[subscribers]]&lt;128000000,"Mid",IF(youtube_stats_raw[[#This Row],[subscribers]]&lt;186000000,"Macro","Mega")))</f>
        <v>Micro</v>
      </c>
      <c r="AQ853">
        <f>SUM((youtube_stats_raw[[#This Row],[lowest_yearly_earnings]] + youtube_stats_raw[[#This Row],[highest_yearly_earnings]])/2)</f>
        <v>262050</v>
      </c>
      <c r="AR85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54" spans="1:44" x14ac:dyDescent="0.3">
      <c r="A854">
        <v>976</v>
      </c>
      <c r="B854" t="s">
        <v>1120</v>
      </c>
      <c r="C854" s="1">
        <v>12400000</v>
      </c>
      <c r="D854" s="2">
        <v>2602614088</v>
      </c>
      <c r="E854" t="s">
        <v>170</v>
      </c>
      <c r="F854" t="s">
        <v>1121</v>
      </c>
      <c r="G854">
        <v>9</v>
      </c>
      <c r="H854" t="s">
        <v>113</v>
      </c>
      <c r="I854" t="s">
        <v>114</v>
      </c>
      <c r="J854" t="s">
        <v>170</v>
      </c>
      <c r="K854">
        <v>4050768</v>
      </c>
      <c r="L854">
        <v>5075</v>
      </c>
      <c r="M854">
        <v>4894</v>
      </c>
      <c r="O854">
        <v>0</v>
      </c>
      <c r="P854">
        <v>0</v>
      </c>
      <c r="Q854">
        <v>0</v>
      </c>
      <c r="R854">
        <v>0</v>
      </c>
      <c r="S854">
        <v>0</v>
      </c>
      <c r="T854">
        <v>2010</v>
      </c>
      <c r="U854" t="s">
        <v>91</v>
      </c>
      <c r="V854" t="s">
        <v>56</v>
      </c>
      <c r="W854">
        <v>51.3</v>
      </c>
      <c r="X854">
        <v>212559417</v>
      </c>
      <c r="Y854">
        <v>12.08</v>
      </c>
      <c r="Z854">
        <v>183241641</v>
      </c>
      <c r="AA854">
        <v>-14.235004</v>
      </c>
      <c r="AB854">
        <v>-51.925280000000001</v>
      </c>
      <c r="AC854">
        <v>5.3571428571428568E-2</v>
      </c>
      <c r="AD854">
        <v>289179343.1111111</v>
      </c>
      <c r="AE854">
        <v>1377777.7777777778</v>
      </c>
      <c r="AF854">
        <v>4.7644405127803182E-3</v>
      </c>
      <c r="AG854">
        <v>0</v>
      </c>
      <c r="AH854">
        <v>209.8882329032258</v>
      </c>
      <c r="AI854">
        <v>16</v>
      </c>
      <c r="AJ854">
        <v>0</v>
      </c>
      <c r="AK854">
        <v>0</v>
      </c>
      <c r="AL854">
        <v>0</v>
      </c>
      <c r="AM854">
        <f>youtube_stats_raw[[#This Row],[subscribers_for_last_30_days]] /  youtube_stats_raw[[#This Row],[subscribers]]</f>
        <v>0</v>
      </c>
      <c r="AN854" t="str">
        <f>IF(AND(youtube_stats_raw[[#This Row],[upload_frequency]]&gt;23.1077381,youtube_stats_raw[[#This Row],[ engagement_rate]]&lt;=0),"High",IF(OR(youtube_stats_raw[[#This Row],[upload_frequency]]&gt;23.1077381,youtube_stats_raw[[#This Row],[ engagement_rate]]&lt;=0),"Medium","Low"))</f>
        <v>Medium</v>
      </c>
      <c r="AO854" s="4">
        <f>DATE(T854, MATCH(U854,{"Jan","Feb","Mar","Apr","May","Jun","Jul","Aug","Sep","Oct","Nov","Dec"},0), V854)</f>
        <v>40414</v>
      </c>
      <c r="AP854" t="str">
        <f>IF(youtube_stats_raw[[#This Row],[subscribers]]&lt;70000000,"Micro",IF(youtube_stats_raw[[#This Row],[subscribers]]&lt;128000000,"Mid",IF(youtube_stats_raw[[#This Row],[subscribers]]&lt;186000000,"Macro","Mega")))</f>
        <v>Micro</v>
      </c>
      <c r="AQ854">
        <f>SUM((youtube_stats_raw[[#This Row],[lowest_yearly_earnings]] + youtube_stats_raw[[#This Row],[highest_yearly_earnings]])/2)</f>
        <v>0</v>
      </c>
      <c r="AR85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55" spans="1:44" x14ac:dyDescent="0.3">
      <c r="A855">
        <v>977</v>
      </c>
      <c r="B855" t="s">
        <v>1122</v>
      </c>
      <c r="C855" s="1">
        <v>12400000</v>
      </c>
      <c r="D855" s="2">
        <v>1113066203</v>
      </c>
      <c r="E855" t="s">
        <v>45</v>
      </c>
      <c r="F855" t="s">
        <v>1122</v>
      </c>
      <c r="G855">
        <v>409</v>
      </c>
      <c r="H855" t="s">
        <v>246</v>
      </c>
      <c r="I855" t="s">
        <v>247</v>
      </c>
      <c r="J855" t="s">
        <v>45</v>
      </c>
      <c r="K855">
        <v>10271</v>
      </c>
      <c r="L855">
        <v>34</v>
      </c>
      <c r="M855">
        <v>172</v>
      </c>
      <c r="N855">
        <v>806075</v>
      </c>
      <c r="O855">
        <v>202</v>
      </c>
      <c r="P855">
        <v>3200</v>
      </c>
      <c r="Q855">
        <v>2400</v>
      </c>
      <c r="R855">
        <v>38700</v>
      </c>
      <c r="S855">
        <v>0</v>
      </c>
      <c r="T855">
        <v>2012</v>
      </c>
      <c r="U855" t="s">
        <v>65</v>
      </c>
      <c r="V855" t="s">
        <v>125</v>
      </c>
      <c r="W855">
        <v>36.299999999999997</v>
      </c>
      <c r="X855">
        <v>270203917</v>
      </c>
      <c r="Y855">
        <v>4.6900000000000004</v>
      </c>
      <c r="Z855">
        <v>151509724</v>
      </c>
      <c r="AA855">
        <v>-0.78927499999999995</v>
      </c>
      <c r="AB855">
        <v>113.92132700000001</v>
      </c>
      <c r="AC855">
        <v>2.8402777777777777</v>
      </c>
      <c r="AD855">
        <v>2721433.259168704</v>
      </c>
      <c r="AE855">
        <v>30317.848410757946</v>
      </c>
      <c r="AF855">
        <v>1.1140397549201302E-2</v>
      </c>
      <c r="AG855">
        <v>2.8749413030196909</v>
      </c>
      <c r="AH855">
        <v>89.763403467741938</v>
      </c>
      <c r="AI855">
        <v>14</v>
      </c>
      <c r="AJ855">
        <v>2998</v>
      </c>
      <c r="AK855">
        <v>36300</v>
      </c>
      <c r="AL855">
        <v>0</v>
      </c>
      <c r="AM855">
        <f>youtube_stats_raw[[#This Row],[subscribers_for_last_30_days]] /  youtube_stats_raw[[#This Row],[subscribers]]</f>
        <v>0</v>
      </c>
      <c r="AN855" t="str">
        <f>IF(AND(youtube_stats_raw[[#This Row],[upload_frequency]]&gt;23.1077381,youtube_stats_raw[[#This Row],[ engagement_rate]]&lt;=0),"High",IF(OR(youtube_stats_raw[[#This Row],[upload_frequency]]&gt;23.1077381,youtube_stats_raw[[#This Row],[ engagement_rate]]&lt;=0),"Medium","Low"))</f>
        <v>Medium</v>
      </c>
      <c r="AO855" s="4">
        <f>DATE(T855, MATCH(U855,{"Jan","Feb","Mar","Apr","May","Jun","Jul","Aug","Sep","Oct","Nov","Dec"},0), V855)</f>
        <v>41027</v>
      </c>
      <c r="AP855" t="str">
        <f>IF(youtube_stats_raw[[#This Row],[subscribers]]&lt;70000000,"Micro",IF(youtube_stats_raw[[#This Row],[subscribers]]&lt;128000000,"Mid",IF(youtube_stats_raw[[#This Row],[subscribers]]&lt;186000000,"Macro","Mega")))</f>
        <v>Micro</v>
      </c>
      <c r="AQ855">
        <f>SUM((youtube_stats_raw[[#This Row],[lowest_yearly_earnings]] + youtube_stats_raw[[#This Row],[highest_yearly_earnings]])/2)</f>
        <v>20550</v>
      </c>
      <c r="AR85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Low</v>
      </c>
    </row>
    <row r="856" spans="1:44" x14ac:dyDescent="0.3">
      <c r="A856">
        <v>978</v>
      </c>
      <c r="B856" t="s">
        <v>1123</v>
      </c>
      <c r="C856" s="1">
        <v>12400000</v>
      </c>
      <c r="D856" s="2">
        <v>2840137980</v>
      </c>
      <c r="E856" t="s">
        <v>61</v>
      </c>
      <c r="F856" t="s">
        <v>1123</v>
      </c>
      <c r="G856">
        <v>1024</v>
      </c>
      <c r="H856" t="s">
        <v>207</v>
      </c>
      <c r="I856" t="s">
        <v>208</v>
      </c>
      <c r="J856" t="s">
        <v>41</v>
      </c>
      <c r="K856">
        <v>3116</v>
      </c>
      <c r="L856">
        <v>19</v>
      </c>
      <c r="M856">
        <v>68</v>
      </c>
      <c r="N856">
        <v>24022000</v>
      </c>
      <c r="O856">
        <v>6000</v>
      </c>
      <c r="P856">
        <v>96100</v>
      </c>
      <c r="Q856">
        <v>72100</v>
      </c>
      <c r="R856">
        <v>1200000</v>
      </c>
      <c r="S856">
        <v>100000</v>
      </c>
      <c r="T856">
        <v>2012</v>
      </c>
      <c r="U856" t="s">
        <v>89</v>
      </c>
      <c r="V856" t="s">
        <v>103</v>
      </c>
      <c r="W856">
        <v>88.9</v>
      </c>
      <c r="X856">
        <v>47076781</v>
      </c>
      <c r="Y856">
        <v>13.96</v>
      </c>
      <c r="Z856">
        <v>37927409</v>
      </c>
      <c r="AA856">
        <v>40.463667000000001</v>
      </c>
      <c r="AB856">
        <v>-3.7492200000000002</v>
      </c>
      <c r="AC856">
        <v>7.1111111111111107</v>
      </c>
      <c r="AD856">
        <v>2773572.24609375</v>
      </c>
      <c r="AE856">
        <v>12109.375</v>
      </c>
      <c r="AF856">
        <v>4.3659850638665095E-3</v>
      </c>
      <c r="AG856">
        <v>33.836384244965451</v>
      </c>
      <c r="AH856">
        <v>229.04338548387096</v>
      </c>
      <c r="AI856">
        <v>14</v>
      </c>
      <c r="AJ856">
        <v>90100</v>
      </c>
      <c r="AK856">
        <v>1127900</v>
      </c>
      <c r="AL856">
        <v>7142.8571428571431</v>
      </c>
      <c r="AM856">
        <f>youtube_stats_raw[[#This Row],[subscribers_for_last_30_days]] /  youtube_stats_raw[[#This Row],[subscribers]]</f>
        <v>8.0645161290322578E-3</v>
      </c>
      <c r="AN856" t="str">
        <f>IF(AND(youtube_stats_raw[[#This Row],[upload_frequency]]&gt;23.1077381,youtube_stats_raw[[#This Row],[ engagement_rate]]&lt;=0),"High",IF(OR(youtube_stats_raw[[#This Row],[upload_frequency]]&gt;23.1077381,youtube_stats_raw[[#This Row],[ engagement_rate]]&lt;=0),"Medium","Low"))</f>
        <v>Low</v>
      </c>
      <c r="AO856" s="4">
        <f>DATE(T856, MATCH(U856,{"Jan","Feb","Mar","Apr","May","Jun","Jul","Aug","Sep","Oct","Nov","Dec"},0), V856)</f>
        <v>41076</v>
      </c>
      <c r="AP856" t="str">
        <f>IF(youtube_stats_raw[[#This Row],[subscribers]]&lt;70000000,"Micro",IF(youtube_stats_raw[[#This Row],[subscribers]]&lt;128000000,"Mid",IF(youtube_stats_raw[[#This Row],[subscribers]]&lt;186000000,"Macro","Mega")))</f>
        <v>Micro</v>
      </c>
      <c r="AQ856">
        <f>SUM((youtube_stats_raw[[#This Row],[lowest_yearly_earnings]] + youtube_stats_raw[[#This Row],[highest_yearly_earnings]])/2)</f>
        <v>636050</v>
      </c>
      <c r="AR85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57" spans="1:44" x14ac:dyDescent="0.3">
      <c r="A857">
        <v>979</v>
      </c>
      <c r="B857" t="s">
        <v>1124</v>
      </c>
      <c r="C857" s="1">
        <v>12400000</v>
      </c>
      <c r="D857" s="2">
        <v>4021409291</v>
      </c>
      <c r="E857" t="s">
        <v>45</v>
      </c>
      <c r="F857" t="s">
        <v>1124</v>
      </c>
      <c r="G857">
        <v>813</v>
      </c>
      <c r="H857" t="s">
        <v>106</v>
      </c>
      <c r="I857" t="s">
        <v>107</v>
      </c>
      <c r="J857" t="s">
        <v>45</v>
      </c>
      <c r="K857">
        <v>1900</v>
      </c>
      <c r="L857">
        <v>14</v>
      </c>
      <c r="M857">
        <v>172</v>
      </c>
      <c r="N857">
        <v>9595000</v>
      </c>
      <c r="O857">
        <v>2400</v>
      </c>
      <c r="P857">
        <v>38400</v>
      </c>
      <c r="Q857">
        <v>28800</v>
      </c>
      <c r="R857">
        <v>460600</v>
      </c>
      <c r="S857">
        <v>0</v>
      </c>
      <c r="T857">
        <v>2015</v>
      </c>
      <c r="U857" t="s">
        <v>140</v>
      </c>
      <c r="V857" t="s">
        <v>56</v>
      </c>
      <c r="W857">
        <v>68.900000000000006</v>
      </c>
      <c r="X857">
        <v>36991981</v>
      </c>
      <c r="Y857">
        <v>5.56</v>
      </c>
      <c r="Z857">
        <v>30628482</v>
      </c>
      <c r="AA857">
        <v>56.130366000000002</v>
      </c>
      <c r="AB857">
        <v>-106.346771</v>
      </c>
      <c r="AC857">
        <v>7.5277777777777777</v>
      </c>
      <c r="AD857">
        <v>4946382.8917589178</v>
      </c>
      <c r="AE857">
        <v>15252.152521525215</v>
      </c>
      <c r="AF857">
        <v>3.083496133495157E-3</v>
      </c>
      <c r="AG857">
        <v>9.5488912521140339</v>
      </c>
      <c r="AH857">
        <v>324.30720088709677</v>
      </c>
      <c r="AI857">
        <v>11</v>
      </c>
      <c r="AJ857">
        <v>36000</v>
      </c>
      <c r="AK857">
        <v>431800</v>
      </c>
      <c r="AL857">
        <v>0</v>
      </c>
      <c r="AM857">
        <f>youtube_stats_raw[[#This Row],[subscribers_for_last_30_days]] /  youtube_stats_raw[[#This Row],[subscribers]]</f>
        <v>0</v>
      </c>
      <c r="AN857" t="str">
        <f>IF(AND(youtube_stats_raw[[#This Row],[upload_frequency]]&gt;23.1077381,youtube_stats_raw[[#This Row],[ engagement_rate]]&lt;=0),"High",IF(OR(youtube_stats_raw[[#This Row],[upload_frequency]]&gt;23.1077381,youtube_stats_raw[[#This Row],[ engagement_rate]]&lt;=0),"Medium","Low"))</f>
        <v>Medium</v>
      </c>
      <c r="AO857" s="4">
        <f>DATE(T857, MATCH(U857,{"Jan","Feb","Mar","Apr","May","Jun","Jul","Aug","Sep","Oct","Nov","Dec"},0), V857)</f>
        <v>42332</v>
      </c>
      <c r="AP857" t="str">
        <f>IF(youtube_stats_raw[[#This Row],[subscribers]]&lt;70000000,"Micro",IF(youtube_stats_raw[[#This Row],[subscribers]]&lt;128000000,"Mid",IF(youtube_stats_raw[[#This Row],[subscribers]]&lt;186000000,"Macro","Mega")))</f>
        <v>Micro</v>
      </c>
      <c r="AQ857">
        <f>SUM((youtube_stats_raw[[#This Row],[lowest_yearly_earnings]] + youtube_stats_raw[[#This Row],[highest_yearly_earnings]])/2)</f>
        <v>244700</v>
      </c>
      <c r="AR85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58" spans="1:44" x14ac:dyDescent="0.3">
      <c r="A858">
        <v>980</v>
      </c>
      <c r="B858" t="s">
        <v>1125</v>
      </c>
      <c r="C858" s="1">
        <v>12400000</v>
      </c>
      <c r="D858" s="2">
        <v>6933660906</v>
      </c>
      <c r="E858" t="s">
        <v>61</v>
      </c>
      <c r="F858" t="s">
        <v>1125</v>
      </c>
      <c r="G858">
        <v>12419</v>
      </c>
      <c r="H858" t="s">
        <v>207</v>
      </c>
      <c r="I858" t="s">
        <v>208</v>
      </c>
      <c r="J858" t="s">
        <v>41</v>
      </c>
      <c r="K858">
        <v>847</v>
      </c>
      <c r="L858">
        <v>19</v>
      </c>
      <c r="M858">
        <v>68</v>
      </c>
      <c r="N858">
        <v>82648000</v>
      </c>
      <c r="O858">
        <v>20700</v>
      </c>
      <c r="P858">
        <v>330600</v>
      </c>
      <c r="Q858">
        <v>247900</v>
      </c>
      <c r="R858">
        <v>4000000</v>
      </c>
      <c r="S858">
        <v>100000</v>
      </c>
      <c r="T858">
        <v>2012</v>
      </c>
      <c r="U858" t="s">
        <v>132</v>
      </c>
      <c r="V858" t="s">
        <v>66</v>
      </c>
      <c r="W858">
        <v>88.9</v>
      </c>
      <c r="X858">
        <v>47076781</v>
      </c>
      <c r="Y858">
        <v>13.96</v>
      </c>
      <c r="Z858">
        <v>37927409</v>
      </c>
      <c r="AA858">
        <v>40.463667000000001</v>
      </c>
      <c r="AB858">
        <v>-3.7492200000000002</v>
      </c>
      <c r="AC858">
        <v>86.243055555555557</v>
      </c>
      <c r="AD858">
        <v>558310.72598437872</v>
      </c>
      <c r="AE858">
        <v>998.47008615830578</v>
      </c>
      <c r="AF858">
        <v>1.7883770446965091E-3</v>
      </c>
      <c r="AG858">
        <v>47.680439594892412</v>
      </c>
      <c r="AH858">
        <v>559.16620209677421</v>
      </c>
      <c r="AI858">
        <v>14</v>
      </c>
      <c r="AJ858">
        <v>309900</v>
      </c>
      <c r="AK858">
        <v>3752100</v>
      </c>
      <c r="AL858">
        <v>7142.8571428571431</v>
      </c>
      <c r="AM858">
        <f>youtube_stats_raw[[#This Row],[subscribers_for_last_30_days]] /  youtube_stats_raw[[#This Row],[subscribers]]</f>
        <v>8.0645161290322578E-3</v>
      </c>
      <c r="AN858" t="str">
        <f>IF(AND(youtube_stats_raw[[#This Row],[upload_frequency]]&gt;23.1077381,youtube_stats_raw[[#This Row],[ engagement_rate]]&lt;=0),"High",IF(OR(youtube_stats_raw[[#This Row],[upload_frequency]]&gt;23.1077381,youtube_stats_raw[[#This Row],[ engagement_rate]]&lt;=0),"Medium","Low"))</f>
        <v>Medium</v>
      </c>
      <c r="AO858" s="4">
        <f>DATE(T858, MATCH(U858,{"Jan","Feb","Mar","Apr","May","Jun","Jul","Aug","Sep","Oct","Nov","Dec"},0), V858)</f>
        <v>41211</v>
      </c>
      <c r="AP858" t="str">
        <f>IF(youtube_stats_raw[[#This Row],[subscribers]]&lt;70000000,"Micro",IF(youtube_stats_raw[[#This Row],[subscribers]]&lt;128000000,"Mid",IF(youtube_stats_raw[[#This Row],[subscribers]]&lt;186000000,"Macro","Mega")))</f>
        <v>Micro</v>
      </c>
      <c r="AQ858">
        <f>SUM((youtube_stats_raw[[#This Row],[lowest_yearly_earnings]] + youtube_stats_raw[[#This Row],[highest_yearly_earnings]])/2)</f>
        <v>2123950</v>
      </c>
      <c r="AR85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High</v>
      </c>
    </row>
    <row r="859" spans="1:44" x14ac:dyDescent="0.3">
      <c r="A859">
        <v>981</v>
      </c>
      <c r="B859" t="s">
        <v>1126</v>
      </c>
      <c r="C859" s="1">
        <v>12400000</v>
      </c>
      <c r="D859" s="2">
        <v>7683670251</v>
      </c>
      <c r="E859" t="s">
        <v>37</v>
      </c>
      <c r="F859" t="s">
        <v>1126</v>
      </c>
      <c r="G859">
        <v>1212</v>
      </c>
      <c r="H859" t="s">
        <v>31</v>
      </c>
      <c r="I859" t="s">
        <v>32</v>
      </c>
      <c r="J859" t="s">
        <v>45</v>
      </c>
      <c r="K859">
        <v>709</v>
      </c>
      <c r="L859">
        <v>124</v>
      </c>
      <c r="M859">
        <v>172</v>
      </c>
      <c r="N859">
        <v>95163000</v>
      </c>
      <c r="O859">
        <v>23800</v>
      </c>
      <c r="P859">
        <v>380700</v>
      </c>
      <c r="Q859">
        <v>285500</v>
      </c>
      <c r="R859">
        <v>4600000</v>
      </c>
      <c r="S859">
        <v>100000</v>
      </c>
      <c r="T859">
        <v>2012</v>
      </c>
      <c r="U859" t="s">
        <v>98</v>
      </c>
      <c r="V859" t="s">
        <v>77</v>
      </c>
      <c r="W859">
        <v>28.1</v>
      </c>
      <c r="X859">
        <v>1366417754</v>
      </c>
      <c r="Y859">
        <v>5.36</v>
      </c>
      <c r="Z859">
        <v>471031528</v>
      </c>
      <c r="AA859">
        <v>20.593684</v>
      </c>
      <c r="AB859">
        <v>78.962879999999998</v>
      </c>
      <c r="AC859">
        <v>8.4166666666666661</v>
      </c>
      <c r="AD859">
        <v>6339661.9232673263</v>
      </c>
      <c r="AE859">
        <v>10231.023102310231</v>
      </c>
      <c r="AF859">
        <v>1.6138120969449708E-3</v>
      </c>
      <c r="AG859">
        <v>49.546634298947616</v>
      </c>
      <c r="AH859">
        <v>619.65082669354842</v>
      </c>
      <c r="AI859">
        <v>14</v>
      </c>
      <c r="AJ859">
        <v>356900</v>
      </c>
      <c r="AK859">
        <v>4314500</v>
      </c>
      <c r="AL859">
        <v>7142.8571428571431</v>
      </c>
      <c r="AM859">
        <f>youtube_stats_raw[[#This Row],[subscribers_for_last_30_days]] /  youtube_stats_raw[[#This Row],[subscribers]]</f>
        <v>8.0645161290322578E-3</v>
      </c>
      <c r="AN859" t="str">
        <f>IF(AND(youtube_stats_raw[[#This Row],[upload_frequency]]&gt;23.1077381,youtube_stats_raw[[#This Row],[ engagement_rate]]&lt;=0),"High",IF(OR(youtube_stats_raw[[#This Row],[upload_frequency]]&gt;23.1077381,youtube_stats_raw[[#This Row],[ engagement_rate]]&lt;=0),"Medium","Low"))</f>
        <v>Low</v>
      </c>
      <c r="AO859" s="4">
        <f>DATE(T859, MATCH(U859,{"Jan","Feb","Mar","Apr","May","Jun","Jul","Aug","Sep","Oct","Nov","Dec"},0), V859)</f>
        <v>41096</v>
      </c>
      <c r="AP859" t="str">
        <f>IF(youtube_stats_raw[[#This Row],[subscribers]]&lt;70000000,"Micro",IF(youtube_stats_raw[[#This Row],[subscribers]]&lt;128000000,"Mid",IF(youtube_stats_raw[[#This Row],[subscribers]]&lt;186000000,"Macro","Mega")))</f>
        <v>Micro</v>
      </c>
      <c r="AQ859">
        <f>SUM((youtube_stats_raw[[#This Row],[lowest_yearly_earnings]] + youtube_stats_raw[[#This Row],[highest_yearly_earnings]])/2)</f>
        <v>2442750</v>
      </c>
      <c r="AR85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60" spans="1:44" x14ac:dyDescent="0.3">
      <c r="A860">
        <v>982</v>
      </c>
      <c r="B860" t="s">
        <v>1127</v>
      </c>
      <c r="C860" s="1">
        <v>12400000</v>
      </c>
      <c r="D860" s="2">
        <v>7741764747</v>
      </c>
      <c r="E860" t="s">
        <v>58</v>
      </c>
      <c r="F860" t="s">
        <v>1127</v>
      </c>
      <c r="G860">
        <v>459</v>
      </c>
      <c r="H860" t="s">
        <v>31</v>
      </c>
      <c r="I860" t="s">
        <v>32</v>
      </c>
      <c r="J860" t="s">
        <v>71</v>
      </c>
      <c r="K860">
        <v>702</v>
      </c>
      <c r="L860">
        <v>124</v>
      </c>
      <c r="M860">
        <v>63</v>
      </c>
      <c r="N860">
        <v>38165000</v>
      </c>
      <c r="O860">
        <v>9500</v>
      </c>
      <c r="P860">
        <v>152700</v>
      </c>
      <c r="Q860">
        <v>114500</v>
      </c>
      <c r="R860">
        <v>1800000</v>
      </c>
      <c r="S860">
        <v>0</v>
      </c>
      <c r="T860">
        <v>2018</v>
      </c>
      <c r="U860" t="s">
        <v>140</v>
      </c>
      <c r="V860" t="s">
        <v>183</v>
      </c>
      <c r="W860">
        <v>28.1</v>
      </c>
      <c r="X860">
        <v>1366417754</v>
      </c>
      <c r="Y860">
        <v>5.36</v>
      </c>
      <c r="Z860">
        <v>471031528</v>
      </c>
      <c r="AA860">
        <v>20.593684</v>
      </c>
      <c r="AB860">
        <v>78.962879999999998</v>
      </c>
      <c r="AC860">
        <v>6.375</v>
      </c>
      <c r="AD860">
        <v>16866589.862745099</v>
      </c>
      <c r="AE860">
        <v>27015.250544662311</v>
      </c>
      <c r="AF860">
        <v>1.6017019898215204E-3</v>
      </c>
      <c r="AG860">
        <v>19.724184987560175</v>
      </c>
      <c r="AH860">
        <v>624.33586669354838</v>
      </c>
      <c r="AI860">
        <v>8</v>
      </c>
      <c r="AJ860">
        <v>143200</v>
      </c>
      <c r="AK860">
        <v>1685500</v>
      </c>
      <c r="AL860">
        <v>0</v>
      </c>
      <c r="AM860">
        <f>youtube_stats_raw[[#This Row],[subscribers_for_last_30_days]] /  youtube_stats_raw[[#This Row],[subscribers]]</f>
        <v>0</v>
      </c>
      <c r="AN860" t="str">
        <f>IF(AND(youtube_stats_raw[[#This Row],[upload_frequency]]&gt;23.1077381,youtube_stats_raw[[#This Row],[ engagement_rate]]&lt;=0),"High",IF(OR(youtube_stats_raw[[#This Row],[upload_frequency]]&gt;23.1077381,youtube_stats_raw[[#This Row],[ engagement_rate]]&lt;=0),"Medium","Low"))</f>
        <v>Medium</v>
      </c>
      <c r="AO860" s="4">
        <f>DATE(T860, MATCH(U860,{"Jan","Feb","Mar","Apr","May","Jun","Jul","Aug","Sep","Oct","Nov","Dec"},0), V860)</f>
        <v>43430</v>
      </c>
      <c r="AP860" t="str">
        <f>IF(youtube_stats_raw[[#This Row],[subscribers]]&lt;70000000,"Micro",IF(youtube_stats_raw[[#This Row],[subscribers]]&lt;128000000,"Mid",IF(youtube_stats_raw[[#This Row],[subscribers]]&lt;186000000,"Macro","Mega")))</f>
        <v>Micro</v>
      </c>
      <c r="AQ860">
        <f>SUM((youtube_stats_raw[[#This Row],[lowest_yearly_earnings]] + youtube_stats_raw[[#This Row],[highest_yearly_earnings]])/2)</f>
        <v>957250</v>
      </c>
      <c r="AR86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61" spans="1:44" x14ac:dyDescent="0.3">
      <c r="A861">
        <v>983</v>
      </c>
      <c r="B861" t="s">
        <v>1128</v>
      </c>
      <c r="C861" s="1">
        <v>12400000</v>
      </c>
      <c r="D861" s="2">
        <v>12607488647</v>
      </c>
      <c r="E861" t="s">
        <v>30</v>
      </c>
      <c r="F861" t="s">
        <v>1128</v>
      </c>
      <c r="G861">
        <v>4422</v>
      </c>
      <c r="H861" t="s">
        <v>96</v>
      </c>
      <c r="I861" t="s">
        <v>97</v>
      </c>
      <c r="J861" t="s">
        <v>45</v>
      </c>
      <c r="K861">
        <v>306</v>
      </c>
      <c r="L861">
        <v>34</v>
      </c>
      <c r="M861">
        <v>172</v>
      </c>
      <c r="N861">
        <v>34758000</v>
      </c>
      <c r="O861">
        <v>8700</v>
      </c>
      <c r="P861">
        <v>139000</v>
      </c>
      <c r="Q861">
        <v>104300</v>
      </c>
      <c r="R861">
        <v>1700000</v>
      </c>
      <c r="S861">
        <v>0</v>
      </c>
      <c r="T861">
        <v>2007</v>
      </c>
      <c r="U861" t="s">
        <v>84</v>
      </c>
      <c r="V861" t="s">
        <v>77</v>
      </c>
      <c r="W861">
        <v>60</v>
      </c>
      <c r="X861">
        <v>66834405</v>
      </c>
      <c r="Y861">
        <v>3.85</v>
      </c>
      <c r="Z861">
        <v>55908316</v>
      </c>
      <c r="AA861">
        <v>55.378050999999999</v>
      </c>
      <c r="AB861">
        <v>-3.4359730000000002</v>
      </c>
      <c r="AC861">
        <v>21.676470588235293</v>
      </c>
      <c r="AD861">
        <v>2851082.9142921753</v>
      </c>
      <c r="AE861">
        <v>2804.161013116237</v>
      </c>
      <c r="AF861">
        <v>9.8354242840826417E-4</v>
      </c>
      <c r="AG861">
        <v>11.025193350705541</v>
      </c>
      <c r="AH861">
        <v>1016.7329554032258</v>
      </c>
      <c r="AI861">
        <v>19</v>
      </c>
      <c r="AJ861">
        <v>130300</v>
      </c>
      <c r="AK861">
        <v>1595700</v>
      </c>
      <c r="AL861">
        <v>0</v>
      </c>
      <c r="AM861">
        <f>youtube_stats_raw[[#This Row],[subscribers_for_last_30_days]] /  youtube_stats_raw[[#This Row],[subscribers]]</f>
        <v>0</v>
      </c>
      <c r="AN861" t="str">
        <f>IF(AND(youtube_stats_raw[[#This Row],[upload_frequency]]&gt;23.1077381,youtube_stats_raw[[#This Row],[ engagement_rate]]&lt;=0),"High",IF(OR(youtube_stats_raw[[#This Row],[upload_frequency]]&gt;23.1077381,youtube_stats_raw[[#This Row],[ engagement_rate]]&lt;=0),"Medium","Low"))</f>
        <v>Medium</v>
      </c>
      <c r="AO861" s="4">
        <f>DATE(T861, MATCH(U861,{"Jan","Feb","Mar","Apr","May","Jun","Jul","Aug","Sep","Oct","Nov","Dec"},0), V861)</f>
        <v>39422</v>
      </c>
      <c r="AP861" t="str">
        <f>IF(youtube_stats_raw[[#This Row],[subscribers]]&lt;70000000,"Micro",IF(youtube_stats_raw[[#This Row],[subscribers]]&lt;128000000,"Mid",IF(youtube_stats_raw[[#This Row],[subscribers]]&lt;186000000,"Macro","Mega")))</f>
        <v>Micro</v>
      </c>
      <c r="AQ861">
        <f>SUM((youtube_stats_raw[[#This Row],[lowest_yearly_earnings]] + youtube_stats_raw[[#This Row],[highest_yearly_earnings]])/2)</f>
        <v>902150</v>
      </c>
      <c r="AR86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62" spans="1:44" x14ac:dyDescent="0.3">
      <c r="A862">
        <v>984</v>
      </c>
      <c r="B862" t="s">
        <v>1129</v>
      </c>
      <c r="C862" s="1">
        <v>12400000</v>
      </c>
      <c r="D862" s="2">
        <v>16086808918</v>
      </c>
      <c r="E862" t="s">
        <v>170</v>
      </c>
      <c r="F862" t="s">
        <v>1130</v>
      </c>
      <c r="G862">
        <v>0</v>
      </c>
      <c r="H862" t="s">
        <v>39</v>
      </c>
      <c r="I862" t="s">
        <v>40</v>
      </c>
      <c r="J862" t="s">
        <v>71</v>
      </c>
      <c r="K862">
        <v>4057944</v>
      </c>
      <c r="L862">
        <v>2774</v>
      </c>
      <c r="M862">
        <v>2499</v>
      </c>
      <c r="O862">
        <v>0</v>
      </c>
      <c r="P862">
        <v>0</v>
      </c>
      <c r="Q862">
        <v>0</v>
      </c>
      <c r="R862">
        <v>0</v>
      </c>
      <c r="S862">
        <v>100</v>
      </c>
      <c r="T862">
        <v>2016</v>
      </c>
      <c r="U862" t="s">
        <v>59</v>
      </c>
      <c r="V862" t="s">
        <v>119</v>
      </c>
      <c r="W862">
        <v>88.2</v>
      </c>
      <c r="X862">
        <v>328239523</v>
      </c>
      <c r="Y862">
        <v>14.7</v>
      </c>
      <c r="Z862">
        <v>270663028</v>
      </c>
      <c r="AA862">
        <v>37.090240000000001</v>
      </c>
      <c r="AB862">
        <v>-95.712890999999999</v>
      </c>
      <c r="AC862">
        <v>0</v>
      </c>
      <c r="AD862" t="e">
        <v>#NUM!</v>
      </c>
      <c r="AE862" t="e">
        <v>#NUM!</v>
      </c>
      <c r="AF862">
        <v>7.7081788334821817E-4</v>
      </c>
      <c r="AG862">
        <v>0</v>
      </c>
      <c r="AH862">
        <v>1297.3232998387098</v>
      </c>
      <c r="AI862">
        <v>10</v>
      </c>
      <c r="AJ862">
        <v>0</v>
      </c>
      <c r="AK862">
        <v>0</v>
      </c>
      <c r="AL862">
        <v>10</v>
      </c>
      <c r="AM862">
        <f>youtube_stats_raw[[#This Row],[subscribers_for_last_30_days]] /  youtube_stats_raw[[#This Row],[subscribers]]</f>
        <v>8.0645161290322584E-6</v>
      </c>
      <c r="AN862" t="str">
        <f>IF(AND(youtube_stats_raw[[#This Row],[upload_frequency]]&gt;23.1077381,youtube_stats_raw[[#This Row],[ engagement_rate]]&lt;=0),"High",IF(OR(youtube_stats_raw[[#This Row],[upload_frequency]]&gt;23.1077381,youtube_stats_raw[[#This Row],[ engagement_rate]]&lt;=0),"Medium","Low"))</f>
        <v>Low</v>
      </c>
      <c r="AO862" s="4">
        <f>DATE(T862, MATCH(U862,{"Jan","Feb","Mar","Apr","May","Jun","Jul","Aug","Sep","Oct","Nov","Dec"},0), V862)</f>
        <v>42500</v>
      </c>
      <c r="AP862" t="str">
        <f>IF(youtube_stats_raw[[#This Row],[subscribers]]&lt;70000000,"Micro",IF(youtube_stats_raw[[#This Row],[subscribers]]&lt;128000000,"Mid",IF(youtube_stats_raw[[#This Row],[subscribers]]&lt;186000000,"Macro","Mega")))</f>
        <v>Micro</v>
      </c>
      <c r="AQ862">
        <f>SUM((youtube_stats_raw[[#This Row],[lowest_yearly_earnings]] + youtube_stats_raw[[#This Row],[highest_yearly_earnings]])/2)</f>
        <v>0</v>
      </c>
      <c r="AR862"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63" spans="1:44" x14ac:dyDescent="0.3">
      <c r="A863">
        <v>985</v>
      </c>
      <c r="B863" t="s">
        <v>1131</v>
      </c>
      <c r="C863" s="1">
        <v>12400000</v>
      </c>
      <c r="D863" s="2">
        <v>2315226648</v>
      </c>
      <c r="E863" t="s">
        <v>94</v>
      </c>
      <c r="F863" t="s">
        <v>1131</v>
      </c>
      <c r="G863">
        <v>729</v>
      </c>
      <c r="H863" t="s">
        <v>31</v>
      </c>
      <c r="I863" t="s">
        <v>32</v>
      </c>
      <c r="J863" t="s">
        <v>181</v>
      </c>
      <c r="K863">
        <v>4042</v>
      </c>
      <c r="L863">
        <v>124</v>
      </c>
      <c r="M863">
        <v>38</v>
      </c>
      <c r="N863">
        <v>30968000</v>
      </c>
      <c r="O863">
        <v>7700</v>
      </c>
      <c r="P863">
        <v>123900</v>
      </c>
      <c r="Q863">
        <v>92900</v>
      </c>
      <c r="R863">
        <v>1500000</v>
      </c>
      <c r="S863">
        <v>100000</v>
      </c>
      <c r="T863">
        <v>2016</v>
      </c>
      <c r="U863" t="s">
        <v>91</v>
      </c>
      <c r="V863" t="s">
        <v>119</v>
      </c>
      <c r="W863">
        <v>28.1</v>
      </c>
      <c r="X863">
        <v>1366417754</v>
      </c>
      <c r="Y863">
        <v>5.36</v>
      </c>
      <c r="Z863">
        <v>471031528</v>
      </c>
      <c r="AA863">
        <v>20.593684</v>
      </c>
      <c r="AB863">
        <v>78.962879999999998</v>
      </c>
      <c r="AC863">
        <v>7.59375</v>
      </c>
      <c r="AD863">
        <v>3175893.8930041152</v>
      </c>
      <c r="AE863">
        <v>17009.602194787381</v>
      </c>
      <c r="AF863">
        <v>5.3558471308680269E-3</v>
      </c>
      <c r="AG863">
        <v>53.515278993108758</v>
      </c>
      <c r="AH863">
        <v>186.71182645161289</v>
      </c>
      <c r="AI863">
        <v>10</v>
      </c>
      <c r="AJ863">
        <v>116200</v>
      </c>
      <c r="AK863">
        <v>1407100</v>
      </c>
      <c r="AL863">
        <v>10000</v>
      </c>
      <c r="AM863">
        <f>youtube_stats_raw[[#This Row],[subscribers_for_last_30_days]] /  youtube_stats_raw[[#This Row],[subscribers]]</f>
        <v>8.0645161290322578E-3</v>
      </c>
      <c r="AN863" t="str">
        <f>IF(AND(youtube_stats_raw[[#This Row],[upload_frequency]]&gt;23.1077381,youtube_stats_raw[[#This Row],[ engagement_rate]]&lt;=0),"High",IF(OR(youtube_stats_raw[[#This Row],[upload_frequency]]&gt;23.1077381,youtube_stats_raw[[#This Row],[ engagement_rate]]&lt;=0),"Medium","Low"))</f>
        <v>Low</v>
      </c>
      <c r="AO863" s="4">
        <f>DATE(T863, MATCH(U863,{"Jan","Feb","Mar","Apr","May","Jun","Jul","Aug","Sep","Oct","Nov","Dec"},0), V863)</f>
        <v>42592</v>
      </c>
      <c r="AP863" t="str">
        <f>IF(youtube_stats_raw[[#This Row],[subscribers]]&lt;70000000,"Micro",IF(youtube_stats_raw[[#This Row],[subscribers]]&lt;128000000,"Mid",IF(youtube_stats_raw[[#This Row],[subscribers]]&lt;186000000,"Macro","Mega")))</f>
        <v>Micro</v>
      </c>
      <c r="AQ863">
        <f>SUM((youtube_stats_raw[[#This Row],[lowest_yearly_earnings]] + youtube_stats_raw[[#This Row],[highest_yearly_earnings]])/2)</f>
        <v>796450</v>
      </c>
      <c r="AR863"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64" spans="1:44" x14ac:dyDescent="0.3">
      <c r="A864">
        <v>988</v>
      </c>
      <c r="B864" t="s">
        <v>1132</v>
      </c>
      <c r="C864" s="1">
        <v>12400000</v>
      </c>
      <c r="D864" s="2">
        <v>6202090191</v>
      </c>
      <c r="E864" t="s">
        <v>30</v>
      </c>
      <c r="F864" t="s">
        <v>1132</v>
      </c>
      <c r="G864">
        <v>205</v>
      </c>
      <c r="H864" t="s">
        <v>39</v>
      </c>
      <c r="I864" t="s">
        <v>40</v>
      </c>
      <c r="J864" t="s">
        <v>30</v>
      </c>
      <c r="K864">
        <v>999</v>
      </c>
      <c r="L864">
        <v>176</v>
      </c>
      <c r="M864">
        <v>150</v>
      </c>
      <c r="N864">
        <v>50188000</v>
      </c>
      <c r="O864">
        <v>12500</v>
      </c>
      <c r="P864">
        <v>200800</v>
      </c>
      <c r="Q864">
        <v>150600</v>
      </c>
      <c r="R864">
        <v>2400000</v>
      </c>
      <c r="S864">
        <v>0</v>
      </c>
      <c r="T864">
        <v>2005</v>
      </c>
      <c r="U864" t="s">
        <v>132</v>
      </c>
      <c r="V864" t="s">
        <v>76</v>
      </c>
      <c r="W864">
        <v>88.2</v>
      </c>
      <c r="X864">
        <v>328239523</v>
      </c>
      <c r="Y864">
        <v>14.7</v>
      </c>
      <c r="Z864">
        <v>270663028</v>
      </c>
      <c r="AA864">
        <v>37.090240000000001</v>
      </c>
      <c r="AB864">
        <v>-95.712890999999999</v>
      </c>
      <c r="AC864">
        <v>0.89912280701754388</v>
      </c>
      <c r="AD864">
        <v>30254098.492682926</v>
      </c>
      <c r="AE864">
        <v>60487.804878048781</v>
      </c>
      <c r="AF864">
        <v>1.9993259720721144E-3</v>
      </c>
      <c r="AG864">
        <v>32.376181870329077</v>
      </c>
      <c r="AH864">
        <v>500.16856379032259</v>
      </c>
      <c r="AI864">
        <v>21</v>
      </c>
      <c r="AJ864">
        <v>188300</v>
      </c>
      <c r="AK864">
        <v>2249400</v>
      </c>
      <c r="AL864">
        <v>0</v>
      </c>
      <c r="AM864">
        <f>youtube_stats_raw[[#This Row],[subscribers_for_last_30_days]] /  youtube_stats_raw[[#This Row],[subscribers]]</f>
        <v>0</v>
      </c>
      <c r="AN864" t="str">
        <f>IF(AND(youtube_stats_raw[[#This Row],[upload_frequency]]&gt;23.1077381,youtube_stats_raw[[#This Row],[ engagement_rate]]&lt;=0),"High",IF(OR(youtube_stats_raw[[#This Row],[upload_frequency]]&gt;23.1077381,youtube_stats_raw[[#This Row],[ engagement_rate]]&lt;=0),"Medium","Low"))</f>
        <v>Medium</v>
      </c>
      <c r="AO864" s="4">
        <f>DATE(T864, MATCH(U864,{"Jan","Feb","Mar","Apr","May","Jun","Jul","Aug","Sep","Oct","Nov","Dec"},0), V864)</f>
        <v>38633</v>
      </c>
      <c r="AP864" t="str">
        <f>IF(youtube_stats_raw[[#This Row],[subscribers]]&lt;70000000,"Micro",IF(youtube_stats_raw[[#This Row],[subscribers]]&lt;128000000,"Mid",IF(youtube_stats_raw[[#This Row],[subscribers]]&lt;186000000,"Macro","Mega")))</f>
        <v>Micro</v>
      </c>
      <c r="AQ864">
        <f>SUM((youtube_stats_raw[[#This Row],[lowest_yearly_earnings]] + youtube_stats_raw[[#This Row],[highest_yearly_earnings]])/2)</f>
        <v>1275300</v>
      </c>
      <c r="AR864"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65" spans="1:44" x14ac:dyDescent="0.3">
      <c r="A865">
        <v>989</v>
      </c>
      <c r="B865" t="s">
        <v>1133</v>
      </c>
      <c r="C865" s="1">
        <v>12400000</v>
      </c>
      <c r="D865" s="2">
        <v>4779139505</v>
      </c>
      <c r="E865" t="s">
        <v>49</v>
      </c>
      <c r="F865" t="s">
        <v>1133</v>
      </c>
      <c r="G865">
        <v>1340</v>
      </c>
      <c r="H865" t="s">
        <v>39</v>
      </c>
      <c r="I865" t="s">
        <v>40</v>
      </c>
      <c r="J865" t="s">
        <v>41</v>
      </c>
      <c r="K865">
        <v>1442</v>
      </c>
      <c r="L865">
        <v>175</v>
      </c>
      <c r="M865">
        <v>68</v>
      </c>
      <c r="N865">
        <v>177600000</v>
      </c>
      <c r="O865">
        <v>44400</v>
      </c>
      <c r="P865">
        <v>710400</v>
      </c>
      <c r="Q865">
        <v>532800</v>
      </c>
      <c r="R865">
        <v>8500000</v>
      </c>
      <c r="S865">
        <v>400000</v>
      </c>
      <c r="T865">
        <v>2016</v>
      </c>
      <c r="U865" t="s">
        <v>65</v>
      </c>
      <c r="V865" t="s">
        <v>77</v>
      </c>
      <c r="W865">
        <v>88.2</v>
      </c>
      <c r="X865">
        <v>328239523</v>
      </c>
      <c r="Y865">
        <v>14.7</v>
      </c>
      <c r="Z865">
        <v>270663028</v>
      </c>
      <c r="AA865">
        <v>37.090240000000001</v>
      </c>
      <c r="AB865">
        <v>-95.712890999999999</v>
      </c>
      <c r="AC865">
        <v>13.958333333333334</v>
      </c>
      <c r="AD865">
        <v>3566522.0186567162</v>
      </c>
      <c r="AE865">
        <v>9253.7313432835817</v>
      </c>
      <c r="AF865">
        <v>2.5946093406620488E-3</v>
      </c>
      <c r="AG865">
        <v>148.64600609728382</v>
      </c>
      <c r="AH865">
        <v>385.41447620967745</v>
      </c>
      <c r="AI865">
        <v>10</v>
      </c>
      <c r="AJ865">
        <v>666000</v>
      </c>
      <c r="AK865">
        <v>7967200</v>
      </c>
      <c r="AL865">
        <v>40000</v>
      </c>
      <c r="AM865">
        <f>youtube_stats_raw[[#This Row],[subscribers_for_last_30_days]] /  youtube_stats_raw[[#This Row],[subscribers]]</f>
        <v>3.2258064516129031E-2</v>
      </c>
      <c r="AN865" t="str">
        <f>IF(AND(youtube_stats_raw[[#This Row],[upload_frequency]]&gt;23.1077381,youtube_stats_raw[[#This Row],[ engagement_rate]]&lt;=0),"High",IF(OR(youtube_stats_raw[[#This Row],[upload_frequency]]&gt;23.1077381,youtube_stats_raw[[#This Row],[ engagement_rate]]&lt;=0),"Medium","Low"))</f>
        <v>Low</v>
      </c>
      <c r="AO865" s="4">
        <f>DATE(T865, MATCH(U865,{"Jan","Feb","Mar","Apr","May","Jun","Jul","Aug","Sep","Oct","Nov","Dec"},0), V865)</f>
        <v>42466</v>
      </c>
      <c r="AP865" t="str">
        <f>IF(youtube_stats_raw[[#This Row],[subscribers]]&lt;70000000,"Micro",IF(youtube_stats_raw[[#This Row],[subscribers]]&lt;128000000,"Mid",IF(youtube_stats_raw[[#This Row],[subscribers]]&lt;186000000,"Macro","Mega")))</f>
        <v>Micro</v>
      </c>
      <c r="AQ865">
        <f>SUM((youtube_stats_raw[[#This Row],[lowest_yearly_earnings]] + youtube_stats_raw[[#This Row],[highest_yearly_earnings]])/2)</f>
        <v>4516400</v>
      </c>
      <c r="AR865"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66" spans="1:44" x14ac:dyDescent="0.3">
      <c r="A866">
        <v>990</v>
      </c>
      <c r="B866" t="s">
        <v>1134</v>
      </c>
      <c r="C866" s="1">
        <v>12400000</v>
      </c>
      <c r="D866" s="2">
        <v>6993406259</v>
      </c>
      <c r="E866" t="s">
        <v>30</v>
      </c>
      <c r="F866" t="s">
        <v>1134</v>
      </c>
      <c r="G866">
        <v>99</v>
      </c>
      <c r="H866" t="s">
        <v>39</v>
      </c>
      <c r="I866" t="s">
        <v>40</v>
      </c>
      <c r="J866" t="s">
        <v>45</v>
      </c>
      <c r="K866">
        <v>833</v>
      </c>
      <c r="L866">
        <v>175</v>
      </c>
      <c r="M866">
        <v>171</v>
      </c>
      <c r="N866">
        <v>49412000</v>
      </c>
      <c r="O866">
        <v>12400</v>
      </c>
      <c r="P866">
        <v>197600</v>
      </c>
      <c r="Q866">
        <v>148200</v>
      </c>
      <c r="R866">
        <v>2400000</v>
      </c>
      <c r="S866">
        <v>100000</v>
      </c>
      <c r="T866">
        <v>2012</v>
      </c>
      <c r="U866" t="s">
        <v>73</v>
      </c>
      <c r="V866" t="s">
        <v>101</v>
      </c>
      <c r="W866">
        <v>88.2</v>
      </c>
      <c r="X866">
        <v>328239523</v>
      </c>
      <c r="Y866">
        <v>14.7</v>
      </c>
      <c r="Z866">
        <v>270663028</v>
      </c>
      <c r="AA866">
        <v>37.090240000000001</v>
      </c>
      <c r="AB866">
        <v>-95.712890999999999</v>
      </c>
      <c r="AC866">
        <v>0.6875</v>
      </c>
      <c r="AD866">
        <v>70640467.262626261</v>
      </c>
      <c r="AE866">
        <v>125252.52525252526</v>
      </c>
      <c r="AF866">
        <v>1.7730987648604155E-3</v>
      </c>
      <c r="AG866">
        <v>28.255186769065975</v>
      </c>
      <c r="AH866">
        <v>563.98437572580644</v>
      </c>
      <c r="AI866">
        <v>14</v>
      </c>
      <c r="AJ866">
        <v>185200</v>
      </c>
      <c r="AK866">
        <v>2251800</v>
      </c>
      <c r="AL866">
        <v>7142.8571428571431</v>
      </c>
      <c r="AM866">
        <f>youtube_stats_raw[[#This Row],[subscribers_for_last_30_days]] /  youtube_stats_raw[[#This Row],[subscribers]]</f>
        <v>8.0645161290322578E-3</v>
      </c>
      <c r="AN866" t="str">
        <f>IF(AND(youtube_stats_raw[[#This Row],[upload_frequency]]&gt;23.1077381,youtube_stats_raw[[#This Row],[ engagement_rate]]&lt;=0),"High",IF(OR(youtube_stats_raw[[#This Row],[upload_frequency]]&gt;23.1077381,youtube_stats_raw[[#This Row],[ engagement_rate]]&lt;=0),"Medium","Low"))</f>
        <v>Low</v>
      </c>
      <c r="AO866" s="4">
        <f>DATE(T866, MATCH(U866,{"Jan","Feb","Mar","Apr","May","Jun","Jul","Aug","Sep","Oct","Nov","Dec"},0), V866)</f>
        <v>40925</v>
      </c>
      <c r="AP866" t="str">
        <f>IF(youtube_stats_raw[[#This Row],[subscribers]]&lt;70000000,"Micro",IF(youtube_stats_raw[[#This Row],[subscribers]]&lt;128000000,"Mid",IF(youtube_stats_raw[[#This Row],[subscribers]]&lt;186000000,"Macro","Mega")))</f>
        <v>Micro</v>
      </c>
      <c r="AQ866">
        <f>SUM((youtube_stats_raw[[#This Row],[lowest_yearly_earnings]] + youtube_stats_raw[[#This Row],[highest_yearly_earnings]])/2)</f>
        <v>1274100</v>
      </c>
      <c r="AR866"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67" spans="1:44" x14ac:dyDescent="0.3">
      <c r="A867">
        <v>991</v>
      </c>
      <c r="B867" t="s">
        <v>1135</v>
      </c>
      <c r="C867" s="1">
        <v>12300000</v>
      </c>
      <c r="D867" s="2">
        <v>9029609749</v>
      </c>
      <c r="E867" t="s">
        <v>81</v>
      </c>
      <c r="F867" t="s">
        <v>1135</v>
      </c>
      <c r="G867">
        <v>1200</v>
      </c>
      <c r="H867" t="s">
        <v>113</v>
      </c>
      <c r="I867" t="s">
        <v>114</v>
      </c>
      <c r="J867" t="s">
        <v>45</v>
      </c>
      <c r="K867">
        <v>525</v>
      </c>
      <c r="L867">
        <v>55</v>
      </c>
      <c r="M867">
        <v>172</v>
      </c>
      <c r="N867">
        <v>552513000</v>
      </c>
      <c r="O867">
        <v>138100</v>
      </c>
      <c r="P867">
        <v>2200000</v>
      </c>
      <c r="Q867">
        <v>1700000</v>
      </c>
      <c r="R867">
        <v>26500000</v>
      </c>
      <c r="S867">
        <v>700000</v>
      </c>
      <c r="T867">
        <v>2017</v>
      </c>
      <c r="U867" t="s">
        <v>46</v>
      </c>
      <c r="V867" t="s">
        <v>42</v>
      </c>
      <c r="W867">
        <v>51.3</v>
      </c>
      <c r="X867">
        <v>212559417</v>
      </c>
      <c r="Y867">
        <v>12.08</v>
      </c>
      <c r="Z867">
        <v>183241641</v>
      </c>
      <c r="AA867">
        <v>-14.235004</v>
      </c>
      <c r="AB867">
        <v>-51.925280000000001</v>
      </c>
      <c r="AC867">
        <v>14.285714285714286</v>
      </c>
      <c r="AD867">
        <v>7524674.7908333335</v>
      </c>
      <c r="AE867">
        <v>10250</v>
      </c>
      <c r="AF867">
        <v>1.3621851156260861E-3</v>
      </c>
      <c r="AG867">
        <v>243.64286620954388</v>
      </c>
      <c r="AH867">
        <v>734.11461373983741</v>
      </c>
      <c r="AI867">
        <v>9</v>
      </c>
      <c r="AJ867">
        <v>2061900</v>
      </c>
      <c r="AK867">
        <v>24800000</v>
      </c>
      <c r="AL867">
        <v>77777.777777777781</v>
      </c>
      <c r="AM867">
        <f>youtube_stats_raw[[#This Row],[subscribers_for_last_30_days]] /  youtube_stats_raw[[#This Row],[subscribers]]</f>
        <v>5.6910569105691054E-2</v>
      </c>
      <c r="AN867" t="str">
        <f>IF(AND(youtube_stats_raw[[#This Row],[upload_frequency]]&gt;23.1077381,youtube_stats_raw[[#This Row],[ engagement_rate]]&lt;=0),"High",IF(OR(youtube_stats_raw[[#This Row],[upload_frequency]]&gt;23.1077381,youtube_stats_raw[[#This Row],[ engagement_rate]]&lt;=0),"Medium","Low"))</f>
        <v>Low</v>
      </c>
      <c r="AO867" s="4">
        <f>DATE(T867, MATCH(U867,{"Jan","Feb","Mar","Apr","May","Jun","Jul","Aug","Sep","Oct","Nov","Dec"},0), V867)</f>
        <v>42778</v>
      </c>
      <c r="AP867" t="str">
        <f>IF(youtube_stats_raw[[#This Row],[subscribers]]&lt;70000000,"Micro",IF(youtube_stats_raw[[#This Row],[subscribers]]&lt;128000000,"Mid",IF(youtube_stats_raw[[#This Row],[subscribers]]&lt;186000000,"Macro","Mega")))</f>
        <v>Micro</v>
      </c>
      <c r="AQ867">
        <f>SUM((youtube_stats_raw[[#This Row],[lowest_yearly_earnings]] + youtube_stats_raw[[#This Row],[highest_yearly_earnings]])/2)</f>
        <v>14100000</v>
      </c>
      <c r="AR867"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68" spans="1:44" x14ac:dyDescent="0.3">
      <c r="A868">
        <v>992</v>
      </c>
      <c r="B868" t="s">
        <v>1136</v>
      </c>
      <c r="C868" s="1">
        <v>12300000</v>
      </c>
      <c r="D868" s="2">
        <v>1674409945</v>
      </c>
      <c r="E868" t="s">
        <v>58</v>
      </c>
      <c r="F868" t="s">
        <v>1136</v>
      </c>
      <c r="G868">
        <v>1500</v>
      </c>
      <c r="H868" t="s">
        <v>31</v>
      </c>
      <c r="I868" t="s">
        <v>32</v>
      </c>
      <c r="J868" t="s">
        <v>41</v>
      </c>
      <c r="K868">
        <v>6141</v>
      </c>
      <c r="L868">
        <v>125</v>
      </c>
      <c r="M868">
        <v>69</v>
      </c>
      <c r="N868">
        <v>64735000</v>
      </c>
      <c r="O868">
        <v>16200</v>
      </c>
      <c r="P868">
        <v>258900</v>
      </c>
      <c r="Q868">
        <v>194200</v>
      </c>
      <c r="R868">
        <v>3100000</v>
      </c>
      <c r="S868">
        <v>300000</v>
      </c>
      <c r="T868">
        <v>2018</v>
      </c>
      <c r="U868" t="s">
        <v>51</v>
      </c>
      <c r="V868" t="s">
        <v>74</v>
      </c>
      <c r="W868">
        <v>28.1</v>
      </c>
      <c r="X868">
        <v>1366417754</v>
      </c>
      <c r="Y868">
        <v>5.36</v>
      </c>
      <c r="Z868">
        <v>471031528</v>
      </c>
      <c r="AA868">
        <v>20.593684</v>
      </c>
      <c r="AB868">
        <v>78.962879999999998</v>
      </c>
      <c r="AC868">
        <v>20.833333333333332</v>
      </c>
      <c r="AD868">
        <v>1116273.2966666666</v>
      </c>
      <c r="AE868">
        <v>8200</v>
      </c>
      <c r="AF868">
        <v>7.3458713242413286E-3</v>
      </c>
      <c r="AG868">
        <v>154.62163299561624</v>
      </c>
      <c r="AH868">
        <v>136.13088983739837</v>
      </c>
      <c r="AI868">
        <v>8</v>
      </c>
      <c r="AJ868">
        <v>242700</v>
      </c>
      <c r="AK868">
        <v>2905800</v>
      </c>
      <c r="AL868">
        <v>37500</v>
      </c>
      <c r="AM868">
        <f>youtube_stats_raw[[#This Row],[subscribers_for_last_30_days]] /  youtube_stats_raw[[#This Row],[subscribers]]</f>
        <v>2.4390243902439025E-2</v>
      </c>
      <c r="AN868" t="str">
        <f>IF(AND(youtube_stats_raw[[#This Row],[upload_frequency]]&gt;23.1077381,youtube_stats_raw[[#This Row],[ engagement_rate]]&lt;=0),"High",IF(OR(youtube_stats_raw[[#This Row],[upload_frequency]]&gt;23.1077381,youtube_stats_raw[[#This Row],[ engagement_rate]]&lt;=0),"Medium","Low"))</f>
        <v>Low</v>
      </c>
      <c r="AO868" s="4">
        <f>DATE(T868, MATCH(U868,{"Jan","Feb","Mar","Apr","May","Jun","Jul","Aug","Sep","Oct","Nov","Dec"},0), V868)</f>
        <v>43357</v>
      </c>
      <c r="AP868" t="str">
        <f>IF(youtube_stats_raw[[#This Row],[subscribers]]&lt;70000000,"Micro",IF(youtube_stats_raw[[#This Row],[subscribers]]&lt;128000000,"Mid",IF(youtube_stats_raw[[#This Row],[subscribers]]&lt;186000000,"Macro","Mega")))</f>
        <v>Micro</v>
      </c>
      <c r="AQ868">
        <f>SUM((youtube_stats_raw[[#This Row],[lowest_yearly_earnings]] + youtube_stats_raw[[#This Row],[highest_yearly_earnings]])/2)</f>
        <v>1647100</v>
      </c>
      <c r="AR868"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High</v>
      </c>
    </row>
    <row r="869" spans="1:44" x14ac:dyDescent="0.3">
      <c r="A869">
        <v>993</v>
      </c>
      <c r="B869" t="s">
        <v>1137</v>
      </c>
      <c r="C869" s="1">
        <v>12300000</v>
      </c>
      <c r="D869" s="2">
        <v>2214684303</v>
      </c>
      <c r="E869" t="s">
        <v>41</v>
      </c>
      <c r="F869" t="s">
        <v>1138</v>
      </c>
      <c r="G869">
        <v>2452</v>
      </c>
      <c r="H869" t="s">
        <v>96</v>
      </c>
      <c r="I869" t="s">
        <v>97</v>
      </c>
      <c r="J869" t="s">
        <v>41</v>
      </c>
      <c r="K869">
        <v>129005</v>
      </c>
      <c r="L869">
        <v>867</v>
      </c>
      <c r="M869">
        <v>1202</v>
      </c>
      <c r="N869">
        <v>67035</v>
      </c>
      <c r="O869">
        <v>17</v>
      </c>
      <c r="P869">
        <v>268</v>
      </c>
      <c r="Q869">
        <v>201</v>
      </c>
      <c r="R869">
        <v>3200</v>
      </c>
      <c r="S869">
        <v>1000</v>
      </c>
      <c r="T869">
        <v>2006</v>
      </c>
      <c r="U869" t="s">
        <v>51</v>
      </c>
      <c r="V869" t="s">
        <v>83</v>
      </c>
      <c r="W869">
        <v>60</v>
      </c>
      <c r="X869">
        <v>66834405</v>
      </c>
      <c r="Y869">
        <v>3.85</v>
      </c>
      <c r="Z869">
        <v>55908316</v>
      </c>
      <c r="AA869">
        <v>55.378050999999999</v>
      </c>
      <c r="AB869">
        <v>-3.4359730000000002</v>
      </c>
      <c r="AC869">
        <v>11.351851851851851</v>
      </c>
      <c r="AD869">
        <v>903215.45799347467</v>
      </c>
      <c r="AE869">
        <v>5016.3132137030998</v>
      </c>
      <c r="AF869">
        <v>5.5538389753060887E-3</v>
      </c>
      <c r="AG869">
        <v>0.12101047523431153</v>
      </c>
      <c r="AH869">
        <v>180.05563439024391</v>
      </c>
      <c r="AI869">
        <v>20</v>
      </c>
      <c r="AJ869">
        <v>251</v>
      </c>
      <c r="AK869">
        <v>2999</v>
      </c>
      <c r="AL869">
        <v>50</v>
      </c>
      <c r="AM869">
        <f>youtube_stats_raw[[#This Row],[subscribers_for_last_30_days]] /  youtube_stats_raw[[#This Row],[subscribers]]</f>
        <v>8.1300813008130081E-5</v>
      </c>
      <c r="AN869" t="str">
        <f>IF(AND(youtube_stats_raw[[#This Row],[upload_frequency]]&gt;23.1077381,youtube_stats_raw[[#This Row],[ engagement_rate]]&lt;=0),"High",IF(OR(youtube_stats_raw[[#This Row],[upload_frequency]]&gt;23.1077381,youtube_stats_raw[[#This Row],[ engagement_rate]]&lt;=0),"Medium","Low"))</f>
        <v>Low</v>
      </c>
      <c r="AO869" s="4">
        <f>DATE(T869, MATCH(U869,{"Jan","Feb","Mar","Apr","May","Jun","Jul","Aug","Sep","Oct","Nov","Dec"},0), V869)</f>
        <v>38971</v>
      </c>
      <c r="AP869" t="str">
        <f>IF(youtube_stats_raw[[#This Row],[subscribers]]&lt;70000000,"Micro",IF(youtube_stats_raw[[#This Row],[subscribers]]&lt;128000000,"Mid",IF(youtube_stats_raw[[#This Row],[subscribers]]&lt;186000000,"Macro","Mega")))</f>
        <v>Micro</v>
      </c>
      <c r="AQ869">
        <f>SUM((youtube_stats_raw[[#This Row],[lowest_yearly_earnings]] + youtube_stats_raw[[#This Row],[highest_yearly_earnings]])/2)</f>
        <v>1700.5</v>
      </c>
      <c r="AR869"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Medium</v>
      </c>
    </row>
    <row r="870" spans="1:44" x14ac:dyDescent="0.3">
      <c r="A870">
        <v>994</v>
      </c>
      <c r="B870" t="s">
        <v>1139</v>
      </c>
      <c r="C870" s="1">
        <v>12300000</v>
      </c>
      <c r="D870" s="2">
        <v>374123483</v>
      </c>
      <c r="E870" t="s">
        <v>61</v>
      </c>
      <c r="F870" t="s">
        <v>1139</v>
      </c>
      <c r="G870">
        <v>39</v>
      </c>
      <c r="H870" t="s">
        <v>504</v>
      </c>
      <c r="I870" t="s">
        <v>505</v>
      </c>
      <c r="J870" t="s">
        <v>41</v>
      </c>
      <c r="K870">
        <v>35112</v>
      </c>
      <c r="L870">
        <v>4</v>
      </c>
      <c r="M870">
        <v>69</v>
      </c>
      <c r="N870">
        <v>3871000</v>
      </c>
      <c r="O870">
        <v>968</v>
      </c>
      <c r="P870">
        <v>15500</v>
      </c>
      <c r="Q870">
        <v>11600</v>
      </c>
      <c r="R870">
        <v>185800</v>
      </c>
      <c r="S870">
        <v>100000</v>
      </c>
      <c r="T870">
        <v>2012</v>
      </c>
      <c r="U870" t="s">
        <v>59</v>
      </c>
      <c r="V870" t="s">
        <v>110</v>
      </c>
      <c r="W870">
        <v>67</v>
      </c>
      <c r="X870">
        <v>10285453</v>
      </c>
      <c r="Y870">
        <v>6.48</v>
      </c>
      <c r="Z870">
        <v>9021165</v>
      </c>
      <c r="AA870">
        <v>60.128160999999999</v>
      </c>
      <c r="AB870">
        <v>18.643501000000001</v>
      </c>
      <c r="AC870">
        <v>0.27083333333333331</v>
      </c>
      <c r="AD870">
        <v>9592909.82051282</v>
      </c>
      <c r="AE870">
        <v>315384.61538461538</v>
      </c>
      <c r="AF870">
        <v>3.2876845637620666E-2</v>
      </c>
      <c r="AG870">
        <v>41.430171331960999</v>
      </c>
      <c r="AH870">
        <v>30.416543333333333</v>
      </c>
      <c r="AI870">
        <v>14</v>
      </c>
      <c r="AJ870">
        <v>14532</v>
      </c>
      <c r="AK870">
        <v>174200</v>
      </c>
      <c r="AL870">
        <v>7142.8571428571431</v>
      </c>
      <c r="AM870">
        <f>youtube_stats_raw[[#This Row],[subscribers_for_last_30_days]] /  youtube_stats_raw[[#This Row],[subscribers]]</f>
        <v>8.130081300813009E-3</v>
      </c>
      <c r="AN870" t="str">
        <f>IF(AND(youtube_stats_raw[[#This Row],[upload_frequency]]&gt;23.1077381,youtube_stats_raw[[#This Row],[ engagement_rate]]&lt;=0),"High",IF(OR(youtube_stats_raw[[#This Row],[upload_frequency]]&gt;23.1077381,youtube_stats_raw[[#This Row],[ engagement_rate]]&lt;=0),"Medium","Low"))</f>
        <v>Low</v>
      </c>
      <c r="AO870" s="4">
        <f>DATE(T870, MATCH(U870,{"Jan","Feb","Mar","Apr","May","Jun","Jul","Aug","Sep","Oct","Nov","Dec"},0), V870)</f>
        <v>41038</v>
      </c>
      <c r="AP870" t="str">
        <f>IF(youtube_stats_raw[[#This Row],[subscribers]]&lt;70000000,"Micro",IF(youtube_stats_raw[[#This Row],[subscribers]]&lt;128000000,"Mid",IF(youtube_stats_raw[[#This Row],[subscribers]]&lt;186000000,"Macro","Mega")))</f>
        <v>Micro</v>
      </c>
      <c r="AQ870">
        <f>SUM((youtube_stats_raw[[#This Row],[lowest_yearly_earnings]] + youtube_stats_raw[[#This Row],[highest_yearly_earnings]])/2)</f>
        <v>98700</v>
      </c>
      <c r="AR870"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71" spans="1:44" x14ac:dyDescent="0.3">
      <c r="A871">
        <v>995</v>
      </c>
      <c r="B871" t="s">
        <v>1140</v>
      </c>
      <c r="C871" s="1">
        <v>12300000</v>
      </c>
      <c r="D871" s="2">
        <v>2129773714</v>
      </c>
      <c r="E871" t="s">
        <v>170</v>
      </c>
      <c r="F871" t="s">
        <v>1140</v>
      </c>
      <c r="G871">
        <v>62</v>
      </c>
      <c r="H871" t="s">
        <v>31</v>
      </c>
      <c r="I871" t="s">
        <v>32</v>
      </c>
      <c r="J871" t="s">
        <v>170</v>
      </c>
      <c r="K871">
        <v>4568</v>
      </c>
      <c r="L871">
        <v>125</v>
      </c>
      <c r="M871">
        <v>44</v>
      </c>
      <c r="N871">
        <v>24000000</v>
      </c>
      <c r="O871">
        <v>6000</v>
      </c>
      <c r="P871">
        <v>96000</v>
      </c>
      <c r="Q871">
        <v>72000</v>
      </c>
      <c r="R871">
        <v>1200000</v>
      </c>
      <c r="S871">
        <v>100000</v>
      </c>
      <c r="T871">
        <v>2017</v>
      </c>
      <c r="U871" t="s">
        <v>91</v>
      </c>
      <c r="V871" t="s">
        <v>33</v>
      </c>
      <c r="W871">
        <v>28.1</v>
      </c>
      <c r="X871">
        <v>1366417754</v>
      </c>
      <c r="Y871">
        <v>5.36</v>
      </c>
      <c r="Z871">
        <v>471031528</v>
      </c>
      <c r="AA871">
        <v>20.593684</v>
      </c>
      <c r="AB871">
        <v>78.962879999999998</v>
      </c>
      <c r="AC871">
        <v>0.73809523809523814</v>
      </c>
      <c r="AD871">
        <v>34351188.935483873</v>
      </c>
      <c r="AE871">
        <v>198387.09677419355</v>
      </c>
      <c r="AF871">
        <v>5.7752614369997804E-3</v>
      </c>
      <c r="AG871">
        <v>45.075211215608043</v>
      </c>
      <c r="AH871">
        <v>173.15233447154472</v>
      </c>
      <c r="AI871">
        <v>9</v>
      </c>
      <c r="AJ871">
        <v>90000</v>
      </c>
      <c r="AK871">
        <v>1128000</v>
      </c>
      <c r="AL871">
        <v>11111.111111111111</v>
      </c>
      <c r="AM871">
        <f>youtube_stats_raw[[#This Row],[subscribers_for_last_30_days]] /  youtube_stats_raw[[#This Row],[subscribers]]</f>
        <v>8.130081300813009E-3</v>
      </c>
      <c r="AN871" t="str">
        <f>IF(AND(youtube_stats_raw[[#This Row],[upload_frequency]]&gt;23.1077381,youtube_stats_raw[[#This Row],[ engagement_rate]]&lt;=0),"High",IF(OR(youtube_stats_raw[[#This Row],[upload_frequency]]&gt;23.1077381,youtube_stats_raw[[#This Row],[ engagement_rate]]&lt;=0),"Medium","Low"))</f>
        <v>Low</v>
      </c>
      <c r="AO871" s="4">
        <f>DATE(T871, MATCH(U871,{"Jan","Feb","Mar","Apr","May","Jun","Jul","Aug","Sep","Oct","Nov","Dec"},0), V871)</f>
        <v>42948</v>
      </c>
      <c r="AP871" t="str">
        <f>IF(youtube_stats_raw[[#This Row],[subscribers]]&lt;70000000,"Micro",IF(youtube_stats_raw[[#This Row],[subscribers]]&lt;128000000,"Mid",IF(youtube_stats_raw[[#This Row],[subscribers]]&lt;186000000,"Macro","Mega")))</f>
        <v>Micro</v>
      </c>
      <c r="AQ871">
        <f>SUM((youtube_stats_raw[[#This Row],[lowest_yearly_earnings]] + youtube_stats_raw[[#This Row],[highest_yearly_earnings]])/2)</f>
        <v>636000</v>
      </c>
      <c r="AR871" s="62" t="str">
        <f>IF(youtube_stats_raw[[#This Row],[upload_frequency]]&lt;=_xlfn.PERCENTILE.INC(AC:AC,0.2),"Very Low",IF(youtube_stats_raw[[#This Row],[upload_frequency]]&lt;=_xlfn.PERCENTILE.INC(AC:AC,0.4),"Low",IF(youtube_stats_raw[[#This Row],[upload_frequency]]&lt;=_xlfn.PERCENTILE.INC(AC:AC,0.6),"Medium",IF(youtube_stats_raw[[#This Row],[upload_frequency]]&lt;=_xlfn.PERCENTILE.INC(AC:AC,0.8),"High","Very High"))))</f>
        <v>Very Low</v>
      </c>
    </row>
    <row r="875" spans="1:44" x14ac:dyDescent="0.3">
      <c r="U875">
        <f>COUNTIF(youtube_stats_raw[subscribers],"&lt;1000")</f>
        <v>0</v>
      </c>
      <c r="W875">
        <f>MIN(C:C)</f>
        <v>12300000</v>
      </c>
    </row>
    <row r="876" spans="1:44" x14ac:dyDescent="0.3">
      <c r="S876" s="1" t="e">
        <f>MAX(youtube_stats_raw #REF! )</f>
        <v>#NAME?</v>
      </c>
      <c r="U876" t="s">
        <v>1180</v>
      </c>
      <c r="W876" t="s">
        <v>1179</v>
      </c>
    </row>
    <row r="877" spans="1:44" x14ac:dyDescent="0.3">
      <c r="S877" s="1" t="s">
        <v>1181</v>
      </c>
    </row>
  </sheetData>
  <phoneticPr fontId="1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6BB87-C5A7-4AB7-BE40-EAEC690F438B}">
  <dimension ref="A1:H20"/>
  <sheetViews>
    <sheetView tabSelected="1" workbookViewId="0"/>
  </sheetViews>
  <sheetFormatPr defaultRowHeight="14.4" x14ac:dyDescent="0.3"/>
  <cols>
    <col min="1" max="1" width="16.109375" customWidth="1"/>
    <col min="2" max="2" width="15.77734375" customWidth="1"/>
    <col min="3" max="3" width="21.44140625" customWidth="1"/>
    <col min="4" max="4" width="16.88671875" bestFit="1" customWidth="1"/>
    <col min="5" max="5" width="17.21875" customWidth="1"/>
    <col min="7" max="7" width="12" bestFit="1" customWidth="1"/>
  </cols>
  <sheetData>
    <row r="1" spans="1:8" ht="27.6" customHeight="1" thickBot="1" x14ac:dyDescent="0.35">
      <c r="A1" s="13" t="s">
        <v>29</v>
      </c>
      <c r="B1" s="14">
        <f>_xlfn.XLOOKUP(Analysis!A1, youtube_stats_raw[Youtuber],youtube_stats_raw[subscribers])</f>
        <v>245000000</v>
      </c>
      <c r="C1" s="14" t="str">
        <f>_xlfn.XLOOKUP(A1,youtube_stats_raw[Youtuber],youtube_stats_raw[category])</f>
        <v>Music</v>
      </c>
      <c r="D1" s="15">
        <f>_xlfn.XLOOKUP(Analysis!A1,youtube_stats_raw[Youtuber],youtube_stats_raw[video_views_for_the_last_30_days])</f>
        <v>2258000000</v>
      </c>
    </row>
    <row r="2" spans="1:8" s="6" customFormat="1" ht="28.8" customHeight="1" thickBot="1" x14ac:dyDescent="0.35">
      <c r="A2" s="41" t="s">
        <v>1148</v>
      </c>
      <c r="B2" s="42" t="s">
        <v>1149</v>
      </c>
      <c r="C2" s="43" t="s">
        <v>1150</v>
      </c>
      <c r="D2" s="44" t="s">
        <v>1168</v>
      </c>
    </row>
    <row r="3" spans="1:8" x14ac:dyDescent="0.3">
      <c r="B3" s="4"/>
    </row>
    <row r="4" spans="1:8" x14ac:dyDescent="0.3">
      <c r="B4" s="3"/>
    </row>
    <row r="6" spans="1:8" x14ac:dyDescent="0.3">
      <c r="A6" s="16"/>
      <c r="B6" s="16"/>
      <c r="C6" s="16"/>
    </row>
    <row r="10" spans="1:8" ht="15" thickBot="1" x14ac:dyDescent="0.35"/>
    <row r="11" spans="1:8" ht="21" customHeight="1" thickBot="1" x14ac:dyDescent="0.35">
      <c r="A11" s="27" t="s">
        <v>1151</v>
      </c>
      <c r="B11" s="11" t="s">
        <v>1147</v>
      </c>
      <c r="C11" s="11" t="s">
        <v>1146</v>
      </c>
      <c r="D11" s="11" t="s">
        <v>1145</v>
      </c>
      <c r="E11" s="17" t="s">
        <v>1144</v>
      </c>
    </row>
    <row r="12" spans="1:8" ht="15" thickBot="1" x14ac:dyDescent="0.35">
      <c r="A12" s="8" t="s">
        <v>1147</v>
      </c>
      <c r="B12" s="18">
        <v>1</v>
      </c>
      <c r="C12" s="19"/>
      <c r="D12" s="19"/>
      <c r="E12" s="20"/>
    </row>
    <row r="13" spans="1:8" ht="15" thickBot="1" x14ac:dyDescent="0.35">
      <c r="A13" s="8" t="s">
        <v>1146</v>
      </c>
      <c r="B13" s="21">
        <v>4.8063118522844374E-2</v>
      </c>
      <c r="C13" s="22">
        <v>1</v>
      </c>
      <c r="D13" s="22"/>
      <c r="E13" s="23"/>
      <c r="H13" s="7"/>
    </row>
    <row r="14" spans="1:8" ht="15" thickBot="1" x14ac:dyDescent="0.35">
      <c r="A14" s="10" t="s">
        <v>1145</v>
      </c>
      <c r="B14" s="21">
        <v>-2.3758819514469891E-2</v>
      </c>
      <c r="C14" s="22">
        <v>5.6353109122453802E-2</v>
      </c>
      <c r="D14" s="22">
        <v>1</v>
      </c>
      <c r="E14" s="23"/>
    </row>
    <row r="15" spans="1:8" ht="15" thickBot="1" x14ac:dyDescent="0.35">
      <c r="A15" s="9" t="s">
        <v>1144</v>
      </c>
      <c r="B15" s="24">
        <v>0.2730430035439661</v>
      </c>
      <c r="C15" s="25">
        <v>6.379231246066E-2</v>
      </c>
      <c r="D15" s="25">
        <v>0.84521405776674075</v>
      </c>
      <c r="E15" s="26">
        <v>1</v>
      </c>
    </row>
    <row r="19" spans="1:5" ht="28.2" customHeight="1" x14ac:dyDescent="0.3">
      <c r="A19" s="45" t="s">
        <v>1153</v>
      </c>
      <c r="B19" s="12"/>
      <c r="C19" s="45" t="s">
        <v>1167</v>
      </c>
      <c r="D19" s="12"/>
      <c r="E19" s="45" t="s">
        <v>1166</v>
      </c>
    </row>
    <row r="20" spans="1:5" ht="15.6" x14ac:dyDescent="0.3">
      <c r="A20" s="46">
        <v>5</v>
      </c>
      <c r="B20" s="46"/>
      <c r="C20" s="46">
        <f>(D1/1000) * A20</f>
        <v>11290000</v>
      </c>
      <c r="D20" s="46"/>
      <c r="E20" s="46">
        <f xml:space="preserve"> (D1 / 1000) * A20</f>
        <v>11290000</v>
      </c>
    </row>
  </sheetData>
  <scenarios current="0" show="0" sqref="E20">
    <scenario name="Best Case" locked="1" count="1" user="Mihir Vachhani">
      <inputCells r="A20" val="10"/>
    </scenario>
    <scenario name="Likely Case" locked="1" count="1" user="Mihir Vachhani" comment="_x000a_">
      <inputCells r="A20" val="5"/>
    </scenario>
    <scenario name="Worst Case" locked="1" count="1" user="Mihir Vachhani">
      <inputCells r="A20" val="2"/>
    </scenario>
  </scenario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EBAC0D3-E9BE-420E-B5B8-EDCDD11D140B}">
          <x14:formula1>
            <xm:f>Cleaned_Data!$B$1:$B$871</xm:f>
          </x14:formula1>
          <xm:sqref>A1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72CF-81F2-4813-94CE-93A3848FC4C7}">
  <sheetPr>
    <outlinePr summaryBelow="0"/>
  </sheetPr>
  <dimension ref="B1:G11"/>
  <sheetViews>
    <sheetView showGridLines="0" workbookViewId="0">
      <selection activeCell="F16" sqref="F16"/>
    </sheetView>
  </sheetViews>
  <sheetFormatPr defaultRowHeight="14.4" outlineLevelRow="1" outlineLevelCol="1" x14ac:dyDescent="0.3"/>
  <cols>
    <col min="3" max="3" width="6.21875" bestFit="1" customWidth="1"/>
    <col min="4" max="7" width="13.109375" bestFit="1" customWidth="1" outlineLevel="1"/>
  </cols>
  <sheetData>
    <row r="1" spans="2:7" ht="15" thickBot="1" x14ac:dyDescent="0.35"/>
    <row r="2" spans="2:7" ht="15.6" x14ac:dyDescent="0.3">
      <c r="B2" s="32" t="s">
        <v>1158</v>
      </c>
      <c r="C2" s="32"/>
      <c r="D2" s="37"/>
      <c r="E2" s="37"/>
      <c r="F2" s="37"/>
      <c r="G2" s="37"/>
    </row>
    <row r="3" spans="2:7" ht="15.6" collapsed="1" x14ac:dyDescent="0.3">
      <c r="B3" s="31"/>
      <c r="C3" s="31"/>
      <c r="D3" s="38" t="s">
        <v>1160</v>
      </c>
      <c r="E3" s="38" t="s">
        <v>1156</v>
      </c>
      <c r="F3" s="38" t="s">
        <v>1157</v>
      </c>
      <c r="G3" s="38" t="s">
        <v>1155</v>
      </c>
    </row>
    <row r="4" spans="2:7" ht="20.399999999999999" hidden="1" outlineLevel="1" x14ac:dyDescent="0.3">
      <c r="B4" s="34"/>
      <c r="C4" s="34"/>
      <c r="E4" s="40"/>
      <c r="F4" s="40" t="s">
        <v>1165</v>
      </c>
      <c r="G4" s="40"/>
    </row>
    <row r="5" spans="2:7" x14ac:dyDescent="0.3">
      <c r="B5" s="35" t="s">
        <v>1159</v>
      </c>
      <c r="C5" s="35"/>
      <c r="D5" s="33"/>
      <c r="E5" s="33"/>
      <c r="F5" s="33"/>
      <c r="G5" s="33"/>
    </row>
    <row r="6" spans="2:7" outlineLevel="1" x14ac:dyDescent="0.3">
      <c r="B6" s="34"/>
      <c r="C6" s="34" t="s">
        <v>1154</v>
      </c>
      <c r="D6">
        <v>5</v>
      </c>
      <c r="E6" s="39">
        <v>10</v>
      </c>
      <c r="F6" s="39">
        <v>5</v>
      </c>
      <c r="G6" s="39">
        <v>2</v>
      </c>
    </row>
    <row r="7" spans="2:7" x14ac:dyDescent="0.3">
      <c r="B7" s="35" t="s">
        <v>1161</v>
      </c>
      <c r="C7" s="35"/>
      <c r="D7" s="33"/>
      <c r="E7" s="33"/>
      <c r="F7" s="33"/>
      <c r="G7" s="33"/>
    </row>
    <row r="8" spans="2:7" ht="15" outlineLevel="1" thickBot="1" x14ac:dyDescent="0.35">
      <c r="B8" s="36"/>
      <c r="C8" s="36" t="s">
        <v>1169</v>
      </c>
      <c r="D8" s="30">
        <v>11290000</v>
      </c>
      <c r="E8" s="30">
        <v>22580000</v>
      </c>
      <c r="F8" s="30">
        <v>11290000</v>
      </c>
      <c r="G8" s="30">
        <v>4516000</v>
      </c>
    </row>
    <row r="9" spans="2:7" x14ac:dyDescent="0.3">
      <c r="B9" t="s">
        <v>1162</v>
      </c>
    </row>
    <row r="10" spans="2:7" x14ac:dyDescent="0.3">
      <c r="B10" t="s">
        <v>1163</v>
      </c>
    </row>
    <row r="11" spans="2:7" x14ac:dyDescent="0.3">
      <c r="B11" t="s">
        <v>1164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39FAE-7929-4D6A-8A0F-5DA776DA9D32}">
  <dimension ref="A1:J627"/>
  <sheetViews>
    <sheetView topLeftCell="C525" zoomScaleNormal="100" workbookViewId="0">
      <selection activeCell="D616" sqref="D616"/>
    </sheetView>
  </sheetViews>
  <sheetFormatPr defaultRowHeight="14.4" x14ac:dyDescent="0.3"/>
  <cols>
    <col min="1" max="1" width="19" bestFit="1" customWidth="1"/>
    <col min="2" max="2" width="32.5546875" bestFit="1" customWidth="1"/>
    <col min="3" max="3" width="31.44140625" bestFit="1" customWidth="1"/>
    <col min="4" max="4" width="15.88671875" customWidth="1"/>
    <col min="5" max="5" width="10.77734375" bestFit="1" customWidth="1"/>
    <col min="6" max="6" width="12.77734375" customWidth="1"/>
    <col min="7" max="7" width="10.77734375" bestFit="1" customWidth="1"/>
    <col min="8" max="8" width="16.6640625" bestFit="1" customWidth="1"/>
    <col min="9" max="9" width="22.21875" bestFit="1" customWidth="1"/>
    <col min="10" max="10" width="21.77734375" bestFit="1" customWidth="1"/>
    <col min="11" max="12" width="12" bestFit="1" customWidth="1"/>
    <col min="13" max="14" width="9" bestFit="1" customWidth="1"/>
    <col min="15" max="15" width="12" bestFit="1" customWidth="1"/>
    <col min="16" max="16" width="9" bestFit="1" customWidth="1"/>
    <col min="17" max="17" width="12" bestFit="1" customWidth="1"/>
    <col min="18" max="27" width="9" bestFit="1" customWidth="1"/>
    <col min="28" max="31" width="12" bestFit="1" customWidth="1"/>
    <col min="32" max="32" width="9" bestFit="1" customWidth="1"/>
    <col min="33" max="33" width="12" bestFit="1" customWidth="1"/>
    <col min="34" max="34" width="9" bestFit="1" customWidth="1"/>
    <col min="35" max="35" width="12" bestFit="1" customWidth="1"/>
    <col min="36" max="37" width="9" bestFit="1" customWidth="1"/>
    <col min="38" max="38" width="12" bestFit="1" customWidth="1"/>
    <col min="39" max="39" width="10" bestFit="1" customWidth="1"/>
    <col min="40" max="40" width="12" bestFit="1" customWidth="1"/>
    <col min="41" max="41" width="11" bestFit="1" customWidth="1"/>
    <col min="42" max="44" width="10" bestFit="1" customWidth="1"/>
    <col min="45" max="45" width="12" bestFit="1" customWidth="1"/>
    <col min="46" max="47" width="10" bestFit="1" customWidth="1"/>
    <col min="48" max="49" width="12" bestFit="1" customWidth="1"/>
    <col min="50" max="50" width="11" bestFit="1" customWidth="1"/>
    <col min="51" max="51" width="20.5546875" bestFit="1" customWidth="1"/>
    <col min="52" max="52" width="11" bestFit="1" customWidth="1"/>
    <col min="53" max="54" width="12" bestFit="1" customWidth="1"/>
    <col min="55" max="57" width="11" bestFit="1" customWidth="1"/>
    <col min="58" max="58" width="12" bestFit="1" customWidth="1"/>
    <col min="59" max="59" width="11" bestFit="1" customWidth="1"/>
    <col min="60" max="61" width="12" bestFit="1" customWidth="1"/>
    <col min="62" max="62" width="11" bestFit="1" customWidth="1"/>
    <col min="63" max="63" width="12" bestFit="1" customWidth="1"/>
    <col min="64" max="72" width="11" bestFit="1" customWidth="1"/>
    <col min="73" max="74" width="12" bestFit="1" customWidth="1"/>
    <col min="75" max="76" width="11" bestFit="1" customWidth="1"/>
    <col min="77" max="77" width="12" bestFit="1" customWidth="1"/>
    <col min="78" max="78" width="11" bestFit="1" customWidth="1"/>
    <col min="79" max="80" width="12" bestFit="1" customWidth="1"/>
    <col min="81" max="81" width="11" bestFit="1" customWidth="1"/>
    <col min="82" max="82" width="12" bestFit="1" customWidth="1"/>
    <col min="83" max="83" width="11" bestFit="1" customWidth="1"/>
    <col min="84" max="84" width="12" bestFit="1" customWidth="1"/>
    <col min="85" max="85" width="11" bestFit="1" customWidth="1"/>
    <col min="86" max="86" width="12" bestFit="1" customWidth="1"/>
    <col min="87" max="88" width="11" bestFit="1" customWidth="1"/>
    <col min="89" max="89" width="12" bestFit="1" customWidth="1"/>
    <col min="90" max="90" width="11" bestFit="1" customWidth="1"/>
    <col min="91" max="93" width="12" bestFit="1" customWidth="1"/>
    <col min="94" max="94" width="11" bestFit="1" customWidth="1"/>
    <col min="95" max="95" width="12" bestFit="1" customWidth="1"/>
    <col min="96" max="96" width="11" bestFit="1" customWidth="1"/>
    <col min="97" max="98" width="12" bestFit="1" customWidth="1"/>
    <col min="99" max="99" width="11" bestFit="1" customWidth="1"/>
    <col min="100" max="100" width="25.88671875" bestFit="1" customWidth="1"/>
    <col min="101" max="104" width="12" bestFit="1" customWidth="1"/>
    <col min="105" max="105" width="8" bestFit="1" customWidth="1"/>
    <col min="106" max="114" width="12" bestFit="1" customWidth="1"/>
    <col min="115" max="115" width="11" bestFit="1" customWidth="1"/>
    <col min="116" max="118" width="12" bestFit="1" customWidth="1"/>
    <col min="119" max="119" width="9" bestFit="1" customWidth="1"/>
    <col min="120" max="120" width="11" bestFit="1" customWidth="1"/>
    <col min="121" max="121" width="9" bestFit="1" customWidth="1"/>
    <col min="122" max="123" width="12" bestFit="1" customWidth="1"/>
    <col min="124" max="124" width="9" bestFit="1" customWidth="1"/>
    <col min="125" max="130" width="12" bestFit="1" customWidth="1"/>
    <col min="131" max="131" width="11" bestFit="1" customWidth="1"/>
    <col min="132" max="141" width="12" bestFit="1" customWidth="1"/>
    <col min="142" max="142" width="10" bestFit="1" customWidth="1"/>
    <col min="143" max="148" width="12" bestFit="1" customWidth="1"/>
    <col min="149" max="149" width="24.88671875" bestFit="1" customWidth="1"/>
    <col min="150" max="150" width="25.44140625" bestFit="1" customWidth="1"/>
    <col min="151" max="151" width="30.6640625" bestFit="1" customWidth="1"/>
  </cols>
  <sheetData>
    <row r="1" spans="1:1" x14ac:dyDescent="0.3">
      <c r="A1" s="62"/>
    </row>
    <row r="23" spans="1:1" x14ac:dyDescent="0.3">
      <c r="A23" s="62"/>
    </row>
    <row r="45" spans="1:6" x14ac:dyDescent="0.3">
      <c r="A45" s="60" t="s">
        <v>1174</v>
      </c>
      <c r="B45" s="60"/>
    </row>
    <row r="46" spans="1:6" x14ac:dyDescent="0.3">
      <c r="A46" s="60"/>
      <c r="B46" s="60"/>
    </row>
    <row r="47" spans="1:6" x14ac:dyDescent="0.3">
      <c r="A47" s="29">
        <v>1</v>
      </c>
      <c r="B47" t="s">
        <v>1220</v>
      </c>
      <c r="C47" t="s">
        <v>1201</v>
      </c>
      <c r="F47" t="s">
        <v>1200</v>
      </c>
    </row>
    <row r="48" spans="1:6" x14ac:dyDescent="0.3">
      <c r="A48" s="29" t="s">
        <v>1173</v>
      </c>
      <c r="B48" s="52">
        <v>22872183.908045977</v>
      </c>
      <c r="C48" s="62">
        <v>870</v>
      </c>
      <c r="F48" s="55">
        <v>7080148.5494252872</v>
      </c>
    </row>
    <row r="50" spans="1:9" x14ac:dyDescent="0.3">
      <c r="A50" s="47">
        <v>2</v>
      </c>
      <c r="B50" t="s">
        <v>1176</v>
      </c>
      <c r="F50" t="s">
        <v>1221</v>
      </c>
    </row>
    <row r="51" spans="1:9" x14ac:dyDescent="0.3">
      <c r="A51" t="s">
        <v>1175</v>
      </c>
      <c r="B51" s="55">
        <v>3490190925</v>
      </c>
      <c r="F51">
        <f>F48 / B48</f>
        <v>0.30955279906326011</v>
      </c>
    </row>
    <row r="53" spans="1:9" x14ac:dyDescent="0.3">
      <c r="A53" s="29">
        <v>3</v>
      </c>
      <c r="B53" t="s">
        <v>1178</v>
      </c>
      <c r="F53" s="48" t="s">
        <v>1182</v>
      </c>
      <c r="H53" s="28" t="s">
        <v>1185</v>
      </c>
      <c r="I53" t="s">
        <v>1178</v>
      </c>
    </row>
    <row r="54" spans="1:9" x14ac:dyDescent="0.3">
      <c r="A54" t="s">
        <v>1177</v>
      </c>
      <c r="B54" s="62">
        <v>870</v>
      </c>
      <c r="C54">
        <f>COUNTIF(youtube_stats_raw[burnout_risk],"High")</f>
        <v>44</v>
      </c>
      <c r="F54" s="57">
        <f xml:space="preserve"> I54 / B54</f>
        <v>5.057471264367816E-2</v>
      </c>
      <c r="H54" s="29" t="s">
        <v>1216</v>
      </c>
      <c r="I54" s="62">
        <v>44</v>
      </c>
    </row>
    <row r="55" spans="1:9" x14ac:dyDescent="0.3">
      <c r="H55" s="29" t="s">
        <v>1217</v>
      </c>
      <c r="I55" s="62">
        <v>423</v>
      </c>
    </row>
    <row r="56" spans="1:9" x14ac:dyDescent="0.3">
      <c r="A56" s="29">
        <v>4</v>
      </c>
      <c r="H56" s="29" t="s">
        <v>1218</v>
      </c>
      <c r="I56" s="62">
        <v>403</v>
      </c>
    </row>
    <row r="57" spans="1:9" ht="28.8" x14ac:dyDescent="0.3">
      <c r="A57" s="49" t="s">
        <v>1183</v>
      </c>
      <c r="B57" s="56" t="s">
        <v>1219</v>
      </c>
      <c r="H57" s="29" t="s">
        <v>1152</v>
      </c>
      <c r="I57" s="62">
        <v>870</v>
      </c>
    </row>
    <row r="58" spans="1:9" x14ac:dyDescent="0.3">
      <c r="B58" s="62">
        <v>34219174</v>
      </c>
    </row>
    <row r="60" spans="1:9" x14ac:dyDescent="0.3">
      <c r="A60" s="61" t="s">
        <v>1189</v>
      </c>
      <c r="B60" s="61"/>
      <c r="C60" s="61"/>
    </row>
    <row r="61" spans="1:9" ht="43.2" x14ac:dyDescent="0.3">
      <c r="A61" s="51" t="s">
        <v>7</v>
      </c>
      <c r="B61" s="6" t="s">
        <v>1186</v>
      </c>
      <c r="C61" s="6" t="s">
        <v>1187</v>
      </c>
      <c r="D61" s="6" t="s">
        <v>1188</v>
      </c>
    </row>
    <row r="62" spans="1:9" x14ac:dyDescent="0.3">
      <c r="A62" s="29" t="s">
        <v>513</v>
      </c>
      <c r="B62" s="62">
        <v>0</v>
      </c>
      <c r="C62" s="62">
        <v>9.6999999999999993</v>
      </c>
      <c r="D62" s="62">
        <v>11.12</v>
      </c>
      <c r="E62" s="7" t="str">
        <f t="shared" ref="E62:E93" si="0">IF(D62 &gt; MEDIAN(D62:D110),"High Unemployment","Low Unemployment")</f>
        <v>High Unemployment</v>
      </c>
    </row>
    <row r="63" spans="1:9" x14ac:dyDescent="0.3">
      <c r="A63" s="29" t="s">
        <v>801</v>
      </c>
      <c r="B63" s="62">
        <v>4</v>
      </c>
      <c r="C63" s="62">
        <v>0</v>
      </c>
      <c r="D63" s="62">
        <v>0</v>
      </c>
      <c r="E63" s="50" t="str">
        <f t="shared" si="0"/>
        <v>Low Unemployment</v>
      </c>
    </row>
    <row r="64" spans="1:9" x14ac:dyDescent="0.3">
      <c r="A64" s="29" t="s">
        <v>129</v>
      </c>
      <c r="B64" s="62">
        <v>11584615.461538462</v>
      </c>
      <c r="C64" s="62">
        <v>90</v>
      </c>
      <c r="D64" s="62">
        <v>9.7899999999999991</v>
      </c>
      <c r="E64" s="50" t="str">
        <f t="shared" si="0"/>
        <v>High Unemployment</v>
      </c>
    </row>
    <row r="65" spans="1:9" x14ac:dyDescent="0.3">
      <c r="A65" s="29" t="s">
        <v>329</v>
      </c>
      <c r="B65" s="62">
        <v>3630651</v>
      </c>
      <c r="C65" s="62">
        <v>113.1</v>
      </c>
      <c r="D65" s="62">
        <v>5.27</v>
      </c>
      <c r="E65" s="50" t="str">
        <f t="shared" si="0"/>
        <v>Low Unemployment</v>
      </c>
      <c r="F65" s="29"/>
      <c r="G65" s="29"/>
    </row>
    <row r="66" spans="1:9" x14ac:dyDescent="0.3">
      <c r="A66" s="29" t="s">
        <v>954</v>
      </c>
      <c r="B66" s="62">
        <v>0</v>
      </c>
      <c r="C66" s="62">
        <v>20.6</v>
      </c>
      <c r="D66" s="62">
        <v>4.1900000000000004</v>
      </c>
      <c r="E66" s="50" t="str">
        <f t="shared" si="0"/>
        <v>Low Unemployment</v>
      </c>
      <c r="F66" s="29"/>
      <c r="G66" s="29"/>
    </row>
    <row r="67" spans="1:9" x14ac:dyDescent="0.3">
      <c r="A67" s="29" t="s">
        <v>190</v>
      </c>
      <c r="B67" s="62">
        <v>8800000</v>
      </c>
      <c r="C67" s="62">
        <v>65.400000000000006</v>
      </c>
      <c r="D67" s="62">
        <v>10.33</v>
      </c>
      <c r="E67" s="50" t="str">
        <f t="shared" si="0"/>
        <v>High Unemployment</v>
      </c>
      <c r="F67" s="29"/>
      <c r="G67" s="29"/>
    </row>
    <row r="68" spans="1:9" x14ac:dyDescent="0.3">
      <c r="A68" s="29" t="s">
        <v>113</v>
      </c>
      <c r="B68" s="62">
        <v>5701754.0983606558</v>
      </c>
      <c r="C68" s="62">
        <v>51.300000000000004</v>
      </c>
      <c r="D68" s="62">
        <v>12.08</v>
      </c>
      <c r="E68" s="50" t="str">
        <f t="shared" si="0"/>
        <v>High Unemployment</v>
      </c>
      <c r="F68" s="29"/>
      <c r="G68" s="29"/>
    </row>
    <row r="69" spans="1:9" x14ac:dyDescent="0.3">
      <c r="A69" s="29" t="s">
        <v>106</v>
      </c>
      <c r="B69" s="62">
        <v>4949640</v>
      </c>
      <c r="C69" s="62">
        <v>68.900000000000006</v>
      </c>
      <c r="D69" s="62">
        <v>5.5600000000000005</v>
      </c>
      <c r="E69" s="50" t="str">
        <f t="shared" si="0"/>
        <v>High Unemployment</v>
      </c>
      <c r="F69" s="29"/>
      <c r="G69" s="29"/>
    </row>
    <row r="70" spans="1:9" x14ac:dyDescent="0.3">
      <c r="A70" s="29" t="s">
        <v>149</v>
      </c>
      <c r="B70" s="62">
        <v>2666667.3333333335</v>
      </c>
      <c r="C70" s="62">
        <v>88.5</v>
      </c>
      <c r="D70" s="62">
        <v>7.09</v>
      </c>
      <c r="E70" s="50" t="str">
        <f t="shared" si="0"/>
        <v>High Unemployment</v>
      </c>
      <c r="F70" s="29"/>
      <c r="G70" s="29"/>
    </row>
    <row r="71" spans="1:9" x14ac:dyDescent="0.3">
      <c r="A71" s="29" t="s">
        <v>644</v>
      </c>
      <c r="B71" s="62">
        <v>1100000</v>
      </c>
      <c r="C71" s="62">
        <v>50.6</v>
      </c>
      <c r="D71" s="62">
        <v>4.32</v>
      </c>
      <c r="E71" s="50" t="str">
        <f t="shared" si="0"/>
        <v>Low Unemployment</v>
      </c>
      <c r="F71" s="29"/>
      <c r="G71" s="29"/>
      <c r="H71" s="29"/>
      <c r="I71" s="29"/>
    </row>
    <row r="72" spans="1:9" x14ac:dyDescent="0.3">
      <c r="A72" s="29" t="s">
        <v>179</v>
      </c>
      <c r="B72" s="62">
        <v>10463636.363636363</v>
      </c>
      <c r="C72" s="62">
        <v>55.3</v>
      </c>
      <c r="D72" s="62">
        <v>9.7100000000000009</v>
      </c>
      <c r="E72" s="50" t="str">
        <f t="shared" si="0"/>
        <v>High Unemployment</v>
      </c>
      <c r="F72" s="29"/>
      <c r="G72" s="29"/>
      <c r="H72" s="29"/>
      <c r="I72" s="29"/>
    </row>
    <row r="73" spans="1:9" x14ac:dyDescent="0.3">
      <c r="A73" s="29" t="s">
        <v>157</v>
      </c>
      <c r="B73" s="62">
        <v>5</v>
      </c>
      <c r="C73" s="62">
        <v>41.4</v>
      </c>
      <c r="D73" s="62">
        <v>1.64</v>
      </c>
      <c r="E73" s="50" t="str">
        <f t="shared" si="0"/>
        <v>Low Unemployment</v>
      </c>
      <c r="F73" s="29"/>
      <c r="G73" s="29"/>
      <c r="H73" s="29"/>
      <c r="I73" s="29"/>
    </row>
    <row r="74" spans="1:9" x14ac:dyDescent="0.3">
      <c r="A74" s="29" t="s">
        <v>866</v>
      </c>
      <c r="B74" s="62">
        <v>1893800</v>
      </c>
      <c r="C74" s="62">
        <v>44.9</v>
      </c>
      <c r="D74" s="62">
        <v>3.97</v>
      </c>
      <c r="E74" s="50" t="str">
        <f t="shared" si="0"/>
        <v>Low Unemployment</v>
      </c>
      <c r="F74" s="29"/>
      <c r="G74" s="29"/>
      <c r="H74" s="29"/>
      <c r="I74" s="29"/>
    </row>
    <row r="75" spans="1:9" x14ac:dyDescent="0.3">
      <c r="A75" s="29" t="s">
        <v>773</v>
      </c>
      <c r="B75" s="62">
        <v>1900000</v>
      </c>
      <c r="C75" s="62">
        <v>35.200000000000003</v>
      </c>
      <c r="D75" s="62">
        <v>10.76</v>
      </c>
      <c r="E75" s="50" t="str">
        <f t="shared" si="0"/>
        <v>High Unemployment</v>
      </c>
      <c r="F75" s="29"/>
      <c r="G75" s="29"/>
      <c r="H75" s="29"/>
      <c r="I75" s="29"/>
    </row>
    <row r="76" spans="1:9" x14ac:dyDescent="0.3">
      <c r="A76" s="29" t="s">
        <v>160</v>
      </c>
      <c r="B76" s="62">
        <v>1600000</v>
      </c>
      <c r="C76" s="62">
        <v>29.4</v>
      </c>
      <c r="D76" s="62">
        <v>4.1100000000000003</v>
      </c>
      <c r="E76" s="50" t="str">
        <f t="shared" si="0"/>
        <v>Low Unemployment</v>
      </c>
      <c r="F76" s="29"/>
      <c r="G76" s="29"/>
      <c r="H76" s="29"/>
      <c r="I76" s="29"/>
    </row>
    <row r="77" spans="1:9" x14ac:dyDescent="0.3">
      <c r="A77" s="29" t="s">
        <v>1022</v>
      </c>
      <c r="B77" s="62">
        <v>977700</v>
      </c>
      <c r="C77" s="62">
        <v>88.2</v>
      </c>
      <c r="D77" s="62">
        <v>6.59</v>
      </c>
      <c r="E77" s="50" t="str">
        <f t="shared" si="0"/>
        <v>High Unemployment</v>
      </c>
      <c r="F77" s="29"/>
      <c r="G77" s="29"/>
      <c r="H77" s="29"/>
      <c r="I77" s="29"/>
    </row>
    <row r="78" spans="1:9" x14ac:dyDescent="0.3">
      <c r="A78" s="29" t="s">
        <v>447</v>
      </c>
      <c r="B78" s="62">
        <v>869614.4</v>
      </c>
      <c r="C78" s="62">
        <v>65.599999999999994</v>
      </c>
      <c r="D78" s="62">
        <v>8.43</v>
      </c>
      <c r="E78" s="50" t="str">
        <f t="shared" si="0"/>
        <v>High Unemployment</v>
      </c>
      <c r="F78" s="29"/>
      <c r="G78" s="29"/>
      <c r="H78" s="29"/>
      <c r="I78" s="29"/>
    </row>
    <row r="79" spans="1:9" x14ac:dyDescent="0.3">
      <c r="A79" s="29" t="s">
        <v>424</v>
      </c>
      <c r="B79" s="62">
        <v>11262166.666666666</v>
      </c>
      <c r="C79" s="62">
        <v>70.2</v>
      </c>
      <c r="D79" s="62">
        <v>3.0399999999999996</v>
      </c>
      <c r="E79" s="50" t="str">
        <f t="shared" si="0"/>
        <v>Low Unemployment</v>
      </c>
      <c r="F79" s="29"/>
      <c r="G79" s="29"/>
      <c r="H79" s="29"/>
      <c r="I79" s="29"/>
    </row>
    <row r="80" spans="1:9" x14ac:dyDescent="0.3">
      <c r="A80" s="29" t="s">
        <v>31</v>
      </c>
      <c r="B80" s="62">
        <v>10665200.880952381</v>
      </c>
      <c r="C80" s="62">
        <v>28.1</v>
      </c>
      <c r="D80" s="62">
        <v>5.36</v>
      </c>
      <c r="E80" s="50" t="str">
        <f t="shared" si="0"/>
        <v>High Unemployment</v>
      </c>
      <c r="F80" s="29"/>
      <c r="G80" s="29"/>
      <c r="H80" s="29"/>
      <c r="I80" s="29"/>
    </row>
    <row r="81" spans="1:9" x14ac:dyDescent="0.3">
      <c r="A81" s="29" t="s">
        <v>246</v>
      </c>
      <c r="B81" s="62">
        <v>4199253.7142857146</v>
      </c>
      <c r="C81" s="62">
        <v>36.299999999999997</v>
      </c>
      <c r="D81" s="62">
        <v>4.6899999999999995</v>
      </c>
      <c r="E81" s="50" t="str">
        <f t="shared" si="0"/>
        <v>High Unemployment</v>
      </c>
      <c r="F81" s="29"/>
      <c r="G81" s="29"/>
      <c r="H81" s="29"/>
      <c r="I81" s="29"/>
    </row>
    <row r="82" spans="1:9" x14ac:dyDescent="0.3">
      <c r="A82" s="29" t="s">
        <v>655</v>
      </c>
      <c r="B82" s="62">
        <v>3550000</v>
      </c>
      <c r="C82" s="62">
        <v>16.2</v>
      </c>
      <c r="D82" s="62">
        <v>12.82</v>
      </c>
      <c r="E82" s="50" t="str">
        <f t="shared" si="0"/>
        <v>High Unemployment</v>
      </c>
      <c r="F82" s="29"/>
      <c r="G82" s="29"/>
      <c r="H82" s="29"/>
      <c r="I82" s="29"/>
    </row>
    <row r="83" spans="1:9" x14ac:dyDescent="0.3">
      <c r="A83" s="29" t="s">
        <v>351</v>
      </c>
      <c r="B83" s="62">
        <v>30100000</v>
      </c>
      <c r="C83" s="62">
        <v>61.9</v>
      </c>
      <c r="D83" s="62">
        <v>9.89</v>
      </c>
      <c r="E83" s="50" t="str">
        <f t="shared" si="0"/>
        <v>High Unemployment</v>
      </c>
      <c r="F83" s="29"/>
      <c r="G83" s="29"/>
      <c r="H83" s="29"/>
      <c r="I83" s="29"/>
    </row>
    <row r="84" spans="1:9" x14ac:dyDescent="0.3">
      <c r="A84" s="29" t="s">
        <v>62</v>
      </c>
      <c r="B84" s="62">
        <v>16840023.800000001</v>
      </c>
      <c r="C84" s="62">
        <v>63.2</v>
      </c>
      <c r="D84" s="62">
        <v>2.29</v>
      </c>
      <c r="E84" s="50" t="str">
        <f t="shared" si="0"/>
        <v>Low Unemployment</v>
      </c>
      <c r="F84" s="29"/>
      <c r="G84" s="29"/>
      <c r="H84" s="29"/>
      <c r="I84" s="29"/>
    </row>
    <row r="85" spans="1:9" x14ac:dyDescent="0.3">
      <c r="A85" s="29" t="s">
        <v>302</v>
      </c>
      <c r="B85" s="62">
        <v>5966666.666666667</v>
      </c>
      <c r="C85" s="62">
        <v>34.4</v>
      </c>
      <c r="D85" s="62">
        <v>14.719999999999999</v>
      </c>
      <c r="E85" s="50" t="str">
        <f t="shared" si="0"/>
        <v>High Unemployment</v>
      </c>
      <c r="F85" s="29"/>
      <c r="G85" s="29"/>
      <c r="H85" s="29"/>
      <c r="I85" s="29"/>
    </row>
    <row r="86" spans="1:9" x14ac:dyDescent="0.3">
      <c r="A86" s="29" t="s">
        <v>292</v>
      </c>
      <c r="B86" s="62">
        <v>7600000</v>
      </c>
      <c r="C86" s="62">
        <v>54.4</v>
      </c>
      <c r="D86" s="62">
        <v>2.1800000000000002</v>
      </c>
      <c r="E86" s="50" t="str">
        <f t="shared" si="0"/>
        <v>Low Unemployment</v>
      </c>
      <c r="F86" s="29"/>
      <c r="G86" s="29"/>
      <c r="H86" s="29"/>
      <c r="I86" s="29"/>
    </row>
    <row r="87" spans="1:9" x14ac:dyDescent="0.3">
      <c r="A87" s="29" t="s">
        <v>526</v>
      </c>
      <c r="B87" s="62">
        <v>59800000</v>
      </c>
      <c r="C87" s="62">
        <v>88.1</v>
      </c>
      <c r="D87" s="62">
        <v>6.52</v>
      </c>
      <c r="E87" s="50" t="str">
        <f t="shared" si="0"/>
        <v>High Unemployment</v>
      </c>
      <c r="F87" s="29"/>
      <c r="G87" s="29"/>
      <c r="H87" s="29"/>
      <c r="I87" s="29"/>
    </row>
    <row r="88" spans="1:9" x14ac:dyDescent="0.3">
      <c r="A88" s="29" t="s">
        <v>638</v>
      </c>
      <c r="B88" s="62">
        <v>5700000</v>
      </c>
      <c r="C88" s="62">
        <v>45.1</v>
      </c>
      <c r="D88" s="62">
        <v>3.32</v>
      </c>
      <c r="E88" s="50" t="str">
        <f t="shared" si="0"/>
        <v>Low Unemployment</v>
      </c>
      <c r="F88" s="29"/>
      <c r="G88" s="29"/>
      <c r="H88" s="29"/>
      <c r="I88" s="29"/>
    </row>
    <row r="89" spans="1:9" x14ac:dyDescent="0.3">
      <c r="A89" s="29" t="s">
        <v>195</v>
      </c>
      <c r="B89" s="62">
        <v>2613653.606060606</v>
      </c>
      <c r="C89" s="62">
        <v>40.199999999999996</v>
      </c>
      <c r="D89" s="62">
        <v>3.42</v>
      </c>
      <c r="E89" s="50" t="str">
        <f t="shared" si="0"/>
        <v>Low Unemployment</v>
      </c>
      <c r="F89" s="29"/>
      <c r="G89" s="29"/>
      <c r="H89" s="29"/>
      <c r="I89" s="29"/>
    </row>
    <row r="90" spans="1:9" x14ac:dyDescent="0.3">
      <c r="A90" s="29" t="s">
        <v>892</v>
      </c>
      <c r="B90" s="62">
        <v>1800000</v>
      </c>
      <c r="C90" s="62">
        <v>35.9</v>
      </c>
      <c r="D90" s="62">
        <v>9.02</v>
      </c>
      <c r="E90" s="50" t="str">
        <f t="shared" si="0"/>
        <v>High Unemployment</v>
      </c>
      <c r="F90" s="29"/>
      <c r="G90" s="29"/>
      <c r="H90" s="29"/>
      <c r="I90" s="29"/>
    </row>
    <row r="91" spans="1:9" x14ac:dyDescent="0.3">
      <c r="A91" s="29" t="s">
        <v>305</v>
      </c>
      <c r="B91" s="62">
        <v>3033333.3333333335</v>
      </c>
      <c r="C91" s="62">
        <v>85</v>
      </c>
      <c r="D91" s="62">
        <v>3.1999999999999997</v>
      </c>
      <c r="E91" s="50" t="str">
        <f t="shared" si="0"/>
        <v>Low Unemployment</v>
      </c>
      <c r="F91" s="29"/>
      <c r="G91" s="29"/>
      <c r="H91" s="29"/>
      <c r="I91" s="29"/>
    </row>
    <row r="92" spans="1:9" x14ac:dyDescent="0.3">
      <c r="A92" s="29" t="s">
        <v>166</v>
      </c>
      <c r="B92" s="62">
        <v>26183407.833333332</v>
      </c>
      <c r="C92" s="62">
        <v>9</v>
      </c>
      <c r="D92" s="62">
        <v>4.45</v>
      </c>
      <c r="E92" s="50" t="str">
        <f t="shared" si="0"/>
        <v>Low Unemployment</v>
      </c>
      <c r="F92" s="29"/>
      <c r="G92" s="29"/>
      <c r="H92" s="29"/>
      <c r="I92" s="29"/>
    </row>
    <row r="93" spans="1:9" x14ac:dyDescent="0.3">
      <c r="A93" s="29" t="s">
        <v>898</v>
      </c>
      <c r="B93" s="62">
        <v>48100</v>
      </c>
      <c r="C93" s="62">
        <v>70.7</v>
      </c>
      <c r="D93" s="62">
        <v>3.31</v>
      </c>
      <c r="E93" s="50" t="str">
        <f t="shared" si="0"/>
        <v>Low Unemployment</v>
      </c>
      <c r="F93" s="29"/>
      <c r="G93" s="29"/>
      <c r="H93" s="29"/>
      <c r="I93" s="29"/>
    </row>
    <row r="94" spans="1:9" x14ac:dyDescent="0.3">
      <c r="A94" s="29" t="s">
        <v>172</v>
      </c>
      <c r="B94" s="62">
        <v>6791475</v>
      </c>
      <c r="C94" s="62">
        <v>35.5</v>
      </c>
      <c r="D94" s="62">
        <v>2.15</v>
      </c>
      <c r="E94" s="50" t="str">
        <f t="shared" ref="E94:E110" si="1">IF(D94 &gt; MEDIAN(D94:D142),"High Unemployment","Low Unemployment")</f>
        <v>Low Unemployment</v>
      </c>
      <c r="F94" s="29"/>
      <c r="G94" s="29"/>
      <c r="H94" s="29"/>
      <c r="I94" s="29"/>
    </row>
    <row r="95" spans="1:9" x14ac:dyDescent="0.3">
      <c r="A95" s="29" t="s">
        <v>69</v>
      </c>
      <c r="B95" s="62">
        <v>8670079.3125</v>
      </c>
      <c r="C95" s="62">
        <v>81.900000000000006</v>
      </c>
      <c r="D95" s="62">
        <v>4.59</v>
      </c>
      <c r="E95" s="50" t="str">
        <f t="shared" si="1"/>
        <v>Low Unemployment</v>
      </c>
      <c r="F95" s="29"/>
      <c r="G95" s="29"/>
      <c r="H95" s="29"/>
      <c r="I95" s="29"/>
    </row>
    <row r="96" spans="1:9" x14ac:dyDescent="0.3">
      <c r="A96" s="29" t="s">
        <v>1046</v>
      </c>
      <c r="B96" s="62">
        <v>18</v>
      </c>
      <c r="C96" s="62">
        <v>7.6</v>
      </c>
      <c r="D96" s="62">
        <v>8.36</v>
      </c>
      <c r="E96" s="50" t="str">
        <f t="shared" si="1"/>
        <v>High Unemployment</v>
      </c>
      <c r="F96" s="29"/>
      <c r="G96" s="29"/>
      <c r="H96" s="29"/>
      <c r="I96" s="29"/>
    </row>
    <row r="97" spans="1:9" x14ac:dyDescent="0.3">
      <c r="A97" s="29" t="s">
        <v>216</v>
      </c>
      <c r="B97" s="62">
        <v>2258877.777777778</v>
      </c>
      <c r="C97" s="62">
        <v>68</v>
      </c>
      <c r="D97" s="62">
        <v>5.93</v>
      </c>
      <c r="E97" s="50" t="str">
        <f t="shared" si="1"/>
        <v>Low Unemployment</v>
      </c>
      <c r="F97" s="29"/>
      <c r="G97" s="29"/>
      <c r="H97" s="29"/>
      <c r="I97" s="29"/>
    </row>
    <row r="98" spans="1:9" x14ac:dyDescent="0.3">
      <c r="A98" s="29" t="s">
        <v>326</v>
      </c>
      <c r="B98" s="62">
        <v>1881700</v>
      </c>
      <c r="C98" s="62">
        <v>84.8</v>
      </c>
      <c r="D98" s="62">
        <v>4.1100000000000003</v>
      </c>
      <c r="E98" s="50" t="str">
        <f t="shared" si="1"/>
        <v>Low Unemployment</v>
      </c>
      <c r="F98" s="29"/>
      <c r="G98" s="29"/>
      <c r="H98" s="29"/>
      <c r="I98" s="29"/>
    </row>
    <row r="99" spans="1:9" x14ac:dyDescent="0.3">
      <c r="A99" s="29" t="s">
        <v>87</v>
      </c>
      <c r="B99" s="62">
        <v>18836976.470588237</v>
      </c>
      <c r="C99" s="62">
        <v>94.3</v>
      </c>
      <c r="D99" s="62">
        <v>4.1499999999999995</v>
      </c>
      <c r="E99" s="50" t="str">
        <f t="shared" si="1"/>
        <v>Low Unemployment</v>
      </c>
      <c r="F99" s="29"/>
      <c r="G99" s="29"/>
      <c r="H99" s="29"/>
      <c r="I99" s="29"/>
    </row>
    <row r="100" spans="1:9" x14ac:dyDescent="0.3">
      <c r="A100" s="29" t="s">
        <v>207</v>
      </c>
      <c r="B100" s="62">
        <v>2189063.8636363638</v>
      </c>
      <c r="C100" s="62">
        <v>88.899999999999991</v>
      </c>
      <c r="D100" s="62">
        <v>13.96</v>
      </c>
      <c r="E100" s="50" t="str">
        <f t="shared" si="1"/>
        <v>High Unemployment</v>
      </c>
      <c r="F100" s="29"/>
      <c r="G100" s="29"/>
      <c r="H100" s="29"/>
      <c r="I100" s="29"/>
    </row>
    <row r="101" spans="1:9" x14ac:dyDescent="0.3">
      <c r="A101" s="29" t="s">
        <v>504</v>
      </c>
      <c r="B101" s="62">
        <v>6935950</v>
      </c>
      <c r="C101" s="62">
        <v>67</v>
      </c>
      <c r="D101" s="62">
        <v>6.48</v>
      </c>
      <c r="E101" s="50" t="str">
        <f t="shared" si="1"/>
        <v>Low Unemployment</v>
      </c>
      <c r="F101" s="29"/>
      <c r="G101" s="29"/>
      <c r="H101" s="29"/>
      <c r="I101" s="29"/>
    </row>
    <row r="102" spans="1:9" x14ac:dyDescent="0.3">
      <c r="A102" s="29" t="s">
        <v>566</v>
      </c>
      <c r="B102" s="62">
        <v>2800000</v>
      </c>
      <c r="C102" s="62">
        <v>59.6</v>
      </c>
      <c r="D102" s="62">
        <v>4.58</v>
      </c>
      <c r="E102" s="50" t="str">
        <f t="shared" si="1"/>
        <v>Low Unemployment</v>
      </c>
      <c r="F102" s="29"/>
      <c r="G102" s="29"/>
      <c r="H102" s="29"/>
      <c r="I102" s="29"/>
    </row>
    <row r="103" spans="1:9" x14ac:dyDescent="0.3">
      <c r="A103" s="29" t="s">
        <v>176</v>
      </c>
      <c r="B103" s="62">
        <v>4408250.055555556</v>
      </c>
      <c r="C103" s="62">
        <v>49.3</v>
      </c>
      <c r="D103" s="62">
        <v>0.75</v>
      </c>
      <c r="E103" s="50" t="str">
        <f t="shared" si="1"/>
        <v>Low Unemployment</v>
      </c>
      <c r="F103" s="29"/>
      <c r="G103" s="29"/>
      <c r="H103" s="29"/>
      <c r="I103" s="29"/>
    </row>
    <row r="104" spans="1:9" x14ac:dyDescent="0.3">
      <c r="A104" s="29" t="s">
        <v>263</v>
      </c>
      <c r="B104" s="62">
        <v>24028125</v>
      </c>
      <c r="C104" s="62">
        <v>23.9</v>
      </c>
      <c r="D104" s="62">
        <v>13.49</v>
      </c>
      <c r="E104" s="50" t="str">
        <f t="shared" si="1"/>
        <v>High Unemployment</v>
      </c>
      <c r="F104" s="29"/>
      <c r="G104" s="29"/>
      <c r="H104" s="29"/>
      <c r="I104" s="29"/>
    </row>
    <row r="105" spans="1:9" x14ac:dyDescent="0.3">
      <c r="A105" s="29" t="s">
        <v>517</v>
      </c>
      <c r="B105" s="62">
        <v>3975000.625</v>
      </c>
      <c r="C105" s="62">
        <v>82.7</v>
      </c>
      <c r="D105" s="62">
        <v>8.8800000000000008</v>
      </c>
      <c r="E105" s="50" t="str">
        <f t="shared" si="1"/>
        <v>High Unemployment</v>
      </c>
      <c r="F105" s="29"/>
      <c r="G105" s="29"/>
      <c r="H105" s="29"/>
      <c r="I105" s="29"/>
    </row>
    <row r="106" spans="1:9" x14ac:dyDescent="0.3">
      <c r="A106" s="29" t="s">
        <v>201</v>
      </c>
      <c r="B106" s="62">
        <v>17335242.857142858</v>
      </c>
      <c r="C106" s="62">
        <v>36.800000000000004</v>
      </c>
      <c r="D106" s="62">
        <v>2.35</v>
      </c>
      <c r="E106" s="50" t="str">
        <f t="shared" si="1"/>
        <v>Low Unemployment</v>
      </c>
      <c r="F106" s="29"/>
      <c r="G106" s="29"/>
      <c r="H106" s="29"/>
      <c r="I106" s="29"/>
    </row>
    <row r="107" spans="1:9" x14ac:dyDescent="0.3">
      <c r="A107" s="29" t="s">
        <v>96</v>
      </c>
      <c r="B107" s="62">
        <v>4090930.0930232559</v>
      </c>
      <c r="C107" s="62">
        <v>60</v>
      </c>
      <c r="D107" s="62">
        <v>3.85</v>
      </c>
      <c r="E107" s="50" t="str">
        <f t="shared" si="1"/>
        <v>Low Unemployment</v>
      </c>
      <c r="F107" s="29"/>
      <c r="G107" s="29"/>
      <c r="H107" s="29"/>
      <c r="I107" s="29"/>
    </row>
    <row r="108" spans="1:9" x14ac:dyDescent="0.3">
      <c r="A108" s="29" t="s">
        <v>39</v>
      </c>
      <c r="B108" s="62">
        <v>6985245.516025641</v>
      </c>
      <c r="C108" s="62">
        <v>88.2</v>
      </c>
      <c r="D108" s="62">
        <v>14.7</v>
      </c>
      <c r="E108" s="50" t="str">
        <f t="shared" si="1"/>
        <v>High Unemployment</v>
      </c>
      <c r="F108" s="29"/>
      <c r="G108" s="29"/>
      <c r="H108" s="29"/>
      <c r="I108" s="29"/>
    </row>
    <row r="109" spans="1:9" x14ac:dyDescent="0.3">
      <c r="A109" s="29" t="s">
        <v>283</v>
      </c>
      <c r="B109" s="62">
        <v>172</v>
      </c>
      <c r="C109" s="62">
        <v>79.3</v>
      </c>
      <c r="D109" s="62">
        <v>8.8000000000000007</v>
      </c>
      <c r="E109" s="50" t="str">
        <f t="shared" si="1"/>
        <v>Low Unemployment</v>
      </c>
    </row>
    <row r="110" spans="1:9" x14ac:dyDescent="0.3">
      <c r="A110" s="29" t="s">
        <v>622</v>
      </c>
      <c r="B110" s="62">
        <v>6033333.333333333</v>
      </c>
      <c r="C110" s="62">
        <v>28.5</v>
      </c>
      <c r="D110" s="62">
        <v>2.0100000000000002</v>
      </c>
      <c r="E110" s="50" t="str">
        <f t="shared" si="1"/>
        <v>Low Unemployment</v>
      </c>
    </row>
    <row r="111" spans="1:9" x14ac:dyDescent="0.3">
      <c r="A111" s="29" t="s">
        <v>1152</v>
      </c>
      <c r="B111" s="62">
        <v>7551787.9816091955</v>
      </c>
      <c r="C111" s="62">
        <v>63.483678160919546</v>
      </c>
      <c r="D111" s="62">
        <v>9.2637701149425276</v>
      </c>
    </row>
    <row r="116" spans="1:3" x14ac:dyDescent="0.3">
      <c r="A116" s="28" t="s">
        <v>1185</v>
      </c>
      <c r="B116" t="s">
        <v>1170</v>
      </c>
      <c r="C116" t="s">
        <v>1190</v>
      </c>
    </row>
    <row r="117" spans="1:3" x14ac:dyDescent="0.3">
      <c r="A117" s="29" t="s">
        <v>465</v>
      </c>
      <c r="B117" s="52">
        <v>35700000</v>
      </c>
      <c r="C117" s="53">
        <v>4.9349881796690309E-2</v>
      </c>
    </row>
    <row r="118" spans="1:3" x14ac:dyDescent="0.3">
      <c r="A118" s="29" t="s">
        <v>170</v>
      </c>
      <c r="B118" s="52">
        <v>1335400000</v>
      </c>
      <c r="C118" s="53">
        <v>0.98267479012302517</v>
      </c>
    </row>
    <row r="119" spans="1:3" x14ac:dyDescent="0.3">
      <c r="A119" s="29" t="s">
        <v>49</v>
      </c>
      <c r="B119" s="52">
        <v>1190400000</v>
      </c>
      <c r="C119" s="53">
        <v>0.45107187961116746</v>
      </c>
    </row>
    <row r="120" spans="1:3" x14ac:dyDescent="0.3">
      <c r="A120" s="29" t="s">
        <v>45</v>
      </c>
      <c r="B120" s="52">
        <v>4936800000</v>
      </c>
      <c r="C120" s="53">
        <v>2.4832004715487894</v>
      </c>
    </row>
    <row r="121" spans="1:3" x14ac:dyDescent="0.3">
      <c r="A121" s="29" t="s">
        <v>124</v>
      </c>
      <c r="B121" s="52">
        <v>12500000</v>
      </c>
      <c r="C121" s="53">
        <v>0</v>
      </c>
    </row>
    <row r="122" spans="1:3" x14ac:dyDescent="0.3">
      <c r="A122" s="29" t="s">
        <v>37</v>
      </c>
      <c r="B122" s="52">
        <v>1002000000</v>
      </c>
      <c r="C122" s="53">
        <v>0.62444230098985565</v>
      </c>
    </row>
    <row r="123" spans="1:3" x14ac:dyDescent="0.3">
      <c r="A123" s="29" t="s">
        <v>41</v>
      </c>
      <c r="B123" s="52">
        <v>70800000</v>
      </c>
      <c r="C123" s="53">
        <v>0.11130515082566368</v>
      </c>
    </row>
    <row r="124" spans="1:3" x14ac:dyDescent="0.3">
      <c r="A124" s="29" t="s">
        <v>61</v>
      </c>
      <c r="B124" s="52">
        <v>1625400000</v>
      </c>
      <c r="C124" s="53">
        <v>0.68477051602727601</v>
      </c>
    </row>
    <row r="125" spans="1:3" x14ac:dyDescent="0.3">
      <c r="A125" s="29" t="s">
        <v>181</v>
      </c>
      <c r="B125" s="52">
        <v>19300000</v>
      </c>
      <c r="C125" s="53">
        <v>1.5544041450777202E-2</v>
      </c>
    </row>
    <row r="126" spans="1:3" x14ac:dyDescent="0.3">
      <c r="A126" s="29" t="s">
        <v>94</v>
      </c>
      <c r="B126" s="52">
        <v>639200000</v>
      </c>
      <c r="C126" s="53">
        <v>0.10940515042492713</v>
      </c>
    </row>
    <row r="127" spans="1:3" x14ac:dyDescent="0.3">
      <c r="A127" s="29" t="s">
        <v>319</v>
      </c>
      <c r="B127" s="52">
        <v>51300000</v>
      </c>
      <c r="C127" s="53">
        <v>3.0706070484039609E-2</v>
      </c>
    </row>
    <row r="128" spans="1:3" x14ac:dyDescent="0.3">
      <c r="A128" s="29" t="s">
        <v>30</v>
      </c>
      <c r="B128" s="52">
        <v>4668200000</v>
      </c>
      <c r="C128" s="53">
        <v>0.85105322927983384</v>
      </c>
    </row>
    <row r="129" spans="1:8" x14ac:dyDescent="0.3">
      <c r="A129" s="29" t="s">
        <v>134</v>
      </c>
      <c r="B129" s="52">
        <v>536400000</v>
      </c>
      <c r="C129" s="53">
        <v>0.26443102973622418</v>
      </c>
    </row>
    <row r="130" spans="1:8" x14ac:dyDescent="0.3">
      <c r="A130" s="29" t="s">
        <v>212</v>
      </c>
      <c r="B130" s="52">
        <v>55500000</v>
      </c>
      <c r="C130" s="53">
        <v>2.625931262838397E-2</v>
      </c>
    </row>
    <row r="131" spans="1:8" x14ac:dyDescent="0.3">
      <c r="A131" s="29" t="s">
        <v>71</v>
      </c>
      <c r="B131" s="52">
        <v>194800000</v>
      </c>
      <c r="C131" s="53">
        <v>0.54902547395186374</v>
      </c>
    </row>
    <row r="132" spans="1:8" x14ac:dyDescent="0.3">
      <c r="A132" s="29" t="s">
        <v>58</v>
      </c>
      <c r="B132" s="52">
        <v>2247600000</v>
      </c>
      <c r="C132" s="53">
        <v>1.5052625895610539</v>
      </c>
    </row>
    <row r="133" spans="1:8" x14ac:dyDescent="0.3">
      <c r="A133" s="29" t="s">
        <v>405</v>
      </c>
      <c r="B133" s="52">
        <v>58200000</v>
      </c>
      <c r="C133" s="53">
        <v>5.8551132281390542E-2</v>
      </c>
    </row>
    <row r="134" spans="1:8" x14ac:dyDescent="0.3">
      <c r="A134" s="29" t="s">
        <v>274</v>
      </c>
      <c r="B134" s="52">
        <v>277900000</v>
      </c>
      <c r="C134" s="53">
        <v>9.9123171988749578E-2</v>
      </c>
    </row>
    <row r="135" spans="1:8" x14ac:dyDescent="0.3">
      <c r="A135" s="29" t="s">
        <v>53</v>
      </c>
      <c r="B135" s="52">
        <v>522100000</v>
      </c>
      <c r="C135" s="53">
        <v>0.16966019611591515</v>
      </c>
    </row>
    <row r="136" spans="1:8" x14ac:dyDescent="0.3">
      <c r="A136" s="29" t="s">
        <v>81</v>
      </c>
      <c r="B136" s="52">
        <v>314300000</v>
      </c>
      <c r="C136" s="53">
        <v>0.32393895317131077</v>
      </c>
    </row>
    <row r="137" spans="1:8" x14ac:dyDescent="0.3">
      <c r="A137" s="29" t="s">
        <v>275</v>
      </c>
      <c r="B137" s="52">
        <v>14500000</v>
      </c>
      <c r="C137" s="53">
        <v>6.8965517241379309E-3</v>
      </c>
    </row>
    <row r="138" spans="1:8" x14ac:dyDescent="0.3">
      <c r="A138" s="29" t="s">
        <v>193</v>
      </c>
      <c r="B138" s="52">
        <v>78000000</v>
      </c>
      <c r="C138" s="53">
        <v>1.5126316623109211E-2</v>
      </c>
    </row>
    <row r="139" spans="1:8" x14ac:dyDescent="0.3">
      <c r="A139" s="29" t="s">
        <v>1102</v>
      </c>
      <c r="B139" s="52">
        <v>12500000</v>
      </c>
      <c r="C139" s="53">
        <v>0</v>
      </c>
      <c r="G139" s="28" t="s">
        <v>7</v>
      </c>
      <c r="H139" t="s">
        <v>1201</v>
      </c>
    </row>
    <row r="140" spans="1:8" x14ac:dyDescent="0.3">
      <c r="A140" s="29" t="s">
        <v>1152</v>
      </c>
      <c r="B140" s="52">
        <v>19898800000</v>
      </c>
      <c r="C140" s="53">
        <v>9.4117982103441857</v>
      </c>
      <c r="G140" s="29">
        <v>1970</v>
      </c>
      <c r="H140" s="62">
        <v>1</v>
      </c>
    </row>
    <row r="141" spans="1:8" x14ac:dyDescent="0.3">
      <c r="G141" s="29">
        <v>2005</v>
      </c>
      <c r="H141" s="62">
        <v>20</v>
      </c>
    </row>
    <row r="142" spans="1:8" x14ac:dyDescent="0.3">
      <c r="G142" s="29">
        <v>2006</v>
      </c>
      <c r="H142" s="62">
        <v>78</v>
      </c>
    </row>
    <row r="143" spans="1:8" x14ac:dyDescent="0.3">
      <c r="G143" s="29">
        <v>2007</v>
      </c>
      <c r="H143" s="62">
        <v>42</v>
      </c>
    </row>
    <row r="144" spans="1:8" x14ac:dyDescent="0.3">
      <c r="G144" s="29">
        <v>2008</v>
      </c>
      <c r="H144" s="62">
        <v>44</v>
      </c>
    </row>
    <row r="145" spans="1:8" x14ac:dyDescent="0.3">
      <c r="A145" t="s">
        <v>1202</v>
      </c>
      <c r="G145" s="29">
        <v>2009</v>
      </c>
      <c r="H145" s="62">
        <v>49</v>
      </c>
    </row>
    <row r="146" spans="1:8" x14ac:dyDescent="0.3">
      <c r="G146" s="29">
        <v>2010</v>
      </c>
      <c r="H146" s="62">
        <v>43</v>
      </c>
    </row>
    <row r="147" spans="1:8" x14ac:dyDescent="0.3">
      <c r="G147" s="29">
        <v>2011</v>
      </c>
      <c r="H147" s="62">
        <v>78</v>
      </c>
    </row>
    <row r="148" spans="1:8" x14ac:dyDescent="0.3">
      <c r="G148" s="29">
        <v>2012</v>
      </c>
      <c r="H148" s="62">
        <v>63</v>
      </c>
    </row>
    <row r="149" spans="1:8" x14ac:dyDescent="0.3">
      <c r="G149" s="29">
        <v>2013</v>
      </c>
      <c r="H149" s="62">
        <v>67</v>
      </c>
    </row>
    <row r="150" spans="1:8" x14ac:dyDescent="0.3">
      <c r="G150" s="29">
        <v>2014</v>
      </c>
      <c r="H150" s="62">
        <v>94</v>
      </c>
    </row>
    <row r="151" spans="1:8" x14ac:dyDescent="0.3">
      <c r="G151" s="29">
        <v>2015</v>
      </c>
      <c r="H151" s="62">
        <v>66</v>
      </c>
    </row>
    <row r="152" spans="1:8" x14ac:dyDescent="0.3">
      <c r="G152" s="29">
        <v>2016</v>
      </c>
      <c r="H152" s="62">
        <v>63</v>
      </c>
    </row>
    <row r="153" spans="1:8" x14ac:dyDescent="0.3">
      <c r="G153" s="29">
        <v>2017</v>
      </c>
      <c r="H153" s="62">
        <v>57</v>
      </c>
    </row>
    <row r="154" spans="1:8" x14ac:dyDescent="0.3">
      <c r="G154" s="29">
        <v>2018</v>
      </c>
      <c r="H154" s="62">
        <v>38</v>
      </c>
    </row>
    <row r="155" spans="1:8" x14ac:dyDescent="0.3">
      <c r="G155" s="29">
        <v>2019</v>
      </c>
      <c r="H155" s="62">
        <v>25</v>
      </c>
    </row>
    <row r="156" spans="1:8" x14ac:dyDescent="0.3">
      <c r="G156" s="29">
        <v>2020</v>
      </c>
      <c r="H156" s="62">
        <v>21</v>
      </c>
    </row>
    <row r="157" spans="1:8" x14ac:dyDescent="0.3">
      <c r="G157" s="29">
        <v>2021</v>
      </c>
      <c r="H157" s="62">
        <v>17</v>
      </c>
    </row>
    <row r="158" spans="1:8" x14ac:dyDescent="0.3">
      <c r="G158" s="29">
        <v>2022</v>
      </c>
      <c r="H158" s="62">
        <v>4</v>
      </c>
    </row>
    <row r="159" spans="1:8" x14ac:dyDescent="0.3">
      <c r="G159" s="29" t="s">
        <v>1152</v>
      </c>
      <c r="H159" s="62">
        <v>870</v>
      </c>
    </row>
    <row r="161" spans="1:2" x14ac:dyDescent="0.3">
      <c r="A161" t="s">
        <v>1203</v>
      </c>
    </row>
    <row r="162" spans="1:2" x14ac:dyDescent="0.3">
      <c r="A162" s="28" t="s">
        <v>1185</v>
      </c>
      <c r="B162" t="s">
        <v>1170</v>
      </c>
    </row>
    <row r="163" spans="1:2" x14ac:dyDescent="0.3">
      <c r="A163" s="29" t="s">
        <v>39</v>
      </c>
      <c r="B163" s="62">
        <v>7315100000</v>
      </c>
    </row>
    <row r="164" spans="1:2" x14ac:dyDescent="0.3">
      <c r="A164" s="29" t="s">
        <v>31</v>
      </c>
      <c r="B164" s="62">
        <v>4310600000</v>
      </c>
    </row>
    <row r="165" spans="1:2" x14ac:dyDescent="0.3">
      <c r="A165" s="29" t="s">
        <v>113</v>
      </c>
      <c r="B165" s="62">
        <v>1207300000</v>
      </c>
    </row>
    <row r="166" spans="1:2" x14ac:dyDescent="0.3">
      <c r="A166" s="29" t="s">
        <v>96</v>
      </c>
      <c r="B166" s="62">
        <v>917400000</v>
      </c>
    </row>
    <row r="167" spans="1:2" x14ac:dyDescent="0.3">
      <c r="A167" s="29" t="s">
        <v>195</v>
      </c>
      <c r="B167" s="62">
        <v>626900000</v>
      </c>
    </row>
    <row r="168" spans="1:2" x14ac:dyDescent="0.3">
      <c r="A168" s="29" t="s">
        <v>246</v>
      </c>
      <c r="B168" s="62">
        <v>534100000</v>
      </c>
    </row>
    <row r="169" spans="1:2" x14ac:dyDescent="0.3">
      <c r="A169" s="29" t="s">
        <v>87</v>
      </c>
      <c r="B169" s="62">
        <v>481700000</v>
      </c>
    </row>
    <row r="170" spans="1:2" x14ac:dyDescent="0.3">
      <c r="A170" s="29" t="s">
        <v>69</v>
      </c>
      <c r="B170" s="62">
        <v>407200000</v>
      </c>
    </row>
    <row r="171" spans="1:2" x14ac:dyDescent="0.3">
      <c r="A171" s="29" t="s">
        <v>176</v>
      </c>
      <c r="B171" s="62">
        <v>386500000</v>
      </c>
    </row>
    <row r="172" spans="1:2" x14ac:dyDescent="0.3">
      <c r="A172" s="29" t="s">
        <v>207</v>
      </c>
      <c r="B172" s="62">
        <v>385100000</v>
      </c>
    </row>
    <row r="173" spans="1:2" x14ac:dyDescent="0.3">
      <c r="A173" s="29" t="s">
        <v>1152</v>
      </c>
      <c r="B173" s="62">
        <v>16571900000</v>
      </c>
    </row>
    <row r="176" spans="1:2" x14ac:dyDescent="0.3">
      <c r="A176" s="29" t="s">
        <v>1204</v>
      </c>
    </row>
    <row r="177" spans="1:3" x14ac:dyDescent="0.3">
      <c r="A177" s="28" t="s">
        <v>1185</v>
      </c>
      <c r="B177" t="s">
        <v>1205</v>
      </c>
      <c r="C177" t="s">
        <v>1206</v>
      </c>
    </row>
    <row r="178" spans="1:3" x14ac:dyDescent="0.3">
      <c r="A178" s="29" t="s">
        <v>465</v>
      </c>
      <c r="B178" s="62">
        <v>6994875</v>
      </c>
      <c r="C178" s="62">
        <v>12310250</v>
      </c>
    </row>
    <row r="179" spans="1:3" x14ac:dyDescent="0.3">
      <c r="A179" s="29" t="s">
        <v>170</v>
      </c>
      <c r="B179" s="62">
        <v>4245735.8208955228</v>
      </c>
      <c r="C179" s="62">
        <v>7495456.7164179105</v>
      </c>
    </row>
    <row r="180" spans="1:3" x14ac:dyDescent="0.3">
      <c r="A180" s="29" t="s">
        <v>49</v>
      </c>
      <c r="B180" s="62">
        <v>4734435.5666666664</v>
      </c>
      <c r="C180" s="62">
        <v>8356475.5777777778</v>
      </c>
    </row>
    <row r="181" spans="1:3" x14ac:dyDescent="0.3">
      <c r="A181" s="29" t="s">
        <v>45</v>
      </c>
      <c r="B181" s="62">
        <v>4075038.835526316</v>
      </c>
      <c r="C181" s="62">
        <v>7192606.2763157897</v>
      </c>
    </row>
    <row r="182" spans="1:3" x14ac:dyDescent="0.3">
      <c r="A182" s="29" t="s">
        <v>37</v>
      </c>
      <c r="B182" s="62">
        <v>4587910.513888889</v>
      </c>
      <c r="C182" s="62">
        <v>8101328.694444444</v>
      </c>
    </row>
    <row r="183" spans="1:3" x14ac:dyDescent="0.3">
      <c r="A183" s="29" t="s">
        <v>41</v>
      </c>
      <c r="B183" s="62">
        <v>10016000.125</v>
      </c>
      <c r="C183" s="62">
        <v>17669599.75</v>
      </c>
    </row>
    <row r="184" spans="1:3" x14ac:dyDescent="0.3">
      <c r="A184" s="29" t="s">
        <v>61</v>
      </c>
      <c r="B184" s="62">
        <v>1979356.8187500001</v>
      </c>
      <c r="C184" s="62">
        <v>3494111.5625</v>
      </c>
    </row>
    <row r="185" spans="1:3" x14ac:dyDescent="0.3">
      <c r="A185" s="29" t="s">
        <v>181</v>
      </c>
      <c r="B185" s="62">
        <v>955750</v>
      </c>
      <c r="C185" s="62">
        <v>1688500</v>
      </c>
    </row>
    <row r="186" spans="1:3" x14ac:dyDescent="0.3">
      <c r="A186" s="29" t="s">
        <v>94</v>
      </c>
      <c r="B186" s="62">
        <v>940370.5882352941</v>
      </c>
      <c r="C186" s="62">
        <v>1659353.1764705882</v>
      </c>
    </row>
    <row r="187" spans="1:3" x14ac:dyDescent="0.3">
      <c r="A187" s="29" t="s">
        <v>319</v>
      </c>
      <c r="B187" s="62">
        <v>2895525</v>
      </c>
      <c r="C187" s="62">
        <v>5108950</v>
      </c>
    </row>
    <row r="188" spans="1:3" x14ac:dyDescent="0.3">
      <c r="A188" s="29" t="s">
        <v>30</v>
      </c>
      <c r="B188" s="62">
        <v>3832201.6823204421</v>
      </c>
      <c r="C188" s="62">
        <v>6763607.3977900548</v>
      </c>
    </row>
    <row r="189" spans="1:3" x14ac:dyDescent="0.3">
      <c r="A189" s="29" t="s">
        <v>134</v>
      </c>
      <c r="B189" s="62">
        <v>4095716.673076923</v>
      </c>
      <c r="C189" s="62">
        <v>7224071.961538462</v>
      </c>
    </row>
    <row r="190" spans="1:3" x14ac:dyDescent="0.3">
      <c r="A190" s="29" t="s">
        <v>212</v>
      </c>
      <c r="B190" s="62">
        <v>2496375</v>
      </c>
      <c r="C190" s="62">
        <v>4407250</v>
      </c>
    </row>
    <row r="191" spans="1:3" x14ac:dyDescent="0.3">
      <c r="A191" s="29" t="s">
        <v>71</v>
      </c>
      <c r="B191" s="62">
        <v>14410197.083333334</v>
      </c>
      <c r="C191" s="62">
        <v>25433393.833333332</v>
      </c>
    </row>
    <row r="192" spans="1:3" x14ac:dyDescent="0.3">
      <c r="A192" s="29" t="s">
        <v>58</v>
      </c>
      <c r="B192" s="62">
        <v>3751673.009708738</v>
      </c>
      <c r="C192" s="62">
        <v>6618684.5825242717</v>
      </c>
    </row>
    <row r="193" spans="1:3" x14ac:dyDescent="0.3">
      <c r="A193" s="29" t="s">
        <v>405</v>
      </c>
      <c r="B193" s="62">
        <v>6788866.666666667</v>
      </c>
      <c r="C193" s="62">
        <v>11955600</v>
      </c>
    </row>
    <row r="194" spans="1:3" x14ac:dyDescent="0.3">
      <c r="A194" s="29" t="s">
        <v>274</v>
      </c>
      <c r="B194" s="62">
        <v>1309258.1666666667</v>
      </c>
      <c r="C194" s="62">
        <v>2309552.8666666667</v>
      </c>
    </row>
    <row r="195" spans="1:3" x14ac:dyDescent="0.3">
      <c r="A195" s="29" t="s">
        <v>53</v>
      </c>
      <c r="B195" s="62">
        <v>14034995.833333334</v>
      </c>
      <c r="C195" s="62">
        <v>24763341.666666668</v>
      </c>
    </row>
    <row r="196" spans="1:3" x14ac:dyDescent="0.3">
      <c r="A196" s="29" t="s">
        <v>81</v>
      </c>
      <c r="B196" s="62">
        <v>5699937.5</v>
      </c>
      <c r="C196" s="62">
        <v>10061175</v>
      </c>
    </row>
    <row r="197" spans="1:3" x14ac:dyDescent="0.3">
      <c r="A197" s="29" t="s">
        <v>275</v>
      </c>
      <c r="B197" s="62">
        <v>584550</v>
      </c>
      <c r="C197" s="62">
        <v>1030900</v>
      </c>
    </row>
    <row r="198" spans="1:3" x14ac:dyDescent="0.3">
      <c r="A198" s="29" t="s">
        <v>193</v>
      </c>
      <c r="B198" s="62">
        <v>2310700</v>
      </c>
      <c r="C198" s="62">
        <v>4078600</v>
      </c>
    </row>
    <row r="199" spans="1:3" x14ac:dyDescent="0.3">
      <c r="A199" s="29" t="s">
        <v>1102</v>
      </c>
      <c r="B199" s="62">
        <v>796500</v>
      </c>
      <c r="C199" s="62">
        <v>1407000</v>
      </c>
    </row>
    <row r="200" spans="1:3" x14ac:dyDescent="0.3">
      <c r="A200" s="29" t="s">
        <v>1152</v>
      </c>
      <c r="B200" s="62">
        <v>4016330.1783659379</v>
      </c>
      <c r="C200" s="62">
        <v>7088296.0161104714</v>
      </c>
    </row>
    <row r="202" spans="1:3" x14ac:dyDescent="0.3">
      <c r="A202" s="29" t="s">
        <v>155</v>
      </c>
    </row>
    <row r="203" spans="1:3" x14ac:dyDescent="0.3">
      <c r="A203" s="28" t="s">
        <v>1185</v>
      </c>
      <c r="B203" t="s">
        <v>1199</v>
      </c>
    </row>
    <row r="204" spans="1:3" x14ac:dyDescent="0.3">
      <c r="A204" s="29" t="s">
        <v>465</v>
      </c>
      <c r="B204" s="62">
        <v>169.74983504172917</v>
      </c>
    </row>
    <row r="205" spans="1:3" x14ac:dyDescent="0.3">
      <c r="A205" s="29" t="s">
        <v>170</v>
      </c>
      <c r="B205" s="62">
        <v>67.455133524237866</v>
      </c>
    </row>
    <row r="206" spans="1:3" x14ac:dyDescent="0.3">
      <c r="A206" s="29" t="s">
        <v>49</v>
      </c>
      <c r="B206" s="62">
        <v>230.8265149282646</v>
      </c>
    </row>
    <row r="207" spans="1:3" x14ac:dyDescent="0.3">
      <c r="A207" s="29" t="s">
        <v>45</v>
      </c>
      <c r="B207" s="62">
        <v>52.467864361717467</v>
      </c>
    </row>
    <row r="208" spans="1:3" x14ac:dyDescent="0.3">
      <c r="A208" s="29" t="s">
        <v>37</v>
      </c>
      <c r="B208" s="62">
        <v>73.497867928309589</v>
      </c>
    </row>
    <row r="209" spans="1:2" x14ac:dyDescent="0.3">
      <c r="A209" s="29" t="s">
        <v>41</v>
      </c>
      <c r="B209" s="62">
        <v>141.99874158002527</v>
      </c>
    </row>
    <row r="210" spans="1:2" x14ac:dyDescent="0.3">
      <c r="A210" s="29" t="s">
        <v>61</v>
      </c>
      <c r="B210" s="62">
        <v>49.424459334104256</v>
      </c>
    </row>
    <row r="211" spans="1:2" x14ac:dyDescent="0.3">
      <c r="A211" s="29" t="s">
        <v>181</v>
      </c>
      <c r="B211" s="62">
        <v>562.77143503294644</v>
      </c>
    </row>
    <row r="212" spans="1:2" x14ac:dyDescent="0.3">
      <c r="A212" s="29" t="s">
        <v>94</v>
      </c>
      <c r="B212" s="62">
        <v>35.056744805937917</v>
      </c>
    </row>
    <row r="213" spans="1:2" x14ac:dyDescent="0.3">
      <c r="A213" s="29" t="s">
        <v>319</v>
      </c>
      <c r="B213" s="62">
        <v>45.186364916302182</v>
      </c>
    </row>
    <row r="214" spans="1:2" x14ac:dyDescent="0.3">
      <c r="A214" s="29" t="s">
        <v>30</v>
      </c>
      <c r="B214" s="62">
        <v>37.890392665407923</v>
      </c>
    </row>
    <row r="215" spans="1:2" x14ac:dyDescent="0.3">
      <c r="A215" s="29" t="s">
        <v>134</v>
      </c>
      <c r="B215" s="62">
        <v>66.891129580765636</v>
      </c>
    </row>
    <row r="216" spans="1:2" x14ac:dyDescent="0.3">
      <c r="A216" s="29" t="s">
        <v>212</v>
      </c>
      <c r="B216" s="62">
        <v>97.325113228968547</v>
      </c>
    </row>
    <row r="217" spans="1:2" x14ac:dyDescent="0.3">
      <c r="A217" s="29" t="s">
        <v>71</v>
      </c>
      <c r="B217" s="62">
        <v>185.79320239063063</v>
      </c>
    </row>
    <row r="218" spans="1:2" x14ac:dyDescent="0.3">
      <c r="A218" s="29" t="s">
        <v>58</v>
      </c>
      <c r="B218" s="62">
        <v>69.229683556961021</v>
      </c>
    </row>
    <row r="219" spans="1:2" x14ac:dyDescent="0.3">
      <c r="A219" s="29" t="s">
        <v>405</v>
      </c>
      <c r="B219" s="62">
        <v>55.402065385766065</v>
      </c>
    </row>
    <row r="220" spans="1:2" x14ac:dyDescent="0.3">
      <c r="A220" s="29" t="s">
        <v>274</v>
      </c>
      <c r="B220" s="62">
        <v>68.948240753373284</v>
      </c>
    </row>
    <row r="221" spans="1:2" x14ac:dyDescent="0.3">
      <c r="A221" s="29" t="s">
        <v>53</v>
      </c>
      <c r="B221" s="62">
        <v>57.565583271801046</v>
      </c>
    </row>
    <row r="222" spans="1:2" x14ac:dyDescent="0.3">
      <c r="A222" s="29" t="s">
        <v>81</v>
      </c>
      <c r="B222" s="62">
        <v>92.565348463498069</v>
      </c>
    </row>
    <row r="223" spans="1:2" x14ac:dyDescent="0.3">
      <c r="A223" s="29" t="s">
        <v>275</v>
      </c>
      <c r="B223" s="62">
        <v>52.957532270996225</v>
      </c>
    </row>
    <row r="224" spans="1:2" x14ac:dyDescent="0.3">
      <c r="A224" s="29" t="s">
        <v>193</v>
      </c>
      <c r="B224" s="62">
        <v>20.552070803793633</v>
      </c>
    </row>
    <row r="225" spans="1:2" x14ac:dyDescent="0.3">
      <c r="A225" s="29" t="s">
        <v>1102</v>
      </c>
      <c r="B225" s="62">
        <v>39.47934210630963</v>
      </c>
    </row>
    <row r="226" spans="1:2" x14ac:dyDescent="0.3">
      <c r="A226" s="29" t="s">
        <v>1152</v>
      </c>
      <c r="B226" s="62">
        <v>66.178949155930397</v>
      </c>
    </row>
    <row r="229" spans="1:2" x14ac:dyDescent="0.3">
      <c r="A229" s="29" t="s">
        <v>1207</v>
      </c>
    </row>
    <row r="230" spans="1:2" x14ac:dyDescent="0.3">
      <c r="A230" s="28" t="s">
        <v>1185</v>
      </c>
      <c r="B230" t="s">
        <v>1184</v>
      </c>
    </row>
    <row r="231" spans="1:2" x14ac:dyDescent="0.3">
      <c r="A231" s="29" t="s">
        <v>465</v>
      </c>
      <c r="B231" s="54">
        <v>2.4674940898345155E-2</v>
      </c>
    </row>
    <row r="232" spans="1:2" x14ac:dyDescent="0.3">
      <c r="A232" s="29" t="s">
        <v>170</v>
      </c>
      <c r="B232" s="54">
        <v>1.4666787912283957E-2</v>
      </c>
    </row>
    <row r="233" spans="1:2" x14ac:dyDescent="0.3">
      <c r="A233" s="29" t="s">
        <v>49</v>
      </c>
      <c r="B233" s="54">
        <v>1.0023819546914833E-2</v>
      </c>
    </row>
    <row r="234" spans="1:2" x14ac:dyDescent="0.3">
      <c r="A234" s="29" t="s">
        <v>45</v>
      </c>
      <c r="B234" s="54">
        <v>1.0891230138371883E-2</v>
      </c>
    </row>
    <row r="235" spans="1:2" x14ac:dyDescent="0.3">
      <c r="A235" s="29" t="s">
        <v>37</v>
      </c>
      <c r="B235" s="54">
        <v>1.7345619471940434E-2</v>
      </c>
    </row>
    <row r="236" spans="1:2" x14ac:dyDescent="0.3">
      <c r="A236" s="29" t="s">
        <v>41</v>
      </c>
      <c r="B236" s="54">
        <v>2.782628770641592E-2</v>
      </c>
    </row>
    <row r="237" spans="1:2" x14ac:dyDescent="0.3">
      <c r="A237" s="29" t="s">
        <v>61</v>
      </c>
      <c r="B237" s="54">
        <v>8.5596314503409501E-3</v>
      </c>
    </row>
    <row r="238" spans="1:2" x14ac:dyDescent="0.3">
      <c r="A238" s="29" t="s">
        <v>181</v>
      </c>
      <c r="B238" s="54">
        <v>1.5544041450777202E-2</v>
      </c>
    </row>
    <row r="239" spans="1:2" x14ac:dyDescent="0.3">
      <c r="A239" s="29" t="s">
        <v>94</v>
      </c>
      <c r="B239" s="54">
        <v>3.2177985419096214E-3</v>
      </c>
    </row>
    <row r="240" spans="1:2" x14ac:dyDescent="0.3">
      <c r="A240" s="29" t="s">
        <v>319</v>
      </c>
      <c r="B240" s="54">
        <v>1.5353035242019804E-2</v>
      </c>
    </row>
    <row r="241" spans="1:2" x14ac:dyDescent="0.3">
      <c r="A241" s="29" t="s">
        <v>30</v>
      </c>
      <c r="B241" s="54">
        <v>4.7019515429825073E-3</v>
      </c>
    </row>
    <row r="242" spans="1:2" x14ac:dyDescent="0.3">
      <c r="A242" s="29" t="s">
        <v>134</v>
      </c>
      <c r="B242" s="54">
        <v>1.0170424220624006E-2</v>
      </c>
    </row>
    <row r="243" spans="1:2" x14ac:dyDescent="0.3">
      <c r="A243" s="29" t="s">
        <v>212</v>
      </c>
      <c r="B243" s="54">
        <v>1.3129656314191985E-2</v>
      </c>
    </row>
    <row r="244" spans="1:2" x14ac:dyDescent="0.3">
      <c r="A244" s="29" t="s">
        <v>71</v>
      </c>
      <c r="B244" s="54">
        <v>4.5752122829321978E-2</v>
      </c>
    </row>
    <row r="245" spans="1:2" x14ac:dyDescent="0.3">
      <c r="A245" s="29" t="s">
        <v>58</v>
      </c>
      <c r="B245" s="54">
        <v>1.4614199898651009E-2</v>
      </c>
    </row>
    <row r="246" spans="1:2" x14ac:dyDescent="0.3">
      <c r="A246" s="29" t="s">
        <v>405</v>
      </c>
      <c r="B246" s="54">
        <v>1.9517044093796846E-2</v>
      </c>
    </row>
    <row r="247" spans="1:2" x14ac:dyDescent="0.3">
      <c r="A247" s="29" t="s">
        <v>274</v>
      </c>
      <c r="B247" s="54">
        <v>6.6082114659166387E-3</v>
      </c>
    </row>
    <row r="248" spans="1:2" x14ac:dyDescent="0.3">
      <c r="A248" s="29" t="s">
        <v>53</v>
      </c>
      <c r="B248" s="54">
        <v>1.4138349676326262E-2</v>
      </c>
    </row>
    <row r="249" spans="1:2" x14ac:dyDescent="0.3">
      <c r="A249" s="29" t="s">
        <v>81</v>
      </c>
      <c r="B249" s="54">
        <v>2.6994912764275899E-2</v>
      </c>
    </row>
    <row r="250" spans="1:2" x14ac:dyDescent="0.3">
      <c r="A250" s="29" t="s">
        <v>275</v>
      </c>
      <c r="B250" s="54">
        <v>6.8965517241379309E-3</v>
      </c>
    </row>
    <row r="251" spans="1:2" x14ac:dyDescent="0.3">
      <c r="A251" s="29" t="s">
        <v>193</v>
      </c>
      <c r="B251" s="54">
        <v>7.5631583115546054E-3</v>
      </c>
    </row>
    <row r="252" spans="1:2" x14ac:dyDescent="0.3">
      <c r="A252" s="29" t="s">
        <v>1152</v>
      </c>
      <c r="B252" s="54">
        <v>1.0843085495788232E-2</v>
      </c>
    </row>
    <row r="255" spans="1:2" x14ac:dyDescent="0.3">
      <c r="A255" s="29" t="s">
        <v>1208</v>
      </c>
    </row>
    <row r="256" spans="1:2" x14ac:dyDescent="0.3">
      <c r="A256" s="28" t="s">
        <v>1185</v>
      </c>
      <c r="B256" t="s">
        <v>1213</v>
      </c>
    </row>
    <row r="257" spans="1:5" x14ac:dyDescent="0.3">
      <c r="A257" s="29" t="s">
        <v>1209</v>
      </c>
      <c r="B257" s="2">
        <v>2500000</v>
      </c>
    </row>
    <row r="258" spans="1:5" x14ac:dyDescent="0.3">
      <c r="A258" s="29" t="s">
        <v>1210</v>
      </c>
      <c r="B258" s="2">
        <v>2000000</v>
      </c>
    </row>
    <row r="259" spans="1:5" x14ac:dyDescent="0.3">
      <c r="A259" s="29" t="s">
        <v>1211</v>
      </c>
      <c r="B259" s="2">
        <v>225139.28907168037</v>
      </c>
    </row>
    <row r="260" spans="1:5" x14ac:dyDescent="0.3">
      <c r="A260" s="29" t="s">
        <v>1212</v>
      </c>
      <c r="B260" s="2">
        <v>464285.71428571426</v>
      </c>
    </row>
    <row r="261" spans="1:5" x14ac:dyDescent="0.3">
      <c r="A261" s="29" t="s">
        <v>1152</v>
      </c>
      <c r="B261" s="2">
        <v>241486.82183908045</v>
      </c>
    </row>
    <row r="266" spans="1:5" x14ac:dyDescent="0.3">
      <c r="A266" t="s">
        <v>1214</v>
      </c>
    </row>
    <row r="267" spans="1:5" x14ac:dyDescent="0.3">
      <c r="A267" s="28" t="s">
        <v>1201</v>
      </c>
      <c r="B267" s="28" t="s">
        <v>1215</v>
      </c>
    </row>
    <row r="268" spans="1:5" x14ac:dyDescent="0.3">
      <c r="A268" s="28" t="s">
        <v>1185</v>
      </c>
      <c r="B268" t="s">
        <v>1216</v>
      </c>
      <c r="C268" t="s">
        <v>1218</v>
      </c>
      <c r="D268" t="s">
        <v>1217</v>
      </c>
      <c r="E268" t="s">
        <v>1152</v>
      </c>
    </row>
    <row r="269" spans="1:5" x14ac:dyDescent="0.3">
      <c r="A269" s="29" t="s">
        <v>465</v>
      </c>
      <c r="B269" s="62"/>
      <c r="C269" s="62"/>
      <c r="D269" s="62">
        <v>2</v>
      </c>
      <c r="E269" s="62">
        <v>2</v>
      </c>
    </row>
    <row r="270" spans="1:5" x14ac:dyDescent="0.3">
      <c r="A270" s="29" t="s">
        <v>170</v>
      </c>
      <c r="B270" s="62">
        <v>1</v>
      </c>
      <c r="C270" s="62">
        <v>30</v>
      </c>
      <c r="D270" s="62">
        <v>36</v>
      </c>
      <c r="E270" s="62">
        <v>67</v>
      </c>
    </row>
    <row r="271" spans="1:5" x14ac:dyDescent="0.3">
      <c r="A271" s="29" t="s">
        <v>49</v>
      </c>
      <c r="B271" s="62">
        <v>2</v>
      </c>
      <c r="C271" s="62">
        <v>11</v>
      </c>
      <c r="D271" s="62">
        <v>32</v>
      </c>
      <c r="E271" s="62">
        <v>45</v>
      </c>
    </row>
    <row r="272" spans="1:5" x14ac:dyDescent="0.3">
      <c r="A272" s="29" t="s">
        <v>45</v>
      </c>
      <c r="B272" s="62">
        <v>9</v>
      </c>
      <c r="C272" s="62">
        <v>119</v>
      </c>
      <c r="D272" s="62">
        <v>100</v>
      </c>
      <c r="E272" s="62">
        <v>228</v>
      </c>
    </row>
    <row r="273" spans="1:5" x14ac:dyDescent="0.3">
      <c r="A273" s="29" t="s">
        <v>124</v>
      </c>
      <c r="B273" s="62"/>
      <c r="C273" s="62">
        <v>1</v>
      </c>
      <c r="D273" s="62"/>
      <c r="E273" s="62">
        <v>1</v>
      </c>
    </row>
    <row r="274" spans="1:5" x14ac:dyDescent="0.3">
      <c r="A274" s="29" t="s">
        <v>37</v>
      </c>
      <c r="B274" s="62">
        <v>1</v>
      </c>
      <c r="C274" s="62">
        <v>13</v>
      </c>
      <c r="D274" s="62">
        <v>22</v>
      </c>
      <c r="E274" s="62">
        <v>36</v>
      </c>
    </row>
    <row r="275" spans="1:5" x14ac:dyDescent="0.3">
      <c r="A275" s="29" t="s">
        <v>41</v>
      </c>
      <c r="B275" s="62"/>
      <c r="C275" s="62"/>
      <c r="D275" s="62">
        <v>4</v>
      </c>
      <c r="E275" s="62">
        <v>4</v>
      </c>
    </row>
    <row r="276" spans="1:5" x14ac:dyDescent="0.3">
      <c r="A276" s="29" t="s">
        <v>61</v>
      </c>
      <c r="B276" s="62">
        <v>12</v>
      </c>
      <c r="C276" s="62">
        <v>36</v>
      </c>
      <c r="D276" s="62">
        <v>32</v>
      </c>
      <c r="E276" s="62">
        <v>80</v>
      </c>
    </row>
    <row r="277" spans="1:5" x14ac:dyDescent="0.3">
      <c r="A277" s="29" t="s">
        <v>181</v>
      </c>
      <c r="B277" s="62"/>
      <c r="C277" s="62"/>
      <c r="D277" s="62">
        <v>1</v>
      </c>
      <c r="E277" s="62">
        <v>1</v>
      </c>
    </row>
    <row r="278" spans="1:5" x14ac:dyDescent="0.3">
      <c r="A278" s="29" t="s">
        <v>94</v>
      </c>
      <c r="B278" s="62">
        <v>4</v>
      </c>
      <c r="C278" s="62">
        <v>19</v>
      </c>
      <c r="D278" s="62">
        <v>11</v>
      </c>
      <c r="E278" s="62">
        <v>34</v>
      </c>
    </row>
    <row r="279" spans="1:5" x14ac:dyDescent="0.3">
      <c r="A279" s="29" t="s">
        <v>319</v>
      </c>
      <c r="B279" s="62"/>
      <c r="C279" s="62">
        <v>1</v>
      </c>
      <c r="D279" s="62">
        <v>1</v>
      </c>
      <c r="E279" s="62">
        <v>2</v>
      </c>
    </row>
    <row r="280" spans="1:5" x14ac:dyDescent="0.3">
      <c r="A280" s="29" t="s">
        <v>30</v>
      </c>
      <c r="B280" s="62">
        <v>6</v>
      </c>
      <c r="C280" s="62">
        <v>86</v>
      </c>
      <c r="D280" s="62">
        <v>89</v>
      </c>
      <c r="E280" s="62">
        <v>181</v>
      </c>
    </row>
    <row r="281" spans="1:5" x14ac:dyDescent="0.3">
      <c r="A281" s="29" t="s">
        <v>134</v>
      </c>
      <c r="B281" s="62">
        <v>1</v>
      </c>
      <c r="C281" s="62">
        <v>24</v>
      </c>
      <c r="D281" s="62">
        <v>1</v>
      </c>
      <c r="E281" s="62">
        <v>26</v>
      </c>
    </row>
    <row r="282" spans="1:5" x14ac:dyDescent="0.3">
      <c r="A282" s="29" t="s">
        <v>212</v>
      </c>
      <c r="B282" s="62"/>
      <c r="C282" s="62">
        <v>2</v>
      </c>
      <c r="D282" s="62"/>
      <c r="E282" s="62">
        <v>2</v>
      </c>
    </row>
    <row r="283" spans="1:5" x14ac:dyDescent="0.3">
      <c r="A283" s="29" t="s">
        <v>71</v>
      </c>
      <c r="B283" s="62"/>
      <c r="C283" s="62">
        <v>4</v>
      </c>
      <c r="D283" s="62">
        <v>8</v>
      </c>
      <c r="E283" s="62">
        <v>12</v>
      </c>
    </row>
    <row r="284" spans="1:5" x14ac:dyDescent="0.3">
      <c r="A284" s="29" t="s">
        <v>58</v>
      </c>
      <c r="B284" s="62">
        <v>6</v>
      </c>
      <c r="C284" s="62">
        <v>39</v>
      </c>
      <c r="D284" s="62">
        <v>58</v>
      </c>
      <c r="E284" s="62">
        <v>103</v>
      </c>
    </row>
    <row r="285" spans="1:5" x14ac:dyDescent="0.3">
      <c r="A285" s="29" t="s">
        <v>405</v>
      </c>
      <c r="B285" s="62"/>
      <c r="C285" s="62">
        <v>1</v>
      </c>
      <c r="D285" s="62">
        <v>2</v>
      </c>
      <c r="E285" s="62">
        <v>3</v>
      </c>
    </row>
    <row r="286" spans="1:5" x14ac:dyDescent="0.3">
      <c r="A286" s="29" t="s">
        <v>274</v>
      </c>
      <c r="B286" s="62">
        <v>1</v>
      </c>
      <c r="C286" s="62">
        <v>4</v>
      </c>
      <c r="D286" s="62">
        <v>10</v>
      </c>
      <c r="E286" s="62">
        <v>15</v>
      </c>
    </row>
    <row r="287" spans="1:5" x14ac:dyDescent="0.3">
      <c r="A287" s="29" t="s">
        <v>53</v>
      </c>
      <c r="B287" s="62"/>
      <c r="C287" s="62">
        <v>6</v>
      </c>
      <c r="D287" s="62">
        <v>6</v>
      </c>
      <c r="E287" s="62">
        <v>12</v>
      </c>
    </row>
    <row r="288" spans="1:5" x14ac:dyDescent="0.3">
      <c r="A288" s="29" t="s">
        <v>81</v>
      </c>
      <c r="B288" s="62">
        <v>1</v>
      </c>
      <c r="C288" s="62">
        <v>5</v>
      </c>
      <c r="D288" s="62">
        <v>6</v>
      </c>
      <c r="E288" s="62">
        <v>12</v>
      </c>
    </row>
    <row r="289" spans="1:5" x14ac:dyDescent="0.3">
      <c r="A289" s="29" t="s">
        <v>275</v>
      </c>
      <c r="B289" s="62"/>
      <c r="C289" s="62"/>
      <c r="D289" s="62">
        <v>1</v>
      </c>
      <c r="E289" s="62">
        <v>1</v>
      </c>
    </row>
    <row r="290" spans="1:5" x14ac:dyDescent="0.3">
      <c r="A290" s="29" t="s">
        <v>193</v>
      </c>
      <c r="B290" s="62"/>
      <c r="C290" s="62">
        <v>1</v>
      </c>
      <c r="D290" s="62">
        <v>1</v>
      </c>
      <c r="E290" s="62">
        <v>2</v>
      </c>
    </row>
    <row r="291" spans="1:5" x14ac:dyDescent="0.3">
      <c r="A291" s="29" t="s">
        <v>1102</v>
      </c>
      <c r="B291" s="62"/>
      <c r="C291" s="62">
        <v>1</v>
      </c>
      <c r="D291" s="62"/>
      <c r="E291" s="62">
        <v>1</v>
      </c>
    </row>
    <row r="292" spans="1:5" x14ac:dyDescent="0.3">
      <c r="A292" s="29" t="s">
        <v>1152</v>
      </c>
      <c r="B292" s="62">
        <v>44</v>
      </c>
      <c r="C292" s="62">
        <v>403</v>
      </c>
      <c r="D292" s="62">
        <v>423</v>
      </c>
      <c r="E292" s="62">
        <v>870</v>
      </c>
    </row>
    <row r="295" spans="1:5" x14ac:dyDescent="0.3">
      <c r="A295" s="29" t="s">
        <v>1222</v>
      </c>
    </row>
    <row r="296" spans="1:5" x14ac:dyDescent="0.3">
      <c r="A296" s="29" t="s">
        <v>1223</v>
      </c>
    </row>
    <row r="298" spans="1:5" x14ac:dyDescent="0.3">
      <c r="A298" s="28" t="s">
        <v>1185</v>
      </c>
      <c r="B298" t="s">
        <v>1266</v>
      </c>
      <c r="C298" t="s">
        <v>1267</v>
      </c>
    </row>
    <row r="299" spans="1:5" x14ac:dyDescent="0.3">
      <c r="A299" s="29" t="s">
        <v>465</v>
      </c>
      <c r="B299" s="54">
        <v>2.4674940898345155E-2</v>
      </c>
      <c r="C299" s="62">
        <v>169.74983504172917</v>
      </c>
    </row>
    <row r="300" spans="1:5" x14ac:dyDescent="0.3">
      <c r="A300" s="29" t="s">
        <v>170</v>
      </c>
      <c r="B300" s="54">
        <v>1.4666787912283957E-2</v>
      </c>
      <c r="C300" s="62">
        <v>67.455133524237866</v>
      </c>
    </row>
    <row r="301" spans="1:5" x14ac:dyDescent="0.3">
      <c r="A301" s="29" t="s">
        <v>49</v>
      </c>
      <c r="B301" s="54">
        <v>1.0023819546914833E-2</v>
      </c>
      <c r="C301" s="62">
        <v>230.8265149282646</v>
      </c>
    </row>
    <row r="302" spans="1:5" x14ac:dyDescent="0.3">
      <c r="A302" s="29" t="s">
        <v>45</v>
      </c>
      <c r="B302" s="54">
        <v>1.0891230138371883E-2</v>
      </c>
      <c r="C302" s="62">
        <v>52.467864361717467</v>
      </c>
    </row>
    <row r="303" spans="1:5" x14ac:dyDescent="0.3">
      <c r="A303" s="29" t="s">
        <v>124</v>
      </c>
      <c r="B303" s="54">
        <v>0</v>
      </c>
      <c r="C303" s="62">
        <v>0</v>
      </c>
    </row>
    <row r="304" spans="1:5" x14ac:dyDescent="0.3">
      <c r="A304" s="29" t="s">
        <v>37</v>
      </c>
      <c r="B304" s="54">
        <v>1.7345619471940434E-2</v>
      </c>
      <c r="C304" s="62">
        <v>73.497867928309589</v>
      </c>
    </row>
    <row r="305" spans="1:3" x14ac:dyDescent="0.3">
      <c r="A305" s="29" t="s">
        <v>41</v>
      </c>
      <c r="B305" s="54">
        <v>2.782628770641592E-2</v>
      </c>
      <c r="C305" s="62">
        <v>141.99874158002527</v>
      </c>
    </row>
    <row r="306" spans="1:3" x14ac:dyDescent="0.3">
      <c r="A306" s="29" t="s">
        <v>61</v>
      </c>
      <c r="B306" s="54">
        <v>8.5596314503409501E-3</v>
      </c>
      <c r="C306" s="62">
        <v>49.424459334104256</v>
      </c>
    </row>
    <row r="307" spans="1:3" x14ac:dyDescent="0.3">
      <c r="A307" s="29" t="s">
        <v>181</v>
      </c>
      <c r="B307" s="54">
        <v>1.5544041450777202E-2</v>
      </c>
      <c r="C307" s="62">
        <v>562.77143503294644</v>
      </c>
    </row>
    <row r="308" spans="1:3" x14ac:dyDescent="0.3">
      <c r="A308" s="29" t="s">
        <v>94</v>
      </c>
      <c r="B308" s="54">
        <v>3.2177985419096214E-3</v>
      </c>
      <c r="C308" s="62">
        <v>35.056744805937917</v>
      </c>
    </row>
    <row r="309" spans="1:3" x14ac:dyDescent="0.3">
      <c r="A309" s="29" t="s">
        <v>319</v>
      </c>
      <c r="B309" s="54">
        <v>1.5353035242019804E-2</v>
      </c>
      <c r="C309" s="62">
        <v>45.186364916302182</v>
      </c>
    </row>
    <row r="310" spans="1:3" x14ac:dyDescent="0.3">
      <c r="A310" s="29" t="s">
        <v>30</v>
      </c>
      <c r="B310" s="54">
        <v>4.7019515429825073E-3</v>
      </c>
      <c r="C310" s="62">
        <v>37.890392665407923</v>
      </c>
    </row>
    <row r="311" spans="1:3" x14ac:dyDescent="0.3">
      <c r="A311" s="29" t="s">
        <v>134</v>
      </c>
      <c r="B311" s="54">
        <v>1.0170424220624006E-2</v>
      </c>
      <c r="C311" s="62">
        <v>66.891129580765636</v>
      </c>
    </row>
    <row r="312" spans="1:3" x14ac:dyDescent="0.3">
      <c r="A312" s="29" t="s">
        <v>212</v>
      </c>
      <c r="B312" s="54">
        <v>1.3129656314191985E-2</v>
      </c>
      <c r="C312" s="62">
        <v>97.325113228968547</v>
      </c>
    </row>
    <row r="313" spans="1:3" x14ac:dyDescent="0.3">
      <c r="A313" s="29" t="s">
        <v>71</v>
      </c>
      <c r="B313" s="54">
        <v>4.5752122829321978E-2</v>
      </c>
      <c r="C313" s="62">
        <v>185.79320239063063</v>
      </c>
    </row>
    <row r="314" spans="1:3" x14ac:dyDescent="0.3">
      <c r="A314" s="29" t="s">
        <v>58</v>
      </c>
      <c r="B314" s="54">
        <v>1.4614199898651009E-2</v>
      </c>
      <c r="C314" s="62">
        <v>69.229683556961021</v>
      </c>
    </row>
    <row r="315" spans="1:3" x14ac:dyDescent="0.3">
      <c r="A315" s="29" t="s">
        <v>405</v>
      </c>
      <c r="B315" s="54">
        <v>1.9517044093796846E-2</v>
      </c>
      <c r="C315" s="62">
        <v>55.402065385766065</v>
      </c>
    </row>
    <row r="316" spans="1:3" x14ac:dyDescent="0.3">
      <c r="A316" s="29" t="s">
        <v>274</v>
      </c>
      <c r="B316" s="54">
        <v>6.6082114659166387E-3</v>
      </c>
      <c r="C316" s="62">
        <v>68.948240753373284</v>
      </c>
    </row>
    <row r="317" spans="1:3" x14ac:dyDescent="0.3">
      <c r="A317" s="29" t="s">
        <v>53</v>
      </c>
      <c r="B317" s="54">
        <v>1.4138349676326262E-2</v>
      </c>
      <c r="C317" s="62">
        <v>57.565583271801046</v>
      </c>
    </row>
    <row r="318" spans="1:3" x14ac:dyDescent="0.3">
      <c r="A318" s="29" t="s">
        <v>81</v>
      </c>
      <c r="B318" s="54">
        <v>2.6994912764275899E-2</v>
      </c>
      <c r="C318" s="62">
        <v>92.565348463498069</v>
      </c>
    </row>
    <row r="319" spans="1:3" x14ac:dyDescent="0.3">
      <c r="A319" s="29" t="s">
        <v>275</v>
      </c>
      <c r="B319" s="54">
        <v>6.8965517241379309E-3</v>
      </c>
      <c r="C319" s="62">
        <v>52.957532270996225</v>
      </c>
    </row>
    <row r="320" spans="1:3" x14ac:dyDescent="0.3">
      <c r="A320" s="29" t="s">
        <v>193</v>
      </c>
      <c r="B320" s="54">
        <v>7.5631583115546054E-3</v>
      </c>
      <c r="C320" s="62">
        <v>20.552070803793633</v>
      </c>
    </row>
    <row r="321" spans="1:3" x14ac:dyDescent="0.3">
      <c r="A321" s="29" t="s">
        <v>1102</v>
      </c>
      <c r="B321" s="54">
        <v>0</v>
      </c>
      <c r="C321" s="62">
        <v>39.47934210630963</v>
      </c>
    </row>
    <row r="322" spans="1:3" x14ac:dyDescent="0.3">
      <c r="A322" s="29" t="s">
        <v>1152</v>
      </c>
      <c r="B322" s="54">
        <v>1.0818158862464582E-2</v>
      </c>
      <c r="C322" s="62">
        <v>66.102881398279905</v>
      </c>
    </row>
    <row r="326" spans="1:3" x14ac:dyDescent="0.3">
      <c r="A326" s="29" t="s">
        <v>1224</v>
      </c>
    </row>
    <row r="327" spans="1:3" x14ac:dyDescent="0.3">
      <c r="A327" t="s">
        <v>1231</v>
      </c>
    </row>
    <row r="328" spans="1:3" x14ac:dyDescent="0.3">
      <c r="A328" s="28" t="s">
        <v>1185</v>
      </c>
      <c r="B328" t="s">
        <v>1230</v>
      </c>
      <c r="C328" t="s">
        <v>1229</v>
      </c>
    </row>
    <row r="329" spans="1:3" x14ac:dyDescent="0.3">
      <c r="A329" s="29" t="s">
        <v>1226</v>
      </c>
      <c r="B329" s="62">
        <v>7418672.4761904757</v>
      </c>
      <c r="C329" s="54">
        <v>2.8309223470443484E-2</v>
      </c>
    </row>
    <row r="330" spans="1:3" x14ac:dyDescent="0.3">
      <c r="A330" s="29" t="s">
        <v>1227</v>
      </c>
      <c r="B330" s="62">
        <v>6180951.1011904757</v>
      </c>
      <c r="C330" s="54">
        <v>2.0127064953971187E-2</v>
      </c>
    </row>
    <row r="331" spans="1:3" x14ac:dyDescent="0.3">
      <c r="A331" s="29" t="s">
        <v>1228</v>
      </c>
      <c r="B331" s="62">
        <v>3947567.0785714285</v>
      </c>
      <c r="C331" s="54">
        <v>1.4189926409357571E-2</v>
      </c>
    </row>
    <row r="332" spans="1:3" x14ac:dyDescent="0.3">
      <c r="A332" s="29" t="s">
        <v>1225</v>
      </c>
      <c r="B332" s="62">
        <v>3525526.03814433</v>
      </c>
      <c r="C332" s="54">
        <v>6.5019621994044773E-3</v>
      </c>
    </row>
    <row r="333" spans="1:3" x14ac:dyDescent="0.3">
      <c r="A333" s="29" t="s">
        <v>1152</v>
      </c>
      <c r="B333" s="62">
        <v>4011713.7068965519</v>
      </c>
      <c r="C333" s="54">
        <v>1.0818158862464582E-2</v>
      </c>
    </row>
    <row r="339" spans="1:6" x14ac:dyDescent="0.3">
      <c r="A339" t="s">
        <v>1232</v>
      </c>
    </row>
    <row r="340" spans="1:6" x14ac:dyDescent="0.3">
      <c r="A340" s="28" t="s">
        <v>1185</v>
      </c>
      <c r="B340" t="s">
        <v>1220</v>
      </c>
      <c r="C340" t="s">
        <v>1186</v>
      </c>
      <c r="D340" t="s">
        <v>1233</v>
      </c>
      <c r="E340" t="s">
        <v>1234</v>
      </c>
      <c r="F340" t="s">
        <v>1235</v>
      </c>
    </row>
    <row r="341" spans="1:6" x14ac:dyDescent="0.3">
      <c r="A341" s="29" t="s">
        <v>465</v>
      </c>
      <c r="B341" s="62">
        <v>17850000</v>
      </c>
      <c r="C341" s="62">
        <v>13150000</v>
      </c>
      <c r="D341" s="1">
        <f>(B341-MIN($B$341:$B$363))/(MAX($B$341:$B$363)-MIN($B$341:$B$363))*100</f>
        <v>17.253426498253159</v>
      </c>
      <c r="E341" s="1">
        <f>(C341-MIN($C$341:$C$363))/(MAX($C$341:$C$363)-MIN($C$341:$C$363))*100</f>
        <v>48.475877850224947</v>
      </c>
      <c r="F341" s="1">
        <f>D341-E341</f>
        <v>-31.222451351971788</v>
      </c>
    </row>
    <row r="342" spans="1:6" x14ac:dyDescent="0.3">
      <c r="A342" s="29" t="s">
        <v>170</v>
      </c>
      <c r="B342" s="62">
        <v>19931343.283582091</v>
      </c>
      <c r="C342" s="62">
        <v>7993464.1791044772</v>
      </c>
      <c r="D342" s="1">
        <f t="shared" ref="D342:D363" si="2">(B342-MIN($B$341:$B$363))/(MAX($B$341:$B$363)-MIN($B$341:$B$363))*100</f>
        <v>23.965632733938481</v>
      </c>
      <c r="E342" s="1">
        <f t="shared" ref="E342:E363" si="3">(C342-MIN($C$341:$C$363))/(MAX($C$341:$C$363)-MIN($C$341:$C$363))*100</f>
        <v>29.466934840031733</v>
      </c>
      <c r="F342" s="1">
        <f t="shared" ref="F342:F363" si="4">D342-E342</f>
        <v>-5.5013021060932523</v>
      </c>
    </row>
    <row r="343" spans="1:6" x14ac:dyDescent="0.3">
      <c r="A343" s="29" t="s">
        <v>49</v>
      </c>
      <c r="B343" s="62">
        <v>26453333.333333332</v>
      </c>
      <c r="C343" s="62">
        <v>8912673.3555555549</v>
      </c>
      <c r="D343" s="1">
        <f t="shared" si="2"/>
        <v>44.998656275194833</v>
      </c>
      <c r="E343" s="1">
        <f t="shared" si="3"/>
        <v>32.85548782531297</v>
      </c>
      <c r="F343" s="1">
        <f t="shared" si="4"/>
        <v>12.143168449881863</v>
      </c>
    </row>
    <row r="344" spans="1:6" x14ac:dyDescent="0.3">
      <c r="A344" s="29" t="s">
        <v>45</v>
      </c>
      <c r="B344" s="62">
        <v>21652631.578947369</v>
      </c>
      <c r="C344" s="62">
        <v>7671341.9736842103</v>
      </c>
      <c r="D344" s="1">
        <f t="shared" si="2"/>
        <v>29.516683404291435</v>
      </c>
      <c r="E344" s="1">
        <f t="shared" si="3"/>
        <v>28.279470453507173</v>
      </c>
      <c r="F344" s="1">
        <f t="shared" si="4"/>
        <v>1.2372129507842615</v>
      </c>
    </row>
    <row r="345" spans="1:6" x14ac:dyDescent="0.3">
      <c r="A345" s="29" t="s">
        <v>124</v>
      </c>
      <c r="B345" s="62">
        <v>12500000</v>
      </c>
      <c r="C345" s="62">
        <v>0</v>
      </c>
      <c r="D345" s="1">
        <f t="shared" si="2"/>
        <v>0</v>
      </c>
      <c r="E345" s="1">
        <f t="shared" si="3"/>
        <v>0</v>
      </c>
      <c r="F345" s="1">
        <f t="shared" si="4"/>
        <v>0</v>
      </c>
    </row>
    <row r="346" spans="1:6" x14ac:dyDescent="0.3">
      <c r="A346" s="29" t="s">
        <v>37</v>
      </c>
      <c r="B346" s="62">
        <v>27833333.333333332</v>
      </c>
      <c r="C346" s="62">
        <v>8638574.8611111119</v>
      </c>
      <c r="D346" s="1">
        <f t="shared" si="2"/>
        <v>49.449072829884436</v>
      </c>
      <c r="E346" s="1">
        <f t="shared" si="3"/>
        <v>31.845057016520624</v>
      </c>
      <c r="F346" s="1">
        <f t="shared" si="4"/>
        <v>17.604015813363812</v>
      </c>
    </row>
    <row r="347" spans="1:6" x14ac:dyDescent="0.3">
      <c r="A347" s="29" t="s">
        <v>41</v>
      </c>
      <c r="B347" s="62">
        <v>17700000</v>
      </c>
      <c r="C347" s="62">
        <v>18850800</v>
      </c>
      <c r="D347" s="1">
        <f t="shared" si="2"/>
        <v>16.769685568395591</v>
      </c>
      <c r="E347" s="1">
        <f t="shared" si="3"/>
        <v>69.491184652396981</v>
      </c>
      <c r="F347" s="1">
        <f t="shared" si="4"/>
        <v>-52.721499084001394</v>
      </c>
    </row>
    <row r="348" spans="1:6" x14ac:dyDescent="0.3">
      <c r="A348" s="29" t="s">
        <v>61</v>
      </c>
      <c r="B348" s="62">
        <v>20317500</v>
      </c>
      <c r="C348" s="62">
        <v>3726412.6</v>
      </c>
      <c r="D348" s="1">
        <f t="shared" si="2"/>
        <v>25.210964794410103</v>
      </c>
      <c r="E348" s="1">
        <f t="shared" si="3"/>
        <v>13.73696745377484</v>
      </c>
      <c r="F348" s="1">
        <f t="shared" si="4"/>
        <v>11.473997340635263</v>
      </c>
    </row>
    <row r="349" spans="1:6" x14ac:dyDescent="0.3">
      <c r="A349" s="29" t="s">
        <v>181</v>
      </c>
      <c r="B349" s="62">
        <v>19300000</v>
      </c>
      <c r="C349" s="62">
        <v>1800000</v>
      </c>
      <c r="D349" s="1">
        <f t="shared" si="2"/>
        <v>21.92958882020962</v>
      </c>
      <c r="E349" s="1">
        <f t="shared" si="3"/>
        <v>6.6354813787380156</v>
      </c>
      <c r="F349" s="1">
        <f t="shared" si="4"/>
        <v>15.294107441471605</v>
      </c>
    </row>
    <row r="350" spans="1:6" x14ac:dyDescent="0.3">
      <c r="A350" s="29" t="s">
        <v>94</v>
      </c>
      <c r="B350" s="62">
        <v>18800000</v>
      </c>
      <c r="C350" s="62">
        <v>1770047.1764705882</v>
      </c>
      <c r="D350" s="1">
        <f t="shared" si="2"/>
        <v>20.317119054017734</v>
      </c>
      <c r="E350" s="1">
        <f t="shared" si="3"/>
        <v>6.5250639327546613</v>
      </c>
      <c r="F350" s="1">
        <f t="shared" si="4"/>
        <v>13.792055121263072</v>
      </c>
    </row>
    <row r="351" spans="1:6" x14ac:dyDescent="0.3">
      <c r="A351" s="29" t="s">
        <v>319</v>
      </c>
      <c r="B351" s="62">
        <v>25650000</v>
      </c>
      <c r="C351" s="62">
        <v>5450000</v>
      </c>
      <c r="D351" s="1">
        <f t="shared" si="2"/>
        <v>42.407954850846544</v>
      </c>
      <c r="E351" s="1">
        <f t="shared" si="3"/>
        <v>20.090763063401212</v>
      </c>
      <c r="F351" s="1">
        <f t="shared" si="4"/>
        <v>22.317191787445331</v>
      </c>
    </row>
    <row r="352" spans="1:6" x14ac:dyDescent="0.3">
      <c r="A352" s="29" t="s">
        <v>30</v>
      </c>
      <c r="B352" s="62">
        <v>25791160.220994476</v>
      </c>
      <c r="C352" s="62">
        <v>7214005.3812154699</v>
      </c>
      <c r="D352" s="1">
        <f t="shared" si="2"/>
        <v>42.863188027931656</v>
      </c>
      <c r="E352" s="1">
        <f t="shared" si="3"/>
        <v>26.593554651761714</v>
      </c>
      <c r="F352" s="1">
        <f t="shared" si="4"/>
        <v>16.269633376169942</v>
      </c>
    </row>
    <row r="353" spans="1:6" x14ac:dyDescent="0.3">
      <c r="A353" s="29" t="s">
        <v>134</v>
      </c>
      <c r="B353" s="62">
        <v>20630769.230769232</v>
      </c>
      <c r="C353" s="62">
        <v>7707752.653846154</v>
      </c>
      <c r="D353" s="1">
        <f t="shared" si="2"/>
        <v>26.221239120997254</v>
      </c>
      <c r="E353" s="1">
        <f t="shared" si="3"/>
        <v>28.413694003619266</v>
      </c>
      <c r="F353" s="1">
        <f t="shared" si="4"/>
        <v>-2.1924548826220125</v>
      </c>
    </row>
    <row r="354" spans="1:6" x14ac:dyDescent="0.3">
      <c r="A354" s="29" t="s">
        <v>212</v>
      </c>
      <c r="B354" s="62">
        <v>27750000</v>
      </c>
      <c r="C354" s="62">
        <v>4700000</v>
      </c>
      <c r="D354" s="1">
        <f t="shared" si="2"/>
        <v>49.180327868852451</v>
      </c>
      <c r="E354" s="1">
        <f t="shared" si="3"/>
        <v>17.325979155593707</v>
      </c>
      <c r="F354" s="1">
        <f t="shared" si="4"/>
        <v>31.854348713258744</v>
      </c>
    </row>
    <row r="355" spans="1:6" x14ac:dyDescent="0.3">
      <c r="A355" s="29" t="s">
        <v>71</v>
      </c>
      <c r="B355" s="62">
        <v>16233333.333333334</v>
      </c>
      <c r="C355" s="62">
        <v>27126894</v>
      </c>
      <c r="D355" s="1">
        <f t="shared" si="2"/>
        <v>12.039774254232734</v>
      </c>
      <c r="E355" s="1">
        <f t="shared" si="3"/>
        <v>100</v>
      </c>
      <c r="F355" s="1">
        <f t="shared" si="4"/>
        <v>-87.960225745767261</v>
      </c>
    </row>
    <row r="356" spans="1:6" x14ac:dyDescent="0.3">
      <c r="A356" s="29" t="s">
        <v>58</v>
      </c>
      <c r="B356" s="62">
        <v>21821359.223300971</v>
      </c>
      <c r="C356" s="62">
        <v>7061015.3009708738</v>
      </c>
      <c r="D356" s="1">
        <f t="shared" si="2"/>
        <v>30.060819854773353</v>
      </c>
      <c r="E356" s="1">
        <f t="shared" si="3"/>
        <v>26.029575302542462</v>
      </c>
      <c r="F356" s="1">
        <f t="shared" si="4"/>
        <v>4.0312445522308913</v>
      </c>
    </row>
    <row r="357" spans="1:6" x14ac:dyDescent="0.3">
      <c r="A357" s="29" t="s">
        <v>405</v>
      </c>
      <c r="B357" s="62">
        <v>19400000</v>
      </c>
      <c r="C357" s="62">
        <v>12766666.666666666</v>
      </c>
      <c r="D357" s="1">
        <f t="shared" si="2"/>
        <v>22.252082773447995</v>
      </c>
      <c r="E357" s="1">
        <f t="shared" si="3"/>
        <v>47.062766075123328</v>
      </c>
      <c r="F357" s="1">
        <f t="shared" si="4"/>
        <v>-24.810683301675333</v>
      </c>
    </row>
    <row r="358" spans="1:6" x14ac:dyDescent="0.3">
      <c r="A358" s="29" t="s">
        <v>274</v>
      </c>
      <c r="B358" s="62">
        <v>18526666.666666668</v>
      </c>
      <c r="C358" s="62">
        <v>2464034.6</v>
      </c>
      <c r="D358" s="1">
        <f t="shared" si="2"/>
        <v>19.435635581832845</v>
      </c>
      <c r="E358" s="1">
        <f t="shared" si="3"/>
        <v>9.0833642804812076</v>
      </c>
      <c r="F358" s="1">
        <f t="shared" si="4"/>
        <v>10.352271301351637</v>
      </c>
    </row>
    <row r="359" spans="1:6" x14ac:dyDescent="0.3">
      <c r="A359" s="29" t="s">
        <v>53</v>
      </c>
      <c r="B359" s="62">
        <v>43508333.333333336</v>
      </c>
      <c r="C359" s="62">
        <v>26416666.666666668</v>
      </c>
      <c r="D359" s="1">
        <f t="shared" si="2"/>
        <v>100</v>
      </c>
      <c r="E359" s="1">
        <f t="shared" si="3"/>
        <v>97.381833197219962</v>
      </c>
      <c r="F359" s="1">
        <f t="shared" si="4"/>
        <v>2.6181668027800384</v>
      </c>
    </row>
    <row r="360" spans="1:6" x14ac:dyDescent="0.3">
      <c r="A360" s="29" t="s">
        <v>81</v>
      </c>
      <c r="B360" s="62">
        <v>26191666.666666668</v>
      </c>
      <c r="C360" s="62">
        <v>10730525</v>
      </c>
      <c r="D360" s="1">
        <f t="shared" si="2"/>
        <v>44.154797097554422</v>
      </c>
      <c r="E360" s="1">
        <f t="shared" si="3"/>
        <v>39.556777123101519</v>
      </c>
      <c r="F360" s="1">
        <f t="shared" si="4"/>
        <v>4.5980199744529031</v>
      </c>
    </row>
    <row r="361" spans="1:6" x14ac:dyDescent="0.3">
      <c r="A361" s="29" t="s">
        <v>275</v>
      </c>
      <c r="B361" s="62">
        <v>14500000</v>
      </c>
      <c r="C361" s="62">
        <v>1100000</v>
      </c>
      <c r="D361" s="1">
        <f t="shared" si="2"/>
        <v>6.4498790647675346</v>
      </c>
      <c r="E361" s="1">
        <f t="shared" si="3"/>
        <v>4.0550163981176759</v>
      </c>
      <c r="F361" s="1">
        <f t="shared" si="4"/>
        <v>2.3948626666498587</v>
      </c>
    </row>
    <row r="362" spans="1:6" x14ac:dyDescent="0.3">
      <c r="A362" s="29" t="s">
        <v>193</v>
      </c>
      <c r="B362" s="62">
        <v>39000000</v>
      </c>
      <c r="C362" s="62">
        <v>4350000</v>
      </c>
      <c r="D362" s="1">
        <f t="shared" si="2"/>
        <v>85.460897608169844</v>
      </c>
      <c r="E362" s="1">
        <f t="shared" si="3"/>
        <v>16.035746665283536</v>
      </c>
      <c r="F362" s="1">
        <f t="shared" si="4"/>
        <v>69.425150942886305</v>
      </c>
    </row>
    <row r="363" spans="1:6" x14ac:dyDescent="0.3">
      <c r="A363" s="29" t="s">
        <v>1102</v>
      </c>
      <c r="B363" s="62">
        <v>12500000</v>
      </c>
      <c r="C363" s="62">
        <v>1500000</v>
      </c>
      <c r="D363" s="1">
        <f t="shared" si="2"/>
        <v>0</v>
      </c>
      <c r="E363" s="1">
        <f t="shared" si="3"/>
        <v>5.529567815615013</v>
      </c>
      <c r="F363" s="1">
        <f t="shared" si="4"/>
        <v>-5.529567815615013</v>
      </c>
    </row>
    <row r="364" spans="1:6" x14ac:dyDescent="0.3">
      <c r="A364" s="29" t="s">
        <v>1152</v>
      </c>
      <c r="B364" s="62">
        <v>22872183.908045977</v>
      </c>
      <c r="C364" s="62">
        <v>7551787.9816091955</v>
      </c>
    </row>
    <row r="366" spans="1:6" x14ac:dyDescent="0.3">
      <c r="A366" s="29" t="s">
        <v>465</v>
      </c>
      <c r="B366" s="1">
        <f>D341-E341</f>
        <v>-31.222451351971788</v>
      </c>
    </row>
    <row r="367" spans="1:6" x14ac:dyDescent="0.3">
      <c r="A367" s="29" t="s">
        <v>170</v>
      </c>
      <c r="B367" s="1">
        <f t="shared" ref="B367:B388" si="5">D342-E342</f>
        <v>-5.5013021060932523</v>
      </c>
    </row>
    <row r="368" spans="1:6" x14ac:dyDescent="0.3">
      <c r="A368" s="29" t="s">
        <v>49</v>
      </c>
      <c r="B368" s="1">
        <f t="shared" si="5"/>
        <v>12.143168449881863</v>
      </c>
    </row>
    <row r="369" spans="1:2" x14ac:dyDescent="0.3">
      <c r="A369" s="29" t="s">
        <v>45</v>
      </c>
      <c r="B369" s="1">
        <f t="shared" si="5"/>
        <v>1.2372129507842615</v>
      </c>
    </row>
    <row r="370" spans="1:2" x14ac:dyDescent="0.3">
      <c r="A370" s="29" t="s">
        <v>124</v>
      </c>
      <c r="B370" s="1">
        <f t="shared" si="5"/>
        <v>0</v>
      </c>
    </row>
    <row r="371" spans="1:2" x14ac:dyDescent="0.3">
      <c r="A371" s="29" t="s">
        <v>37</v>
      </c>
      <c r="B371" s="1">
        <f t="shared" si="5"/>
        <v>17.604015813363812</v>
      </c>
    </row>
    <row r="372" spans="1:2" x14ac:dyDescent="0.3">
      <c r="A372" s="29" t="s">
        <v>41</v>
      </c>
      <c r="B372" s="1">
        <f t="shared" si="5"/>
        <v>-52.721499084001394</v>
      </c>
    </row>
    <row r="373" spans="1:2" x14ac:dyDescent="0.3">
      <c r="A373" s="29" t="s">
        <v>61</v>
      </c>
      <c r="B373" s="1">
        <f t="shared" si="5"/>
        <v>11.473997340635263</v>
      </c>
    </row>
    <row r="374" spans="1:2" x14ac:dyDescent="0.3">
      <c r="A374" s="29" t="s">
        <v>181</v>
      </c>
      <c r="B374" s="1">
        <f t="shared" si="5"/>
        <v>15.294107441471605</v>
      </c>
    </row>
    <row r="375" spans="1:2" x14ac:dyDescent="0.3">
      <c r="A375" s="29" t="s">
        <v>94</v>
      </c>
      <c r="B375" s="1">
        <f t="shared" si="5"/>
        <v>13.792055121263072</v>
      </c>
    </row>
    <row r="376" spans="1:2" x14ac:dyDescent="0.3">
      <c r="A376" s="29" t="s">
        <v>319</v>
      </c>
      <c r="B376" s="1">
        <f t="shared" si="5"/>
        <v>22.317191787445331</v>
      </c>
    </row>
    <row r="377" spans="1:2" x14ac:dyDescent="0.3">
      <c r="A377" s="29" t="s">
        <v>30</v>
      </c>
      <c r="B377" s="1">
        <f t="shared" si="5"/>
        <v>16.269633376169942</v>
      </c>
    </row>
    <row r="378" spans="1:2" x14ac:dyDescent="0.3">
      <c r="A378" s="29" t="s">
        <v>134</v>
      </c>
      <c r="B378" s="1">
        <f t="shared" si="5"/>
        <v>-2.1924548826220125</v>
      </c>
    </row>
    <row r="379" spans="1:2" x14ac:dyDescent="0.3">
      <c r="A379" s="29" t="s">
        <v>212</v>
      </c>
      <c r="B379" s="1">
        <f t="shared" si="5"/>
        <v>31.854348713258744</v>
      </c>
    </row>
    <row r="380" spans="1:2" x14ac:dyDescent="0.3">
      <c r="A380" s="29" t="s">
        <v>71</v>
      </c>
      <c r="B380" s="1">
        <f t="shared" si="5"/>
        <v>-87.960225745767261</v>
      </c>
    </row>
    <row r="381" spans="1:2" x14ac:dyDescent="0.3">
      <c r="A381" s="29" t="s">
        <v>58</v>
      </c>
      <c r="B381" s="1">
        <f t="shared" si="5"/>
        <v>4.0312445522308913</v>
      </c>
    </row>
    <row r="382" spans="1:2" x14ac:dyDescent="0.3">
      <c r="A382" s="29" t="s">
        <v>405</v>
      </c>
      <c r="B382" s="1">
        <f t="shared" si="5"/>
        <v>-24.810683301675333</v>
      </c>
    </row>
    <row r="383" spans="1:2" x14ac:dyDescent="0.3">
      <c r="A383" s="29" t="s">
        <v>274</v>
      </c>
      <c r="B383" s="1">
        <f t="shared" si="5"/>
        <v>10.352271301351637</v>
      </c>
    </row>
    <row r="384" spans="1:2" x14ac:dyDescent="0.3">
      <c r="A384" s="29" t="s">
        <v>53</v>
      </c>
      <c r="B384" s="1">
        <f t="shared" si="5"/>
        <v>2.6181668027800384</v>
      </c>
    </row>
    <row r="385" spans="1:4" x14ac:dyDescent="0.3">
      <c r="A385" s="29" t="s">
        <v>81</v>
      </c>
      <c r="B385" s="1">
        <f t="shared" si="5"/>
        <v>4.5980199744529031</v>
      </c>
    </row>
    <row r="386" spans="1:4" x14ac:dyDescent="0.3">
      <c r="A386" s="29" t="s">
        <v>275</v>
      </c>
      <c r="B386" s="1">
        <f t="shared" si="5"/>
        <v>2.3948626666498587</v>
      </c>
    </row>
    <row r="387" spans="1:4" x14ac:dyDescent="0.3">
      <c r="A387" s="29" t="s">
        <v>193</v>
      </c>
      <c r="B387" s="1">
        <f t="shared" si="5"/>
        <v>69.425150942886305</v>
      </c>
    </row>
    <row r="388" spans="1:4" x14ac:dyDescent="0.3">
      <c r="A388" s="29" t="s">
        <v>1102</v>
      </c>
      <c r="B388" s="1">
        <f t="shared" si="5"/>
        <v>-5.529567815615013</v>
      </c>
    </row>
    <row r="390" spans="1:4" x14ac:dyDescent="0.3">
      <c r="A390" t="s">
        <v>1236</v>
      </c>
    </row>
    <row r="391" spans="1:4" x14ac:dyDescent="0.3">
      <c r="A391" t="s">
        <v>1237</v>
      </c>
    </row>
    <row r="392" spans="1:4" x14ac:dyDescent="0.3">
      <c r="A392" s="28" t="s">
        <v>1185</v>
      </c>
      <c r="B392" t="s">
        <v>1172</v>
      </c>
      <c r="C392" t="s">
        <v>17</v>
      </c>
      <c r="D392" t="s">
        <v>1239</v>
      </c>
    </row>
    <row r="393" spans="1:4" x14ac:dyDescent="0.3">
      <c r="A393" s="29" t="s">
        <v>71</v>
      </c>
      <c r="B393" s="64">
        <v>14410197.083333334</v>
      </c>
      <c r="C393" s="64">
        <v>27126894</v>
      </c>
      <c r="D393" s="63">
        <f>C393-B393</f>
        <v>12716696.916666666</v>
      </c>
    </row>
    <row r="394" spans="1:4" x14ac:dyDescent="0.3">
      <c r="A394" s="29" t="s">
        <v>53</v>
      </c>
      <c r="B394" s="64">
        <v>14034995.833333334</v>
      </c>
      <c r="C394" s="64">
        <v>26416666.666666668</v>
      </c>
      <c r="D394" s="63">
        <f t="shared" ref="D394:D415" si="6">C394-B394</f>
        <v>12381670.833333334</v>
      </c>
    </row>
    <row r="395" spans="1:4" x14ac:dyDescent="0.3">
      <c r="A395" s="29" t="s">
        <v>41</v>
      </c>
      <c r="B395" s="64">
        <v>10016000.125</v>
      </c>
      <c r="C395" s="64">
        <v>18850800</v>
      </c>
      <c r="D395" s="63">
        <f t="shared" si="6"/>
        <v>8834799.875</v>
      </c>
    </row>
    <row r="396" spans="1:4" x14ac:dyDescent="0.3">
      <c r="A396" s="29" t="s">
        <v>465</v>
      </c>
      <c r="B396" s="64">
        <v>6994875</v>
      </c>
      <c r="C396" s="64">
        <v>13150000</v>
      </c>
      <c r="D396" s="63">
        <f t="shared" si="6"/>
        <v>6155125</v>
      </c>
    </row>
    <row r="397" spans="1:4" x14ac:dyDescent="0.3">
      <c r="A397" s="29" t="s">
        <v>405</v>
      </c>
      <c r="B397" s="64">
        <v>6788866.666666667</v>
      </c>
      <c r="C397" s="64">
        <v>12766666.666666666</v>
      </c>
      <c r="D397" s="63">
        <f t="shared" si="6"/>
        <v>5977799.9999999991</v>
      </c>
    </row>
    <row r="398" spans="1:4" x14ac:dyDescent="0.3">
      <c r="A398" s="29" t="s">
        <v>81</v>
      </c>
      <c r="B398" s="64">
        <v>5699937.5</v>
      </c>
      <c r="C398" s="64">
        <v>10730525</v>
      </c>
      <c r="D398" s="63">
        <f t="shared" si="6"/>
        <v>5030587.5</v>
      </c>
    </row>
    <row r="399" spans="1:4" x14ac:dyDescent="0.3">
      <c r="A399" s="29" t="s">
        <v>49</v>
      </c>
      <c r="B399" s="64">
        <v>4734435.5666666664</v>
      </c>
      <c r="C399" s="64">
        <v>8912673.3555555549</v>
      </c>
      <c r="D399" s="63">
        <f t="shared" si="6"/>
        <v>4178237.7888888884</v>
      </c>
    </row>
    <row r="400" spans="1:4" x14ac:dyDescent="0.3">
      <c r="A400" s="29" t="s">
        <v>37</v>
      </c>
      <c r="B400" s="64">
        <v>4587910.513888889</v>
      </c>
      <c r="C400" s="64">
        <v>8638574.8611111119</v>
      </c>
      <c r="D400" s="63">
        <f t="shared" si="6"/>
        <v>4050664.3472222229</v>
      </c>
    </row>
    <row r="401" spans="1:4" x14ac:dyDescent="0.3">
      <c r="A401" s="29" t="s">
        <v>170</v>
      </c>
      <c r="B401" s="64">
        <v>4245735.8208955228</v>
      </c>
      <c r="C401" s="64">
        <v>7993464.1791044772</v>
      </c>
      <c r="D401" s="63">
        <f t="shared" si="6"/>
        <v>3747728.3582089543</v>
      </c>
    </row>
    <row r="402" spans="1:4" x14ac:dyDescent="0.3">
      <c r="A402" s="29" t="s">
        <v>134</v>
      </c>
      <c r="B402" s="64">
        <v>4095716.673076923</v>
      </c>
      <c r="C402" s="64">
        <v>7707752.653846154</v>
      </c>
      <c r="D402" s="63">
        <f t="shared" si="6"/>
        <v>3612035.980769231</v>
      </c>
    </row>
    <row r="403" spans="1:4" x14ac:dyDescent="0.3">
      <c r="A403" s="29" t="s">
        <v>45</v>
      </c>
      <c r="B403" s="64">
        <v>4075038.835526316</v>
      </c>
      <c r="C403" s="64">
        <v>7671341.9736842103</v>
      </c>
      <c r="D403" s="63">
        <f t="shared" si="6"/>
        <v>3596303.1381578944</v>
      </c>
    </row>
    <row r="404" spans="1:4" x14ac:dyDescent="0.3">
      <c r="A404" s="29" t="s">
        <v>30</v>
      </c>
      <c r="B404" s="64">
        <v>3832201.6823204421</v>
      </c>
      <c r="C404" s="64">
        <v>7214005.3812154699</v>
      </c>
      <c r="D404" s="63">
        <f t="shared" si="6"/>
        <v>3381803.6988950279</v>
      </c>
    </row>
    <row r="405" spans="1:4" x14ac:dyDescent="0.3">
      <c r="A405" s="29" t="s">
        <v>58</v>
      </c>
      <c r="B405" s="64">
        <v>3751673.009708738</v>
      </c>
      <c r="C405" s="64">
        <v>7061015.3009708738</v>
      </c>
      <c r="D405" s="63">
        <f t="shared" si="6"/>
        <v>3309342.2912621358</v>
      </c>
    </row>
    <row r="406" spans="1:4" x14ac:dyDescent="0.3">
      <c r="A406" s="29" t="s">
        <v>319</v>
      </c>
      <c r="B406" s="64">
        <v>2895525</v>
      </c>
      <c r="C406" s="64">
        <v>5450000</v>
      </c>
      <c r="D406" s="63">
        <f t="shared" si="6"/>
        <v>2554475</v>
      </c>
    </row>
    <row r="407" spans="1:4" x14ac:dyDescent="0.3">
      <c r="A407" s="29" t="s">
        <v>212</v>
      </c>
      <c r="B407" s="64">
        <v>2496375</v>
      </c>
      <c r="C407" s="64">
        <v>4700000</v>
      </c>
      <c r="D407" s="63">
        <f t="shared" si="6"/>
        <v>2203625</v>
      </c>
    </row>
    <row r="408" spans="1:4" x14ac:dyDescent="0.3">
      <c r="A408" s="29" t="s">
        <v>193</v>
      </c>
      <c r="B408" s="64">
        <v>2310700</v>
      </c>
      <c r="C408" s="64">
        <v>4350000</v>
      </c>
      <c r="D408" s="63">
        <f t="shared" si="6"/>
        <v>2039300</v>
      </c>
    </row>
    <row r="409" spans="1:4" x14ac:dyDescent="0.3">
      <c r="A409" s="29" t="s">
        <v>61</v>
      </c>
      <c r="B409" s="64">
        <v>1979356.8187500001</v>
      </c>
      <c r="C409" s="64">
        <v>3726412.6</v>
      </c>
      <c r="D409" s="63">
        <f t="shared" si="6"/>
        <v>1747055.78125</v>
      </c>
    </row>
    <row r="410" spans="1:4" x14ac:dyDescent="0.3">
      <c r="A410" s="29" t="s">
        <v>274</v>
      </c>
      <c r="B410" s="64">
        <v>1309258.1666666667</v>
      </c>
      <c r="C410" s="64">
        <v>2464034.6</v>
      </c>
      <c r="D410" s="63">
        <f t="shared" si="6"/>
        <v>1154776.4333333333</v>
      </c>
    </row>
    <row r="411" spans="1:4" x14ac:dyDescent="0.3">
      <c r="A411" s="29" t="s">
        <v>181</v>
      </c>
      <c r="B411" s="64">
        <v>955750</v>
      </c>
      <c r="C411" s="64">
        <v>1800000</v>
      </c>
      <c r="D411" s="63">
        <f t="shared" si="6"/>
        <v>844250</v>
      </c>
    </row>
    <row r="412" spans="1:4" x14ac:dyDescent="0.3">
      <c r="A412" s="29" t="s">
        <v>94</v>
      </c>
      <c r="B412" s="64">
        <v>940370.5882352941</v>
      </c>
      <c r="C412" s="64">
        <v>1770047.1764705882</v>
      </c>
      <c r="D412" s="63">
        <f t="shared" si="6"/>
        <v>829676.5882352941</v>
      </c>
    </row>
    <row r="413" spans="1:4" x14ac:dyDescent="0.3">
      <c r="A413" s="29" t="s">
        <v>1102</v>
      </c>
      <c r="B413" s="64">
        <v>796500</v>
      </c>
      <c r="C413" s="64">
        <v>1500000</v>
      </c>
      <c r="D413" s="63">
        <f t="shared" si="6"/>
        <v>703500</v>
      </c>
    </row>
    <row r="414" spans="1:4" x14ac:dyDescent="0.3">
      <c r="A414" s="29" t="s">
        <v>275</v>
      </c>
      <c r="B414" s="64">
        <v>584550</v>
      </c>
      <c r="C414" s="64">
        <v>1100000</v>
      </c>
      <c r="D414" s="63">
        <f t="shared" si="6"/>
        <v>515450</v>
      </c>
    </row>
    <row r="415" spans="1:4" x14ac:dyDescent="0.3">
      <c r="A415" s="29" t="s">
        <v>1152</v>
      </c>
      <c r="B415" s="62">
        <v>4016330.1783659379</v>
      </c>
      <c r="C415" s="62">
        <v>7560478.1864211736</v>
      </c>
      <c r="D415" s="65">
        <f t="shared" si="6"/>
        <v>3544148.0080552357</v>
      </c>
    </row>
    <row r="418" spans="1:3" x14ac:dyDescent="0.3">
      <c r="A418" t="s">
        <v>1240</v>
      </c>
    </row>
    <row r="419" spans="1:3" x14ac:dyDescent="0.3">
      <c r="A419" t="s">
        <v>1241</v>
      </c>
    </row>
    <row r="420" spans="1:3" x14ac:dyDescent="0.3">
      <c r="A420" s="28" t="s">
        <v>1185</v>
      </c>
      <c r="B420" t="s">
        <v>1243</v>
      </c>
      <c r="C420" t="s">
        <v>1242</v>
      </c>
    </row>
    <row r="421" spans="1:3" x14ac:dyDescent="0.3">
      <c r="A421" s="29" t="s">
        <v>1211</v>
      </c>
      <c r="B421" s="54">
        <v>0.89248095362534419</v>
      </c>
      <c r="C421" s="54">
        <v>0.88945915060690528</v>
      </c>
    </row>
    <row r="422" spans="1:3" x14ac:dyDescent="0.3">
      <c r="A422" s="29" t="s">
        <v>1212</v>
      </c>
      <c r="B422" s="54">
        <v>6.218967977968521E-2</v>
      </c>
      <c r="C422" s="54">
        <v>5.6447562476446632E-2</v>
      </c>
    </row>
    <row r="423" spans="1:3" x14ac:dyDescent="0.3">
      <c r="A423" s="29" t="s">
        <v>1209</v>
      </c>
      <c r="B423" s="54">
        <v>3.3017066355760148E-2</v>
      </c>
      <c r="C423" s="54">
        <v>3.7599055421338311E-2</v>
      </c>
    </row>
    <row r="424" spans="1:3" x14ac:dyDescent="0.3">
      <c r="A424" s="29" t="s">
        <v>1210</v>
      </c>
      <c r="B424" s="54">
        <v>1.2312300239210405E-2</v>
      </c>
      <c r="C424" s="54">
        <v>1.6494231495309764E-2</v>
      </c>
    </row>
    <row r="425" spans="1:3" x14ac:dyDescent="0.3">
      <c r="A425" s="29" t="s">
        <v>1152</v>
      </c>
      <c r="B425" s="54">
        <v>1</v>
      </c>
      <c r="C425" s="54">
        <v>1</v>
      </c>
    </row>
    <row r="427" spans="1:3" x14ac:dyDescent="0.3">
      <c r="A427" s="28" t="s">
        <v>1185</v>
      </c>
      <c r="B427" t="s">
        <v>1243</v>
      </c>
      <c r="C427" t="s">
        <v>1242</v>
      </c>
    </row>
    <row r="428" spans="1:3" x14ac:dyDescent="0.3">
      <c r="A428" s="29" t="s">
        <v>1211</v>
      </c>
      <c r="B428" s="62">
        <v>17759300000</v>
      </c>
      <c r="C428" s="62">
        <v>5478827536</v>
      </c>
    </row>
    <row r="429" spans="1:3" x14ac:dyDescent="0.3">
      <c r="A429" s="29" t="s">
        <v>1212</v>
      </c>
      <c r="B429" s="62">
        <v>1237500000</v>
      </c>
      <c r="C429" s="62">
        <v>347701701</v>
      </c>
    </row>
    <row r="430" spans="1:3" x14ac:dyDescent="0.3">
      <c r="A430" s="29" t="s">
        <v>1209</v>
      </c>
      <c r="B430" s="62">
        <v>657000000</v>
      </c>
      <c r="C430" s="62">
        <v>231600001</v>
      </c>
    </row>
    <row r="431" spans="1:3" x14ac:dyDescent="0.3">
      <c r="A431" s="29" t="s">
        <v>1210</v>
      </c>
      <c r="B431" s="62">
        <v>245000000</v>
      </c>
      <c r="C431" s="62">
        <v>101600000</v>
      </c>
    </row>
    <row r="432" spans="1:3" x14ac:dyDescent="0.3">
      <c r="A432" s="29" t="s">
        <v>1152</v>
      </c>
      <c r="B432" s="62">
        <v>19898800000</v>
      </c>
      <c r="C432" s="62">
        <v>6159729238</v>
      </c>
    </row>
    <row r="434" spans="1:5" x14ac:dyDescent="0.3">
      <c r="A434" t="s">
        <v>1244</v>
      </c>
    </row>
    <row r="435" spans="1:5" x14ac:dyDescent="0.3">
      <c r="A435" t="s">
        <v>1245</v>
      </c>
    </row>
    <row r="436" spans="1:5" x14ac:dyDescent="0.3">
      <c r="A436" s="28" t="s">
        <v>1185</v>
      </c>
      <c r="B436" t="s">
        <v>1249</v>
      </c>
    </row>
    <row r="437" spans="1:5" x14ac:dyDescent="0.3">
      <c r="A437" s="29" t="s">
        <v>1248</v>
      </c>
      <c r="B437" s="62">
        <v>73604.040229885053</v>
      </c>
    </row>
    <row r="438" spans="1:5" x14ac:dyDescent="0.3">
      <c r="A438" s="29" t="s">
        <v>1217</v>
      </c>
      <c r="B438" s="62">
        <v>240306.89655172414</v>
      </c>
    </row>
    <row r="439" spans="1:5" x14ac:dyDescent="0.3">
      <c r="A439" s="29" t="s">
        <v>1218</v>
      </c>
      <c r="B439" s="62">
        <v>233569.14942528735</v>
      </c>
    </row>
    <row r="440" spans="1:5" x14ac:dyDescent="0.3">
      <c r="A440" s="29" t="s">
        <v>1216</v>
      </c>
      <c r="B440" s="62">
        <v>343689.6551724138</v>
      </c>
    </row>
    <row r="441" spans="1:5" x14ac:dyDescent="0.3">
      <c r="A441" s="29" t="s">
        <v>1247</v>
      </c>
      <c r="B441" s="62">
        <v>316264.36781609198</v>
      </c>
    </row>
    <row r="442" spans="1:5" x14ac:dyDescent="0.3">
      <c r="A442" s="29" t="s">
        <v>1152</v>
      </c>
      <c r="B442" s="62">
        <v>241486.82183908045</v>
      </c>
    </row>
    <row r="446" spans="1:5" x14ac:dyDescent="0.3">
      <c r="A446" t="s">
        <v>1250</v>
      </c>
    </row>
    <row r="447" spans="1:5" x14ac:dyDescent="0.3">
      <c r="A447" t="s">
        <v>1251</v>
      </c>
    </row>
    <row r="448" spans="1:5" x14ac:dyDescent="0.3">
      <c r="A448" s="28" t="s">
        <v>1185</v>
      </c>
      <c r="B448" t="s">
        <v>1238</v>
      </c>
      <c r="C448" t="s">
        <v>1186</v>
      </c>
      <c r="D448" s="48" t="s">
        <v>1252</v>
      </c>
      <c r="E448" s="48" t="s">
        <v>1253</v>
      </c>
    </row>
    <row r="449" spans="1:5" x14ac:dyDescent="0.3">
      <c r="A449" s="29" t="s">
        <v>465</v>
      </c>
      <c r="B449" s="66">
        <v>6994875</v>
      </c>
      <c r="C449" s="66">
        <v>13150000</v>
      </c>
      <c r="D449" s="66">
        <f>C449-B449</f>
        <v>6155125</v>
      </c>
      <c r="E449" s="57">
        <f>IFERROR(D449/C449,0)</f>
        <v>0.46807034220532318</v>
      </c>
    </row>
    <row r="450" spans="1:5" x14ac:dyDescent="0.3">
      <c r="A450" s="29" t="s">
        <v>170</v>
      </c>
      <c r="B450" s="66">
        <v>4245735.8208955228</v>
      </c>
      <c r="C450" s="66">
        <v>7993464.1791044772</v>
      </c>
      <c r="D450" s="66">
        <f t="shared" ref="D450:D471" si="7">C450-B450</f>
        <v>3747728.3582089543</v>
      </c>
      <c r="E450" s="57">
        <f t="shared" ref="E450:E471" si="8">IFERROR(D450/C450,0)</f>
        <v>0.46884908398111058</v>
      </c>
    </row>
    <row r="451" spans="1:5" x14ac:dyDescent="0.3">
      <c r="A451" s="29" t="s">
        <v>49</v>
      </c>
      <c r="B451" s="66">
        <v>4734435.5666666664</v>
      </c>
      <c r="C451" s="66">
        <v>8912673.3555555549</v>
      </c>
      <c r="D451" s="66">
        <f t="shared" si="7"/>
        <v>4178237.7888888884</v>
      </c>
      <c r="E451" s="57">
        <f t="shared" si="8"/>
        <v>0.4687973655271972</v>
      </c>
    </row>
    <row r="452" spans="1:5" x14ac:dyDescent="0.3">
      <c r="A452" s="29" t="s">
        <v>45</v>
      </c>
      <c r="B452" s="66">
        <v>4075038.835526316</v>
      </c>
      <c r="C452" s="66">
        <v>7671341.9736842103</v>
      </c>
      <c r="D452" s="66">
        <f t="shared" si="7"/>
        <v>3596303.1381578944</v>
      </c>
      <c r="E452" s="57">
        <f t="shared" si="8"/>
        <v>0.4687971349073814</v>
      </c>
    </row>
    <row r="453" spans="1:5" x14ac:dyDescent="0.3">
      <c r="A453" s="29" t="s">
        <v>37</v>
      </c>
      <c r="B453" s="66">
        <v>4587910.513888889</v>
      </c>
      <c r="C453" s="66">
        <v>8638574.8611111119</v>
      </c>
      <c r="D453" s="66">
        <f t="shared" si="7"/>
        <v>4050664.3472222229</v>
      </c>
      <c r="E453" s="57">
        <f t="shared" si="8"/>
        <v>0.46890423621347399</v>
      </c>
    </row>
    <row r="454" spans="1:5" x14ac:dyDescent="0.3">
      <c r="A454" s="29" t="s">
        <v>41</v>
      </c>
      <c r="B454" s="66">
        <v>10016000.125</v>
      </c>
      <c r="C454" s="66">
        <v>18850800</v>
      </c>
      <c r="D454" s="66">
        <f t="shared" si="7"/>
        <v>8834799.875</v>
      </c>
      <c r="E454" s="57">
        <f t="shared" si="8"/>
        <v>0.46866975804740385</v>
      </c>
    </row>
    <row r="455" spans="1:5" x14ac:dyDescent="0.3">
      <c r="A455" s="29" t="s">
        <v>61</v>
      </c>
      <c r="B455" s="66">
        <v>1979356.8187500001</v>
      </c>
      <c r="C455" s="66">
        <v>3726412.6</v>
      </c>
      <c r="D455" s="66">
        <f t="shared" si="7"/>
        <v>1747055.78125</v>
      </c>
      <c r="E455" s="57">
        <f t="shared" si="8"/>
        <v>0.46883047283867596</v>
      </c>
    </row>
    <row r="456" spans="1:5" x14ac:dyDescent="0.3">
      <c r="A456" s="29" t="s">
        <v>181</v>
      </c>
      <c r="B456" s="66">
        <v>955750</v>
      </c>
      <c r="C456" s="66">
        <v>1800000</v>
      </c>
      <c r="D456" s="66">
        <f t="shared" si="7"/>
        <v>844250</v>
      </c>
      <c r="E456" s="57">
        <f t="shared" si="8"/>
        <v>0.46902777777777777</v>
      </c>
    </row>
    <row r="457" spans="1:5" x14ac:dyDescent="0.3">
      <c r="A457" s="29" t="s">
        <v>94</v>
      </c>
      <c r="B457" s="66">
        <v>940370.5882352941</v>
      </c>
      <c r="C457" s="66">
        <v>1770047.1764705882</v>
      </c>
      <c r="D457" s="66">
        <f t="shared" si="7"/>
        <v>829676.5882352941</v>
      </c>
      <c r="E457" s="57">
        <f t="shared" si="8"/>
        <v>0.46873134188979076</v>
      </c>
    </row>
    <row r="458" spans="1:5" x14ac:dyDescent="0.3">
      <c r="A458" s="29" t="s">
        <v>319</v>
      </c>
      <c r="B458" s="66">
        <v>2895525</v>
      </c>
      <c r="C458" s="66">
        <v>5450000</v>
      </c>
      <c r="D458" s="66">
        <f t="shared" si="7"/>
        <v>2554475</v>
      </c>
      <c r="E458" s="57">
        <f t="shared" si="8"/>
        <v>0.46871100917431191</v>
      </c>
    </row>
    <row r="459" spans="1:5" x14ac:dyDescent="0.3">
      <c r="A459" s="29" t="s">
        <v>30</v>
      </c>
      <c r="B459" s="66">
        <v>3832201.6823204421</v>
      </c>
      <c r="C459" s="66">
        <v>7214005.3812154699</v>
      </c>
      <c r="D459" s="66">
        <f t="shared" si="7"/>
        <v>3381803.6988950279</v>
      </c>
      <c r="E459" s="57">
        <f t="shared" si="8"/>
        <v>0.46878308515001915</v>
      </c>
    </row>
    <row r="460" spans="1:5" x14ac:dyDescent="0.3">
      <c r="A460" s="29" t="s">
        <v>134</v>
      </c>
      <c r="B460" s="66">
        <v>4095716.673076923</v>
      </c>
      <c r="C460" s="66">
        <v>7707752.653846154</v>
      </c>
      <c r="D460" s="66">
        <f t="shared" si="7"/>
        <v>3612035.980769231</v>
      </c>
      <c r="E460" s="57">
        <f t="shared" si="8"/>
        <v>0.46862375363937397</v>
      </c>
    </row>
    <row r="461" spans="1:5" x14ac:dyDescent="0.3">
      <c r="A461" s="29" t="s">
        <v>212</v>
      </c>
      <c r="B461" s="66">
        <v>2496375</v>
      </c>
      <c r="C461" s="66">
        <v>4700000</v>
      </c>
      <c r="D461" s="66">
        <f t="shared" si="7"/>
        <v>2203625</v>
      </c>
      <c r="E461" s="57">
        <f t="shared" si="8"/>
        <v>0.4688563829787234</v>
      </c>
    </row>
    <row r="462" spans="1:5" x14ac:dyDescent="0.3">
      <c r="A462" s="29" t="s">
        <v>71</v>
      </c>
      <c r="B462" s="66">
        <v>14410197.083333334</v>
      </c>
      <c r="C462" s="66">
        <v>27126894</v>
      </c>
      <c r="D462" s="66">
        <f t="shared" si="7"/>
        <v>12716696.916666666</v>
      </c>
      <c r="E462" s="57">
        <f t="shared" si="8"/>
        <v>0.4687855866088711</v>
      </c>
    </row>
    <row r="463" spans="1:5" x14ac:dyDescent="0.3">
      <c r="A463" s="29" t="s">
        <v>58</v>
      </c>
      <c r="B463" s="66">
        <v>3751673.009708738</v>
      </c>
      <c r="C463" s="66">
        <v>7061015.3009708738</v>
      </c>
      <c r="D463" s="66">
        <f t="shared" si="7"/>
        <v>3309342.2912621358</v>
      </c>
      <c r="E463" s="57">
        <f t="shared" si="8"/>
        <v>0.46867796629857306</v>
      </c>
    </row>
    <row r="464" spans="1:5" x14ac:dyDescent="0.3">
      <c r="A464" s="29" t="s">
        <v>405</v>
      </c>
      <c r="B464" s="66">
        <v>6788866.666666667</v>
      </c>
      <c r="C464" s="66">
        <v>12766666.666666666</v>
      </c>
      <c r="D464" s="66">
        <f t="shared" si="7"/>
        <v>5977799.9999999991</v>
      </c>
      <c r="E464" s="57">
        <f t="shared" si="8"/>
        <v>0.46823498694516968</v>
      </c>
    </row>
    <row r="465" spans="1:5" x14ac:dyDescent="0.3">
      <c r="A465" s="29" t="s">
        <v>274</v>
      </c>
      <c r="B465" s="66">
        <v>1309258.1666666667</v>
      </c>
      <c r="C465" s="66">
        <v>2464034.6</v>
      </c>
      <c r="D465" s="66">
        <f t="shared" si="7"/>
        <v>1154776.4333333333</v>
      </c>
      <c r="E465" s="57">
        <f t="shared" si="8"/>
        <v>0.46865268585649461</v>
      </c>
    </row>
    <row r="466" spans="1:5" x14ac:dyDescent="0.3">
      <c r="A466" s="29" t="s">
        <v>53</v>
      </c>
      <c r="B466" s="66">
        <v>14034995.833333334</v>
      </c>
      <c r="C466" s="66">
        <v>26416666.666666668</v>
      </c>
      <c r="D466" s="66">
        <f t="shared" si="7"/>
        <v>12381670.833333334</v>
      </c>
      <c r="E466" s="57">
        <f t="shared" si="8"/>
        <v>0.46870678233438484</v>
      </c>
    </row>
    <row r="467" spans="1:5" x14ac:dyDescent="0.3">
      <c r="A467" s="29" t="s">
        <v>81</v>
      </c>
      <c r="B467" s="66">
        <v>5699937.5</v>
      </c>
      <c r="C467" s="66">
        <v>10730525</v>
      </c>
      <c r="D467" s="66">
        <f t="shared" si="7"/>
        <v>5030587.5</v>
      </c>
      <c r="E467" s="57">
        <f t="shared" si="8"/>
        <v>0.46881093888696035</v>
      </c>
    </row>
    <row r="468" spans="1:5" x14ac:dyDescent="0.3">
      <c r="A468" s="29" t="s">
        <v>275</v>
      </c>
      <c r="B468" s="66">
        <v>584550</v>
      </c>
      <c r="C468" s="66">
        <v>1100000</v>
      </c>
      <c r="D468" s="66">
        <f t="shared" si="7"/>
        <v>515450</v>
      </c>
      <c r="E468" s="57">
        <f t="shared" si="8"/>
        <v>0.46859090909090911</v>
      </c>
    </row>
    <row r="469" spans="1:5" x14ac:dyDescent="0.3">
      <c r="A469" s="29" t="s">
        <v>193</v>
      </c>
      <c r="B469" s="66">
        <v>2310700</v>
      </c>
      <c r="C469" s="66">
        <v>4350000</v>
      </c>
      <c r="D469" s="66">
        <f t="shared" si="7"/>
        <v>2039300</v>
      </c>
      <c r="E469" s="57">
        <f t="shared" si="8"/>
        <v>0.46880459770114941</v>
      </c>
    </row>
    <row r="470" spans="1:5" x14ac:dyDescent="0.3">
      <c r="A470" s="29" t="s">
        <v>1102</v>
      </c>
      <c r="B470" s="66">
        <v>796500</v>
      </c>
      <c r="C470" s="66">
        <v>1500000</v>
      </c>
      <c r="D470" s="66">
        <f t="shared" si="7"/>
        <v>703500</v>
      </c>
      <c r="E470" s="57">
        <f t="shared" si="8"/>
        <v>0.46899999999999997</v>
      </c>
    </row>
    <row r="471" spans="1:5" x14ac:dyDescent="0.3">
      <c r="A471" s="29" t="s">
        <v>1152</v>
      </c>
      <c r="B471" s="62">
        <v>4016330.1783659379</v>
      </c>
      <c r="C471" s="62">
        <v>7560478.1864211736</v>
      </c>
      <c r="D471" s="66">
        <f t="shared" si="7"/>
        <v>3544148.0080552357</v>
      </c>
      <c r="E471" s="57">
        <f t="shared" si="8"/>
        <v>0.46877299565794961</v>
      </c>
    </row>
    <row r="474" spans="1:5" x14ac:dyDescent="0.3">
      <c r="A474" s="29" t="s">
        <v>1254</v>
      </c>
      <c r="B474" t="s">
        <v>1238</v>
      </c>
      <c r="C474" t="s">
        <v>1186</v>
      </c>
      <c r="D474" s="48" t="s">
        <v>1252</v>
      </c>
      <c r="E474" s="48" t="s">
        <v>1253</v>
      </c>
    </row>
    <row r="475" spans="1:5" x14ac:dyDescent="0.3">
      <c r="A475">
        <v>1</v>
      </c>
      <c r="B475" s="66">
        <v>6994875</v>
      </c>
      <c r="C475" s="66">
        <v>13150000</v>
      </c>
      <c r="D475" s="66">
        <f>C475-B475</f>
        <v>6155125</v>
      </c>
      <c r="E475" s="57">
        <f>IFERROR(D475/C475,0)</f>
        <v>0.46807034220532318</v>
      </c>
    </row>
    <row r="476" spans="1:5" x14ac:dyDescent="0.3">
      <c r="A476">
        <v>2</v>
      </c>
      <c r="B476" s="66">
        <v>4245735.8208955228</v>
      </c>
      <c r="C476" s="66">
        <v>7993464.1791044772</v>
      </c>
      <c r="D476" s="66">
        <f t="shared" ref="D476:D496" si="9">C476-B476</f>
        <v>3747728.3582089543</v>
      </c>
      <c r="E476" s="57">
        <f t="shared" ref="E476:E496" si="10">IFERROR(D476/C476,0)</f>
        <v>0.46884908398111058</v>
      </c>
    </row>
    <row r="477" spans="1:5" x14ac:dyDescent="0.3">
      <c r="A477">
        <v>3</v>
      </c>
      <c r="B477" s="66">
        <v>4734435.5666666664</v>
      </c>
      <c r="C477" s="66">
        <v>8912673.3555555549</v>
      </c>
      <c r="D477" s="66">
        <f t="shared" si="9"/>
        <v>4178237.7888888884</v>
      </c>
      <c r="E477" s="57">
        <f t="shared" si="10"/>
        <v>0.4687973655271972</v>
      </c>
    </row>
    <row r="478" spans="1:5" x14ac:dyDescent="0.3">
      <c r="A478">
        <v>4</v>
      </c>
      <c r="B478" s="66">
        <v>4075038.835526316</v>
      </c>
      <c r="C478" s="66">
        <v>7671341.9736842103</v>
      </c>
      <c r="D478" s="66">
        <f t="shared" si="9"/>
        <v>3596303.1381578944</v>
      </c>
      <c r="E478" s="57">
        <f t="shared" si="10"/>
        <v>0.4687971349073814</v>
      </c>
    </row>
    <row r="479" spans="1:5" x14ac:dyDescent="0.3">
      <c r="A479">
        <v>5</v>
      </c>
      <c r="B479" s="66">
        <v>4587910.513888889</v>
      </c>
      <c r="C479" s="66">
        <v>8638574.8611111119</v>
      </c>
      <c r="D479" s="66">
        <f t="shared" si="9"/>
        <v>4050664.3472222229</v>
      </c>
      <c r="E479" s="57">
        <f t="shared" si="10"/>
        <v>0.46890423621347399</v>
      </c>
    </row>
    <row r="480" spans="1:5" x14ac:dyDescent="0.3">
      <c r="A480">
        <v>6</v>
      </c>
      <c r="B480" s="66">
        <v>10016000.125</v>
      </c>
      <c r="C480" s="66">
        <v>18850800</v>
      </c>
      <c r="D480" s="66">
        <f t="shared" si="9"/>
        <v>8834799.875</v>
      </c>
      <c r="E480" s="57">
        <f t="shared" si="10"/>
        <v>0.46866975804740385</v>
      </c>
    </row>
    <row r="481" spans="1:5" x14ac:dyDescent="0.3">
      <c r="A481">
        <v>7</v>
      </c>
      <c r="B481" s="66">
        <v>1979356.8187500001</v>
      </c>
      <c r="C481" s="66">
        <v>3726412.6</v>
      </c>
      <c r="D481" s="66">
        <f t="shared" si="9"/>
        <v>1747055.78125</v>
      </c>
      <c r="E481" s="57">
        <f t="shared" si="10"/>
        <v>0.46883047283867596</v>
      </c>
    </row>
    <row r="482" spans="1:5" x14ac:dyDescent="0.3">
      <c r="A482">
        <v>8</v>
      </c>
      <c r="B482" s="66">
        <v>955750</v>
      </c>
      <c r="C482" s="66">
        <v>1800000</v>
      </c>
      <c r="D482" s="66">
        <f t="shared" si="9"/>
        <v>844250</v>
      </c>
      <c r="E482" s="57">
        <f t="shared" si="10"/>
        <v>0.46902777777777777</v>
      </c>
    </row>
    <row r="483" spans="1:5" x14ac:dyDescent="0.3">
      <c r="A483">
        <v>9</v>
      </c>
      <c r="B483" s="66">
        <v>940370.5882352941</v>
      </c>
      <c r="C483" s="66">
        <v>1770047.1764705882</v>
      </c>
      <c r="D483" s="66">
        <f t="shared" si="9"/>
        <v>829676.5882352941</v>
      </c>
      <c r="E483" s="57">
        <f t="shared" si="10"/>
        <v>0.46873134188979076</v>
      </c>
    </row>
    <row r="484" spans="1:5" x14ac:dyDescent="0.3">
      <c r="A484">
        <v>10</v>
      </c>
      <c r="B484" s="66">
        <v>2895525</v>
      </c>
      <c r="C484" s="66">
        <v>5450000</v>
      </c>
      <c r="D484" s="66">
        <f t="shared" si="9"/>
        <v>2554475</v>
      </c>
      <c r="E484" s="57">
        <f t="shared" si="10"/>
        <v>0.46871100917431191</v>
      </c>
    </row>
    <row r="485" spans="1:5" x14ac:dyDescent="0.3">
      <c r="A485">
        <v>11</v>
      </c>
      <c r="B485" s="66">
        <v>3832201.6823204421</v>
      </c>
      <c r="C485" s="66">
        <v>7214005.3812154699</v>
      </c>
      <c r="D485" s="66">
        <f t="shared" si="9"/>
        <v>3381803.6988950279</v>
      </c>
      <c r="E485" s="57">
        <f t="shared" si="10"/>
        <v>0.46878308515001915</v>
      </c>
    </row>
    <row r="486" spans="1:5" x14ac:dyDescent="0.3">
      <c r="A486">
        <v>12</v>
      </c>
      <c r="B486" s="66">
        <v>4095716.673076923</v>
      </c>
      <c r="C486" s="66">
        <v>7707752.653846154</v>
      </c>
      <c r="D486" s="66">
        <f t="shared" si="9"/>
        <v>3612035.980769231</v>
      </c>
      <c r="E486" s="57">
        <f t="shared" si="10"/>
        <v>0.46862375363937397</v>
      </c>
    </row>
    <row r="487" spans="1:5" x14ac:dyDescent="0.3">
      <c r="A487">
        <v>13</v>
      </c>
      <c r="B487" s="66">
        <v>2496375</v>
      </c>
      <c r="C487" s="66">
        <v>4700000</v>
      </c>
      <c r="D487" s="66">
        <f t="shared" si="9"/>
        <v>2203625</v>
      </c>
      <c r="E487" s="57">
        <f t="shared" si="10"/>
        <v>0.4688563829787234</v>
      </c>
    </row>
    <row r="488" spans="1:5" x14ac:dyDescent="0.3">
      <c r="A488">
        <v>14</v>
      </c>
      <c r="B488" s="66">
        <v>14410197.083333334</v>
      </c>
      <c r="C488" s="66">
        <v>27126894</v>
      </c>
      <c r="D488" s="66">
        <f t="shared" si="9"/>
        <v>12716696.916666666</v>
      </c>
      <c r="E488" s="57">
        <f t="shared" si="10"/>
        <v>0.4687855866088711</v>
      </c>
    </row>
    <row r="489" spans="1:5" x14ac:dyDescent="0.3">
      <c r="A489">
        <v>15</v>
      </c>
      <c r="B489" s="66">
        <v>3751673.009708738</v>
      </c>
      <c r="C489" s="66">
        <v>7061015.3009708738</v>
      </c>
      <c r="D489" s="66">
        <f t="shared" si="9"/>
        <v>3309342.2912621358</v>
      </c>
      <c r="E489" s="57">
        <f t="shared" si="10"/>
        <v>0.46867796629857306</v>
      </c>
    </row>
    <row r="490" spans="1:5" x14ac:dyDescent="0.3">
      <c r="A490">
        <v>16</v>
      </c>
      <c r="B490" s="66">
        <v>6788866.666666667</v>
      </c>
      <c r="C490" s="66">
        <v>12766666.666666666</v>
      </c>
      <c r="D490" s="66">
        <f t="shared" si="9"/>
        <v>5977799.9999999991</v>
      </c>
      <c r="E490" s="57">
        <f t="shared" si="10"/>
        <v>0.46823498694516968</v>
      </c>
    </row>
    <row r="491" spans="1:5" x14ac:dyDescent="0.3">
      <c r="A491">
        <v>17</v>
      </c>
      <c r="B491" s="66">
        <v>1309258.1666666667</v>
      </c>
      <c r="C491" s="66">
        <v>2464034.6</v>
      </c>
      <c r="D491" s="66">
        <f t="shared" si="9"/>
        <v>1154776.4333333333</v>
      </c>
      <c r="E491" s="57">
        <f t="shared" si="10"/>
        <v>0.46865268585649461</v>
      </c>
    </row>
    <row r="492" spans="1:5" x14ac:dyDescent="0.3">
      <c r="A492">
        <v>18</v>
      </c>
      <c r="B492" s="66">
        <v>14034995.833333334</v>
      </c>
      <c r="C492" s="66">
        <v>26416666.666666668</v>
      </c>
      <c r="D492" s="66">
        <f t="shared" si="9"/>
        <v>12381670.833333334</v>
      </c>
      <c r="E492" s="57">
        <f t="shared" si="10"/>
        <v>0.46870678233438484</v>
      </c>
    </row>
    <row r="493" spans="1:5" x14ac:dyDescent="0.3">
      <c r="A493">
        <v>19</v>
      </c>
      <c r="B493" s="66">
        <v>5699937.5</v>
      </c>
      <c r="C493" s="66">
        <v>10730525</v>
      </c>
      <c r="D493" s="66">
        <f t="shared" si="9"/>
        <v>5030587.5</v>
      </c>
      <c r="E493" s="57">
        <f t="shared" si="10"/>
        <v>0.46881093888696035</v>
      </c>
    </row>
    <row r="494" spans="1:5" x14ac:dyDescent="0.3">
      <c r="A494">
        <v>20</v>
      </c>
      <c r="B494" s="66">
        <v>584550</v>
      </c>
      <c r="C494" s="66">
        <v>1100000</v>
      </c>
      <c r="D494" s="66">
        <f t="shared" si="9"/>
        <v>515450</v>
      </c>
      <c r="E494" s="57">
        <f t="shared" si="10"/>
        <v>0.46859090909090911</v>
      </c>
    </row>
    <row r="495" spans="1:5" x14ac:dyDescent="0.3">
      <c r="A495">
        <v>21</v>
      </c>
      <c r="B495" s="66">
        <v>2310700</v>
      </c>
      <c r="C495" s="66">
        <v>4350000</v>
      </c>
      <c r="D495" s="66">
        <f t="shared" si="9"/>
        <v>2039300</v>
      </c>
      <c r="E495" s="57">
        <f t="shared" si="10"/>
        <v>0.46880459770114941</v>
      </c>
    </row>
    <row r="496" spans="1:5" x14ac:dyDescent="0.3">
      <c r="A496">
        <v>22</v>
      </c>
      <c r="B496" s="66">
        <v>796500</v>
      </c>
      <c r="C496" s="66">
        <v>1500000</v>
      </c>
      <c r="D496" s="66">
        <f t="shared" si="9"/>
        <v>703500</v>
      </c>
      <c r="E496" s="57">
        <f t="shared" si="10"/>
        <v>0.46899999999999997</v>
      </c>
    </row>
    <row r="499" spans="1:5" x14ac:dyDescent="0.3">
      <c r="A499" t="s">
        <v>1255</v>
      </c>
    </row>
    <row r="500" spans="1:5" x14ac:dyDescent="0.3">
      <c r="A500" t="s">
        <v>1256</v>
      </c>
    </row>
    <row r="501" spans="1:5" x14ac:dyDescent="0.3">
      <c r="A501" s="28" t="s">
        <v>1201</v>
      </c>
      <c r="B501" s="28" t="s">
        <v>1215</v>
      </c>
    </row>
    <row r="502" spans="1:5" x14ac:dyDescent="0.3">
      <c r="A502" s="28" t="s">
        <v>1185</v>
      </c>
      <c r="B502" t="s">
        <v>1217</v>
      </c>
      <c r="C502" t="s">
        <v>1218</v>
      </c>
      <c r="D502" t="s">
        <v>1216</v>
      </c>
      <c r="E502" t="s">
        <v>1152</v>
      </c>
    </row>
    <row r="503" spans="1:5" x14ac:dyDescent="0.3">
      <c r="A503" s="29" t="s">
        <v>1226</v>
      </c>
      <c r="B503" s="54">
        <v>0.61904761904761907</v>
      </c>
      <c r="C503" s="54">
        <v>0.38095238095238093</v>
      </c>
      <c r="D503" s="54">
        <v>0</v>
      </c>
      <c r="E503" s="54">
        <v>1</v>
      </c>
    </row>
    <row r="504" spans="1:5" x14ac:dyDescent="0.3">
      <c r="A504" s="29" t="s">
        <v>1227</v>
      </c>
      <c r="B504" s="54">
        <v>0.61904761904761907</v>
      </c>
      <c r="C504" s="54">
        <v>0.33333333333333331</v>
      </c>
      <c r="D504" s="54">
        <v>4.7619047619047616E-2</v>
      </c>
      <c r="E504" s="54">
        <v>1</v>
      </c>
    </row>
    <row r="505" spans="1:5" x14ac:dyDescent="0.3">
      <c r="A505" s="29" t="s">
        <v>1228</v>
      </c>
      <c r="B505" s="54">
        <v>0.54285714285714282</v>
      </c>
      <c r="C505" s="54">
        <v>0.41428571428571431</v>
      </c>
      <c r="D505" s="54">
        <v>4.2857142857142858E-2</v>
      </c>
      <c r="E505" s="54">
        <v>1</v>
      </c>
    </row>
    <row r="506" spans="1:5" x14ac:dyDescent="0.3">
      <c r="A506" s="29" t="s">
        <v>1225</v>
      </c>
      <c r="B506" s="54">
        <v>0.4247422680412371</v>
      </c>
      <c r="C506" s="54">
        <v>0.51752577319587634</v>
      </c>
      <c r="D506" s="54">
        <v>5.7731958762886601E-2</v>
      </c>
      <c r="E506" s="54">
        <v>1</v>
      </c>
    </row>
    <row r="507" spans="1:5" x14ac:dyDescent="0.3">
      <c r="A507" s="29" t="s">
        <v>1152</v>
      </c>
      <c r="B507" s="54">
        <v>0.48620689655172411</v>
      </c>
      <c r="C507" s="54">
        <v>0.4632183908045977</v>
      </c>
      <c r="D507" s="54">
        <v>5.057471264367816E-2</v>
      </c>
      <c r="E507" s="54">
        <v>1</v>
      </c>
    </row>
    <row r="509" spans="1:5" x14ac:dyDescent="0.3">
      <c r="A509" s="28" t="s">
        <v>1201</v>
      </c>
      <c r="B509" s="28" t="s">
        <v>1215</v>
      </c>
    </row>
    <row r="510" spans="1:5" x14ac:dyDescent="0.3">
      <c r="A510" s="28" t="s">
        <v>1185</v>
      </c>
      <c r="B510" t="s">
        <v>1217</v>
      </c>
      <c r="C510" t="s">
        <v>1218</v>
      </c>
      <c r="D510" t="s">
        <v>1216</v>
      </c>
      <c r="E510" t="s">
        <v>1152</v>
      </c>
    </row>
    <row r="511" spans="1:5" x14ac:dyDescent="0.3">
      <c r="A511" s="29" t="s">
        <v>1226</v>
      </c>
      <c r="B511" s="62">
        <v>13</v>
      </c>
      <c r="C511" s="62">
        <v>8</v>
      </c>
      <c r="D511" s="62"/>
      <c r="E511" s="62">
        <v>21</v>
      </c>
    </row>
    <row r="512" spans="1:5" x14ac:dyDescent="0.3">
      <c r="A512" s="29" t="s">
        <v>1227</v>
      </c>
      <c r="B512" s="62">
        <v>52</v>
      </c>
      <c r="C512" s="62">
        <v>28</v>
      </c>
      <c r="D512" s="62">
        <v>4</v>
      </c>
      <c r="E512" s="62">
        <v>84</v>
      </c>
    </row>
    <row r="513" spans="1:5" x14ac:dyDescent="0.3">
      <c r="A513" s="29" t="s">
        <v>1228</v>
      </c>
      <c r="B513" s="62">
        <v>152</v>
      </c>
      <c r="C513" s="62">
        <v>116</v>
      </c>
      <c r="D513" s="62">
        <v>12</v>
      </c>
      <c r="E513" s="62">
        <v>280</v>
      </c>
    </row>
    <row r="514" spans="1:5" x14ac:dyDescent="0.3">
      <c r="A514" s="29" t="s">
        <v>1225</v>
      </c>
      <c r="B514" s="62">
        <v>206</v>
      </c>
      <c r="C514" s="62">
        <v>251</v>
      </c>
      <c r="D514" s="62">
        <v>28</v>
      </c>
      <c r="E514" s="62">
        <v>485</v>
      </c>
    </row>
    <row r="515" spans="1:5" x14ac:dyDescent="0.3">
      <c r="A515" s="29" t="s">
        <v>1152</v>
      </c>
      <c r="B515" s="62">
        <v>423</v>
      </c>
      <c r="C515" s="62">
        <v>403</v>
      </c>
      <c r="D515" s="62">
        <v>44</v>
      </c>
      <c r="E515" s="62">
        <v>870</v>
      </c>
    </row>
    <row r="518" spans="1:5" x14ac:dyDescent="0.3">
      <c r="A518" t="s">
        <v>1257</v>
      </c>
    </row>
    <row r="519" spans="1:5" x14ac:dyDescent="0.3">
      <c r="A519" t="s">
        <v>1258</v>
      </c>
    </row>
    <row r="520" spans="1:5" x14ac:dyDescent="0.3">
      <c r="A520" s="28" t="s">
        <v>1185</v>
      </c>
      <c r="B520" t="s">
        <v>1265</v>
      </c>
    </row>
    <row r="521" spans="1:5" x14ac:dyDescent="0.3">
      <c r="A521" s="29" t="s">
        <v>1211</v>
      </c>
      <c r="B521" s="67">
        <v>22457.851097335497</v>
      </c>
    </row>
    <row r="522" spans="1:5" x14ac:dyDescent="0.3">
      <c r="A522" s="29" t="s">
        <v>1212</v>
      </c>
      <c r="B522" s="67">
        <v>33059.434300035806</v>
      </c>
    </row>
    <row r="523" spans="1:5" x14ac:dyDescent="0.3">
      <c r="A523" s="29" t="s">
        <v>1209</v>
      </c>
      <c r="B523" s="67">
        <v>167857.14285714287</v>
      </c>
    </row>
    <row r="524" spans="1:5" x14ac:dyDescent="0.3">
      <c r="A524" s="29" t="s">
        <v>1210</v>
      </c>
      <c r="B524" s="67">
        <v>100000</v>
      </c>
    </row>
    <row r="525" spans="1:5" x14ac:dyDescent="0.3">
      <c r="A525" s="29" t="s">
        <v>1152</v>
      </c>
      <c r="B525" s="62">
        <v>23386.082684438599</v>
      </c>
    </row>
    <row r="533" spans="1:10" ht="28.8" x14ac:dyDescent="0.3">
      <c r="A533" s="68" t="s">
        <v>1262</v>
      </c>
      <c r="B533" s="69" t="s">
        <v>1172</v>
      </c>
      <c r="C533" s="68" t="s">
        <v>1260</v>
      </c>
      <c r="D533" s="68" t="s">
        <v>1261</v>
      </c>
      <c r="E533" s="68" t="s">
        <v>1263</v>
      </c>
      <c r="G533" s="7" cm="1">
        <f t="array" ref="G533">MATCH(TRUE,D534:D583&gt;=0.8,0)</f>
        <v>34</v>
      </c>
      <c r="H533" s="70" t="str">
        <f>"Top "&amp;TEXT(G533/COUNTA(Cleaned_Data!B:B),"0.0%")&amp;" of creators generate 80% of tracked earnings"</f>
        <v>Top 3.9% of creators generate 80% of tracked earnings</v>
      </c>
      <c r="I533" s="70"/>
      <c r="J533" s="70"/>
    </row>
    <row r="534" spans="1:10" x14ac:dyDescent="0.3">
      <c r="A534" t="s">
        <v>629</v>
      </c>
      <c r="B534" s="1">
        <v>86800000</v>
      </c>
      <c r="C534" s="1">
        <f>B534</f>
        <v>86800000</v>
      </c>
      <c r="D534" s="57">
        <f>C534/SUM($B$534:$B$583)</f>
        <v>6.1479618939689062E-2</v>
      </c>
      <c r="E534">
        <v>0.8</v>
      </c>
    </row>
    <row r="535" spans="1:10" x14ac:dyDescent="0.3">
      <c r="A535" t="s">
        <v>559</v>
      </c>
      <c r="B535" s="1">
        <v>58750000</v>
      </c>
      <c r="C535" s="1">
        <f>C534+B535</f>
        <v>145550000</v>
      </c>
      <c r="D535" s="57">
        <f t="shared" ref="D535:D583" si="11">C535/SUM($B$534:$B$583)</f>
        <v>0.10309168821050395</v>
      </c>
      <c r="E535">
        <v>0.8</v>
      </c>
    </row>
    <row r="536" spans="1:10" x14ac:dyDescent="0.3">
      <c r="A536" t="s">
        <v>29</v>
      </c>
      <c r="B536" s="1">
        <v>57600000</v>
      </c>
      <c r="C536" s="1">
        <f>C535+B536</f>
        <v>203150000</v>
      </c>
      <c r="D536" s="57">
        <f t="shared" si="11"/>
        <v>0.14388922335942203</v>
      </c>
      <c r="E536">
        <v>0.8</v>
      </c>
    </row>
    <row r="537" spans="1:10" x14ac:dyDescent="0.3">
      <c r="A537" t="s">
        <v>48</v>
      </c>
      <c r="B537" s="1">
        <v>50350000</v>
      </c>
      <c r="C537" s="1">
        <f t="shared" ref="C537:C583" si="12">C536+B537</f>
        <v>253500000</v>
      </c>
      <c r="D537" s="57">
        <f t="shared" si="11"/>
        <v>0.17955165208768636</v>
      </c>
      <c r="E537">
        <v>0.8</v>
      </c>
    </row>
    <row r="538" spans="1:10" x14ac:dyDescent="0.3">
      <c r="A538" t="s">
        <v>52</v>
      </c>
      <c r="B538" s="1">
        <v>46500000</v>
      </c>
      <c r="C538" s="1">
        <f t="shared" si="12"/>
        <v>300000000</v>
      </c>
      <c r="D538" s="57">
        <f t="shared" si="11"/>
        <v>0.21248716223394837</v>
      </c>
      <c r="E538">
        <v>0.8</v>
      </c>
    </row>
    <row r="539" spans="1:10" x14ac:dyDescent="0.3">
      <c r="A539" t="s">
        <v>109</v>
      </c>
      <c r="B539" s="1">
        <v>43500000</v>
      </c>
      <c r="C539" s="1">
        <f t="shared" si="12"/>
        <v>343500000</v>
      </c>
      <c r="D539" s="57">
        <f t="shared" si="11"/>
        <v>0.24329780075787089</v>
      </c>
      <c r="E539">
        <v>0.8</v>
      </c>
    </row>
    <row r="540" spans="1:10" x14ac:dyDescent="0.3">
      <c r="A540" t="s">
        <v>270</v>
      </c>
      <c r="B540" s="1">
        <v>42500000</v>
      </c>
      <c r="C540" s="1">
        <f t="shared" si="12"/>
        <v>386000000</v>
      </c>
      <c r="D540" s="57">
        <f t="shared" si="11"/>
        <v>0.27340014874101354</v>
      </c>
      <c r="E540">
        <v>0.8</v>
      </c>
    </row>
    <row r="541" spans="1:10" x14ac:dyDescent="0.3">
      <c r="A541" t="s">
        <v>92</v>
      </c>
      <c r="B541" s="1">
        <v>42300000</v>
      </c>
      <c r="C541" s="1">
        <f t="shared" si="12"/>
        <v>428300000</v>
      </c>
      <c r="D541" s="57">
        <f t="shared" si="11"/>
        <v>0.30336083861600027</v>
      </c>
      <c r="E541">
        <v>0.8</v>
      </c>
    </row>
    <row r="542" spans="1:10" x14ac:dyDescent="0.3">
      <c r="A542" t="s">
        <v>210</v>
      </c>
      <c r="B542" s="1">
        <v>41700000</v>
      </c>
      <c r="C542" s="1">
        <f t="shared" si="12"/>
        <v>470000000</v>
      </c>
      <c r="D542" s="57">
        <f t="shared" si="11"/>
        <v>0.33289655416651909</v>
      </c>
      <c r="E542">
        <v>0.8</v>
      </c>
    </row>
    <row r="543" spans="1:10" x14ac:dyDescent="0.3">
      <c r="A543" t="s">
        <v>463</v>
      </c>
      <c r="B543" s="1">
        <v>40750000</v>
      </c>
      <c r="C543" s="1">
        <f t="shared" si="12"/>
        <v>510750000</v>
      </c>
      <c r="D543" s="57">
        <f t="shared" si="11"/>
        <v>0.36175939370329707</v>
      </c>
      <c r="E543">
        <v>0.8</v>
      </c>
    </row>
    <row r="544" spans="1:10" x14ac:dyDescent="0.3">
      <c r="A544" t="s">
        <v>262</v>
      </c>
      <c r="B544" s="1">
        <v>37300000</v>
      </c>
      <c r="C544" s="1">
        <f t="shared" si="12"/>
        <v>548050000</v>
      </c>
      <c r="D544" s="57">
        <f t="shared" si="11"/>
        <v>0.3881786308743847</v>
      </c>
      <c r="E544">
        <v>0.8</v>
      </c>
    </row>
    <row r="545" spans="1:5" x14ac:dyDescent="0.3">
      <c r="A545" t="s">
        <v>942</v>
      </c>
      <c r="B545" s="1">
        <v>34800000</v>
      </c>
      <c r="C545" s="1">
        <f t="shared" si="12"/>
        <v>582850000</v>
      </c>
      <c r="D545" s="57">
        <f t="shared" si="11"/>
        <v>0.41282714169352269</v>
      </c>
      <c r="E545">
        <v>0.8</v>
      </c>
    </row>
    <row r="546" spans="1:5" x14ac:dyDescent="0.3">
      <c r="A546" t="s">
        <v>44</v>
      </c>
      <c r="B546" s="1">
        <v>34350000</v>
      </c>
      <c r="C546" s="1">
        <f t="shared" si="12"/>
        <v>617200000</v>
      </c>
      <c r="D546" s="57">
        <f t="shared" si="11"/>
        <v>0.43715692176930976</v>
      </c>
      <c r="E546">
        <v>0.8</v>
      </c>
    </row>
    <row r="547" spans="1:5" x14ac:dyDescent="0.3">
      <c r="A547" t="s">
        <v>165</v>
      </c>
      <c r="B547" s="1">
        <v>34100000</v>
      </c>
      <c r="C547" s="1">
        <f t="shared" si="12"/>
        <v>651300000</v>
      </c>
      <c r="D547" s="57">
        <f t="shared" si="11"/>
        <v>0.46130962920990193</v>
      </c>
      <c r="E547">
        <v>0.8</v>
      </c>
    </row>
    <row r="548" spans="1:5" x14ac:dyDescent="0.3">
      <c r="A548" t="s">
        <v>525</v>
      </c>
      <c r="B548" s="1">
        <v>31750000</v>
      </c>
      <c r="C548" s="1">
        <f t="shared" si="12"/>
        <v>683050000</v>
      </c>
      <c r="D548" s="57">
        <f t="shared" si="11"/>
        <v>0.48379785387966145</v>
      </c>
      <c r="E548">
        <v>0.8</v>
      </c>
    </row>
    <row r="549" spans="1:5" x14ac:dyDescent="0.3">
      <c r="A549" t="s">
        <v>350</v>
      </c>
      <c r="B549" s="1">
        <v>31250000</v>
      </c>
      <c r="C549" s="1">
        <f t="shared" si="12"/>
        <v>714300000</v>
      </c>
      <c r="D549" s="57">
        <f t="shared" si="11"/>
        <v>0.50593193327903108</v>
      </c>
      <c r="E549">
        <v>0.8</v>
      </c>
    </row>
    <row r="550" spans="1:5" x14ac:dyDescent="0.3">
      <c r="A550" t="s">
        <v>851</v>
      </c>
      <c r="B550" s="1">
        <v>30700000</v>
      </c>
      <c r="C550" s="1">
        <f t="shared" si="12"/>
        <v>745000000</v>
      </c>
      <c r="D550" s="57">
        <f t="shared" si="11"/>
        <v>0.52767645288097176</v>
      </c>
      <c r="E550">
        <v>0.8</v>
      </c>
    </row>
    <row r="551" spans="1:5" x14ac:dyDescent="0.3">
      <c r="A551" t="s">
        <v>118</v>
      </c>
      <c r="B551" s="1">
        <v>30300000</v>
      </c>
      <c r="C551" s="1">
        <f t="shared" si="12"/>
        <v>775300000</v>
      </c>
      <c r="D551" s="57">
        <f t="shared" si="11"/>
        <v>0.5491376562666006</v>
      </c>
      <c r="E551">
        <v>0.8</v>
      </c>
    </row>
    <row r="552" spans="1:5" x14ac:dyDescent="0.3">
      <c r="A552" t="s">
        <v>440</v>
      </c>
      <c r="B552" s="1">
        <v>29900000</v>
      </c>
      <c r="C552" s="1">
        <f t="shared" si="12"/>
        <v>805200000</v>
      </c>
      <c r="D552" s="57">
        <f t="shared" si="11"/>
        <v>0.57031554343591739</v>
      </c>
      <c r="E552">
        <v>0.8</v>
      </c>
    </row>
    <row r="553" spans="1:5" x14ac:dyDescent="0.3">
      <c r="A553" t="s">
        <v>185</v>
      </c>
      <c r="B553" s="1">
        <v>29300000</v>
      </c>
      <c r="C553" s="1">
        <f t="shared" si="12"/>
        <v>834500000</v>
      </c>
      <c r="D553" s="57">
        <f t="shared" si="11"/>
        <v>0.59106845628076632</v>
      </c>
      <c r="E553">
        <v>0.8</v>
      </c>
    </row>
    <row r="554" spans="1:5" x14ac:dyDescent="0.3">
      <c r="A554" t="s">
        <v>1054</v>
      </c>
      <c r="B554" s="1">
        <v>27550000</v>
      </c>
      <c r="C554" s="1">
        <f t="shared" si="12"/>
        <v>862050000</v>
      </c>
      <c r="D554" s="57">
        <f t="shared" si="11"/>
        <v>0.61058186067925058</v>
      </c>
      <c r="E554">
        <v>0.8</v>
      </c>
    </row>
    <row r="555" spans="1:5" x14ac:dyDescent="0.3">
      <c r="A555" t="s">
        <v>349</v>
      </c>
      <c r="B555" s="1">
        <v>26650000</v>
      </c>
      <c r="C555" s="1">
        <f t="shared" si="12"/>
        <v>888700000</v>
      </c>
      <c r="D555" s="57">
        <f t="shared" si="11"/>
        <v>0.62945780359103309</v>
      </c>
      <c r="E555">
        <v>0.8</v>
      </c>
    </row>
    <row r="556" spans="1:5" x14ac:dyDescent="0.3">
      <c r="A556" t="s">
        <v>435</v>
      </c>
      <c r="B556" s="1">
        <v>25000000</v>
      </c>
      <c r="C556" s="1">
        <f t="shared" si="12"/>
        <v>913700000</v>
      </c>
      <c r="D556" s="57">
        <f t="shared" si="11"/>
        <v>0.64716506711052879</v>
      </c>
      <c r="E556">
        <v>0.8</v>
      </c>
    </row>
    <row r="557" spans="1:5" x14ac:dyDescent="0.3">
      <c r="A557" t="s">
        <v>515</v>
      </c>
      <c r="B557" s="1">
        <v>23150000</v>
      </c>
      <c r="C557" s="1">
        <f t="shared" si="12"/>
        <v>936850000</v>
      </c>
      <c r="D557" s="57">
        <f t="shared" si="11"/>
        <v>0.66356199312958175</v>
      </c>
      <c r="E557">
        <v>0.8</v>
      </c>
    </row>
    <row r="558" spans="1:5" x14ac:dyDescent="0.3">
      <c r="A558" t="s">
        <v>1115</v>
      </c>
      <c r="B558" s="1">
        <v>23050000</v>
      </c>
      <c r="C558" s="1">
        <f t="shared" si="12"/>
        <v>959900000</v>
      </c>
      <c r="D558" s="57">
        <f t="shared" si="11"/>
        <v>0.67988809009455675</v>
      </c>
      <c r="E558">
        <v>0.8</v>
      </c>
    </row>
    <row r="559" spans="1:5" x14ac:dyDescent="0.3">
      <c r="A559" t="s">
        <v>496</v>
      </c>
      <c r="B559" s="1">
        <v>22300000</v>
      </c>
      <c r="C559" s="1">
        <f t="shared" si="12"/>
        <v>982200000</v>
      </c>
      <c r="D559" s="57">
        <f t="shared" si="11"/>
        <v>0.6956829691539469</v>
      </c>
      <c r="E559">
        <v>0.8</v>
      </c>
    </row>
    <row r="560" spans="1:5" x14ac:dyDescent="0.3">
      <c r="A560" t="s">
        <v>142</v>
      </c>
      <c r="B560" s="1">
        <v>20800000</v>
      </c>
      <c r="C560" s="1">
        <f t="shared" si="12"/>
        <v>1003000000</v>
      </c>
      <c r="D560" s="57">
        <f t="shared" si="11"/>
        <v>0.71041541240216732</v>
      </c>
      <c r="E560">
        <v>0.8</v>
      </c>
    </row>
    <row r="561" spans="1:5" x14ac:dyDescent="0.3">
      <c r="A561" t="s">
        <v>218</v>
      </c>
      <c r="B561" s="1">
        <v>20750000</v>
      </c>
      <c r="C561" s="1">
        <f t="shared" si="12"/>
        <v>1023750000</v>
      </c>
      <c r="D561" s="57">
        <f t="shared" si="11"/>
        <v>0.72511244112334883</v>
      </c>
      <c r="E561">
        <v>0.8</v>
      </c>
    </row>
    <row r="562" spans="1:5" x14ac:dyDescent="0.3">
      <c r="A562" t="s">
        <v>367</v>
      </c>
      <c r="B562" s="1">
        <v>20750000</v>
      </c>
      <c r="C562" s="1">
        <f t="shared" si="12"/>
        <v>1044500000</v>
      </c>
      <c r="D562" s="57">
        <f t="shared" si="11"/>
        <v>0.73980946984453022</v>
      </c>
      <c r="E562">
        <v>0.8</v>
      </c>
    </row>
    <row r="563" spans="1:5" x14ac:dyDescent="0.3">
      <c r="A563" t="s">
        <v>79</v>
      </c>
      <c r="B563" s="1">
        <v>20500000</v>
      </c>
      <c r="C563" s="1">
        <f t="shared" si="12"/>
        <v>1065000000</v>
      </c>
      <c r="D563" s="57">
        <f t="shared" si="11"/>
        <v>0.75432942593051666</v>
      </c>
      <c r="E563">
        <v>0.8</v>
      </c>
    </row>
    <row r="564" spans="1:5" x14ac:dyDescent="0.3">
      <c r="A564" t="s">
        <v>271</v>
      </c>
      <c r="B564" s="1">
        <v>20350000</v>
      </c>
      <c r="C564" s="1">
        <f t="shared" si="12"/>
        <v>1085350000</v>
      </c>
      <c r="D564" s="57">
        <f t="shared" si="11"/>
        <v>0.76874313843538622</v>
      </c>
      <c r="E564">
        <v>0.8</v>
      </c>
    </row>
    <row r="565" spans="1:5" x14ac:dyDescent="0.3">
      <c r="A565" t="s">
        <v>393</v>
      </c>
      <c r="B565" s="1">
        <v>19400000</v>
      </c>
      <c r="C565" s="1">
        <f t="shared" si="12"/>
        <v>1104750000</v>
      </c>
      <c r="D565" s="57">
        <f t="shared" si="11"/>
        <v>0.78248397492651489</v>
      </c>
      <c r="E565">
        <v>0.8</v>
      </c>
    </row>
    <row r="566" spans="1:5" x14ac:dyDescent="0.3">
      <c r="A566" t="s">
        <v>423</v>
      </c>
      <c r="B566" s="1">
        <v>19300000</v>
      </c>
      <c r="C566" s="1">
        <f t="shared" si="12"/>
        <v>1124050000</v>
      </c>
      <c r="D566" s="57">
        <f t="shared" si="11"/>
        <v>0.79615398236356549</v>
      </c>
      <c r="E566">
        <v>0.8</v>
      </c>
    </row>
    <row r="567" spans="1:5" x14ac:dyDescent="0.3">
      <c r="A567" t="s">
        <v>404</v>
      </c>
      <c r="B567" s="1">
        <v>19250000</v>
      </c>
      <c r="C567" s="1">
        <f t="shared" si="12"/>
        <v>1143300000</v>
      </c>
      <c r="D567" s="57">
        <f t="shared" si="11"/>
        <v>0.80978857527357717</v>
      </c>
      <c r="E567">
        <v>0.8</v>
      </c>
    </row>
    <row r="568" spans="1:5" x14ac:dyDescent="0.3">
      <c r="A568" t="s">
        <v>57</v>
      </c>
      <c r="B568" s="1">
        <v>18650000</v>
      </c>
      <c r="C568" s="1">
        <f t="shared" si="12"/>
        <v>1161950000</v>
      </c>
      <c r="D568" s="57">
        <f t="shared" si="11"/>
        <v>0.82299819385912099</v>
      </c>
      <c r="E568">
        <v>0.8</v>
      </c>
    </row>
    <row r="569" spans="1:5" x14ac:dyDescent="0.3">
      <c r="A569" t="s">
        <v>477</v>
      </c>
      <c r="B569" s="1">
        <v>18600000</v>
      </c>
      <c r="C569" s="1">
        <f t="shared" si="12"/>
        <v>1180550000</v>
      </c>
      <c r="D569" s="57">
        <f t="shared" si="11"/>
        <v>0.83617239791762576</v>
      </c>
      <c r="E569">
        <v>0.8</v>
      </c>
    </row>
    <row r="570" spans="1:5" x14ac:dyDescent="0.3">
      <c r="A570" t="s">
        <v>355</v>
      </c>
      <c r="B570" s="1">
        <v>18400000</v>
      </c>
      <c r="C570" s="1">
        <f t="shared" si="12"/>
        <v>1198950000</v>
      </c>
      <c r="D570" s="57">
        <f t="shared" si="11"/>
        <v>0.84920494386797463</v>
      </c>
      <c r="E570">
        <v>0.8</v>
      </c>
    </row>
    <row r="571" spans="1:5" x14ac:dyDescent="0.3">
      <c r="A571" t="s">
        <v>80</v>
      </c>
      <c r="B571" s="1">
        <v>18200000</v>
      </c>
      <c r="C571" s="1">
        <f t="shared" si="12"/>
        <v>1217150000</v>
      </c>
      <c r="D571" s="57">
        <f t="shared" si="11"/>
        <v>0.86209583171016746</v>
      </c>
      <c r="E571">
        <v>0.8</v>
      </c>
    </row>
    <row r="572" spans="1:5" x14ac:dyDescent="0.3">
      <c r="A572" t="s">
        <v>812</v>
      </c>
      <c r="B572" s="1">
        <v>18150000</v>
      </c>
      <c r="C572" s="1">
        <f t="shared" si="12"/>
        <v>1235300000</v>
      </c>
      <c r="D572" s="57">
        <f t="shared" si="11"/>
        <v>0.87495130502532137</v>
      </c>
      <c r="E572">
        <v>0.8</v>
      </c>
    </row>
    <row r="573" spans="1:5" x14ac:dyDescent="0.3">
      <c r="A573" t="s">
        <v>453</v>
      </c>
      <c r="B573" s="1">
        <v>18100000</v>
      </c>
      <c r="C573" s="1">
        <f t="shared" si="12"/>
        <v>1253400000</v>
      </c>
      <c r="D573" s="57">
        <f t="shared" si="11"/>
        <v>0.88777136381343624</v>
      </c>
      <c r="E573">
        <v>0.8</v>
      </c>
    </row>
    <row r="574" spans="1:5" x14ac:dyDescent="0.3">
      <c r="A574" t="s">
        <v>456</v>
      </c>
      <c r="B574" s="1">
        <v>17550000</v>
      </c>
      <c r="C574" s="1">
        <f t="shared" si="12"/>
        <v>1270950000</v>
      </c>
      <c r="D574" s="57">
        <f t="shared" si="11"/>
        <v>0.90020186280412229</v>
      </c>
      <c r="E574">
        <v>0.8</v>
      </c>
    </row>
    <row r="575" spans="1:5" x14ac:dyDescent="0.3">
      <c r="A575" t="s">
        <v>321</v>
      </c>
      <c r="B575" s="1">
        <v>17500000</v>
      </c>
      <c r="C575" s="1">
        <f t="shared" si="12"/>
        <v>1288450000</v>
      </c>
      <c r="D575" s="57">
        <f t="shared" si="11"/>
        <v>0.91259694726776919</v>
      </c>
      <c r="E575">
        <v>0.8</v>
      </c>
    </row>
    <row r="576" spans="1:5" x14ac:dyDescent="0.3">
      <c r="A576" t="s">
        <v>187</v>
      </c>
      <c r="B576" s="1">
        <v>17100000</v>
      </c>
      <c r="C576" s="1">
        <f t="shared" si="12"/>
        <v>1305550000</v>
      </c>
      <c r="D576" s="57">
        <f t="shared" si="11"/>
        <v>0.92470871551510425</v>
      </c>
      <c r="E576">
        <v>0.8</v>
      </c>
    </row>
    <row r="577" spans="1:8" x14ac:dyDescent="0.3">
      <c r="A577" t="s">
        <v>640</v>
      </c>
      <c r="B577" s="1">
        <v>16300000</v>
      </c>
      <c r="C577" s="1">
        <f t="shared" si="12"/>
        <v>1321850000</v>
      </c>
      <c r="D577" s="57">
        <f t="shared" si="11"/>
        <v>0.93625385132981553</v>
      </c>
      <c r="E577">
        <v>0.8</v>
      </c>
    </row>
    <row r="578" spans="1:8" x14ac:dyDescent="0.3">
      <c r="A578" t="s">
        <v>694</v>
      </c>
      <c r="B578" s="1">
        <v>15750000</v>
      </c>
      <c r="C578" s="1">
        <f t="shared" si="12"/>
        <v>1337600000</v>
      </c>
      <c r="D578" s="57">
        <f t="shared" si="11"/>
        <v>0.94740942734709777</v>
      </c>
      <c r="E578">
        <v>0.8</v>
      </c>
    </row>
    <row r="579" spans="1:8" x14ac:dyDescent="0.3">
      <c r="A579" t="s">
        <v>128</v>
      </c>
      <c r="B579" s="1">
        <v>15600000</v>
      </c>
      <c r="C579" s="1">
        <f t="shared" si="12"/>
        <v>1353200000</v>
      </c>
      <c r="D579" s="57">
        <f t="shared" si="11"/>
        <v>0.95845875978326311</v>
      </c>
      <c r="E579">
        <v>0.8</v>
      </c>
    </row>
    <row r="580" spans="1:8" x14ac:dyDescent="0.3">
      <c r="A580" t="s">
        <v>108</v>
      </c>
      <c r="B580" s="1">
        <v>15250000</v>
      </c>
      <c r="C580" s="1">
        <f t="shared" si="12"/>
        <v>1368450000</v>
      </c>
      <c r="D580" s="57">
        <f t="shared" si="11"/>
        <v>0.96926019053015544</v>
      </c>
      <c r="E580">
        <v>0.8</v>
      </c>
    </row>
    <row r="581" spans="1:8" x14ac:dyDescent="0.3">
      <c r="A581" t="s">
        <v>75</v>
      </c>
      <c r="B581" s="1">
        <v>14800000</v>
      </c>
      <c r="C581" s="1">
        <f t="shared" si="12"/>
        <v>1383250000</v>
      </c>
      <c r="D581" s="57">
        <f t="shared" si="11"/>
        <v>0.9797428905336969</v>
      </c>
      <c r="E581">
        <v>0.8</v>
      </c>
      <c r="H581" t="str">
        <f>"OPPORTUNITY NICHE"&amp;CHAR(10)&amp;CHAR(10)&amp;INDEX(A587:A609,MATCH(MAX(F587:F609),F587:F609,0))&amp;CHAR(10)&amp;CHAR(10)&amp;"↑ Rank gap: +"&amp;MAX(F587:F609)&amp;" vs money"</f>
        <v>OPPORTUNITY NICHE
Movies
↑ Rank gap: +10 vs money</v>
      </c>
    </row>
    <row r="582" spans="1:8" x14ac:dyDescent="0.3">
      <c r="A582" t="s">
        <v>205</v>
      </c>
      <c r="B582" s="1">
        <v>14300000</v>
      </c>
      <c r="C582" s="1">
        <f t="shared" si="12"/>
        <v>1397550000</v>
      </c>
      <c r="D582" s="57">
        <f t="shared" si="11"/>
        <v>0.98987144526684845</v>
      </c>
      <c r="E582">
        <v>0.8</v>
      </c>
    </row>
    <row r="583" spans="1:8" x14ac:dyDescent="0.3">
      <c r="A583" t="s">
        <v>480</v>
      </c>
      <c r="B583" s="1">
        <v>14300000</v>
      </c>
      <c r="C583" s="1">
        <f t="shared" si="12"/>
        <v>1411850000</v>
      </c>
      <c r="D583" s="57">
        <f t="shared" si="11"/>
        <v>1</v>
      </c>
      <c r="E583">
        <v>0.8</v>
      </c>
    </row>
    <row r="585" spans="1:8" x14ac:dyDescent="0.3">
      <c r="A585" t="s">
        <v>1264</v>
      </c>
      <c r="B585" s="73" t="str">
        <f>INDEX(A587:A609,MATCH(MAX(F587:F609),F587:F609,0))</f>
        <v>Movies</v>
      </c>
      <c r="C585" s="73" t="str">
        <f>"↑ Rank gap: +"&amp;MAX(F587:F609)&amp;" vs money"</f>
        <v>↑ Rank gap: +10 vs money</v>
      </c>
    </row>
    <row r="586" spans="1:8" x14ac:dyDescent="0.3">
      <c r="A586" s="48" t="s">
        <v>1269</v>
      </c>
      <c r="B586" s="48" t="s">
        <v>1266</v>
      </c>
      <c r="C586" s="48" t="s">
        <v>1267</v>
      </c>
      <c r="D586" t="s">
        <v>1268</v>
      </c>
      <c r="E586" t="s">
        <v>1270</v>
      </c>
      <c r="F586" t="s">
        <v>1271</v>
      </c>
    </row>
    <row r="587" spans="1:8" x14ac:dyDescent="0.3">
      <c r="A587" s="29" t="s">
        <v>465</v>
      </c>
      <c r="B587" s="54">
        <v>2.4674940898345155E-2</v>
      </c>
      <c r="C587" s="62">
        <v>169.74983504172917</v>
      </c>
      <c r="D587">
        <f>RANK(B587,$B$587:$B$609)</f>
        <v>4</v>
      </c>
      <c r="E587">
        <f>RANK(C587,$C$587:$C$609)</f>
        <v>4</v>
      </c>
      <c r="F587">
        <f>E587-D587</f>
        <v>0</v>
      </c>
    </row>
    <row r="588" spans="1:8" x14ac:dyDescent="0.3">
      <c r="A588" s="29" t="s">
        <v>170</v>
      </c>
      <c r="B588" s="54">
        <v>1.4666787912283957E-2</v>
      </c>
      <c r="C588" s="62">
        <v>67.455133524237866</v>
      </c>
      <c r="D588">
        <f>RANK(B588,$B$587:$B$609)</f>
        <v>9</v>
      </c>
      <c r="E588">
        <f t="shared" ref="E588:E609" si="13">RANK(C588,$C$587:$C$609)</f>
        <v>11</v>
      </c>
      <c r="F588">
        <f t="shared" ref="F588:F609" si="14">E588-D588</f>
        <v>2</v>
      </c>
    </row>
    <row r="589" spans="1:8" x14ac:dyDescent="0.3">
      <c r="A589" s="29" t="s">
        <v>49</v>
      </c>
      <c r="B589" s="54">
        <v>1.0023819546914833E-2</v>
      </c>
      <c r="C589" s="62">
        <v>230.8265149282646</v>
      </c>
      <c r="D589">
        <f t="shared" ref="D589:D609" si="15">RANK(B589,$B$587:$B$609)</f>
        <v>15</v>
      </c>
      <c r="E589">
        <f t="shared" si="13"/>
        <v>2</v>
      </c>
      <c r="F589">
        <f t="shared" si="14"/>
        <v>-13</v>
      </c>
    </row>
    <row r="590" spans="1:8" x14ac:dyDescent="0.3">
      <c r="A590" s="29" t="s">
        <v>45</v>
      </c>
      <c r="B590" s="54">
        <v>1.0891230138371883E-2</v>
      </c>
      <c r="C590" s="62">
        <v>52.467864361717467</v>
      </c>
      <c r="D590">
        <f t="shared" si="15"/>
        <v>13</v>
      </c>
      <c r="E590">
        <f t="shared" si="13"/>
        <v>16</v>
      </c>
      <c r="F590">
        <f t="shared" si="14"/>
        <v>3</v>
      </c>
    </row>
    <row r="591" spans="1:8" x14ac:dyDescent="0.3">
      <c r="A591" s="29" t="s">
        <v>124</v>
      </c>
      <c r="B591" s="54">
        <v>0</v>
      </c>
      <c r="C591" s="62">
        <v>0</v>
      </c>
      <c r="D591">
        <f t="shared" si="15"/>
        <v>22</v>
      </c>
      <c r="E591">
        <f t="shared" si="13"/>
        <v>23</v>
      </c>
      <c r="F591">
        <f t="shared" si="14"/>
        <v>1</v>
      </c>
    </row>
    <row r="592" spans="1:8" x14ac:dyDescent="0.3">
      <c r="A592" s="29" t="s">
        <v>37</v>
      </c>
      <c r="B592" s="54">
        <v>1.7345619471940434E-2</v>
      </c>
      <c r="C592" s="62">
        <v>73.497867928309589</v>
      </c>
      <c r="D592">
        <f t="shared" si="15"/>
        <v>6</v>
      </c>
      <c r="E592">
        <f t="shared" si="13"/>
        <v>8</v>
      </c>
      <c r="F592">
        <f t="shared" si="14"/>
        <v>2</v>
      </c>
    </row>
    <row r="593" spans="1:6" x14ac:dyDescent="0.3">
      <c r="A593" s="29" t="s">
        <v>41</v>
      </c>
      <c r="B593" s="54">
        <v>2.782628770641592E-2</v>
      </c>
      <c r="C593" s="62">
        <v>141.99874158002527</v>
      </c>
      <c r="D593">
        <f t="shared" si="15"/>
        <v>2</v>
      </c>
      <c r="E593">
        <f t="shared" si="13"/>
        <v>5</v>
      </c>
      <c r="F593">
        <f t="shared" si="14"/>
        <v>3</v>
      </c>
    </row>
    <row r="594" spans="1:6" x14ac:dyDescent="0.3">
      <c r="A594" s="29" t="s">
        <v>61</v>
      </c>
      <c r="B594" s="54">
        <v>8.5596314503409501E-3</v>
      </c>
      <c r="C594" s="62">
        <v>49.424459334104256</v>
      </c>
      <c r="D594">
        <f t="shared" si="15"/>
        <v>16</v>
      </c>
      <c r="E594">
        <f t="shared" si="13"/>
        <v>17</v>
      </c>
      <c r="F594">
        <f t="shared" si="14"/>
        <v>1</v>
      </c>
    </row>
    <row r="595" spans="1:6" x14ac:dyDescent="0.3">
      <c r="A595" s="29" t="s">
        <v>181</v>
      </c>
      <c r="B595" s="54">
        <v>1.5544041450777202E-2</v>
      </c>
      <c r="C595" s="62">
        <v>562.77143503294644</v>
      </c>
      <c r="D595">
        <f t="shared" si="15"/>
        <v>7</v>
      </c>
      <c r="E595">
        <f t="shared" si="13"/>
        <v>1</v>
      </c>
      <c r="F595">
        <f t="shared" si="14"/>
        <v>-6</v>
      </c>
    </row>
    <row r="596" spans="1:6" x14ac:dyDescent="0.3">
      <c r="A596" s="29" t="s">
        <v>94</v>
      </c>
      <c r="B596" s="54">
        <v>3.2177985419096214E-3</v>
      </c>
      <c r="C596" s="62">
        <v>35.056744805937917</v>
      </c>
      <c r="D596">
        <f t="shared" si="15"/>
        <v>21</v>
      </c>
      <c r="E596">
        <f t="shared" si="13"/>
        <v>21</v>
      </c>
      <c r="F596">
        <f t="shared" si="14"/>
        <v>0</v>
      </c>
    </row>
    <row r="597" spans="1:6" x14ac:dyDescent="0.3">
      <c r="A597" s="29" t="s">
        <v>319</v>
      </c>
      <c r="B597" s="54">
        <v>1.5353035242019804E-2</v>
      </c>
      <c r="C597" s="62">
        <v>45.186364916302182</v>
      </c>
      <c r="D597">
        <f t="shared" si="15"/>
        <v>8</v>
      </c>
      <c r="E597">
        <f t="shared" si="13"/>
        <v>18</v>
      </c>
      <c r="F597">
        <f t="shared" si="14"/>
        <v>10</v>
      </c>
    </row>
    <row r="598" spans="1:6" x14ac:dyDescent="0.3">
      <c r="A598" s="29" t="s">
        <v>30</v>
      </c>
      <c r="B598" s="54">
        <v>4.7019515429825073E-3</v>
      </c>
      <c r="C598" s="62">
        <v>37.890392665407923</v>
      </c>
      <c r="D598">
        <f t="shared" si="15"/>
        <v>20</v>
      </c>
      <c r="E598">
        <f t="shared" si="13"/>
        <v>20</v>
      </c>
      <c r="F598">
        <f t="shared" si="14"/>
        <v>0</v>
      </c>
    </row>
    <row r="599" spans="1:6" x14ac:dyDescent="0.3">
      <c r="A599" s="29" t="s">
        <v>134</v>
      </c>
      <c r="B599" s="54">
        <v>1.0170424220624006E-2</v>
      </c>
      <c r="C599" s="62">
        <v>66.891129580765636</v>
      </c>
      <c r="D599">
        <f t="shared" si="15"/>
        <v>14</v>
      </c>
      <c r="E599">
        <f t="shared" si="13"/>
        <v>12</v>
      </c>
      <c r="F599">
        <f t="shared" si="14"/>
        <v>-2</v>
      </c>
    </row>
    <row r="600" spans="1:6" x14ac:dyDescent="0.3">
      <c r="A600" s="29" t="s">
        <v>212</v>
      </c>
      <c r="B600" s="54">
        <v>1.3129656314191985E-2</v>
      </c>
      <c r="C600" s="62">
        <v>97.325113228968547</v>
      </c>
      <c r="D600">
        <f t="shared" si="15"/>
        <v>12</v>
      </c>
      <c r="E600">
        <f t="shared" si="13"/>
        <v>6</v>
      </c>
      <c r="F600">
        <f t="shared" si="14"/>
        <v>-6</v>
      </c>
    </row>
    <row r="601" spans="1:6" x14ac:dyDescent="0.3">
      <c r="A601" s="29" t="s">
        <v>71</v>
      </c>
      <c r="B601" s="54">
        <v>4.5752122829321978E-2</v>
      </c>
      <c r="C601" s="62">
        <v>185.79320239063063</v>
      </c>
      <c r="D601">
        <f t="shared" si="15"/>
        <v>1</v>
      </c>
      <c r="E601">
        <f t="shared" si="13"/>
        <v>3</v>
      </c>
      <c r="F601">
        <f t="shared" si="14"/>
        <v>2</v>
      </c>
    </row>
    <row r="602" spans="1:6" x14ac:dyDescent="0.3">
      <c r="A602" s="29" t="s">
        <v>58</v>
      </c>
      <c r="B602" s="54">
        <v>1.4614199898651009E-2</v>
      </c>
      <c r="C602" s="62">
        <v>69.229683556961021</v>
      </c>
      <c r="D602">
        <f t="shared" si="15"/>
        <v>10</v>
      </c>
      <c r="E602">
        <f t="shared" si="13"/>
        <v>9</v>
      </c>
      <c r="F602">
        <f t="shared" si="14"/>
        <v>-1</v>
      </c>
    </row>
    <row r="603" spans="1:6" x14ac:dyDescent="0.3">
      <c r="A603" s="29" t="s">
        <v>405</v>
      </c>
      <c r="B603" s="54">
        <v>1.9517044093796846E-2</v>
      </c>
      <c r="C603" s="62">
        <v>55.402065385766065</v>
      </c>
      <c r="D603">
        <f t="shared" si="15"/>
        <v>5</v>
      </c>
      <c r="E603">
        <f t="shared" si="13"/>
        <v>14</v>
      </c>
      <c r="F603">
        <f t="shared" si="14"/>
        <v>9</v>
      </c>
    </row>
    <row r="604" spans="1:6" x14ac:dyDescent="0.3">
      <c r="A604" s="29" t="s">
        <v>274</v>
      </c>
      <c r="B604" s="54">
        <v>6.6082114659166387E-3</v>
      </c>
      <c r="C604" s="62">
        <v>68.948240753373284</v>
      </c>
      <c r="D604">
        <f t="shared" si="15"/>
        <v>19</v>
      </c>
      <c r="E604">
        <f t="shared" si="13"/>
        <v>10</v>
      </c>
      <c r="F604">
        <f t="shared" si="14"/>
        <v>-9</v>
      </c>
    </row>
    <row r="605" spans="1:6" x14ac:dyDescent="0.3">
      <c r="A605" s="29" t="s">
        <v>53</v>
      </c>
      <c r="B605" s="54">
        <v>1.4138349676326262E-2</v>
      </c>
      <c r="C605" s="62">
        <v>57.565583271801046</v>
      </c>
      <c r="D605">
        <f t="shared" si="15"/>
        <v>11</v>
      </c>
      <c r="E605">
        <f t="shared" si="13"/>
        <v>13</v>
      </c>
      <c r="F605">
        <f t="shared" si="14"/>
        <v>2</v>
      </c>
    </row>
    <row r="606" spans="1:6" x14ac:dyDescent="0.3">
      <c r="A606" s="29" t="s">
        <v>81</v>
      </c>
      <c r="B606" s="54">
        <v>2.6994912764275899E-2</v>
      </c>
      <c r="C606" s="62">
        <v>92.565348463498069</v>
      </c>
      <c r="D606">
        <f t="shared" si="15"/>
        <v>3</v>
      </c>
      <c r="E606">
        <f t="shared" si="13"/>
        <v>7</v>
      </c>
      <c r="F606">
        <f t="shared" si="14"/>
        <v>4</v>
      </c>
    </row>
    <row r="607" spans="1:6" x14ac:dyDescent="0.3">
      <c r="A607" s="29" t="s">
        <v>275</v>
      </c>
      <c r="B607" s="54">
        <v>6.8965517241379309E-3</v>
      </c>
      <c r="C607" s="62">
        <v>52.957532270996225</v>
      </c>
      <c r="D607">
        <f t="shared" si="15"/>
        <v>18</v>
      </c>
      <c r="E607">
        <f t="shared" si="13"/>
        <v>15</v>
      </c>
      <c r="F607">
        <f t="shared" si="14"/>
        <v>-3</v>
      </c>
    </row>
    <row r="608" spans="1:6" x14ac:dyDescent="0.3">
      <c r="A608" s="29" t="s">
        <v>193</v>
      </c>
      <c r="B608" s="54">
        <v>7.5631583115546054E-3</v>
      </c>
      <c r="C608" s="62">
        <v>20.552070803793633</v>
      </c>
      <c r="D608">
        <f t="shared" si="15"/>
        <v>17</v>
      </c>
      <c r="E608">
        <f t="shared" si="13"/>
        <v>22</v>
      </c>
      <c r="F608">
        <f t="shared" si="14"/>
        <v>5</v>
      </c>
    </row>
    <row r="609" spans="1:6" x14ac:dyDescent="0.3">
      <c r="A609" s="29" t="s">
        <v>1102</v>
      </c>
      <c r="B609" s="54">
        <v>0</v>
      </c>
      <c r="C609" s="62">
        <v>39.47934210630963</v>
      </c>
      <c r="D609">
        <f t="shared" si="15"/>
        <v>22</v>
      </c>
      <c r="E609">
        <f t="shared" si="13"/>
        <v>19</v>
      </c>
      <c r="F609">
        <f t="shared" si="14"/>
        <v>-3</v>
      </c>
    </row>
    <row r="611" spans="1:6" x14ac:dyDescent="0.3">
      <c r="A611" s="61" t="s">
        <v>1272</v>
      </c>
      <c r="B611" s="61"/>
    </row>
    <row r="612" spans="1:6" x14ac:dyDescent="0.3">
      <c r="A612" t="str">
        <f>INDEX(A449:A471,MATCH(MAX(D449:D471),D449:D471,0))</f>
        <v>People</v>
      </c>
      <c r="B612" s="71" t="str">
        <f>TEXT(MAX(D449:D471),"$#,##0.00,,\M")</f>
        <v>$12.72M</v>
      </c>
      <c r="C612" t="str">
        <f>INDEX(A449:A471, MATCH(MAX(D449:D471), D449:D471, 0)) &amp; " · " &amp; TEXT(MAX(D449:D471)/INDEX(C449:C471, MATCH(MAX(D449:D471), D449:D471, 0)),"0%") &amp; " below ceiling"</f>
        <v>People · 47% below ceiling</v>
      </c>
    </row>
    <row r="613" spans="1:6" x14ac:dyDescent="0.3">
      <c r="A613" t="s">
        <v>1150</v>
      </c>
      <c r="B613" t="s">
        <v>1273</v>
      </c>
    </row>
    <row r="615" spans="1:6" x14ac:dyDescent="0.3">
      <c r="A615" t="s">
        <v>1274</v>
      </c>
      <c r="C615" t="s">
        <v>1279</v>
      </c>
      <c r="D615" t="s">
        <v>1280</v>
      </c>
    </row>
    <row r="616" spans="1:6" x14ac:dyDescent="0.3">
      <c r="A616" s="57">
        <f>SUMIF(Cleaned_Data!AP:AP,"Mega",Cleaned_Data!AQ:AQ)/SUM(Cleaned_Data!AQ:AQ)</f>
        <v>1.6503395154521525E-2</v>
      </c>
      <c r="C616" s="57">
        <f>COUNTIF(youtube_stats_raw[channel_size_tier],"Mega")/COUNTA(youtube_stats_raw[Youtuber])</f>
        <v>1.1494252873563218E-3</v>
      </c>
      <c r="D616" s="72">
        <f>A616/C616</f>
        <v>14.357953784433727</v>
      </c>
      <c r="F616" t="str">
        <f>IF(D616&gt;1.5,"↑ "&amp;TEXT(D616,"0.0")&amp;"x their headcount share","→ Roughly proportional to headcount")</f>
        <v>↑ 14.4x their headcount share</v>
      </c>
    </row>
    <row r="617" spans="1:6" x14ac:dyDescent="0.3">
      <c r="D617" s="1"/>
    </row>
    <row r="618" spans="1:6" x14ac:dyDescent="0.3">
      <c r="A618" t="s">
        <v>1276</v>
      </c>
      <c r="C618" s="57" t="s">
        <v>1282</v>
      </c>
      <c r="D618">
        <f>COUNTIF(Cleaned_Data!AP:AP,"Mega")/COUNTA(youtube_stats_raw[Youtuber])</f>
        <v>1.1494252873563218E-3</v>
      </c>
    </row>
    <row r="619" spans="1:6" x14ac:dyDescent="0.3">
      <c r="A619" t="s">
        <v>1275</v>
      </c>
    </row>
    <row r="620" spans="1:6" x14ac:dyDescent="0.3">
      <c r="A620" s="1">
        <v>71.781609195402297</v>
      </c>
      <c r="B620" t="s">
        <v>1281</v>
      </c>
    </row>
    <row r="621" spans="1:6" x14ac:dyDescent="0.3">
      <c r="A621" t="s">
        <v>1277</v>
      </c>
    </row>
    <row r="622" spans="1:6" x14ac:dyDescent="0.3">
      <c r="A622" t="s">
        <v>1199</v>
      </c>
    </row>
    <row r="623" spans="1:6" x14ac:dyDescent="0.3">
      <c r="A623" s="1">
        <v>66.102881398279905</v>
      </c>
    </row>
    <row r="625" spans="1:1" x14ac:dyDescent="0.3">
      <c r="A625" t="s">
        <v>1278</v>
      </c>
    </row>
    <row r="626" spans="1:1" x14ac:dyDescent="0.3">
      <c r="A626" t="str">
        <f>"Top "&amp;TEXT(G533/COUNTA(Cleaned_Data!B:B),"0.0%")</f>
        <v>Top 3.9%</v>
      </c>
    </row>
    <row r="627" spans="1:1" x14ac:dyDescent="0.3">
      <c r="A627" t="str">
        <f>IF(A626&lt;0.1,"⚠ Highly concentrated — more so than typical 80/20",IF(A626&lt;0.25,"→ Moderately concentrated","↓ Broadly distributed"))</f>
        <v>↓ Broadly distributed</v>
      </c>
    </row>
  </sheetData>
  <mergeCells count="4">
    <mergeCell ref="A45:B46"/>
    <mergeCell ref="A60:C60"/>
    <mergeCell ref="H533:J533"/>
    <mergeCell ref="A611:B611"/>
  </mergeCells>
  <pageMargins left="0.7" right="0.7" top="0.75" bottom="0.75" header="0.3" footer="0.3"/>
  <pageSetup orientation="portrait" r:id="rId32"/>
  <drawing r:id="rId3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0B5F-01C1-40B9-837C-7F728CD4078B}">
  <dimension ref="E39:F39"/>
  <sheetViews>
    <sheetView workbookViewId="0">
      <selection activeCell="X32" sqref="X32"/>
    </sheetView>
  </sheetViews>
  <sheetFormatPr defaultRowHeight="14.4" x14ac:dyDescent="0.3"/>
  <cols>
    <col min="1" max="5" width="8.88671875" style="58"/>
    <col min="6" max="6" width="8.88671875" style="59"/>
    <col min="7" max="16384" width="8.88671875" style="58"/>
  </cols>
  <sheetData>
    <row r="39" spans="5:5" x14ac:dyDescent="0.3">
      <c r="E39" s="5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CD677-D061-4F8D-B1EE-2EDFB9816F22}">
  <dimension ref="A1:A45"/>
  <sheetViews>
    <sheetView zoomScale="85" zoomScaleNormal="85" workbookViewId="0">
      <selection activeCell="AA46" sqref="AA46"/>
    </sheetView>
  </sheetViews>
  <sheetFormatPr defaultRowHeight="14.4" x14ac:dyDescent="0.3"/>
  <cols>
    <col min="20" max="20" width="8.88671875" customWidth="1"/>
  </cols>
  <sheetData>
    <row r="1" s="74" customFormat="1" x14ac:dyDescent="0.3"/>
    <row r="2" s="74" customFormat="1" x14ac:dyDescent="0.3"/>
    <row r="3" s="74" customFormat="1" x14ac:dyDescent="0.3"/>
    <row r="4" s="74" customFormat="1" x14ac:dyDescent="0.3"/>
    <row r="5" s="74" customFormat="1" x14ac:dyDescent="0.3"/>
    <row r="6" s="74" customFormat="1" x14ac:dyDescent="0.3"/>
    <row r="7" s="74" customFormat="1" x14ac:dyDescent="0.3"/>
    <row r="8" s="74" customFormat="1" x14ac:dyDescent="0.3"/>
    <row r="9" s="74" customFormat="1" x14ac:dyDescent="0.3"/>
    <row r="10" s="74" customFormat="1" x14ac:dyDescent="0.3"/>
    <row r="11" s="74" customFormat="1" x14ac:dyDescent="0.3"/>
    <row r="12" s="74" customFormat="1" x14ac:dyDescent="0.3"/>
    <row r="13" s="74" customFormat="1" x14ac:dyDescent="0.3"/>
    <row r="14" s="74" customFormat="1" x14ac:dyDescent="0.3"/>
    <row r="15" s="74" customFormat="1" x14ac:dyDescent="0.3"/>
    <row r="16" s="74" customFormat="1" x14ac:dyDescent="0.3"/>
    <row r="17" s="74" customFormat="1" x14ac:dyDescent="0.3"/>
    <row r="18" s="74" customFormat="1" x14ac:dyDescent="0.3"/>
    <row r="19" s="74" customFormat="1" x14ac:dyDescent="0.3"/>
    <row r="20" s="74" customFormat="1" x14ac:dyDescent="0.3"/>
    <row r="21" s="74" customFormat="1" x14ac:dyDescent="0.3"/>
    <row r="22" s="74" customFormat="1" x14ac:dyDescent="0.3"/>
    <row r="23" s="74" customFormat="1" x14ac:dyDescent="0.3"/>
    <row r="24" s="74" customFormat="1" x14ac:dyDescent="0.3"/>
    <row r="25" s="74" customFormat="1" x14ac:dyDescent="0.3"/>
    <row r="26" s="74" customFormat="1" x14ac:dyDescent="0.3"/>
    <row r="27" s="74" customFormat="1" x14ac:dyDescent="0.3"/>
    <row r="28" s="74" customFormat="1" x14ac:dyDescent="0.3"/>
    <row r="29" s="74" customFormat="1" x14ac:dyDescent="0.3"/>
    <row r="30" s="74" customFormat="1" x14ac:dyDescent="0.3"/>
    <row r="31" s="74" customFormat="1" x14ac:dyDescent="0.3"/>
    <row r="32" s="74" customFormat="1" x14ac:dyDescent="0.3"/>
    <row r="33" s="74" customFormat="1" x14ac:dyDescent="0.3"/>
    <row r="34" s="74" customFormat="1" x14ac:dyDescent="0.3"/>
    <row r="35" s="74" customFormat="1" x14ac:dyDescent="0.3"/>
    <row r="36" s="74" customFormat="1" x14ac:dyDescent="0.3"/>
    <row r="37" s="74" customFormat="1" x14ac:dyDescent="0.3"/>
    <row r="38" s="74" customFormat="1" x14ac:dyDescent="0.3"/>
    <row r="39" s="74" customFormat="1" x14ac:dyDescent="0.3"/>
    <row r="40" s="74" customFormat="1" x14ac:dyDescent="0.3"/>
    <row r="41" s="74" customFormat="1" x14ac:dyDescent="0.3"/>
    <row r="42" s="74" customFormat="1" x14ac:dyDescent="0.3"/>
    <row r="43" s="74" customFormat="1" x14ac:dyDescent="0.3"/>
    <row r="44" s="74" customFormat="1" x14ac:dyDescent="0.3"/>
    <row r="45" s="74"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7CBE51A4-6462-4B94-8566-A1CF59699776}">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8DC5D47C-3660-43B9-B949-03919FEA420F}">
  <ds:schemaRefs/>
</ds:datastoreItem>
</file>

<file path=customXml/itemProps3.xml><?xml version="1.0" encoding="utf-8"?>
<ds:datastoreItem xmlns:ds="http://schemas.openxmlformats.org/officeDocument/2006/customXml" ds:itemID="{765123E2-BE26-455B-AEE0-24271D34A5AC}">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6E5612F2-E904-4C2E-85E2-214EA45CCA43}">
  <ds:schemaRefs/>
</ds:datastoreItem>
</file>

<file path=customXml/itemProps5.xml><?xml version="1.0" encoding="utf-8"?>
<ds:datastoreItem xmlns:ds="http://schemas.openxmlformats.org/officeDocument/2006/customXml" ds:itemID="{97BAFA06-D9B0-44E9-9A8E-EB4269AE0611}">
  <ds:schemaRefs/>
</ds:datastoreItem>
</file>

<file path=customXml/itemProps6.xml><?xml version="1.0" encoding="utf-8"?>
<ds:datastoreItem xmlns:ds="http://schemas.openxmlformats.org/officeDocument/2006/customXml" ds:itemID="{01CD67A4-069C-48AF-9317-DABB9384A7A4}">
  <ds:schemaRefs>
    <ds:schemaRef ds:uri="http://www.w3.org/2001/XMLSchema"/>
    <ds:schemaRef ds:uri="http://microsoft.data.visualization.engine.tours/1.0"/>
  </ds:schemaRefs>
</ds:datastoreItem>
</file>

<file path=customXml/itemProps7.xml><?xml version="1.0" encoding="utf-8"?>
<ds:datastoreItem xmlns:ds="http://schemas.openxmlformats.org/officeDocument/2006/customXml" ds:itemID="{BBA8036D-C539-414A-A51A-E09D85451B98}">
  <ds:schemaRefs/>
</ds:datastoreItem>
</file>

<file path=customXml/itemProps8.xml><?xml version="1.0" encoding="utf-8"?>
<ds:datastoreItem xmlns:ds="http://schemas.openxmlformats.org/officeDocument/2006/customXml" ds:itemID="{B14812A8-9956-4A45-9D57-DD728EE5F51F}">
  <ds:schemaRefs/>
</ds:datastoreItem>
</file>

<file path=customXml/itemProps9.xml><?xml version="1.0" encoding="utf-8"?>
<ds:datastoreItem xmlns:ds="http://schemas.openxmlformats.org/officeDocument/2006/customXml" ds:itemID="{D7EFE0AB-9189-4FEF-A87B-AE8C274367CD}">
  <ds:schemaRefs/>
</ds:datastoreItem>
</file>

<file path=customXml/itemProps10.xml><?xml version="1.0" encoding="utf-8"?>
<ds:datastoreItem xmlns:ds="http://schemas.openxmlformats.org/officeDocument/2006/customXml" ds:itemID="{86486077-7D32-4AF1-88B0-A1EA0B6BE135}">
  <ds:schemaRefs/>
</ds:datastoreItem>
</file>

<file path=customXml/itemProps11.xml><?xml version="1.0" encoding="utf-8"?>
<ds:datastoreItem xmlns:ds="http://schemas.openxmlformats.org/officeDocument/2006/customXml" ds:itemID="{D57F1FC2-397E-4949-B2C6-CA805CB3DC58}">
  <ds:schemaRefs>
    <ds:schemaRef ds:uri="http://schemas.microsoft.com/DataMashup"/>
  </ds:schemaRefs>
</ds:datastoreItem>
</file>

<file path=customXml/itemProps12.xml><?xml version="1.0" encoding="utf-8"?>
<ds:datastoreItem xmlns:ds="http://schemas.openxmlformats.org/officeDocument/2006/customXml" ds:itemID="{6159EDB9-7CCF-4A67-8A44-BEEC723B0033}">
  <ds:schemaRefs/>
</ds:datastoreItem>
</file>

<file path=customXml/itemProps13.xml><?xml version="1.0" encoding="utf-8"?>
<ds:datastoreItem xmlns:ds="http://schemas.openxmlformats.org/officeDocument/2006/customXml" ds:itemID="{3613878F-4A70-4965-9986-4CE9CAB95B1A}">
  <ds:schemaRefs/>
</ds:datastoreItem>
</file>

<file path=customXml/itemProps14.xml><?xml version="1.0" encoding="utf-8"?>
<ds:datastoreItem xmlns:ds="http://schemas.openxmlformats.org/officeDocument/2006/customXml" ds:itemID="{95FB8812-6D66-4F45-AEB5-255705014037}">
  <ds:schemaRefs/>
</ds:datastoreItem>
</file>

<file path=customXml/itemProps15.xml><?xml version="1.0" encoding="utf-8"?>
<ds:datastoreItem xmlns:ds="http://schemas.openxmlformats.org/officeDocument/2006/customXml" ds:itemID="{1637360D-DB4E-4DF3-ACD3-741E1C48482E}">
  <ds:schemaRefs/>
</ds:datastoreItem>
</file>

<file path=customXml/itemProps16.xml><?xml version="1.0" encoding="utf-8"?>
<ds:datastoreItem xmlns:ds="http://schemas.openxmlformats.org/officeDocument/2006/customXml" ds:itemID="{2DCD01BA-9E1C-4EA6-8DEA-957CF2B29C20}">
  <ds:schemaRefs/>
</ds:datastoreItem>
</file>

<file path=customXml/itemProps17.xml><?xml version="1.0" encoding="utf-8"?>
<ds:datastoreItem xmlns:ds="http://schemas.openxmlformats.org/officeDocument/2006/customXml" ds:itemID="{BA8BEEFB-3C7A-45AE-B2B6-4A8420191F00}">
  <ds:schemaRefs/>
</ds:datastoreItem>
</file>

<file path=customXml/itemProps18.xml><?xml version="1.0" encoding="utf-8"?>
<ds:datastoreItem xmlns:ds="http://schemas.openxmlformats.org/officeDocument/2006/customXml" ds:itemID="{F55E9437-C796-4C1D-B6C0-B9529D1076DD}">
  <ds:schemaRefs/>
</ds:datastoreItem>
</file>

<file path=customXml/itemProps19.xml><?xml version="1.0" encoding="utf-8"?>
<ds:datastoreItem xmlns:ds="http://schemas.openxmlformats.org/officeDocument/2006/customXml" ds:itemID="{21409107-DED9-4DDF-B93A-C667C7B9548D}">
  <ds:schemaRefs/>
</ds:datastoreItem>
</file>

<file path=customXml/itemProps20.xml><?xml version="1.0" encoding="utf-8"?>
<ds:datastoreItem xmlns:ds="http://schemas.openxmlformats.org/officeDocument/2006/customXml" ds:itemID="{57441566-AF5B-412B-87D8-157E1D30A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Cleaned_Data</vt:lpstr>
      <vt:lpstr>Analysis</vt:lpstr>
      <vt:lpstr>Scenario Summary</vt:lpstr>
      <vt:lpstr>Pivot_Revenue</vt:lpstr>
      <vt:lpstr>Dashboard A</vt:lpstr>
      <vt:lpstr>Dashboard 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Mihir Vachhani</dc:creator>
  <cp:lastModifiedBy>Mihir Vachhani</cp:lastModifiedBy>
  <dcterms:created xsi:type="dcterms:W3CDTF">2026-07-25T20:50:37Z</dcterms:created>
  <dcterms:modified xsi:type="dcterms:W3CDTF">2026-08-13T12:33:12Z</dcterms:modified>
</cp:coreProperties>
</file>