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4_{499FB2E3-CE37-430C-BB47-2CB98D5B5F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4" i="1"/>
  <c r="D44" i="1"/>
  <c r="E44" i="1"/>
  <c r="B44" i="1"/>
  <c r="B43" i="1"/>
  <c r="E43" i="1"/>
  <c r="D43" i="1"/>
  <c r="C43" i="1"/>
  <c r="C42" i="1"/>
  <c r="D42" i="1"/>
  <c r="E42" i="1"/>
  <c r="B42" i="1"/>
  <c r="D35" i="1"/>
  <c r="E35" i="1"/>
  <c r="C35" i="1"/>
  <c r="B35" i="1"/>
  <c r="E34" i="1"/>
  <c r="D34" i="1"/>
  <c r="C34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<sst xmlns="http://schemas.openxmlformats.org/spreadsheetml/2006/main" count="89" uniqueCount="56">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</sst>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9" formatCode="#,##0.0\ &quot;€&quot;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6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19" xfId="0" applyFont="1" applyBorder="1"/>
    <xf numFmtId="0" fontId="4" fillId="0" borderId="1" xfId="0" applyFont="1" applyBorder="1" applyAlignment="1">
      <alignment wrapText="1"/>
    </xf>
    <xf numFmtId="0" fontId="4" fillId="0" borderId="20" xfId="0" applyFont="1" applyBorder="1"/>
    <xf numFmtId="0" fontId="0" fillId="0" borderId="7" xfId="0" applyBorder="1"/>
    <xf numFmtId="0" fontId="4" fillId="0" borderId="22" xfId="0" applyFont="1" applyBorder="1"/>
    <xf numFmtId="0" fontId="4" fillId="0" borderId="0" xfId="0" applyFont="1"/>
    <xf numFmtId="0" fontId="6" fillId="0" borderId="18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167" fontId="0" fillId="0" borderId="7" xfId="1" applyNumberFormat="1" applyFont="1" applyBorder="1"/>
    <xf numFmtId="0" fontId="0" fillId="0" borderId="21" xfId="0" applyBorder="1"/>
    <xf numFmtId="10" fontId="1" fillId="0" borderId="21" xfId="0" applyNumberFormat="1" applyFont="1" applyBorder="1" applyAlignment="1">
      <alignment horizont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166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0" fontId="6" fillId="7" borderId="17" xfId="0" applyFont="1" applyFill="1" applyBorder="1"/>
    <xf numFmtId="0" fontId="4" fillId="0" borderId="1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9" fontId="0" fillId="3" borderId="7" xfId="1" applyNumberFormat="1" applyFont="1" applyFill="1" applyBorder="1"/>
    <xf numFmtId="166" fontId="6" fillId="4" borderId="7" xfId="0" applyNumberFormat="1" applyFont="1" applyFill="1" applyBorder="1"/>
    <xf numFmtId="166" fontId="6" fillId="4" borderId="15" xfId="0" applyNumberFormat="1" applyFont="1" applyFill="1" applyBorder="1"/>
    <xf numFmtId="166" fontId="6" fillId="6" borderId="7" xfId="0" applyNumberFormat="1" applyFont="1" applyFill="1" applyBorder="1"/>
    <xf numFmtId="166" fontId="7" fillId="6" borderId="23" xfId="0" applyNumberFormat="1" applyFont="1" applyFill="1" applyBorder="1"/>
    <xf numFmtId="0" fontId="6" fillId="7" borderId="17" xfId="0" applyFont="1" applyFill="1" applyBorder="1" applyAlignment="1">
      <alignment horizontal="right"/>
    </xf>
    <xf numFmtId="0" fontId="4" fillId="5" borderId="17" xfId="0" applyFont="1" applyFill="1" applyBorder="1" applyAlignment="1">
      <alignment horizontal="right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</a:t>
            </a:r>
            <a:r>
              <a:rPr lang="fi-FI" baseline="0"/>
              <a:t> osastoittain 2021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#\ ##0.00\ "€"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B-4931-B2C4-15817F8B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73536"/>
        <c:axId val="467772704"/>
      </c:barChart>
      <c:catAx>
        <c:axId val="4677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7772704"/>
        <c:crosses val="autoZero"/>
        <c:auto val="1"/>
        <c:lblAlgn val="ctr"/>
        <c:lblOffset val="100"/>
        <c:noMultiLvlLbl val="0"/>
      </c:catAx>
      <c:valAx>
        <c:axId val="4677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77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38</xdr:row>
      <xdr:rowOff>3810</xdr:rowOff>
    </xdr:from>
    <xdr:to>
      <xdr:col>9</xdr:col>
      <xdr:colOff>419100</xdr:colOff>
      <xdr:row>53</xdr:row>
      <xdr:rowOff>26670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A9761F0-16ED-72F3-F1FA-A17319AE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29" workbookViewId="0">
      <selection activeCell="K49" sqref="K49"/>
    </sheetView>
  </sheetViews>
  <sheetFormatPr defaultRowHeight="13.2" x14ac:dyDescent="0.25"/>
  <cols>
    <col min="1" max="1" width="25.77734375" customWidth="1"/>
    <col min="2" max="2" width="20.5546875" customWidth="1"/>
    <col min="3" max="3" width="16.21875" customWidth="1"/>
    <col min="4" max="4" width="17.44140625" customWidth="1"/>
    <col min="5" max="5" width="15.21875" customWidth="1"/>
    <col min="6" max="6" width="19" customWidth="1"/>
    <col min="7" max="8" width="13" customWidth="1"/>
    <col min="9" max="10" width="19.5546875" customWidth="1"/>
    <col min="11" max="11" width="16.77734375" customWidth="1"/>
    <col min="12" max="12" width="19.77734375" customWidth="1"/>
    <col min="13" max="13" width="13" customWidth="1"/>
  </cols>
  <sheetData>
    <row r="1" spans="1:16" ht="17.399999999999999" x14ac:dyDescent="0.3">
      <c r="A1" s="10" t="s">
        <v>55</v>
      </c>
    </row>
    <row r="3" spans="1:16" ht="13.8" thickBot="1" x14ac:dyDescent="0.3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6.4" x14ac:dyDescent="0.25">
      <c r="A4" s="38" t="s">
        <v>0</v>
      </c>
      <c r="B4" s="39" t="s">
        <v>1</v>
      </c>
      <c r="C4" s="39" t="s">
        <v>41</v>
      </c>
      <c r="D4" s="39" t="s">
        <v>2</v>
      </c>
      <c r="E4" s="40" t="s">
        <v>3</v>
      </c>
      <c r="F4" s="40" t="s">
        <v>36</v>
      </c>
      <c r="G4" s="40" t="s">
        <v>52</v>
      </c>
      <c r="H4" s="40" t="s">
        <v>37</v>
      </c>
      <c r="I4" s="40" t="s">
        <v>47</v>
      </c>
      <c r="J4" s="40" t="s">
        <v>48</v>
      </c>
      <c r="K4" s="41" t="s">
        <v>53</v>
      </c>
    </row>
    <row r="5" spans="1:16" x14ac:dyDescent="0.25">
      <c r="A5" s="42" t="s">
        <v>4</v>
      </c>
      <c r="B5" s="28" t="s">
        <v>5</v>
      </c>
      <c r="C5" s="33">
        <v>2225</v>
      </c>
      <c r="D5" s="33" t="s">
        <v>35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5">
        <f>G5*$I$3</f>
        <v>82.748459819063427</v>
      </c>
      <c r="J5" s="55">
        <f>G5*$J$3</f>
        <v>6.8620673996296491</v>
      </c>
      <c r="K5" s="43">
        <f>G5-(G5*H5)-I5-J5</f>
        <v>1383.7157085841434</v>
      </c>
      <c r="N5" s="3"/>
    </row>
    <row r="6" spans="1:16" x14ac:dyDescent="0.25">
      <c r="A6" s="42" t="s">
        <v>6</v>
      </c>
      <c r="B6" s="28" t="s">
        <v>33</v>
      </c>
      <c r="C6" s="33">
        <v>4332</v>
      </c>
      <c r="D6" s="33" t="s">
        <v>34</v>
      </c>
      <c r="E6" s="32">
        <v>11.773154852305773</v>
      </c>
      <c r="F6" s="33">
        <v>155</v>
      </c>
      <c r="G6" s="34">
        <f t="shared" ref="G6:G22" si="0">E6*F6</f>
        <v>1824.8390021073947</v>
      </c>
      <c r="H6" s="35">
        <v>0.32600000000000001</v>
      </c>
      <c r="I6" s="55">
        <f t="shared" ref="I6:I22" si="1">G6*$I$3</f>
        <v>74.81839908640319</v>
      </c>
      <c r="J6" s="55">
        <f t="shared" ref="J6:J22" si="2">G6*$J$3</f>
        <v>6.2044526071651411</v>
      </c>
      <c r="K6" s="43">
        <f t="shared" ref="K6:K22" si="3">G6-(G6*H6)-I6-J6</f>
        <v>1148.9186357268156</v>
      </c>
      <c r="N6" s="3"/>
      <c r="O6" s="2"/>
      <c r="P6" s="2"/>
    </row>
    <row r="7" spans="1:16" x14ac:dyDescent="0.25">
      <c r="A7" s="42" t="s">
        <v>7</v>
      </c>
      <c r="B7" s="28" t="s">
        <v>8</v>
      </c>
      <c r="C7" s="33">
        <v>3312</v>
      </c>
      <c r="D7" s="33" t="s">
        <v>35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5">
        <f t="shared" si="1"/>
        <v>39.719260713150447</v>
      </c>
      <c r="J7" s="55">
        <f t="shared" si="2"/>
        <v>3.2937923518222321</v>
      </c>
      <c r="K7" s="43">
        <f t="shared" si="3"/>
        <v>669.02735240248046</v>
      </c>
      <c r="N7" s="3"/>
      <c r="O7" s="2"/>
      <c r="P7" s="2"/>
    </row>
    <row r="8" spans="1:16" x14ac:dyDescent="0.25">
      <c r="A8" s="42" t="s">
        <v>9</v>
      </c>
      <c r="B8" s="28" t="s">
        <v>5</v>
      </c>
      <c r="C8" s="33">
        <v>4432</v>
      </c>
      <c r="D8" s="33" t="s">
        <v>35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5">
        <f t="shared" si="1"/>
        <v>66.198767855250736</v>
      </c>
      <c r="J8" s="55">
        <f t="shared" si="2"/>
        <v>5.48965391970372</v>
      </c>
      <c r="K8" s="43">
        <f t="shared" si="3"/>
        <v>1173.1713347225657</v>
      </c>
      <c r="N8" s="3"/>
      <c r="O8" s="2"/>
      <c r="P8" s="2"/>
    </row>
    <row r="9" spans="1:16" x14ac:dyDescent="0.25">
      <c r="A9" s="42" t="s">
        <v>11</v>
      </c>
      <c r="B9" s="28" t="s">
        <v>12</v>
      </c>
      <c r="C9" s="33">
        <v>4223</v>
      </c>
      <c r="D9" s="33" t="s">
        <v>34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5">
        <f t="shared" si="1"/>
        <v>90.850913176346722</v>
      </c>
      <c r="J9" s="55">
        <f t="shared" si="2"/>
        <v>7.5339781658433864</v>
      </c>
      <c r="K9" s="43">
        <f t="shared" si="3"/>
        <v>1474.8870197603997</v>
      </c>
      <c r="N9" s="3"/>
      <c r="O9" s="2"/>
      <c r="P9" s="2"/>
    </row>
    <row r="10" spans="1:16" x14ac:dyDescent="0.25">
      <c r="A10" s="42" t="s">
        <v>13</v>
      </c>
      <c r="B10" s="28" t="s">
        <v>14</v>
      </c>
      <c r="C10" s="33">
        <v>2345</v>
      </c>
      <c r="D10" s="33" t="s">
        <v>35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5">
        <f t="shared" si="1"/>
        <v>60.24087874827817</v>
      </c>
      <c r="J10" s="55">
        <f t="shared" si="2"/>
        <v>4.9955850669303841</v>
      </c>
      <c r="K10" s="43">
        <f t="shared" si="3"/>
        <v>1007.3450358492563</v>
      </c>
      <c r="N10" s="3"/>
      <c r="O10" s="2"/>
      <c r="P10" s="2"/>
    </row>
    <row r="11" spans="1:16" x14ac:dyDescent="0.25">
      <c r="A11" s="42" t="s">
        <v>15</v>
      </c>
      <c r="B11" s="28" t="s">
        <v>16</v>
      </c>
      <c r="C11" s="33">
        <v>4773</v>
      </c>
      <c r="D11" s="33" t="s">
        <v>35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5">
        <f t="shared" si="1"/>
        <v>94.953857642375283</v>
      </c>
      <c r="J11" s="55">
        <f t="shared" si="2"/>
        <v>7.8742223410750221</v>
      </c>
      <c r="K11" s="43">
        <f t="shared" si="3"/>
        <v>1448.8569107578041</v>
      </c>
      <c r="N11" s="3"/>
      <c r="O11" s="2"/>
      <c r="P11" s="2"/>
    </row>
    <row r="12" spans="1:16" x14ac:dyDescent="0.25">
      <c r="A12" s="42" t="s">
        <v>17</v>
      </c>
      <c r="B12" s="28" t="s">
        <v>18</v>
      </c>
      <c r="C12" s="33">
        <v>5634</v>
      </c>
      <c r="D12" s="33" t="s">
        <v>34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5">
        <f t="shared" si="1"/>
        <v>101.53925590297575</v>
      </c>
      <c r="J12" s="55">
        <f t="shared" si="2"/>
        <v>8.4203285382955499</v>
      </c>
      <c r="K12" s="43">
        <f t="shared" si="3"/>
        <v>1475.0434345320089</v>
      </c>
      <c r="N12" s="3"/>
      <c r="O12" s="2"/>
      <c r="P12" s="2"/>
    </row>
    <row r="13" spans="1:16" x14ac:dyDescent="0.25">
      <c r="A13" s="42" t="s">
        <v>19</v>
      </c>
      <c r="B13" s="28" t="s">
        <v>20</v>
      </c>
      <c r="C13" s="33">
        <v>8867</v>
      </c>
      <c r="D13" s="33" t="s">
        <v>35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5">
        <f t="shared" si="1"/>
        <v>46.421885958494585</v>
      </c>
      <c r="J13" s="55">
        <f t="shared" si="2"/>
        <v>3.8496198111922335</v>
      </c>
      <c r="K13" s="43">
        <f t="shared" si="3"/>
        <v>810.23174614387119</v>
      </c>
      <c r="N13" s="3"/>
      <c r="O13" s="2"/>
      <c r="P13" s="2"/>
    </row>
    <row r="14" spans="1:16" x14ac:dyDescent="0.25">
      <c r="A14" s="42" t="s">
        <v>21</v>
      </c>
      <c r="B14" s="28" t="s">
        <v>22</v>
      </c>
      <c r="C14" s="33">
        <v>3376</v>
      </c>
      <c r="D14" s="33" t="s">
        <v>34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5">
        <f t="shared" si="1"/>
        <v>93.340262675903546</v>
      </c>
      <c r="J14" s="55">
        <f t="shared" si="2"/>
        <v>7.740412026782244</v>
      </c>
      <c r="K14" s="43">
        <f t="shared" si="3"/>
        <v>1344.5551008875275</v>
      </c>
      <c r="N14" s="3"/>
      <c r="O14" s="2"/>
      <c r="P14" s="2"/>
    </row>
    <row r="15" spans="1:16" x14ac:dyDescent="0.25">
      <c r="A15" s="42" t="s">
        <v>23</v>
      </c>
      <c r="B15" s="28" t="s">
        <v>24</v>
      </c>
      <c r="C15" s="33">
        <v>6654</v>
      </c>
      <c r="D15" s="33" t="s">
        <v>35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55">
        <f t="shared" si="1"/>
        <v>111.21392999682125</v>
      </c>
      <c r="J15" s="55">
        <f t="shared" si="2"/>
        <v>9.22261858510225</v>
      </c>
      <c r="K15" s="43">
        <f t="shared" si="3"/>
        <v>1637.2860523434465</v>
      </c>
      <c r="N15" s="3"/>
      <c r="O15" s="2"/>
      <c r="P15" s="2"/>
    </row>
    <row r="16" spans="1:16" x14ac:dyDescent="0.25">
      <c r="A16" s="42" t="s">
        <v>25</v>
      </c>
      <c r="B16" s="28" t="s">
        <v>33</v>
      </c>
      <c r="C16" s="33">
        <v>4435</v>
      </c>
      <c r="D16" s="33" t="s">
        <v>34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5">
        <f t="shared" si="1"/>
        <v>91.023305800969766</v>
      </c>
      <c r="J16" s="55">
        <f t="shared" si="2"/>
        <v>7.548274139592615</v>
      </c>
      <c r="K16" s="43">
        <f t="shared" si="3"/>
        <v>1211.2759913416853</v>
      </c>
      <c r="N16" s="3"/>
      <c r="O16" s="2"/>
      <c r="P16" s="2"/>
    </row>
    <row r="17" spans="1:16" x14ac:dyDescent="0.25">
      <c r="A17" s="42" t="s">
        <v>26</v>
      </c>
      <c r="B17" s="28" t="s">
        <v>33</v>
      </c>
      <c r="C17" s="33">
        <v>3645</v>
      </c>
      <c r="D17" s="33" t="s">
        <v>34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5">
        <f t="shared" si="1"/>
        <v>85.575698862881438</v>
      </c>
      <c r="J17" s="55">
        <f t="shared" si="2"/>
        <v>7.0965213691169966</v>
      </c>
      <c r="K17" s="43">
        <f t="shared" si="3"/>
        <v>1309.9343562523022</v>
      </c>
      <c r="N17" s="3"/>
      <c r="O17" s="2"/>
      <c r="P17" s="2"/>
    </row>
    <row r="18" spans="1:16" x14ac:dyDescent="0.25">
      <c r="A18" s="42" t="s">
        <v>27</v>
      </c>
      <c r="B18" s="28" t="s">
        <v>33</v>
      </c>
      <c r="C18" s="33">
        <v>6654</v>
      </c>
      <c r="D18" s="33" t="s">
        <v>34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5">
        <f t="shared" si="1"/>
        <v>62.847455232578675</v>
      </c>
      <c r="J18" s="55">
        <f t="shared" si="2"/>
        <v>5.2117401900187188</v>
      </c>
      <c r="K18" s="43">
        <f t="shared" si="3"/>
        <v>977.35457210468689</v>
      </c>
      <c r="N18" s="3"/>
      <c r="O18" s="2"/>
      <c r="P18" s="2"/>
    </row>
    <row r="19" spans="1:16" x14ac:dyDescent="0.25">
      <c r="A19" s="42" t="s">
        <v>28</v>
      </c>
      <c r="B19" s="28" t="s">
        <v>33</v>
      </c>
      <c r="C19" s="33">
        <v>1196</v>
      </c>
      <c r="D19" s="33" t="s">
        <v>34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55">
        <f t="shared" si="1"/>
        <v>51.959137061386905</v>
      </c>
      <c r="J19" s="55">
        <f t="shared" si="2"/>
        <v>4.3088064880174501</v>
      </c>
      <c r="K19" s="43">
        <f t="shared" si="3"/>
        <v>821.96820239062311</v>
      </c>
      <c r="N19" s="3"/>
      <c r="O19" s="2"/>
      <c r="P19" s="2"/>
    </row>
    <row r="20" spans="1:16" x14ac:dyDescent="0.25">
      <c r="A20" s="42" t="s">
        <v>29</v>
      </c>
      <c r="B20" s="28" t="s">
        <v>10</v>
      </c>
      <c r="C20" s="33">
        <v>5647</v>
      </c>
      <c r="D20" s="33" t="s">
        <v>35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5">
        <f t="shared" si="1"/>
        <v>64.778252628356825</v>
      </c>
      <c r="J20" s="55">
        <f t="shared" si="2"/>
        <v>5.3718550960100782</v>
      </c>
      <c r="K20" s="43">
        <f t="shared" si="3"/>
        <v>1125.8776298284654</v>
      </c>
      <c r="N20" s="3"/>
      <c r="O20" s="2"/>
      <c r="P20" s="2"/>
    </row>
    <row r="21" spans="1:16" x14ac:dyDescent="0.25">
      <c r="A21" s="42" t="s">
        <v>30</v>
      </c>
      <c r="B21" s="28" t="s">
        <v>31</v>
      </c>
      <c r="C21" s="33">
        <v>4432</v>
      </c>
      <c r="D21" s="33" t="s">
        <v>35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5">
        <f t="shared" si="1"/>
        <v>297.89445534862836</v>
      </c>
      <c r="J21" s="55">
        <f t="shared" si="2"/>
        <v>24.70344263866674</v>
      </c>
      <c r="K21" s="43">
        <f t="shared" si="3"/>
        <v>3019.6325766558516</v>
      </c>
      <c r="N21" s="3"/>
      <c r="O21" s="2"/>
      <c r="P21" s="2"/>
    </row>
    <row r="22" spans="1:16" ht="13.8" thickBot="1" x14ac:dyDescent="0.3">
      <c r="A22" s="44" t="s">
        <v>32</v>
      </c>
      <c r="B22" s="45" t="s">
        <v>18</v>
      </c>
      <c r="C22" s="47">
        <v>1123</v>
      </c>
      <c r="D22" s="47" t="s">
        <v>34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55">
        <f t="shared" si="1"/>
        <v>108.60735351252076</v>
      </c>
      <c r="J22" s="55">
        <f t="shared" si="2"/>
        <v>9.0064634620139152</v>
      </c>
      <c r="K22" s="43">
        <f t="shared" si="3"/>
        <v>1630.6996785928725</v>
      </c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5">
      <c r="A28" s="1"/>
      <c r="O28" s="2"/>
      <c r="P28" s="2"/>
    </row>
    <row r="29" spans="1:16" ht="13.8" thickBot="1" x14ac:dyDescent="0.3"/>
    <row r="30" spans="1:16" ht="16.2" thickBot="1" x14ac:dyDescent="0.35">
      <c r="A30" s="50" t="s">
        <v>54</v>
      </c>
      <c r="B30" s="51"/>
      <c r="C30" s="51"/>
      <c r="D30" s="51"/>
      <c r="E30" s="52"/>
      <c r="I30" s="53" t="s">
        <v>42</v>
      </c>
      <c r="J30" s="54"/>
    </row>
    <row r="31" spans="1:16" ht="15.6" thickBot="1" x14ac:dyDescent="0.3">
      <c r="A31" s="15"/>
      <c r="B31" s="16"/>
      <c r="C31" s="16"/>
      <c r="D31" s="16"/>
      <c r="E31" s="16"/>
      <c r="I31" s="6"/>
      <c r="J31" s="5"/>
    </row>
    <row r="32" spans="1:16" ht="16.2" thickBot="1" x14ac:dyDescent="0.35">
      <c r="A32" s="17" t="s">
        <v>40</v>
      </c>
      <c r="B32" s="18"/>
      <c r="C32" s="18"/>
      <c r="D32" s="18"/>
      <c r="E32" s="18"/>
      <c r="I32" s="24" t="s">
        <v>43</v>
      </c>
      <c r="J32" s="61" t="s">
        <v>25</v>
      </c>
    </row>
    <row r="33" spans="1:10" ht="16.2" thickBot="1" x14ac:dyDescent="0.35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49">
        <f>VLOOKUP($J$32,$A$5:$D$22,3,0)</f>
        <v>4435</v>
      </c>
    </row>
    <row r="34" spans="1:10" ht="16.2" thickBot="1" x14ac:dyDescent="0.35">
      <c r="A34" s="22" t="s">
        <v>34</v>
      </c>
      <c r="B34" s="56">
        <f>SUMIF($D$5:$D$22,"Myynti",G5:G22)</f>
        <v>18550.287349072361</v>
      </c>
      <c r="C34" s="56">
        <f>SUMIF($D$5:$D$22,"Myynti",I5:I22)</f>
        <v>760.56178131196657</v>
      </c>
      <c r="D34" s="56">
        <f>SUMIF($D$5:$D$22,"Myynti",J5:J22)</f>
        <v>63.07097698684602</v>
      </c>
      <c r="E34" s="56">
        <f>SUMIF($D$5:$D$22,"Myynti",K5:K22)</f>
        <v>11394.636991588923</v>
      </c>
      <c r="I34" s="25" t="s">
        <v>45</v>
      </c>
      <c r="J34" s="60" t="str">
        <f>VLOOKUP($J$32,$A$5:$D$22,4,0)</f>
        <v>Myynti</v>
      </c>
    </row>
    <row r="35" spans="1:10" ht="16.2" thickBot="1" x14ac:dyDescent="0.35">
      <c r="A35" s="23" t="s">
        <v>35</v>
      </c>
      <c r="B35" s="57">
        <f ca="1">SUMIF($D$5:G27,"Hallinto",G5:G22)</f>
        <v>21077.310944156561</v>
      </c>
      <c r="C35" s="57">
        <f ca="1">SUMIF($D$5:H27,"Hallinto",I5:I22)</f>
        <v>864.16974871041907</v>
      </c>
      <c r="D35" s="57">
        <f ca="1">SUMIF($D$5:I27,"Hallinto",J5:J22)</f>
        <v>71.662857210132316</v>
      </c>
      <c r="E35" s="57">
        <f ca="1">SUMIF($D$5:J27,"Hallinto",K5:K22)</f>
        <v>12275.144347287884</v>
      </c>
    </row>
    <row r="38" spans="1:10" ht="16.2" thickBot="1" x14ac:dyDescent="0.35">
      <c r="A38" s="30"/>
      <c r="B38" s="14"/>
      <c r="C38" s="14"/>
      <c r="D38" s="14"/>
      <c r="E38" s="14"/>
    </row>
    <row r="39" spans="1:10" ht="15.6" thickBot="1" x14ac:dyDescent="0.3">
      <c r="A39" s="31"/>
      <c r="B39" s="18"/>
      <c r="C39" s="18"/>
      <c r="D39" s="18"/>
      <c r="E39" s="18"/>
    </row>
    <row r="40" spans="1:10" ht="16.2" thickBot="1" x14ac:dyDescent="0.3">
      <c r="A40" s="17" t="s">
        <v>38</v>
      </c>
      <c r="B40" s="18"/>
      <c r="C40" s="18"/>
      <c r="D40" s="18"/>
      <c r="E40" s="18"/>
    </row>
    <row r="41" spans="1:10" ht="15.6" x14ac:dyDescent="0.3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6" x14ac:dyDescent="0.3">
      <c r="A42" s="22" t="s">
        <v>34</v>
      </c>
      <c r="B42" s="58">
        <f>SUMIF($D$5:$D$22,"Myynti",G5:G22)*12</f>
        <v>222603.44818886835</v>
      </c>
      <c r="C42" s="58">
        <f>SUMIF($D$5:$D$22,"Myynti",I5:I22)*12</f>
        <v>9126.7413757435988</v>
      </c>
      <c r="D42" s="58">
        <f t="shared" ref="D42:E42" si="4">SUMIF($D$5:$D$22,"Myynti",J5:J22)*12</f>
        <v>756.8517238421523</v>
      </c>
      <c r="E42" s="58">
        <f t="shared" si="4"/>
        <v>136735.64389906707</v>
      </c>
    </row>
    <row r="43" spans="1:10" ht="16.2" thickBot="1" x14ac:dyDescent="0.35">
      <c r="A43" s="27" t="s">
        <v>35</v>
      </c>
      <c r="B43" s="58">
        <f>SUMIF($D$5:$D$22,"Hallinto",G5:G22)*12</f>
        <v>252927.73132987873</v>
      </c>
      <c r="C43" s="58">
        <f>SUMIF($D$5:$D$22,"Hallinto",I5:I22)*12</f>
        <v>10370.036984525028</v>
      </c>
      <c r="D43" s="58">
        <f>SUMIF($D$5:$D$22,"Hallinto",J5:J22)*12</f>
        <v>859.95428652158785</v>
      </c>
      <c r="E43" s="58">
        <f>SUMIF($D$5:$D$22,"Hallinto",K5:K22)*12</f>
        <v>147301.73216745461</v>
      </c>
    </row>
    <row r="44" spans="1:10" ht="16.2" thickBot="1" x14ac:dyDescent="0.35">
      <c r="A44" s="29" t="s">
        <v>46</v>
      </c>
      <c r="B44" s="59">
        <f>B42+B43</f>
        <v>475531.17951874709</v>
      </c>
      <c r="C44" s="59">
        <f t="shared" ref="C44:E44" si="5">C42+C43</f>
        <v>19496.778360268625</v>
      </c>
      <c r="D44" s="59">
        <f t="shared" si="5"/>
        <v>1616.8060103637401</v>
      </c>
      <c r="E44" s="59">
        <f t="shared" si="5"/>
        <v>284037.37606652168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2022-10-15T10:16:51Z</dcterms:modified>
</cp:coreProperties>
</file>