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<sst xmlns="http://schemas.openxmlformats.org/spreadsheetml/2006/main" count="49" uniqueCount="42">
  <si>
    <t>x0</t>
  </si>
  <si>
    <t>i</t>
  </si>
  <si>
    <t>平均</t>
  </si>
  <si>
    <t>a</t>
  </si>
  <si>
    <t>b</t>
  </si>
  <si>
    <t>r</t>
  </si>
  <si>
    <t>m</t>
  </si>
  <si>
    <t>x</t>
  </si>
  <si>
    <t>砝码</t>
  </si>
  <si>
    <t>m*x</t>
  </si>
  <si>
    <t>x^2</t>
  </si>
  <si>
    <t>(xi-x)</t>
  </si>
  <si>
    <t>(m_i-m)</t>
  </si>
  <si>
    <t>d</t>
  </si>
  <si>
    <t>Sxy</t>
  </si>
  <si>
    <t>u_mi</t>
  </si>
  <si>
    <t>Sxx</t>
  </si>
  <si>
    <t>u_a1</t>
  </si>
  <si>
    <t>Syy</t>
  </si>
  <si>
    <t>u_a0</t>
  </si>
  <si>
    <t xml:space="preserve">      </t>
  </si>
  <si>
    <t>k</t>
  </si>
  <si>
    <t>u</t>
  </si>
  <si>
    <t>L</t>
  </si>
  <si>
    <t>l_0</t>
  </si>
  <si>
    <t>l</t>
  </si>
  <si>
    <t>dl</t>
  </si>
  <si>
    <t>F</t>
  </si>
  <si>
    <t>gama</t>
  </si>
  <si>
    <t>l_0^2</t>
  </si>
  <si>
    <t>l^2</t>
  </si>
  <si>
    <t>dl^2</t>
  </si>
  <si>
    <t>u_L</t>
  </si>
  <si>
    <t>u_l0</t>
  </si>
  <si>
    <t>ua</t>
  </si>
  <si>
    <t>u_b</t>
  </si>
  <si>
    <t>u_l</t>
  </si>
  <si>
    <t>u_dl</t>
  </si>
  <si>
    <t>u_gama</t>
  </si>
  <si>
    <t>T1</t>
  </si>
  <si>
    <t>T2</t>
  </si>
  <si>
    <t>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</si>
</sst>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abSelected="1" topLeftCell="A13" workbookViewId="0">
      <selection activeCell="J25" sqref="J25"/>
    </sheetView>
  </sheetViews>
  <sheetFormatPr defaultColWidth="9" defaultRowHeight="14.1"/>
  <cols>
    <col min="2" max="2" width="13.5765765765766" customWidth="1"/>
    <col min="3" max="4" width="13.9369369369369"/>
    <col min="5" max="5" width="12.7837837837838"/>
    <col min="6" max="7" width="13.9369369369369"/>
    <col min="8" max="8" width="19.2972972972973" customWidth="1"/>
    <col min="9" max="9" width="12.7837837837838"/>
    <col min="10" max="10" width="15.2072072072072" customWidth="1"/>
  </cols>
  <sheetData>
    <row r="1" spans="1:2">
      <c r="A1" t="s">
        <v>0</v>
      </c>
      <c r="B1">
        <v>5.86</v>
      </c>
    </row>
    <row r="2" spans="1:12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2</v>
      </c>
      <c r="J2" t="s">
        <v>3</v>
      </c>
      <c r="K2" t="s">
        <v>4</v>
      </c>
      <c r="L2" t="s">
        <v>5</v>
      </c>
    </row>
    <row r="3" spans="1:11">
      <c r="A3" t="s">
        <v>6</v>
      </c>
      <c r="B3">
        <v>1</v>
      </c>
      <c r="C3">
        <f>B3+C5</f>
        <v>2.01</v>
      </c>
      <c r="D3">
        <f>C3+D5</f>
        <v>3.04</v>
      </c>
      <c r="E3">
        <f>D3+E5</f>
        <v>4.08</v>
      </c>
      <c r="F3">
        <f>E3+F5</f>
        <v>5.11</v>
      </c>
      <c r="G3">
        <f>F3+G5</f>
        <v>6.11</v>
      </c>
      <c r="H3">
        <f>AVERAGE(B3:G3)</f>
        <v>3.55833333333333</v>
      </c>
      <c r="J3">
        <v>1.0852</v>
      </c>
      <c r="K3">
        <v>-0.0634</v>
      </c>
    </row>
    <row r="4" spans="1:8">
      <c r="A4" t="s">
        <v>7</v>
      </c>
      <c r="B4">
        <f>6.75</f>
        <v>6.75</v>
      </c>
      <c r="C4">
        <f>7.66</f>
        <v>7.66</v>
      </c>
      <c r="D4">
        <f>8.59</f>
        <v>8.59</v>
      </c>
      <c r="E4">
        <f>9.5</f>
        <v>9.5</v>
      </c>
      <c r="F4">
        <f>10.46</f>
        <v>10.46</v>
      </c>
      <c r="G4">
        <f>11.37</f>
        <v>11.37</v>
      </c>
      <c r="H4">
        <f>AVERAGE(B4:G4)</f>
        <v>9.055</v>
      </c>
    </row>
    <row r="5" spans="1:7">
      <c r="A5" t="s">
        <v>8</v>
      </c>
      <c r="B5">
        <v>1</v>
      </c>
      <c r="C5">
        <v>1.01</v>
      </c>
      <c r="D5">
        <v>1.03</v>
      </c>
      <c r="E5">
        <v>1.04</v>
      </c>
      <c r="F5">
        <v>1.03</v>
      </c>
      <c r="G5">
        <v>1</v>
      </c>
    </row>
    <row r="6" spans="1:8">
      <c r="A6" t="s">
        <v>9</v>
      </c>
      <c r="B6">
        <f t="shared" ref="B6:G6" si="0">B3*B4</f>
        <v>6.75</v>
      </c>
      <c r="C6">
        <f t="shared" si="0"/>
        <v>15.3966</v>
      </c>
      <c r="D6">
        <f t="shared" si="0"/>
        <v>26.1136</v>
      </c>
      <c r="E6">
        <f t="shared" si="0"/>
        <v>38.76</v>
      </c>
      <c r="F6">
        <f t="shared" si="0"/>
        <v>53.4506</v>
      </c>
      <c r="G6">
        <f t="shared" si="0"/>
        <v>69.4707</v>
      </c>
      <c r="H6">
        <f>AVERAGE(B6:G6)</f>
        <v>34.99025</v>
      </c>
    </row>
    <row r="7" spans="1:8">
      <c r="A7" t="s">
        <v>10</v>
      </c>
      <c r="B7">
        <f t="shared" ref="B7:G7" si="1">B4^2</f>
        <v>45.5625</v>
      </c>
      <c r="C7">
        <f t="shared" si="1"/>
        <v>58.6756</v>
      </c>
      <c r="D7">
        <f t="shared" si="1"/>
        <v>73.7881</v>
      </c>
      <c r="E7">
        <f t="shared" si="1"/>
        <v>90.25</v>
      </c>
      <c r="F7">
        <f t="shared" si="1"/>
        <v>109.4116</v>
      </c>
      <c r="G7">
        <f t="shared" si="1"/>
        <v>129.2769</v>
      </c>
      <c r="H7">
        <f>AVERAGE(B7:G7)</f>
        <v>84.4941166666667</v>
      </c>
    </row>
    <row r="8" spans="1:7">
      <c r="A8" t="s">
        <v>11</v>
      </c>
      <c r="B8">
        <f>B4-H4</f>
        <v>-2.305</v>
      </c>
      <c r="C8">
        <f>C4-H4</f>
        <v>-1.395</v>
      </c>
      <c r="D8">
        <f>D4-H4</f>
        <v>-0.465</v>
      </c>
      <c r="E8">
        <f>E4-H4</f>
        <v>0.445</v>
      </c>
      <c r="F8">
        <f>F4-H4</f>
        <v>1.405</v>
      </c>
      <c r="G8">
        <f>G4-H4</f>
        <v>2.315</v>
      </c>
    </row>
    <row r="9" spans="1:7">
      <c r="A9" t="s">
        <v>12</v>
      </c>
      <c r="B9">
        <f>(B3-H3)</f>
        <v>-2.55833333333333</v>
      </c>
      <c r="C9">
        <f>C3-H3</f>
        <v>-1.54833333333333</v>
      </c>
      <c r="D9">
        <f>(D3-H3)</f>
        <v>-0.518333333333333</v>
      </c>
      <c r="E9">
        <f>(E3-H3)</f>
        <v>0.521666666666667</v>
      </c>
      <c r="F9">
        <f>(F3-H3)</f>
        <v>1.55166666666667</v>
      </c>
      <c r="G9">
        <f>(G3-H3)</f>
        <v>2.55166666666667</v>
      </c>
    </row>
    <row r="10" spans="2:7">
      <c r="B10">
        <f t="shared" ref="B10:G10" si="2">B8*B9</f>
        <v>5.89695833333333</v>
      </c>
      <c r="C10">
        <f t="shared" si="2"/>
        <v>2.159925</v>
      </c>
      <c r="D10">
        <f t="shared" si="2"/>
        <v>0.241025</v>
      </c>
      <c r="E10">
        <f t="shared" si="2"/>
        <v>0.232141666666667</v>
      </c>
      <c r="F10">
        <f t="shared" si="2"/>
        <v>2.18009166666667</v>
      </c>
      <c r="G10">
        <f t="shared" si="2"/>
        <v>5.90710833333333</v>
      </c>
    </row>
    <row r="11" spans="1:7">
      <c r="A11" t="s">
        <v>13</v>
      </c>
      <c r="B11">
        <f>B3-B15-B14*B4</f>
        <v>-0.00593046591878466</v>
      </c>
      <c r="C11">
        <f>C3-B15-B14*C4</f>
        <v>-0.00360361531021169</v>
      </c>
      <c r="D11">
        <f>D3-B15-B14*D4</f>
        <v>-0.00342342732562706</v>
      </c>
      <c r="E11">
        <f>E3-B15-B14*E4</f>
        <v>0.0289034232829462</v>
      </c>
      <c r="F11">
        <f>F3-B15-B14*F4</f>
        <v>-0.00413638266845062</v>
      </c>
      <c r="G11">
        <f>G3-B15-B14*G4</f>
        <v>-0.0118095320598766</v>
      </c>
    </row>
    <row r="14" spans="1:6">
      <c r="A14" t="s">
        <v>3</v>
      </c>
      <c r="B14">
        <f>(H6-H3*H4)/(H7-H4^2)</f>
        <v>1.10733313119937</v>
      </c>
      <c r="C14" t="s">
        <v>14</v>
      </c>
      <c r="D14">
        <f>SUM(B10:G10)</f>
        <v>16.61725</v>
      </c>
      <c r="E14" t="s">
        <v>15</v>
      </c>
      <c r="F14">
        <f>SQRT(SUMSQ(B11:G11))/2</f>
        <v>0.0162161872098374</v>
      </c>
    </row>
    <row r="15" spans="1:6">
      <c r="A15" t="s">
        <v>4</v>
      </c>
      <c r="B15">
        <f>H3-B14*H4</f>
        <v>-6.46856816967697</v>
      </c>
      <c r="C15" t="s">
        <v>16</v>
      </c>
      <c r="D15">
        <f>SUMSQ(B8:G8)</f>
        <v>15.00655</v>
      </c>
      <c r="E15" t="s">
        <v>17</v>
      </c>
      <c r="F15">
        <f>F14/SQRT(D15)</f>
        <v>0.0041860876707898</v>
      </c>
    </row>
    <row r="16" spans="3:6">
      <c r="C16" t="s">
        <v>18</v>
      </c>
      <c r="D16">
        <f>SUMSQ(B9:G9)</f>
        <v>18.4018833333333</v>
      </c>
      <c r="E16" t="s">
        <v>19</v>
      </c>
      <c r="F16">
        <f>SQRT(H7)*F15</f>
        <v>0.0384788031045089</v>
      </c>
    </row>
    <row r="17" spans="3:4">
      <c r="C17" t="s">
        <v>5</v>
      </c>
      <c r="D17" t="s">
        <v>20</v>
      </c>
    </row>
    <row r="18" spans="1:2">
      <c r="A18" t="s">
        <v>21</v>
      </c>
      <c r="B18">
        <f>B14*0.98</f>
        <v>1.08518646857538</v>
      </c>
    </row>
    <row r="19" spans="1:2">
      <c r="A19" t="s">
        <v>22</v>
      </c>
      <c r="B19">
        <f>F15*0.98</f>
        <v>0.004102365917374</v>
      </c>
    </row>
    <row r="22" spans="1:2">
      <c r="A22" t="s">
        <v>23</v>
      </c>
      <c r="B22">
        <v>4.198</v>
      </c>
    </row>
    <row r="23" spans="1:6">
      <c r="A23" t="s">
        <v>1</v>
      </c>
      <c r="B23">
        <v>1</v>
      </c>
      <c r="C23">
        <v>2</v>
      </c>
      <c r="D23">
        <v>3</v>
      </c>
      <c r="E23">
        <v>4</v>
      </c>
      <c r="F23" t="s">
        <v>2</v>
      </c>
    </row>
    <row r="24" spans="1:6">
      <c r="A24" t="s">
        <v>24</v>
      </c>
      <c r="B24">
        <v>4.63</v>
      </c>
      <c r="C24">
        <v>4.56</v>
      </c>
      <c r="D24">
        <v>4.5</v>
      </c>
      <c r="E24">
        <v>4.47</v>
      </c>
      <c r="F24">
        <f>AVERAGE(B24:E24)</f>
        <v>4.54</v>
      </c>
    </row>
    <row r="25" spans="1:6">
      <c r="A25" t="s">
        <v>25</v>
      </c>
      <c r="B25">
        <v>5.12</v>
      </c>
      <c r="C25">
        <v>5.04</v>
      </c>
      <c r="D25">
        <v>5.02</v>
      </c>
      <c r="E25">
        <v>4.97</v>
      </c>
      <c r="F25">
        <f>AVERAGE(B25:E25)</f>
        <v>5.0375</v>
      </c>
    </row>
    <row r="26" spans="1:6">
      <c r="A26" t="s">
        <v>26</v>
      </c>
      <c r="B26">
        <f>-B24+B25</f>
        <v>0.49</v>
      </c>
      <c r="C26">
        <f>-C24+C25</f>
        <v>0.48</v>
      </c>
      <c r="D26">
        <f>-D24+D25</f>
        <v>0.52</v>
      </c>
      <c r="E26">
        <f>-E24+E25</f>
        <v>0.5</v>
      </c>
      <c r="F26">
        <f>AVERAGE(B26:E26)</f>
        <v>0.4975</v>
      </c>
    </row>
    <row r="27" spans="1:5">
      <c r="A27" t="s">
        <v>27</v>
      </c>
      <c r="B27">
        <f>B26*J3</f>
        <v>0.531748</v>
      </c>
      <c r="C27">
        <f>C26*J3</f>
        <v>0.520896</v>
      </c>
      <c r="D27">
        <f>D26*J3</f>
        <v>0.564303999999999</v>
      </c>
      <c r="E27">
        <f>E26*J3</f>
        <v>0.5426</v>
      </c>
    </row>
    <row r="28" spans="1:6">
      <c r="A28" t="s">
        <v>28</v>
      </c>
      <c r="B28">
        <f>B27/4.198/2</f>
        <v>0.0633334921391139</v>
      </c>
      <c r="C28">
        <f>C27/4.198/2</f>
        <v>0.0620409718913769</v>
      </c>
      <c r="D28">
        <f>D27/4.198/2</f>
        <v>0.0672110528823248</v>
      </c>
      <c r="E28">
        <f>E27/4.198/2</f>
        <v>0.0646260123868509</v>
      </c>
      <c r="F28">
        <f>AVERAGE(B28:E28)</f>
        <v>0.0643028823249166</v>
      </c>
    </row>
    <row r="29" spans="1:6">
      <c r="A29" t="s">
        <v>29</v>
      </c>
      <c r="B29">
        <f>B24^2</f>
        <v>21.4369</v>
      </c>
      <c r="C29">
        <f>C24^2</f>
        <v>20.7936</v>
      </c>
      <c r="D29">
        <f>D24^2</f>
        <v>20.25</v>
      </c>
      <c r="E29">
        <f>E24^2</f>
        <v>19.9809</v>
      </c>
      <c r="F29">
        <f>AVERAGE(B29:E29)</f>
        <v>20.61535</v>
      </c>
    </row>
    <row r="30" spans="1:6">
      <c r="A30" t="s">
        <v>30</v>
      </c>
      <c r="B30">
        <f>B25^2</f>
        <v>26.2144</v>
      </c>
      <c r="C30">
        <f>C25^2</f>
        <v>25.4016</v>
      </c>
      <c r="D30">
        <f>D25^2</f>
        <v>25.2004</v>
      </c>
      <c r="E30">
        <f>E25^2</f>
        <v>24.7009</v>
      </c>
      <c r="F30">
        <f>AVERAGE(B30:E30)</f>
        <v>25.379325</v>
      </c>
    </row>
    <row r="31" spans="1:8">
      <c r="A31" t="s">
        <v>31</v>
      </c>
      <c r="B31">
        <f>B26^2</f>
        <v>0.2401</v>
      </c>
      <c r="C31">
        <f>C26^2</f>
        <v>0.2304</v>
      </c>
      <c r="D31">
        <f>D26^2</f>
        <v>0.2704</v>
      </c>
      <c r="E31">
        <f>E26^2</f>
        <v>0.25</v>
      </c>
      <c r="F31">
        <f>AVERAGE(B31:E31)</f>
        <v>0.247725</v>
      </c>
      <c r="H31">
        <f>SQRT(4*(F31-F26^2)/3)</f>
        <v>0.0170782512765989</v>
      </c>
    </row>
    <row r="32" spans="1:8">
      <c r="A32" t="s">
        <v>32</v>
      </c>
      <c r="B32">
        <f>0.002/SQRT(3)</f>
        <v>0.00115470053837925</v>
      </c>
      <c r="H32">
        <f>H31/2</f>
        <v>0.00853912563829947</v>
      </c>
    </row>
    <row r="33" spans="1:9">
      <c r="A33" t="s">
        <v>33</v>
      </c>
      <c r="B33">
        <f>SQRT(D33^2+F33^2)</f>
        <v>0.0709459888459772</v>
      </c>
      <c r="C33" t="s">
        <v>34</v>
      </c>
      <c r="D33">
        <f>SQRT(4*(F29-F24^2)/3)</f>
        <v>0.0707106781186561</v>
      </c>
      <c r="E33" t="s">
        <v>35</v>
      </c>
      <c r="F33">
        <f>0.01/SQRT(3)</f>
        <v>0.00577350269189626</v>
      </c>
      <c r="H33">
        <f>H32*1.2</f>
        <v>0.0102469507659594</v>
      </c>
      <c r="I33">
        <f>SQRT(SUMSQ(H33:H34))</f>
        <v>0.0131021626713555</v>
      </c>
    </row>
    <row r="34" spans="1:8">
      <c r="A34" t="s">
        <v>36</v>
      </c>
      <c r="B34">
        <f>SQRT(D34^2+F34^2)</f>
        <v>0.0626498204307754</v>
      </c>
      <c r="C34" t="s">
        <v>34</v>
      </c>
      <c r="D34">
        <f>SQRT(4*(F30-F25^2)/3)</f>
        <v>0.062383224240777</v>
      </c>
      <c r="E34" t="s">
        <v>35</v>
      </c>
      <c r="F34">
        <f>0.01/SQRT(3)</f>
        <v>0.00577350269189626</v>
      </c>
      <c r="H34">
        <f>SQRT(2)/SQRT(3)*0.01</f>
        <v>0.00816496580927726</v>
      </c>
    </row>
    <row r="35" spans="1:2">
      <c r="A35" t="s">
        <v>37</v>
      </c>
      <c r="B35">
        <f>SQRT(SUMSQ(B33:B34))</f>
        <v>0.0946484724300499</v>
      </c>
    </row>
    <row r="36" spans="1:2">
      <c r="A36" t="s">
        <v>38</v>
      </c>
      <c r="B36">
        <f>F28*SQRT((I33/F26)^2+(B19/B18)^2+(B32/B22)^2)</f>
        <v>0.00171093011545142</v>
      </c>
    </row>
    <row r="40" spans="1:3">
      <c r="A40" t="s">
        <v>39</v>
      </c>
      <c r="B40" t="s">
        <v>40</v>
      </c>
      <c r="C40" t="s">
        <v>41</v>
      </c>
    </row>
    <row r="41" spans="1:3">
      <c r="A41">
        <v>25.1</v>
      </c>
      <c r="B41">
        <v>25</v>
      </c>
      <c r="C41">
        <v>25.05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Mikasa</dc:creator>
  <cp:lastModifiedBy> Carry</cp:lastModifiedBy>
  <dcterms:created xsi:type="dcterms:W3CDTF">2023-05-12T11:15:00Z</dcterms:created>
  <dcterms:modified xsi:type="dcterms:W3CDTF">2025-05-21T13:20:56Z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42C30CF809AD41C093F2E4389D1D1E89_12</vt:lpwstr>
  </property>
</Properties>
</file>