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KYPRO\SKY\Основы бизнеса\Урок 3. Когортный анализ\"/>
    </mc:Choice>
  </mc:AlternateContent>
  <bookViews>
    <workbookView xWindow="0" yWindow="0" windowWidth="23040" windowHeight="9390"/>
  </bookViews>
  <sheets>
    <sheet name="Задачи 1-6" sheetId="5" r:id="rId1"/>
    <sheet name="Сводная" sheetId="6" r:id="rId2"/>
    <sheet name="Задача 7" sheetId="7" r:id="rId3"/>
  </sheets>
  <externalReferences>
    <externalReference r:id="rId4"/>
  </externalReferences>
  <definedNames>
    <definedName name="_xlcn.WorksheetConnection_DATAA1K25011" hidden="1">[1]DATA!$A$1:$K$2501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-0bfafa1a-b134-45af-8e67-53d590ea9afd" name="Диапазон" connection="WorksheetConnection_DATA!$A$1:$K$2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B13" i="7"/>
  <c r="B14" i="7" s="1"/>
  <c r="B15" i="7" s="1"/>
  <c r="B16" i="7" s="1"/>
  <c r="B9" i="7"/>
  <c r="B10" i="7" s="1"/>
  <c r="B12" i="7" s="1"/>
  <c r="I27" i="5"/>
  <c r="C26" i="5"/>
  <c r="D26" i="5"/>
  <c r="E26" i="5"/>
  <c r="F26" i="5"/>
  <c r="C25" i="5"/>
  <c r="D25" i="5"/>
  <c r="E25" i="5"/>
  <c r="F25" i="5"/>
  <c r="C24" i="5"/>
  <c r="D24" i="5"/>
  <c r="E24" i="5"/>
  <c r="F24" i="5"/>
  <c r="D23" i="5"/>
  <c r="E23" i="5"/>
  <c r="F23" i="5"/>
  <c r="C23" i="5"/>
  <c r="B24" i="5"/>
  <c r="B25" i="5"/>
  <c r="B26" i="5"/>
  <c r="B23" i="5"/>
  <c r="F22" i="5"/>
  <c r="C22" i="5"/>
  <c r="D22" i="5"/>
  <c r="E22" i="5"/>
  <c r="B22" i="5"/>
  <c r="C21" i="5"/>
  <c r="D21" i="5"/>
  <c r="E21" i="5"/>
  <c r="F21" i="5"/>
  <c r="B21" i="5"/>
  <c r="C20" i="5"/>
  <c r="D20" i="5"/>
  <c r="E20" i="5"/>
  <c r="F20" i="5"/>
  <c r="B20" i="5"/>
  <c r="C19" i="5"/>
  <c r="D19" i="5"/>
  <c r="E19" i="5"/>
  <c r="F19" i="5"/>
  <c r="B19" i="5"/>
  <c r="G19" i="5" s="1"/>
  <c r="C18" i="5"/>
  <c r="D18" i="5"/>
  <c r="E18" i="5"/>
  <c r="F18" i="5"/>
  <c r="B18" i="5"/>
  <c r="G18" i="5" s="1"/>
  <c r="G23" i="5" l="1"/>
  <c r="H23" i="5" s="1"/>
  <c r="J23" i="5" s="1"/>
  <c r="H20" i="5"/>
  <c r="J20" i="5" s="1"/>
  <c r="G25" i="5"/>
  <c r="H25" i="5" s="1"/>
  <c r="J25" i="5" s="1"/>
  <c r="H19" i="5"/>
  <c r="J19" i="5" s="1"/>
  <c r="H21" i="5"/>
  <c r="J21" i="5" s="1"/>
  <c r="G21" i="5"/>
  <c r="G20" i="5"/>
  <c r="G26" i="5"/>
  <c r="H26" i="5" s="1"/>
  <c r="J26" i="5" s="1"/>
  <c r="G22" i="5"/>
  <c r="H22" i="5" s="1"/>
  <c r="J22" i="5" s="1"/>
  <c r="G24" i="5"/>
  <c r="H24" i="5" s="1"/>
  <c r="J24" i="5" s="1"/>
  <c r="G27" i="5"/>
  <c r="H18" i="5"/>
  <c r="H27" i="5" l="1"/>
  <c r="J18" i="5"/>
  <c r="J27" i="5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K$2501" type="102" refreshedVersion="5" minRefreshableVersion="5">
    <extLst>
      <ext xmlns:x15="http://schemas.microsoft.com/office/spreadsheetml/2010/11/main" uri="{DE250136-89BD-433C-8126-D09CA5730AF9}">
        <x15:connection id="Диапазон-0bfafa1a-b134-45af-8e67-53d590ea9afd" autoDelete="1">
          <x15:rangePr sourceName="_xlcn.WorksheetConnection_DATAA1K25011"/>
        </x15:connection>
      </ext>
    </extLst>
  </connection>
</connections>
</file>

<file path=xl/sharedStrings.xml><?xml version="1.0" encoding="utf-8"?>
<sst xmlns="http://schemas.openxmlformats.org/spreadsheetml/2006/main" count="52" uniqueCount="39">
  <si>
    <t>flag_30</t>
  </si>
  <si>
    <t>Названия строк</t>
  </si>
  <si>
    <t>Общий итог</t>
  </si>
  <si>
    <t>Сумма по столбцу flag_30</t>
  </si>
  <si>
    <t>Сумма по столбцу flag_60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</si>
  <si>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</si>
  <si>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</si>
  <si>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</si>
  <si>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</si>
  <si>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 xml:space="preserve"> flag_30</t>
  </si>
  <si>
    <t xml:space="preserve"> flag_60</t>
  </si>
  <si>
    <t xml:space="preserve"> flag_120</t>
  </si>
  <si>
    <t xml:space="preserve"> flag_180</t>
  </si>
  <si>
    <t xml:space="preserve"> flag_90</t>
  </si>
  <si>
    <t xml:space="preserve"> flag_150</t>
  </si>
  <si>
    <t>Retention_60</t>
  </si>
  <si>
    <t>Retention_90</t>
  </si>
  <si>
    <t>Retention_120</t>
  </si>
  <si>
    <t>Retention_150</t>
  </si>
  <si>
    <t>Retention_180</t>
  </si>
  <si>
    <t>Абсолютные доходимостями клиентов по месячным когортам</t>
  </si>
  <si>
    <t>Дата</t>
  </si>
  <si>
    <t>Retention</t>
  </si>
  <si>
    <t>LT</t>
  </si>
  <si>
    <t>ARPU</t>
  </si>
  <si>
    <t>LTR</t>
  </si>
  <si>
    <t>AVR_COSTS</t>
  </si>
  <si>
    <t>Сумма по столбцу COST</t>
  </si>
  <si>
    <t>LTV</t>
  </si>
  <si>
    <t>Среднее</t>
  </si>
  <si>
    <t>Выручка</t>
  </si>
  <si>
    <t>Прибыль</t>
  </si>
  <si>
    <t>Общее кол-во пользователей</t>
  </si>
  <si>
    <t>ARPU10%</t>
  </si>
  <si>
    <t>Выручка новая</t>
  </si>
  <si>
    <t>Суммарные косты</t>
  </si>
  <si>
    <t>Прибыль новая</t>
  </si>
  <si>
    <t>% изменения прибыли</t>
  </si>
  <si>
    <t>Среднее по столбцу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</si>
</sst>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9" fontId="0" fillId="0" borderId="0" xfId="1" applyFont="1"/>
    <xf numFmtId="0" fontId="0" fillId="0" borderId="1" xfId="0" applyBorder="1"/>
    <xf numFmtId="17" fontId="0" fillId="0" borderId="1" xfId="0" applyNumberFormat="1" applyBorder="1" applyAlignment="1">
      <alignment horizontal="left" indent="1"/>
    </xf>
    <xf numFmtId="0" fontId="0" fillId="0" borderId="1" xfId="0" applyNumberFormat="1" applyBorder="1"/>
    <xf numFmtId="164" fontId="0" fillId="0" borderId="1" xfId="1" applyNumberFormat="1" applyFont="1" applyBorder="1"/>
    <xf numFmtId="2" fontId="0" fillId="0" borderId="0" xfId="0" applyNumberFormat="1"/>
    <xf numFmtId="0" fontId="0" fillId="3" borderId="0" xfId="0" applyFill="1"/>
    <xf numFmtId="0" fontId="0" fillId="3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2" fontId="0" fillId="0" borderId="2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754380</xdr:colOff>
      <xdr:row>0</xdr:row>
      <xdr:rowOff>137160</xdr:rowOff>
    </xdr:from>
    <xdr:to>
      <xdr:col>19</xdr:col>
      <xdr:colOff>68580</xdr:colOff>
      <xdr:row>14</xdr:row>
      <xdr:rowOff>91440</xdr:rowOff>
    </xdr:to>
    <xdr:sp macro="" textlink="">
      <xdr:nvSpPr>
        <xdr:cNvPr id="2" name="TextBox 1"/>
        <xdr:cNvSpPr txBox="1"/>
      </xdr:nvSpPr>
      <xdr:spPr>
        <a:xfrm>
          <a:off x="8138160" y="137160"/>
          <a:ext cx="558546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Выводы относительно хороших и плохих когорт с точки зрения </a:t>
          </a:r>
          <a:r>
            <a:rPr lang="en-US"/>
            <a:t>LTV.</a:t>
          </a:r>
          <a:endParaRPr lang="ru-RU"/>
        </a:p>
        <a:p>
          <a:endParaRPr lang="en-US"/>
        </a:p>
        <a:p>
          <a:r>
            <a:rPr lang="ru-RU"/>
            <a:t>Когорта от 05.2021 показывает высокий </a:t>
          </a:r>
          <a:r>
            <a:rPr lang="en-US"/>
            <a:t>LTV </a:t>
          </a:r>
          <a:r>
            <a:rPr lang="ru-RU"/>
            <a:t>за счёт высокого лайфтайма</a:t>
          </a:r>
        </a:p>
        <a:p>
          <a:r>
            <a:rPr lang="ru-RU"/>
            <a:t>Когорта от 11.2020  показывает высокий </a:t>
          </a:r>
          <a:r>
            <a:rPr lang="en-US"/>
            <a:t>LTV </a:t>
          </a:r>
          <a:r>
            <a:rPr lang="ru-RU"/>
            <a:t>за счёт низких костов</a:t>
          </a:r>
        </a:p>
        <a:p>
          <a:r>
            <a:rPr lang="ru-RU"/>
            <a:t>Когорта от 06.2021 показывает низкий </a:t>
          </a:r>
          <a:r>
            <a:rPr lang="en-US"/>
            <a:t>LTV </a:t>
          </a:r>
          <a:r>
            <a:rPr lang="ru-RU"/>
            <a:t>за счёт низкого лайфтайма</a:t>
          </a:r>
        </a:p>
        <a:p>
          <a:r>
            <a:rPr lang="ru-RU"/>
            <a:t>Когорта</a:t>
          </a:r>
          <a:r>
            <a:rPr lang="ru-RU" baseline="0"/>
            <a:t> от 01.2021 </a:t>
          </a:r>
          <a:r>
            <a:rPr lang="ru-RU"/>
            <a:t>показывает низкий </a:t>
          </a:r>
          <a:r>
            <a:rPr lang="en-US"/>
            <a:t>LTV </a:t>
          </a:r>
          <a:r>
            <a:rPr lang="ru-RU"/>
            <a:t>за счёт высоких костов</a:t>
          </a: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175260</xdr:rowOff>
    </xdr:from>
    <xdr:to>
      <xdr:col>9</xdr:col>
      <xdr:colOff>259080</xdr:colOff>
      <xdr:row>15</xdr:row>
      <xdr:rowOff>137160</xdr:rowOff>
    </xdr:to>
    <xdr:sp macro="" textlink="">
      <xdr:nvSpPr>
        <xdr:cNvPr id="2" name="TextBox 1"/>
        <xdr:cNvSpPr txBox="1"/>
      </xdr:nvSpPr>
      <xdr:spPr>
        <a:xfrm>
          <a:off x="4366260" y="1272540"/>
          <a:ext cx="369570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C</a:t>
          </a:r>
          <a:r>
            <a:rPr lang="ru-RU"/>
            <a:t>уммарная прибыль</a:t>
          </a:r>
          <a:r>
            <a:rPr lang="en-US"/>
            <a:t> </a:t>
          </a:r>
          <a:r>
            <a:rPr lang="ru-RU"/>
            <a:t>увеличится</a:t>
          </a:r>
          <a:r>
            <a:rPr lang="ru-RU" baseline="0"/>
            <a:t> на 9 %</a:t>
          </a:r>
          <a:r>
            <a:rPr lang="ru-RU"/>
            <a:t> если увеличить </a:t>
          </a:r>
          <a:r>
            <a:rPr lang="en-US"/>
            <a:t>ARPU </a:t>
          </a:r>
          <a:r>
            <a:rPr lang="ru-RU"/>
            <a:t>на 10%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75;&#1084;&#1072;%20&#1052;.&#1057;.%20LTV%20-%20&#1044;&#104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ихаил Бегма" refreshedDate="44944.951520138886" backgroundQuery="1" createdVersion="5" refreshedVersion="5" minRefreshableVersion="3" recordCount="0" supportSubquery="1" supportAdvancedDrill="1">
  <cacheSource type="external" connectionId="1"/>
  <cacheFields count="9">
    <cacheField name="[Диапазон].[год].[год]" caption="год" numFmtId="0" hierarchy="10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Диапазон].[год].&amp;[2020]"/>
            <x15:cachedUniqueName index="1" name="[Диапазон].[год].&amp;[2021]"/>
          </x15:cachedUniqueNames>
        </ext>
      </extLst>
    </cacheField>
    <cacheField name="[Диапазон].[мес].[мес]" caption="мес" numFmtId="0" hierarchy="9" level="1">
      <sharedItems containsSemiMixedTypes="0" containsString="0" containsNumber="1" containsInteger="1" minValue="1" maxValue="12" count="9">
        <n v="10"/>
        <n v="11"/>
        <n v="12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Диапазон].[мес].&amp;[10]"/>
            <x15:cachedUniqueName index="1" name="[Диапазон].[мес].&amp;[11]"/>
            <x15:cachedUniqueName index="2" name="[Диапазон].[мес].&amp;[12]"/>
            <x15:cachedUniqueName index="3" name="[Диапазон].[мес].&amp;[1]"/>
            <x15:cachedUniqueName index="4" name="[Диапазон].[мес].&amp;[2]"/>
            <x15:cachedUniqueName index="5" name="[Диапазон].[мес].&amp;[3]"/>
            <x15:cachedUniqueName index="6" name="[Диапазон].[мес].&amp;[4]"/>
            <x15:cachedUniqueName index="7" name="[Диапазон].[мес].&amp;[5]"/>
            <x15:cachedUniqueName index="8" name="[Диапазон].[мес].&amp;[6]"/>
          </x15:cachedUniqueNames>
        </ext>
      </extLst>
    </cacheField>
    <cacheField name="[Measures].[Сумма по столбцу flag_30]" caption="Сумма по столбцу flag_30" numFmtId="0" hierarchy="11" level="32767"/>
    <cacheField name="[Measures].[Сумма по столбцу flag_60]" caption="Сумма по столбцу flag_60" numFmtId="0" hierarchy="12" level="32767"/>
    <cacheField name="[Measures].[Сумма по столбцу flag_90]" caption="Сумма по столбцу flag_90" numFmtId="0" hierarchy="13" level="32767"/>
    <cacheField name="[Measures].[Сумма по столбцу flag_120]" caption="Сумма по столбцу flag_120" numFmtId="0" hierarchy="14" level="32767"/>
    <cacheField name="[Measures].[Сумма по столбцу flag_150]" caption="Сумма по столбцу flag_150" numFmtId="0" hierarchy="15" level="32767"/>
    <cacheField name="[Measures].[Сумма по столбцу flag_180]" caption="Сумма по столбцу flag_180" numFmtId="0" hierarchy="16" level="32767"/>
    <cacheField name="[Measures].[Среднее по столбцу COST]" caption="Среднее по столбцу COST" numFmtId="0" hierarchy="18" level="32767"/>
  </cacheFields>
  <cacheHierarchies count="21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мес]" caption="мес" attribute="1" defaultMemberUniqueName="[Диапазон].[мес].[All]" allUniqueName="[Диапазон].[мес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Диапазон].[год]" caption="год" attribute="1" defaultMemberUniqueName="[Диапазон].[год].[All]" allUniqueName="[Диапазон].[год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Measures].[Сумма по столбцу flag_30]" caption="Сумма по столбцу flag_30" measure="1" displayFolder="" measureGroup="Диапазон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COST]" caption="Среднее по столбцу COST" measure="1" displayFolder="" measureGroup="Диапазон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H15" firstHeaderRow="0" firstDataRow="1" firstDataCol="1"/>
  <pivotFields count="9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Сумма по столбцу flag_30" fld="2" baseField="0" baseItem="0"/>
    <dataField name="Сумма по столбцу flag_60" fld="3" baseField="0" baseItem="0"/>
    <dataField name="Сумма по столбцу flag_90" fld="4" baseField="0" baseItem="0"/>
    <dataField name="Сумма по столбцу flag_120" fld="5" baseField="0" baseItem="0"/>
    <dataField name="Сумма по столбцу flag_150" fld="6" baseField="0" baseItem="0"/>
    <dataField name="Сумма по столбцу flag_180" fld="7" baseField="0" baseItem="0"/>
    <dataField name="Среднее по столбцу COST" fld="8" subtotal="average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K$2501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A21" sqref="A21:XFD21"/>
    </sheetView>
  </sheetViews>
  <sheetFormatPr defaultRowHeight="15" x14ac:dyDescent="0.25"/>
  <cols>
    <col min="1" max="1" width="14.5703125" bestFit="1" customWidth="1"/>
    <col min="2" max="4" width="12" bestFit="1" customWidth="1"/>
    <col min="5" max="7" width="13.140625" bestFit="1" customWidth="1"/>
    <col min="10" max="10" width="11.42578125" bestFit="1" customWidth="1"/>
  </cols>
  <sheetData>
    <row r="1" spans="1:11" x14ac:dyDescent="0.25">
      <c r="A1" s="5" t="s">
        <v>20</v>
      </c>
      <c r="B1" s="5"/>
      <c r="C1" s="5"/>
      <c r="D1" s="5"/>
      <c r="E1" s="5"/>
    </row>
    <row r="2" spans="1:11" x14ac:dyDescent="0.25">
      <c r="A2" s="7" t="s">
        <v>21</v>
      </c>
      <c r="B2" s="7" t="s">
        <v>0</v>
      </c>
      <c r="C2" s="7" t="s">
        <v>10</v>
      </c>
      <c r="D2" s="7" t="s">
        <v>13</v>
      </c>
      <c r="E2" s="7" t="s">
        <v>11</v>
      </c>
      <c r="F2" s="7" t="s">
        <v>14</v>
      </c>
      <c r="G2" s="7" t="s">
        <v>12</v>
      </c>
    </row>
    <row r="3" spans="1:11" x14ac:dyDescent="0.25">
      <c r="A3" s="8">
        <v>44105</v>
      </c>
      <c r="B3" s="9">
        <v>230</v>
      </c>
      <c r="C3" s="9">
        <v>175</v>
      </c>
      <c r="D3" s="9">
        <v>104</v>
      </c>
      <c r="E3" s="9">
        <v>42</v>
      </c>
      <c r="F3" s="9">
        <v>22</v>
      </c>
      <c r="G3" s="9">
        <v>9</v>
      </c>
    </row>
    <row r="4" spans="1:11" x14ac:dyDescent="0.25">
      <c r="A4" s="8">
        <v>44136</v>
      </c>
      <c r="B4" s="9">
        <v>257</v>
      </c>
      <c r="C4" s="9">
        <v>190</v>
      </c>
      <c r="D4" s="9">
        <v>118</v>
      </c>
      <c r="E4" s="9">
        <v>53</v>
      </c>
      <c r="F4" s="9">
        <v>27</v>
      </c>
      <c r="G4" s="9">
        <v>13</v>
      </c>
    </row>
    <row r="5" spans="1:11" x14ac:dyDescent="0.25">
      <c r="A5" s="8">
        <v>44166</v>
      </c>
      <c r="B5" s="9">
        <v>249</v>
      </c>
      <c r="C5" s="9">
        <v>196</v>
      </c>
      <c r="D5" s="9">
        <v>111</v>
      </c>
      <c r="E5" s="9">
        <v>51</v>
      </c>
      <c r="F5" s="9">
        <v>22</v>
      </c>
      <c r="G5" s="9">
        <v>10</v>
      </c>
    </row>
    <row r="6" spans="1:11" x14ac:dyDescent="0.25">
      <c r="A6" s="8">
        <v>44197</v>
      </c>
      <c r="B6" s="9">
        <v>233</v>
      </c>
      <c r="C6" s="9">
        <v>171</v>
      </c>
      <c r="D6" s="9">
        <v>107</v>
      </c>
      <c r="E6" s="9">
        <v>53</v>
      </c>
      <c r="F6" s="9">
        <v>27</v>
      </c>
      <c r="G6" s="9">
        <v>9</v>
      </c>
    </row>
    <row r="7" spans="1:11" x14ac:dyDescent="0.25">
      <c r="A7" s="8">
        <v>44228</v>
      </c>
      <c r="B7" s="9">
        <v>192</v>
      </c>
      <c r="C7" s="9">
        <v>137</v>
      </c>
      <c r="D7" s="9">
        <v>85</v>
      </c>
      <c r="E7" s="9">
        <v>39</v>
      </c>
      <c r="F7" s="9">
        <v>18</v>
      </c>
      <c r="G7" s="9">
        <v>3</v>
      </c>
    </row>
    <row r="8" spans="1:11" x14ac:dyDescent="0.25">
      <c r="A8" s="8">
        <v>44256</v>
      </c>
      <c r="B8" s="9">
        <v>139</v>
      </c>
      <c r="C8" s="9">
        <v>109</v>
      </c>
      <c r="D8" s="9">
        <v>82</v>
      </c>
      <c r="E8" s="9">
        <v>31</v>
      </c>
      <c r="F8" s="9">
        <v>14</v>
      </c>
      <c r="G8" s="9">
        <v>5</v>
      </c>
    </row>
    <row r="9" spans="1:11" x14ac:dyDescent="0.25">
      <c r="A9" s="8">
        <v>44287</v>
      </c>
      <c r="B9" s="9">
        <v>202</v>
      </c>
      <c r="C9" s="9">
        <v>151</v>
      </c>
      <c r="D9" s="9">
        <v>88</v>
      </c>
      <c r="E9" s="9">
        <v>44</v>
      </c>
      <c r="F9" s="9">
        <v>25</v>
      </c>
      <c r="G9" s="9">
        <v>11</v>
      </c>
    </row>
    <row r="10" spans="1:11" x14ac:dyDescent="0.25">
      <c r="A10" s="8">
        <v>44317</v>
      </c>
      <c r="B10" s="9">
        <v>214</v>
      </c>
      <c r="C10" s="9">
        <v>164</v>
      </c>
      <c r="D10" s="9">
        <v>146</v>
      </c>
      <c r="E10" s="9">
        <v>72</v>
      </c>
      <c r="F10" s="9">
        <v>37</v>
      </c>
      <c r="G10" s="9">
        <v>8</v>
      </c>
    </row>
    <row r="11" spans="1:11" x14ac:dyDescent="0.25">
      <c r="A11" s="8">
        <v>44348</v>
      </c>
      <c r="B11" s="9">
        <v>201</v>
      </c>
      <c r="C11" s="9">
        <v>154</v>
      </c>
      <c r="D11" s="9">
        <v>79</v>
      </c>
      <c r="E11" s="9">
        <v>37</v>
      </c>
      <c r="F11" s="9">
        <v>18</v>
      </c>
      <c r="G11" s="9">
        <v>0</v>
      </c>
    </row>
    <row r="12" spans="1:11" x14ac:dyDescent="0.25">
      <c r="A12" s="3"/>
      <c r="B12" s="4"/>
      <c r="C12" s="4"/>
      <c r="D12" s="4"/>
      <c r="E12" s="4"/>
      <c r="F12" s="4"/>
      <c r="G12" s="4"/>
    </row>
    <row r="13" spans="1:11" x14ac:dyDescent="0.25">
      <c r="A13" s="3"/>
      <c r="B13" s="4"/>
      <c r="C13" s="4"/>
      <c r="D13" s="4"/>
      <c r="E13" s="4"/>
      <c r="F13" s="4"/>
      <c r="G13" s="4"/>
    </row>
    <row r="14" spans="1:11" x14ac:dyDescent="0.25">
      <c r="A14" s="12" t="s">
        <v>24</v>
      </c>
      <c r="B14" s="13">
        <v>299</v>
      </c>
      <c r="C14" s="4"/>
      <c r="D14" s="4"/>
      <c r="E14" s="4"/>
      <c r="F14" s="4"/>
      <c r="G14" s="4"/>
    </row>
    <row r="15" spans="1:11" x14ac:dyDescent="0.25">
      <c r="A15" s="3"/>
      <c r="B15" s="4"/>
      <c r="C15" s="4"/>
      <c r="D15" s="4"/>
      <c r="E15" s="4"/>
      <c r="F15" s="4"/>
      <c r="G15" s="4"/>
    </row>
    <row r="16" spans="1:11" x14ac:dyDescent="0.25">
      <c r="A16" s="5" t="s">
        <v>22</v>
      </c>
      <c r="B16" s="4"/>
      <c r="C16" s="4"/>
      <c r="D16" s="4"/>
      <c r="E16" s="4"/>
      <c r="F16" s="4"/>
      <c r="G16" s="4"/>
      <c r="H16" s="5" t="s">
        <v>23</v>
      </c>
      <c r="I16" s="5" t="s">
        <v>25</v>
      </c>
      <c r="J16" s="5" t="s">
        <v>26</v>
      </c>
      <c r="K16" s="5" t="s">
        <v>28</v>
      </c>
    </row>
    <row r="17" spans="1:10" x14ac:dyDescent="0.25">
      <c r="A17" s="7" t="s">
        <v>21</v>
      </c>
      <c r="B17" s="7" t="s">
        <v>15</v>
      </c>
      <c r="C17" s="7" t="s">
        <v>16</v>
      </c>
      <c r="D17" s="7" t="s">
        <v>17</v>
      </c>
      <c r="E17" s="7" t="s">
        <v>18</v>
      </c>
      <c r="F17" s="7" t="s">
        <v>19</v>
      </c>
      <c r="G17" s="14" t="s">
        <v>23</v>
      </c>
      <c r="H17" s="15" t="s">
        <v>25</v>
      </c>
      <c r="I17" s="7" t="s">
        <v>26</v>
      </c>
      <c r="J17" s="7" t="s">
        <v>28</v>
      </c>
    </row>
    <row r="18" spans="1:10" x14ac:dyDescent="0.25">
      <c r="A18" s="8">
        <v>44105</v>
      </c>
      <c r="B18" s="10">
        <f>C3/$B$3</f>
        <v>0.76086956521739135</v>
      </c>
      <c r="C18" s="10">
        <f>D3/$B$3</f>
        <v>0.45217391304347826</v>
      </c>
      <c r="D18" s="10">
        <f>E3/$B$3</f>
        <v>0.18260869565217391</v>
      </c>
      <c r="E18" s="10">
        <f>F3/$B$3</f>
        <v>9.5652173913043481E-2</v>
      </c>
      <c r="F18" s="10">
        <f>G3/$B$3</f>
        <v>3.9130434782608699E-2</v>
      </c>
      <c r="G18" s="16">
        <f>B18/2+F18/2+SUM(C18:E18)</f>
        <v>1.1304347826086958</v>
      </c>
      <c r="H18" s="16">
        <f>G18*$B$14</f>
        <v>338.00000000000006</v>
      </c>
      <c r="I18" s="16">
        <v>70.226277372262771</v>
      </c>
      <c r="J18" s="16">
        <f>H18-I18</f>
        <v>267.7737226277373</v>
      </c>
    </row>
    <row r="19" spans="1:10" x14ac:dyDescent="0.25">
      <c r="A19" s="8">
        <v>44136</v>
      </c>
      <c r="B19" s="10">
        <f>C4/$B$4</f>
        <v>0.73929961089494167</v>
      </c>
      <c r="C19" s="10">
        <f>D4/$B$4</f>
        <v>0.45914396887159531</v>
      </c>
      <c r="D19" s="10">
        <f>E4/$B$4</f>
        <v>0.20622568093385213</v>
      </c>
      <c r="E19" s="10">
        <f>F4/$B$4</f>
        <v>0.10505836575875487</v>
      </c>
      <c r="F19" s="10">
        <f>G4/$B$4</f>
        <v>5.0583657587548639E-2</v>
      </c>
      <c r="G19" s="16">
        <f t="shared" ref="G19:G26" si="0">B19/2+F19/2+SUM(C19:E19)</f>
        <v>1.1653696498054473</v>
      </c>
      <c r="H19" s="16">
        <f t="shared" ref="H19:H26" si="1">G19*$B$14</f>
        <v>348.44552529182874</v>
      </c>
      <c r="I19" s="16">
        <v>36.142857142857146</v>
      </c>
      <c r="J19" s="16">
        <f t="shared" ref="J19:J26" si="2">H19-I19</f>
        <v>312.30266814897158</v>
      </c>
    </row>
    <row r="20" spans="1:10" x14ac:dyDescent="0.25">
      <c r="A20" s="8">
        <v>44166</v>
      </c>
      <c r="B20" s="10">
        <f>C5/$B$5</f>
        <v>0.78714859437751006</v>
      </c>
      <c r="C20" s="10">
        <f>D5/$B$5</f>
        <v>0.44578313253012047</v>
      </c>
      <c r="D20" s="10">
        <f>E5/$B$5</f>
        <v>0.20481927710843373</v>
      </c>
      <c r="E20" s="10">
        <f>F5/$B$5</f>
        <v>8.8353413654618476E-2</v>
      </c>
      <c r="F20" s="10">
        <f>G5/$B$5</f>
        <v>4.0160642570281124E-2</v>
      </c>
      <c r="G20" s="16">
        <f t="shared" si="0"/>
        <v>1.1526104417670684</v>
      </c>
      <c r="H20" s="16">
        <f t="shared" si="1"/>
        <v>344.63052208835347</v>
      </c>
      <c r="I20" s="16">
        <v>70.00316455696202</v>
      </c>
      <c r="J20" s="16">
        <f t="shared" si="2"/>
        <v>274.62735753139145</v>
      </c>
    </row>
    <row r="21" spans="1:10" x14ac:dyDescent="0.25">
      <c r="A21" s="8">
        <v>44197</v>
      </c>
      <c r="B21" s="10">
        <f>C6/$B$6</f>
        <v>0.73390557939914158</v>
      </c>
      <c r="C21" s="10">
        <f>D6/$B$6</f>
        <v>0.45922746781115881</v>
      </c>
      <c r="D21" s="10">
        <f>E6/$B$6</f>
        <v>0.22746781115879827</v>
      </c>
      <c r="E21" s="10">
        <f>F6/$B$6</f>
        <v>0.11587982832618025</v>
      </c>
      <c r="F21" s="10">
        <f>G6/$B$6</f>
        <v>3.8626609442060089E-2</v>
      </c>
      <c r="G21" s="16">
        <f t="shared" si="0"/>
        <v>1.1888412017167382</v>
      </c>
      <c r="H21" s="16">
        <f t="shared" si="1"/>
        <v>355.46351931330474</v>
      </c>
      <c r="I21" s="16">
        <v>183.46666666666667</v>
      </c>
      <c r="J21" s="16">
        <f t="shared" si="2"/>
        <v>171.99685264663808</v>
      </c>
    </row>
    <row r="22" spans="1:10" x14ac:dyDescent="0.25">
      <c r="A22" s="8">
        <v>44228</v>
      </c>
      <c r="B22" s="10">
        <f>C7/$B$7</f>
        <v>0.71354166666666663</v>
      </c>
      <c r="C22" s="10">
        <f>D7/$B$7</f>
        <v>0.44270833333333331</v>
      </c>
      <c r="D22" s="10">
        <f>E7/$B$7</f>
        <v>0.203125</v>
      </c>
      <c r="E22" s="10">
        <f>F7/$B$7</f>
        <v>9.375E-2</v>
      </c>
      <c r="F22" s="10">
        <f>G7/$B$7</f>
        <v>1.5625E-2</v>
      </c>
      <c r="G22" s="16">
        <f t="shared" si="0"/>
        <v>1.1041666666666665</v>
      </c>
      <c r="H22" s="16">
        <f t="shared" si="1"/>
        <v>330.14583333333331</v>
      </c>
      <c r="I22" s="16">
        <v>69.836734693877546</v>
      </c>
      <c r="J22" s="16">
        <f t="shared" si="2"/>
        <v>260.30909863945578</v>
      </c>
    </row>
    <row r="23" spans="1:10" x14ac:dyDescent="0.25">
      <c r="A23" s="8">
        <v>44256</v>
      </c>
      <c r="B23" s="10">
        <f t="shared" ref="B23:F26" si="3">C8/$B8</f>
        <v>0.78417266187050361</v>
      </c>
      <c r="C23" s="10">
        <f t="shared" si="3"/>
        <v>0.58992805755395683</v>
      </c>
      <c r="D23" s="10">
        <f t="shared" si="3"/>
        <v>0.22302158273381295</v>
      </c>
      <c r="E23" s="10">
        <f t="shared" si="3"/>
        <v>0.10071942446043165</v>
      </c>
      <c r="F23" s="10">
        <f t="shared" si="3"/>
        <v>3.5971223021582732E-2</v>
      </c>
      <c r="G23" s="16">
        <f t="shared" si="0"/>
        <v>1.3237410071942448</v>
      </c>
      <c r="H23" s="16">
        <f t="shared" si="1"/>
        <v>395.79856115107918</v>
      </c>
      <c r="I23" s="16">
        <v>70.226277372262771</v>
      </c>
      <c r="J23" s="16">
        <f t="shared" si="2"/>
        <v>325.57228377881643</v>
      </c>
    </row>
    <row r="24" spans="1:10" x14ac:dyDescent="0.25">
      <c r="A24" s="8">
        <v>44287</v>
      </c>
      <c r="B24" s="10">
        <f t="shared" si="3"/>
        <v>0.74752475247524752</v>
      </c>
      <c r="C24" s="10">
        <f t="shared" si="3"/>
        <v>0.43564356435643564</v>
      </c>
      <c r="D24" s="10">
        <f t="shared" si="3"/>
        <v>0.21782178217821782</v>
      </c>
      <c r="E24" s="10">
        <f t="shared" si="3"/>
        <v>0.12376237623762376</v>
      </c>
      <c r="F24" s="10">
        <f t="shared" si="3"/>
        <v>5.4455445544554455E-2</v>
      </c>
      <c r="G24" s="16">
        <f t="shared" si="0"/>
        <v>1.1782178217821784</v>
      </c>
      <c r="H24" s="16">
        <f t="shared" si="1"/>
        <v>352.28712871287132</v>
      </c>
      <c r="I24" s="16">
        <v>70.207999999999998</v>
      </c>
      <c r="J24" s="16">
        <f t="shared" si="2"/>
        <v>282.07912871287135</v>
      </c>
    </row>
    <row r="25" spans="1:10" x14ac:dyDescent="0.25">
      <c r="A25" s="8">
        <v>44317</v>
      </c>
      <c r="B25" s="10">
        <f t="shared" si="3"/>
        <v>0.76635514018691586</v>
      </c>
      <c r="C25" s="10">
        <f t="shared" si="3"/>
        <v>0.68224299065420557</v>
      </c>
      <c r="D25" s="10">
        <f t="shared" si="3"/>
        <v>0.3364485981308411</v>
      </c>
      <c r="E25" s="10">
        <f t="shared" si="3"/>
        <v>0.17289719626168223</v>
      </c>
      <c r="F25" s="10">
        <f t="shared" si="3"/>
        <v>3.7383177570093455E-2</v>
      </c>
      <c r="G25" s="16">
        <f t="shared" si="0"/>
        <v>1.5934579439252337</v>
      </c>
      <c r="H25" s="16">
        <f t="shared" si="1"/>
        <v>476.44392523364485</v>
      </c>
      <c r="I25" s="16">
        <v>71.26792452830189</v>
      </c>
      <c r="J25" s="16">
        <f t="shared" si="2"/>
        <v>405.17600070534297</v>
      </c>
    </row>
    <row r="26" spans="1:10" x14ac:dyDescent="0.25">
      <c r="A26" s="8">
        <v>44348</v>
      </c>
      <c r="B26" s="10">
        <f t="shared" si="3"/>
        <v>0.76616915422885568</v>
      </c>
      <c r="C26" s="10">
        <f t="shared" si="3"/>
        <v>0.39303482587064675</v>
      </c>
      <c r="D26" s="10">
        <f t="shared" si="3"/>
        <v>0.18407960199004975</v>
      </c>
      <c r="E26" s="10">
        <f t="shared" si="3"/>
        <v>8.9552238805970144E-2</v>
      </c>
      <c r="F26" s="10">
        <f t="shared" si="3"/>
        <v>0</v>
      </c>
      <c r="G26" s="16">
        <f t="shared" si="0"/>
        <v>1.0497512437810945</v>
      </c>
      <c r="H26" s="16">
        <f t="shared" si="1"/>
        <v>313.87562189054728</v>
      </c>
      <c r="I26" s="16">
        <v>70.440298507462686</v>
      </c>
      <c r="J26" s="16">
        <f t="shared" si="2"/>
        <v>243.43532338308461</v>
      </c>
    </row>
    <row r="27" spans="1:10" x14ac:dyDescent="0.25">
      <c r="F27" t="s">
        <v>29</v>
      </c>
      <c r="G27" s="17">
        <f>SUMPRODUCT(G18:G26,B3:B11)/SUM(B3:B11)</f>
        <v>1.2047470005216485</v>
      </c>
      <c r="H27" s="17">
        <f>SUMPRODUCT(H18:H26,$B$3:$B$11)/SUM($B$3:$B$11)</f>
        <v>360.2193531559729</v>
      </c>
      <c r="I27" s="17">
        <f>SUMPRODUCT(I18:I26,$B$3:$B$11)/SUM($B$3:$B$11)</f>
        <v>79.489429762325102</v>
      </c>
      <c r="J27" s="17">
        <f>SUMPRODUCT(J18:J26,$B$3:$B$11)/SUM($B$3:$B$11)</f>
        <v>280.72992339364777</v>
      </c>
    </row>
    <row r="28" spans="1:10" x14ac:dyDescent="0.25">
      <c r="H28" s="11"/>
    </row>
  </sheetData>
  <conditionalFormatting sqref="G18:G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{327D0A4A-126F-4089-AA6E-6CFA52446824}</x14:id>
        </ext>
      </extLst>
    </cfRule>
  </conditionalFormatting>
  <conditionalFormatting sqref="H18:H2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{ACBE2212-078A-4ACD-A904-2CD3899CBCC5}</x14:id>
        </ext>
      </extLst>
    </cfRule>
  </conditionalFormatting>
  <conditionalFormatting sqref="J18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7D0A4A-126F-4089-AA6E-6CFA52446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G18:G26</xm:sqref>
        </x14:conditionalFormatting>
        <x14:conditionalFormatting xmlns:xm="http://schemas.microsoft.com/office/excel/2006/main">
          <x14:cfRule type="dataBar" id="{ACBE2212-078A-4ACD-A904-2CD3899CBC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H18:H26</xm:sqref>
        </x14:conditionalFormatting>
        <x14:conditionalFormatting xmlns:xm="http://schemas.microsoft.com/office/excel/2006/main">
          <x14:cfRule type="iconSet" priority="1" id="{7C587092-FAEE-4BD9-B8AD-6C4AE0D03C4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I18:I26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B1" workbookViewId="0">
      <selection activeCell="H3" sqref="H3:H15"/>
    </sheetView>
  </sheetViews>
  <sheetFormatPr defaultRowHeight="15" x14ac:dyDescent="0.25"/>
  <cols>
    <col min="1" max="1" width="17" bestFit="1" customWidth="1"/>
    <col min="2" max="4" width="24" bestFit="1" customWidth="1"/>
    <col min="5" max="7" width="25" bestFit="1" customWidth="1"/>
    <col min="8" max="8" width="23.7109375" bestFit="1" customWidth="1"/>
  </cols>
  <sheetData>
    <row r="3" spans="1:8" x14ac:dyDescent="0.25">
      <c r="A3" s="1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38</v>
      </c>
    </row>
    <row r="4" spans="1:8" x14ac:dyDescent="0.25">
      <c r="A4" s="2">
        <v>2020</v>
      </c>
      <c r="B4" s="4">
        <v>736</v>
      </c>
      <c r="C4" s="4">
        <v>561</v>
      </c>
      <c r="D4" s="4">
        <v>333</v>
      </c>
      <c r="E4" s="4">
        <v>146</v>
      </c>
      <c r="F4" s="4">
        <v>71</v>
      </c>
      <c r="G4" s="4">
        <v>32</v>
      </c>
      <c r="H4" s="4">
        <v>58.457683741648104</v>
      </c>
    </row>
    <row r="5" spans="1:8" x14ac:dyDescent="0.25">
      <c r="A5" s="3">
        <v>10</v>
      </c>
      <c r="B5" s="4">
        <v>230</v>
      </c>
      <c r="C5" s="4">
        <v>175</v>
      </c>
      <c r="D5" s="4">
        <v>104</v>
      </c>
      <c r="E5" s="4">
        <v>42</v>
      </c>
      <c r="F5" s="4">
        <v>22</v>
      </c>
      <c r="G5" s="4">
        <v>9</v>
      </c>
      <c r="H5" s="4">
        <v>70.226277372262771</v>
      </c>
    </row>
    <row r="6" spans="1:8" x14ac:dyDescent="0.25">
      <c r="A6" s="3">
        <v>11</v>
      </c>
      <c r="B6" s="4">
        <v>257</v>
      </c>
      <c r="C6" s="4">
        <v>190</v>
      </c>
      <c r="D6" s="4">
        <v>118</v>
      </c>
      <c r="E6" s="4">
        <v>53</v>
      </c>
      <c r="F6" s="4">
        <v>27</v>
      </c>
      <c r="G6" s="4">
        <v>13</v>
      </c>
      <c r="H6" s="4">
        <v>36.142857142857146</v>
      </c>
    </row>
    <row r="7" spans="1:8" x14ac:dyDescent="0.25">
      <c r="A7" s="3">
        <v>12</v>
      </c>
      <c r="B7" s="4">
        <v>249</v>
      </c>
      <c r="C7" s="4">
        <v>196</v>
      </c>
      <c r="D7" s="4">
        <v>111</v>
      </c>
      <c r="E7" s="4">
        <v>51</v>
      </c>
      <c r="F7" s="4">
        <v>22</v>
      </c>
      <c r="G7" s="4">
        <v>10</v>
      </c>
      <c r="H7" s="4">
        <v>70.00316455696202</v>
      </c>
    </row>
    <row r="8" spans="1:8" x14ac:dyDescent="0.25">
      <c r="A8" s="2">
        <v>2021</v>
      </c>
      <c r="B8" s="4">
        <v>1181</v>
      </c>
      <c r="C8" s="4">
        <v>886</v>
      </c>
      <c r="D8" s="4">
        <v>587</v>
      </c>
      <c r="E8" s="4">
        <v>276</v>
      </c>
      <c r="F8" s="4">
        <v>139</v>
      </c>
      <c r="G8" s="4">
        <v>36</v>
      </c>
      <c r="H8" s="4">
        <v>91.578027465667915</v>
      </c>
    </row>
    <row r="9" spans="1:8" x14ac:dyDescent="0.25">
      <c r="A9" s="3">
        <v>1</v>
      </c>
      <c r="B9" s="4">
        <v>233</v>
      </c>
      <c r="C9" s="4">
        <v>171</v>
      </c>
      <c r="D9" s="4">
        <v>107</v>
      </c>
      <c r="E9" s="4">
        <v>53</v>
      </c>
      <c r="F9" s="4">
        <v>27</v>
      </c>
      <c r="G9" s="4">
        <v>9</v>
      </c>
      <c r="H9" s="4">
        <v>183.46666666666667</v>
      </c>
    </row>
    <row r="10" spans="1:8" x14ac:dyDescent="0.25">
      <c r="A10" s="3">
        <v>2</v>
      </c>
      <c r="B10" s="4">
        <v>192</v>
      </c>
      <c r="C10" s="4">
        <v>137</v>
      </c>
      <c r="D10" s="4">
        <v>85</v>
      </c>
      <c r="E10" s="4">
        <v>39</v>
      </c>
      <c r="F10" s="4">
        <v>18</v>
      </c>
      <c r="G10" s="4">
        <v>3</v>
      </c>
      <c r="H10" s="4">
        <v>69.836734693877546</v>
      </c>
    </row>
    <row r="11" spans="1:8" x14ac:dyDescent="0.25">
      <c r="A11" s="3">
        <v>3</v>
      </c>
      <c r="B11" s="4">
        <v>139</v>
      </c>
      <c r="C11" s="4">
        <v>109</v>
      </c>
      <c r="D11" s="4">
        <v>82</v>
      </c>
      <c r="E11" s="4">
        <v>31</v>
      </c>
      <c r="F11" s="4">
        <v>14</v>
      </c>
      <c r="G11" s="4">
        <v>5</v>
      </c>
      <c r="H11" s="4">
        <v>70.226277372262771</v>
      </c>
    </row>
    <row r="12" spans="1:8" x14ac:dyDescent="0.25">
      <c r="A12" s="3">
        <v>4</v>
      </c>
      <c r="B12" s="4">
        <v>202</v>
      </c>
      <c r="C12" s="4">
        <v>151</v>
      </c>
      <c r="D12" s="4">
        <v>88</v>
      </c>
      <c r="E12" s="4">
        <v>44</v>
      </c>
      <c r="F12" s="4">
        <v>25</v>
      </c>
      <c r="G12" s="4">
        <v>11</v>
      </c>
      <c r="H12" s="4">
        <v>70.207999999999998</v>
      </c>
    </row>
    <row r="13" spans="1:8" x14ac:dyDescent="0.25">
      <c r="A13" s="3">
        <v>5</v>
      </c>
      <c r="B13" s="4">
        <v>214</v>
      </c>
      <c r="C13" s="4">
        <v>164</v>
      </c>
      <c r="D13" s="4">
        <v>146</v>
      </c>
      <c r="E13" s="4">
        <v>72</v>
      </c>
      <c r="F13" s="4">
        <v>37</v>
      </c>
      <c r="G13" s="4">
        <v>8</v>
      </c>
      <c r="H13" s="4">
        <v>71.26792452830189</v>
      </c>
    </row>
    <row r="14" spans="1:8" x14ac:dyDescent="0.25">
      <c r="A14" s="3">
        <v>6</v>
      </c>
      <c r="B14" s="4">
        <v>201</v>
      </c>
      <c r="C14" s="4">
        <v>154</v>
      </c>
      <c r="D14" s="4">
        <v>79</v>
      </c>
      <c r="E14" s="4">
        <v>37</v>
      </c>
      <c r="F14" s="4">
        <v>18</v>
      </c>
      <c r="G14" s="4">
        <v>0</v>
      </c>
      <c r="H14" s="4">
        <v>70.440298507462686</v>
      </c>
    </row>
    <row r="15" spans="1:8" x14ac:dyDescent="0.25">
      <c r="A15" s="2" t="s">
        <v>2</v>
      </c>
      <c r="B15" s="4">
        <v>1917</v>
      </c>
      <c r="C15" s="4">
        <v>1447</v>
      </c>
      <c r="D15" s="4">
        <v>920</v>
      </c>
      <c r="E15" s="4">
        <v>422</v>
      </c>
      <c r="F15" s="4">
        <v>210</v>
      </c>
      <c r="G15" s="4">
        <v>68</v>
      </c>
      <c r="H15" s="4">
        <v>79.681200000000004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0" sqref="F20"/>
    </sheetView>
  </sheetViews>
  <sheetFormatPr defaultRowHeight="15" x14ac:dyDescent="0.25"/>
  <cols>
    <col min="1" max="1" width="26.85546875" bestFit="1" customWidth="1"/>
    <col min="2" max="2" width="18.85546875" bestFit="1" customWidth="1"/>
    <col min="8" max="8" width="14.7109375" customWidth="1"/>
  </cols>
  <sheetData>
    <row r="1" spans="1:8" x14ac:dyDescent="0.25">
      <c r="A1" t="s">
        <v>1</v>
      </c>
      <c r="B1" t="s">
        <v>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27</v>
      </c>
    </row>
    <row r="2" spans="1:8" x14ac:dyDescent="0.25">
      <c r="A2">
        <v>2020</v>
      </c>
      <c r="B2">
        <v>736</v>
      </c>
      <c r="C2">
        <v>561</v>
      </c>
      <c r="D2">
        <v>333</v>
      </c>
      <c r="E2">
        <v>146</v>
      </c>
      <c r="F2">
        <v>71</v>
      </c>
      <c r="G2">
        <v>32</v>
      </c>
      <c r="H2">
        <v>52495</v>
      </c>
    </row>
    <row r="3" spans="1:8" x14ac:dyDescent="0.25">
      <c r="A3">
        <v>2021</v>
      </c>
      <c r="B3">
        <v>1181</v>
      </c>
      <c r="C3">
        <v>886</v>
      </c>
      <c r="D3">
        <v>587</v>
      </c>
      <c r="E3">
        <v>276</v>
      </c>
      <c r="F3">
        <v>139</v>
      </c>
      <c r="G3">
        <v>36</v>
      </c>
      <c r="H3">
        <v>146708</v>
      </c>
    </row>
    <row r="4" spans="1:8" x14ac:dyDescent="0.25">
      <c r="A4" t="s">
        <v>2</v>
      </c>
      <c r="B4">
        <v>1917</v>
      </c>
      <c r="C4">
        <v>1447</v>
      </c>
      <c r="D4">
        <v>920</v>
      </c>
      <c r="E4">
        <v>422</v>
      </c>
      <c r="F4">
        <v>210</v>
      </c>
      <c r="G4">
        <v>68</v>
      </c>
      <c r="H4">
        <v>199203</v>
      </c>
    </row>
    <row r="8" spans="1:8" x14ac:dyDescent="0.25">
      <c r="A8" s="12" t="s">
        <v>24</v>
      </c>
      <c r="B8" s="13">
        <v>299</v>
      </c>
    </row>
    <row r="9" spans="1:8" x14ac:dyDescent="0.25">
      <c r="A9" t="s">
        <v>32</v>
      </c>
      <c r="B9">
        <f>SUM(B4:G4)</f>
        <v>4984</v>
      </c>
    </row>
    <row r="10" spans="1:8" x14ac:dyDescent="0.25">
      <c r="A10" t="s">
        <v>30</v>
      </c>
      <c r="B10">
        <f>B8*B9</f>
        <v>1490216</v>
      </c>
    </row>
    <row r="11" spans="1:8" x14ac:dyDescent="0.25">
      <c r="A11" t="s">
        <v>35</v>
      </c>
      <c r="B11">
        <f>H4</f>
        <v>199203</v>
      </c>
    </row>
    <row r="12" spans="1:8" x14ac:dyDescent="0.25">
      <c r="A12" t="s">
        <v>31</v>
      </c>
      <c r="B12">
        <f>B10+B11</f>
        <v>1689419</v>
      </c>
    </row>
    <row r="13" spans="1:8" x14ac:dyDescent="0.25">
      <c r="A13" s="12" t="s">
        <v>33</v>
      </c>
      <c r="B13" s="12">
        <f>1.1*B8</f>
        <v>328.90000000000003</v>
      </c>
    </row>
    <row r="14" spans="1:8" x14ac:dyDescent="0.25">
      <c r="A14" t="s">
        <v>34</v>
      </c>
      <c r="B14">
        <f>B13*B9</f>
        <v>1639237.6</v>
      </c>
    </row>
    <row r="15" spans="1:8" x14ac:dyDescent="0.25">
      <c r="A15" t="s">
        <v>36</v>
      </c>
      <c r="B15">
        <f>B14+B11</f>
        <v>1838440.6</v>
      </c>
    </row>
    <row r="16" spans="1:8" x14ac:dyDescent="0.25">
      <c r="A16" t="s">
        <v>37</v>
      </c>
      <c r="B16" s="6">
        <f>(B15-B12)/B12</f>
        <v>8.8208786571004644E-2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 1-6</vt:lpstr>
      <vt:lpstr>Сводная</vt:lpstr>
      <vt:lpstr>Задача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2015-06-05T18:19:34Z</dcterms:created>
  <dcterms:modified xsi:type="dcterms:W3CDTF">2023-04-19T11:27:40Z</dcterms:modified>
</cp:coreProperties>
</file>