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migue\Desktop\CURSOS\cursosPlatzi\finanzas personales 2020\"/>
    </mc:Choice>
  </mc:AlternateContent>
  <xr:revisionPtr revIDLastSave="0" documentId="13_ncr:1_{9E4B5B68-A281-4F74-8CBA-B714AC98EDFC}" xr6:coauthVersionLast="45" xr6:coauthVersionMax="45" xr10:uidLastSave="{00000000-0000-0000-0000-000000000000}"/>
  <bookViews>
    <workbookView xWindow="-110" yWindow="-110" windowWidth="19420" windowHeight="10560" firstSheet="2" activeTab="4" xr2:uid="{00000000-000D-0000-FFFF-FFFF00000000}"/>
  </bookViews>
  <sheets>
    <sheet name="RETO 04 INGRESOS Y GASTOS" sheetId="1" r:id="rId1"/>
    <sheet name="RETO 04 ENDEUDAMIENTO" sheetId="2" r:id="rId2"/>
    <sheet name="RETO 04 ACTIVOS" sheetId="3" r:id="rId3"/>
    <sheet name="RETO 06 AHORRO" sheetId="4" r:id="rId4"/>
    <sheet name="RETO 08 PRESUPUESTO ANUAL" sheetId="5" r:id="rId5"/>
    <sheet name="RETO 10 TABLERO DE CONTROL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6" l="1"/>
  <c r="F18" i="6"/>
  <c r="F11" i="6"/>
  <c r="C169" i="5"/>
  <c r="C168" i="5"/>
  <c r="F132" i="5"/>
  <c r="C132" i="5"/>
  <c r="F124" i="5"/>
  <c r="C124" i="5"/>
  <c r="F115" i="5"/>
  <c r="C115" i="5"/>
  <c r="F105" i="5"/>
  <c r="C105" i="5"/>
  <c r="F92" i="5"/>
  <c r="C92" i="5"/>
  <c r="F81" i="5"/>
  <c r="C81" i="5"/>
  <c r="F66" i="5"/>
  <c r="C66" i="5"/>
  <c r="F49" i="5"/>
  <c r="C49" i="5"/>
  <c r="L46" i="5"/>
  <c r="N46" i="5" s="1"/>
  <c r="L45" i="5"/>
  <c r="N45" i="5" s="1"/>
  <c r="F44" i="5"/>
  <c r="F147" i="5" s="1"/>
  <c r="F155" i="5" s="1"/>
  <c r="C17" i="6" s="1"/>
  <c r="C44" i="5"/>
  <c r="C147" i="5" s="1"/>
  <c r="C155" i="5" s="1"/>
  <c r="F40" i="5"/>
  <c r="F154" i="5" s="1"/>
  <c r="C15" i="6" s="1"/>
  <c r="C40" i="5"/>
  <c r="C154" i="5" s="1"/>
  <c r="N35" i="5"/>
  <c r="L35" i="5"/>
  <c r="M35" i="5" s="1"/>
  <c r="L34" i="5"/>
  <c r="N34" i="5" s="1"/>
  <c r="F30" i="5"/>
  <c r="F153" i="5" s="1"/>
  <c r="C16" i="6" s="1"/>
  <c r="C30" i="5"/>
  <c r="C153" i="5" s="1"/>
  <c r="N25" i="5"/>
  <c r="L25" i="5"/>
  <c r="M25" i="5" s="1"/>
  <c r="L24" i="5"/>
  <c r="N24" i="5" s="1"/>
  <c r="F20" i="5"/>
  <c r="F152" i="5" s="1"/>
  <c r="C20" i="5"/>
  <c r="C152" i="5" s="1"/>
  <c r="N13" i="5"/>
  <c r="L13" i="5"/>
  <c r="M13" i="5" s="1"/>
  <c r="L12" i="5"/>
  <c r="N12" i="5" s="1"/>
  <c r="C15" i="4"/>
  <c r="C20" i="3"/>
  <c r="F15" i="3"/>
  <c r="C28" i="6" s="1"/>
  <c r="F9" i="3"/>
  <c r="B28" i="2"/>
  <c r="D20" i="2"/>
  <c r="C20" i="2"/>
  <c r="C26" i="6" s="1"/>
  <c r="C25" i="1"/>
  <c r="C10" i="6" s="1"/>
  <c r="C14" i="1"/>
  <c r="C7" i="6" s="1"/>
  <c r="E20" i="2" l="1"/>
  <c r="E11" i="4"/>
  <c r="C30" i="6" s="1"/>
  <c r="E15" i="4"/>
  <c r="C29" i="6" s="1"/>
  <c r="E28" i="2"/>
  <c r="D9" i="6" s="1"/>
  <c r="F7" i="1"/>
  <c r="D10" i="6" s="1"/>
  <c r="E7" i="4"/>
  <c r="D8" i="6" s="1"/>
  <c r="C156" i="5"/>
  <c r="F156" i="5"/>
  <c r="C14" i="6"/>
  <c r="D16" i="6" s="1"/>
  <c r="D17" i="6"/>
  <c r="D15" i="6"/>
  <c r="M12" i="5"/>
  <c r="M24" i="5"/>
  <c r="M34" i="5"/>
  <c r="C8" i="6"/>
  <c r="M45" i="5"/>
  <c r="C9" i="6"/>
  <c r="C27" i="6"/>
  <c r="M46" i="5"/>
  <c r="E168" i="5" l="1"/>
  <c r="E169" i="5"/>
  <c r="D11" i="6"/>
  <c r="F12" i="1"/>
  <c r="B20" i="6"/>
  <c r="D18" i="6"/>
</calcChain>
</file>

<file path=xl/sharedStrings.xml><?xml version="1.0" encoding="utf-8"?>
<sst xmlns="http://schemas.openxmlformats.org/spreadsheetml/2006/main" count="335" uniqueCount="279">
  <si>
    <t>CÓMO ESTÁN TUS INGRESOS Y GASTOS</t>
  </si>
  <si>
    <t>TUS FUENTES DE INGRESO</t>
  </si>
  <si>
    <t>CUÁNTO RECIBES MENSUALMENTE</t>
  </si>
  <si>
    <t>ACTUALMENTE DESTINAS A TU GASTO UN...</t>
  </si>
  <si>
    <t>Salario</t>
  </si>
  <si>
    <t>Ventas</t>
  </si>
  <si>
    <t>Otra 02</t>
  </si>
  <si>
    <t>de tu ingreso. Lo que significa, que el porcentaje de tu ingreso que te queda libre para ahorrar y pagar deudas es:</t>
  </si>
  <si>
    <t>Otra 03</t>
  </si>
  <si>
    <t>Otra 04</t>
  </si>
  <si>
    <t>Otra 05</t>
  </si>
  <si>
    <t>Otra 06</t>
  </si>
  <si>
    <t>TOTAL DE TUS INGRESOS</t>
  </si>
  <si>
    <t>TU GASTO MENSUAL APROXIMADO EN</t>
  </si>
  <si>
    <t>CUÁNTO GASTAS MENSUALMENTE</t>
  </si>
  <si>
    <t>Alimentación</t>
  </si>
  <si>
    <t>Vivienda</t>
  </si>
  <si>
    <t>Transporte</t>
  </si>
  <si>
    <t>Salud</t>
  </si>
  <si>
    <t>Entretenimiento</t>
  </si>
  <si>
    <t>Comunicaciones</t>
  </si>
  <si>
    <t>Otros</t>
  </si>
  <si>
    <t>TOTAL DE TUS GASTOS</t>
  </si>
  <si>
    <t>CÓMO ESTÁ TU ENDEUDAMIENTO</t>
  </si>
  <si>
    <t>A QUIÉN LE DEBES</t>
  </si>
  <si>
    <t>CUÁNTO DEBES EN TOTAL</t>
  </si>
  <si>
    <t>CUÁNTO PAGAS MENSUALMENTE</t>
  </si>
  <si>
    <r>
      <rPr>
        <i/>
        <sz val="10"/>
        <rFont val="Arial"/>
      </rPr>
      <t xml:space="preserve">[OPCIONAL]
</t>
    </r>
    <r>
      <rPr>
        <sz val="10"/>
        <color rgb="FF000000"/>
        <rFont val="Arial"/>
      </rPr>
      <t xml:space="preserve">TASA </t>
    </r>
    <r>
      <rPr>
        <u/>
        <sz val="10"/>
        <rFont val="Arial"/>
      </rPr>
      <t>ANUAL</t>
    </r>
    <r>
      <rPr>
        <sz val="10"/>
        <color rgb="FF000000"/>
        <rFont val="Arial"/>
      </rPr>
      <t xml:space="preserve"> QUE PAGAS</t>
    </r>
  </si>
  <si>
    <t>TIPO DE DEUDA</t>
  </si>
  <si>
    <t>Deuda 01 al Banco X</t>
  </si>
  <si>
    <t>CONSUMO</t>
  </si>
  <si>
    <t>Deuda 02 al Banco X</t>
  </si>
  <si>
    <t>OTRAS (Vivienda / Educación / Vehículo / ...)</t>
  </si>
  <si>
    <t>Deuda personal</t>
  </si>
  <si>
    <t>Deuda 04 al Banco Y</t>
  </si>
  <si>
    <t>Deuda 05 al Banco Z</t>
  </si>
  <si>
    <t>Deuda 06 a Persona 01</t>
  </si>
  <si>
    <t>Deuda 07 a Persona 02</t>
  </si>
  <si>
    <t>Deuda 08 a Persona 03</t>
  </si>
  <si>
    <t>Deuda 09 a Persona 04</t>
  </si>
  <si>
    <t>Deuda 10 a persona 05</t>
  </si>
  <si>
    <t>Deuda 11</t>
  </si>
  <si>
    <t>Deuda 12</t>
  </si>
  <si>
    <t>⬆️ TOTAL DE TU DEUDA</t>
  </si>
  <si>
    <t>⬆️ TOTAL DE TUS PAGOS MENSUALES</t>
  </si>
  <si>
    <t>⬆️ TASA PROMEDIO ANUAL</t>
  </si>
  <si>
    <t>ACTUALMENTE DESTINAS AL PAGO DE DEUDA DE CONSUMO UN...</t>
  </si>
  <si>
    <t>ACTUALMENTE DESTINAS AL PAGO DE TODAS TUS DEUDAS UN...</t>
  </si>
  <si>
    <t>CÓMO ESTÁN TUS ACTIVOS</t>
  </si>
  <si>
    <t>QUÉ ACTIVOS TIENES</t>
  </si>
  <si>
    <t>VALOR DE MERCADO</t>
  </si>
  <si>
    <t>TIPO DE ACTIVO</t>
  </si>
  <si>
    <t>Dinero ahorrado en tu cuenta</t>
  </si>
  <si>
    <t>LÍQUIDO</t>
  </si>
  <si>
    <t>Cuentas por cobrar</t>
  </si>
  <si>
    <t>NO LÍQUIDO</t>
  </si>
  <si>
    <t>TUS ACTIVOS LÍQUIDOS REPRESENTAN EL...</t>
  </si>
  <si>
    <t>Inversión de corto plazo</t>
  </si>
  <si>
    <t>Vehículo 01</t>
  </si>
  <si>
    <t>del total de tus activos.</t>
  </si>
  <si>
    <t>Vehículo 02</t>
  </si>
  <si>
    <t>Apartamento</t>
  </si>
  <si>
    <t>Ropa y accesorios</t>
  </si>
  <si>
    <t>Electrodomésticos</t>
  </si>
  <si>
    <r>
      <t xml:space="preserve">TUS ACTIVOS </t>
    </r>
    <r>
      <rPr>
        <u/>
        <sz val="10"/>
        <rFont val="Arial"/>
      </rPr>
      <t>NO</t>
    </r>
    <r>
      <rPr>
        <sz val="10"/>
        <color rgb="FF000000"/>
        <rFont val="Arial"/>
      </rPr>
      <t xml:space="preserve"> LÍQUIDOS REPRESENTAN EL...</t>
    </r>
  </si>
  <si>
    <t>Tecnología</t>
  </si>
  <si>
    <t>Inversión de largo plazo 01</t>
  </si>
  <si>
    <t>del total de tus activos</t>
  </si>
  <si>
    <t>Inversión de largo plazo 02</t>
  </si>
  <si>
    <t>Muebles y enseres</t>
  </si>
  <si>
    <t>Libros y otras posesiones</t>
  </si>
  <si>
    <t>⬆️ TOTAL DE TU ACTIVO</t>
  </si>
  <si>
    <t>CÓMO ESTÁ TU AHORRO Y TU SOLVENCIA</t>
  </si>
  <si>
    <t>PARA QUÉ AHORRAS MENSUALMENTE</t>
  </si>
  <si>
    <t>CUÁNTO AHORRAS MENSUALMENTE</t>
  </si>
  <si>
    <t>TU CAPACIDAD DE AHORRO MENSUAL ES DEL...</t>
  </si>
  <si>
    <t>Fondo de Emergencias</t>
  </si>
  <si>
    <t>Viaje</t>
  </si>
  <si>
    <t>de tu ingreso.</t>
  </si>
  <si>
    <t>Retiro</t>
  </si>
  <si>
    <t>Objetivo 03</t>
  </si>
  <si>
    <t>TUS ACTIVOS PUEDEN CUBRIR TUS DEUDAS...</t>
  </si>
  <si>
    <t>Objetivo 04</t>
  </si>
  <si>
    <t>Objetivo 05</t>
  </si>
  <si>
    <t>veces. Es lo que conocemos como nivel de solvencia.</t>
  </si>
  <si>
    <t>Objetivo 06</t>
  </si>
  <si>
    <t>Objetivo 07</t>
  </si>
  <si>
    <t>ACTUALMENTE, TU FONDO DE EMERGENCIAS EQUIVALE A...</t>
  </si>
  <si>
    <t>⬆️ TOTAL DE TU AHORRO MENSUAL</t>
  </si>
  <si>
    <t>meses de tu gasto</t>
  </si>
  <si>
    <t>TU PRESUPUESTO ANUAL</t>
  </si>
  <si>
    <t>NOMBRE DEL SOCIO 01</t>
  </si>
  <si>
    <t>NOMBRE DEL SOCIO 02</t>
  </si>
  <si>
    <t>INGRESOS</t>
  </si>
  <si>
    <t>¿DE DONDE NOS LLEGA DINERO?</t>
  </si>
  <si>
    <t>FRECUENCIA</t>
  </si>
  <si>
    <t>¿CUÁNTO DINERO NOS LLEGA?</t>
  </si>
  <si>
    <t>LE PERTENCE A</t>
  </si>
  <si>
    <t>OBSERVACIONES</t>
  </si>
  <si>
    <t>Mensual</t>
  </si>
  <si>
    <t>No mensual</t>
  </si>
  <si>
    <t>Sueldo</t>
  </si>
  <si>
    <t>TODOS LOS MESES</t>
  </si>
  <si>
    <t>Ingresos por arrendamiento</t>
  </si>
  <si>
    <t>NO ES TODOS LOS MESES</t>
  </si>
  <si>
    <t>Bonificación</t>
  </si>
  <si>
    <t>INGRESOS MENSUALES</t>
  </si>
  <si>
    <t>OTROS INGRESOS ANUALES</t>
  </si>
  <si>
    <t>PAGO DE DEUDAS</t>
  </si>
  <si>
    <t>¿QUÉ DEUDAS PAGAMOS MENSUALMENTE?</t>
  </si>
  <si>
    <t>¿CUÁNTO PAGAMOS EN ESA CUOTA?</t>
  </si>
  <si>
    <t>Deuda 01</t>
  </si>
  <si>
    <t>Deuda 02</t>
  </si>
  <si>
    <t>PAGOS A DEUDAS MENSUALES</t>
  </si>
  <si>
    <t>OTROS PAGOS ANUALES A DEUDA</t>
  </si>
  <si>
    <t>AHORRO</t>
  </si>
  <si>
    <t>¿PARA QUÉ AHORRAMOS?</t>
  </si>
  <si>
    <t>¿CUÁNTO AHORRAMOS?</t>
  </si>
  <si>
    <t>Fondo de emergencias</t>
  </si>
  <si>
    <t>AHORRO MENSUAL</t>
  </si>
  <si>
    <t>OTRO AHORRO ANUAL</t>
  </si>
  <si>
    <t>GASTOS</t>
  </si>
  <si>
    <t>¿EN QUÉ GASTO?</t>
  </si>
  <si>
    <t>¿CUÁNTO PAGAMOS EN ESE GASTO?</t>
  </si>
  <si>
    <t>GASTOS MENSUALES EN ALIMENTACIÓN</t>
  </si>
  <si>
    <t>OTROS GASTOS ANUALES EN ALIMENTACIÓN</t>
  </si>
  <si>
    <t>Mercado de alimentos</t>
  </si>
  <si>
    <t>Comidas en restaurantes y cafeterías</t>
  </si>
  <si>
    <t>Domicilios</t>
  </si>
  <si>
    <t>Otro gasto de alimentación 01</t>
  </si>
  <si>
    <t>GASTOS MENSUALES EN VIVIENDA</t>
  </si>
  <si>
    <t>OTROS GASTOS ANUALES EN VIVIENDA</t>
  </si>
  <si>
    <t>Arrendamiento / cuota de crédito hipotecario</t>
  </si>
  <si>
    <t>Administración</t>
  </si>
  <si>
    <t>Acueducto, alcantarillado y aseo</t>
  </si>
  <si>
    <t>Energía eléctrica</t>
  </si>
  <si>
    <t>Gas</t>
  </si>
  <si>
    <t>Teléfono / TV básica / Internet</t>
  </si>
  <si>
    <t>Otros servicios de internet</t>
  </si>
  <si>
    <t>Muebles, aparatos y utensilios de hogar</t>
  </si>
  <si>
    <t>Repuestos o reparaciones</t>
  </si>
  <si>
    <t>Artículos de aseo del hogar</t>
  </si>
  <si>
    <t>Servicio doméstico</t>
  </si>
  <si>
    <t>Impuesto predial</t>
  </si>
  <si>
    <t>Valorización</t>
  </si>
  <si>
    <t>Otro gasto de vivienda 01</t>
  </si>
  <si>
    <t>Otro gasto de vivienda 02</t>
  </si>
  <si>
    <t>Otro gasto de vivienda 03</t>
  </si>
  <si>
    <t>GASTOS MENSUALES EN TRANSPORTE</t>
  </si>
  <si>
    <t>OTROS GASTOS ANUALES EN TRANSPORTE</t>
  </si>
  <si>
    <t>Buses</t>
  </si>
  <si>
    <t>Taxi / Uber / Cabify y similares</t>
  </si>
  <si>
    <t>Bicitaxi y otros medios de transporte urbano</t>
  </si>
  <si>
    <t>Gasolina</t>
  </si>
  <si>
    <t>Parqueaderos</t>
  </si>
  <si>
    <t>Lavado de vehículo</t>
  </si>
  <si>
    <t>Cambios de aceite, llantas y servicios de mecánica</t>
  </si>
  <si>
    <t>Peajes y otros gastos de vehículo</t>
  </si>
  <si>
    <t>Impuesto de vehículos</t>
  </si>
  <si>
    <t>SOAT y otros seguros de vehículos</t>
  </si>
  <si>
    <t>Transporte intermunicipal y transporte aéreo</t>
  </si>
  <si>
    <t>Otro gasto de transporte 01</t>
  </si>
  <si>
    <t>Otro gasto de transporte 02</t>
  </si>
  <si>
    <t>Otro gasto de transporte 03</t>
  </si>
  <si>
    <t>GASTOS MENSUALES EN SALUD</t>
  </si>
  <si>
    <t>OTROS GASTOS ANUALES EN SALUD</t>
  </si>
  <si>
    <t>Gastos de aseguramiento del sistema obligatorio</t>
  </si>
  <si>
    <t>Medicina prepagada, seguros de salud y similares</t>
  </si>
  <si>
    <t>Consultas médicas, exámenes y tratamientos</t>
  </si>
  <si>
    <t>Medicinas y anticonceptivos</t>
  </si>
  <si>
    <t>Peluquería</t>
  </si>
  <si>
    <t>Cosméticos y tratamientos de belleza</t>
  </si>
  <si>
    <t>Gimnasio y actividades deportivas</t>
  </si>
  <si>
    <t>Emermédica</t>
  </si>
  <si>
    <t>Otro gasto de salud 02</t>
  </si>
  <si>
    <t>Otro gasto de salud 03</t>
  </si>
  <si>
    <t>GASTOS MENSUALES EN ENTRETENIMIENTO</t>
  </si>
  <si>
    <t>OTROS GASTOS ANUALES EN ENTRETENIMIENTO</t>
  </si>
  <si>
    <t>Libros y revistas</t>
  </si>
  <si>
    <t>Cine, música y películas</t>
  </si>
  <si>
    <t>Rumba</t>
  </si>
  <si>
    <t>Conciertos, teatro y espectáculos</t>
  </si>
  <si>
    <t>Artículos y servicios para aficiones</t>
  </si>
  <si>
    <t>Tecnología y gadgets</t>
  </si>
  <si>
    <t>Mascotas (alimentación, veterinaria y accesorios)</t>
  </si>
  <si>
    <t>Turismo</t>
  </si>
  <si>
    <t>Club social</t>
  </si>
  <si>
    <t>Otro gasto de entretenimiento 01</t>
  </si>
  <si>
    <t>Otro gasto de entretenimiento 02</t>
  </si>
  <si>
    <t>Otro gasto de entretenimiento 03</t>
  </si>
  <si>
    <t>GASTOS MENSUALES EN VESTUARIO</t>
  </si>
  <si>
    <t>OTROS GASTOS ANUALES EN VESTUARIO</t>
  </si>
  <si>
    <t>Ropa</t>
  </si>
  <si>
    <t>Zapatos</t>
  </si>
  <si>
    <t>Uniformes</t>
  </si>
  <si>
    <t>Joyería y accesorios</t>
  </si>
  <si>
    <t>Lavandería</t>
  </si>
  <si>
    <t>Modistería y zapatería</t>
  </si>
  <si>
    <t>Otro gasto de vestuario 01</t>
  </si>
  <si>
    <t>Otro gasto de vestuario 02</t>
  </si>
  <si>
    <t>Otro gasto de vestuario 03</t>
  </si>
  <si>
    <t>GASTOS MENSUALES EN EDUCACIÓN</t>
  </si>
  <si>
    <t>OTROS GASTOS ANUALES EN EDUCACIÓN</t>
  </si>
  <si>
    <t>Matrículas y pensiones</t>
  </si>
  <si>
    <t>Cursos libres y seminarios</t>
  </si>
  <si>
    <t>Otras suscripciones</t>
  </si>
  <si>
    <t>Libros y artículos escolares</t>
  </si>
  <si>
    <t>Coaching / Mentoring</t>
  </si>
  <si>
    <t>Otro gasto de educación 01</t>
  </si>
  <si>
    <t>Otro gasto de educación 02</t>
  </si>
  <si>
    <t>Otro gasto de educación 03</t>
  </si>
  <si>
    <t>GASTOS MENSUALES EN COMUNICACIONES</t>
  </si>
  <si>
    <t>OTROS GASTOS ANUALES EN COMUNICACIONES</t>
  </si>
  <si>
    <t>Celular</t>
  </si>
  <si>
    <t>Minutos e internet (calle)</t>
  </si>
  <si>
    <t>Papelería</t>
  </si>
  <si>
    <t>Servicios de correo</t>
  </si>
  <si>
    <t>Otro gasto de comunicaciones 01</t>
  </si>
  <si>
    <t>Otro gasto de comunicaciones 02</t>
  </si>
  <si>
    <t>Otro gasto de comunicaciones 03</t>
  </si>
  <si>
    <t>OTROS GASTOS MENSUALES</t>
  </si>
  <si>
    <t>OTROS GASTOS ANUALES</t>
  </si>
  <si>
    <t>Cigarrillos y bebidas alcohólicas</t>
  </si>
  <si>
    <t>Gastos notariales y otros gastos legales</t>
  </si>
  <si>
    <t>Servicios contables</t>
  </si>
  <si>
    <t>Donaciones</t>
  </si>
  <si>
    <t>Regalos</t>
  </si>
  <si>
    <t>Mesadas</t>
  </si>
  <si>
    <t>Gastos financieros</t>
  </si>
  <si>
    <t>Seguros de vida</t>
  </si>
  <si>
    <t>Seguros de hogar</t>
  </si>
  <si>
    <t>Otros seguros</t>
  </si>
  <si>
    <t>Ayuda a familiares (abuela)</t>
  </si>
  <si>
    <t>Dulces en la calle</t>
  </si>
  <si>
    <t>Otro gasto 02</t>
  </si>
  <si>
    <t>Otro gasto 03</t>
  </si>
  <si>
    <t>TOTAL GASTOS MENSUALES</t>
  </si>
  <si>
    <t>RESUMEN PRESUPUESTO</t>
  </si>
  <si>
    <r>
      <rPr>
        <b/>
        <sz val="14"/>
        <color rgb="FFC00000"/>
        <rFont val="Arial"/>
      </rPr>
      <t>(-)</t>
    </r>
    <r>
      <rPr>
        <sz val="14"/>
        <color rgb="FFC00000"/>
        <rFont val="Arial"/>
      </rPr>
      <t xml:space="preserve"> </t>
    </r>
    <r>
      <rPr>
        <sz val="14"/>
        <color rgb="FF6D6E71"/>
        <rFont val="Arial"/>
      </rPr>
      <t>PAGOS MENSUALES A DEUDAS</t>
    </r>
  </si>
  <si>
    <r>
      <rPr>
        <b/>
        <sz val="14"/>
        <color rgb="FFC00000"/>
        <rFont val="Arial"/>
      </rPr>
      <t>(-)</t>
    </r>
    <r>
      <rPr>
        <sz val="14"/>
        <color rgb="FFC00000"/>
        <rFont val="Arial"/>
      </rPr>
      <t xml:space="preserve"> </t>
    </r>
    <r>
      <rPr>
        <sz val="14"/>
        <color rgb="FF6D6E71"/>
        <rFont val="Arial"/>
      </rPr>
      <t>PAGOS ANUALES A DEUDAS</t>
    </r>
  </si>
  <si>
    <r>
      <rPr>
        <b/>
        <sz val="14"/>
        <color rgb="FFC00000"/>
        <rFont val="Arial"/>
      </rPr>
      <t>(-)</t>
    </r>
    <r>
      <rPr>
        <sz val="14"/>
        <color rgb="FFC00000"/>
        <rFont val="Arial"/>
      </rPr>
      <t xml:space="preserve"> </t>
    </r>
    <r>
      <rPr>
        <sz val="14"/>
        <color rgb="FF6D6E71"/>
        <rFont val="Arial"/>
      </rPr>
      <t>AHORRO MENSUAL</t>
    </r>
  </si>
  <si>
    <r>
      <rPr>
        <b/>
        <sz val="14"/>
        <color rgb="FFC00000"/>
        <rFont val="Arial"/>
      </rPr>
      <t>(-)</t>
    </r>
    <r>
      <rPr>
        <sz val="14"/>
        <color rgb="FFC00000"/>
        <rFont val="Arial"/>
      </rPr>
      <t xml:space="preserve"> </t>
    </r>
    <r>
      <rPr>
        <sz val="14"/>
        <color rgb="FF6D6E71"/>
        <rFont val="Arial"/>
      </rPr>
      <t xml:space="preserve"> OTRO AHORRO ANUAL</t>
    </r>
  </si>
  <si>
    <r>
      <rPr>
        <b/>
        <sz val="14"/>
        <color rgb="FFC00000"/>
        <rFont val="Arial"/>
      </rPr>
      <t>(-)</t>
    </r>
    <r>
      <rPr>
        <sz val="14"/>
        <color rgb="FF6D6E71"/>
        <rFont val="Arial"/>
      </rPr>
      <t xml:space="preserve"> GASTOS MENSUALES</t>
    </r>
  </si>
  <si>
    <r>
      <rPr>
        <b/>
        <sz val="14"/>
        <color rgb="FFC00000"/>
        <rFont val="Arial"/>
      </rPr>
      <t>(-)</t>
    </r>
    <r>
      <rPr>
        <sz val="14"/>
        <color rgb="FF6D6E71"/>
        <rFont val="Arial"/>
      </rPr>
      <t xml:space="preserve"> OTROS GASTOS ANUALES</t>
    </r>
  </si>
  <si>
    <t>SALDO FINAL MENSUAL</t>
  </si>
  <si>
    <t>SALDO FINAL ANUAL</t>
  </si>
  <si>
    <t>MI TABLERO DE CONTROL</t>
  </si>
  <si>
    <t>USO MENSUAL DE MI DINERO</t>
  </si>
  <si>
    <t>MI INDICADOR META ($)</t>
  </si>
  <si>
    <t>MIS OBJETIVOS</t>
  </si>
  <si>
    <t>MI PLAN</t>
  </si>
  <si>
    <t>Ingresos mensuales</t>
  </si>
  <si>
    <t>A 30 DÍAS</t>
  </si>
  <si>
    <t>Ahorro mensual</t>
  </si>
  <si>
    <t xml:space="preserve"> </t>
  </si>
  <si>
    <t>Pago a deudas mensual</t>
  </si>
  <si>
    <t>Gastos mensuales</t>
  </si>
  <si>
    <t>TOTAL</t>
  </si>
  <si>
    <t>A 90 DÍAS</t>
  </si>
  <si>
    <t>OTROS INGRESOS Y GASTOS ANUALES</t>
  </si>
  <si>
    <t>Otros ingresos anuales</t>
  </si>
  <si>
    <t>Otro ahorro anual</t>
  </si>
  <si>
    <t>Otros pagos de deudas anuales</t>
  </si>
  <si>
    <t>Otros gastos anuales</t>
  </si>
  <si>
    <t>A 360 DÍAS</t>
  </si>
  <si>
    <t>INDICADORES DE SALUD FINANCIERA</t>
  </si>
  <si>
    <t>MI INDICADOR META</t>
  </si>
  <si>
    <t>QUÉ NECESITO HACER PARA MEJORAR MI BIENESTAR FINANCIERO</t>
  </si>
  <si>
    <r>
      <t xml:space="preserve">Pagos mensuales a </t>
    </r>
    <r>
      <rPr>
        <b/>
        <sz val="10"/>
        <rFont val="Arial"/>
      </rPr>
      <t>deuda de consumo</t>
    </r>
  </si>
  <si>
    <t>MI SEGURIDAD FINANCIERA EN EL PRESENTE</t>
  </si>
  <si>
    <t>MI LIBERTAD FINANCIERA EN EL PRESENTE</t>
  </si>
  <si>
    <t>Deuda Total</t>
  </si>
  <si>
    <r>
      <t xml:space="preserve">% de </t>
    </r>
    <r>
      <rPr>
        <b/>
        <sz val="10"/>
        <rFont val="Arial"/>
      </rPr>
      <t>activos líquidos</t>
    </r>
  </si>
  <si>
    <r>
      <t xml:space="preserve">% de </t>
    </r>
    <r>
      <rPr>
        <b/>
        <sz val="10"/>
        <rFont val="Arial"/>
      </rPr>
      <t>activos no líquidos</t>
    </r>
  </si>
  <si>
    <t>MI SEGURIDAD FINANCIERA EN EL FUTURO</t>
  </si>
  <si>
    <t>MI LIBERTAD FINANCIERA EN EL FUTURO</t>
  </si>
  <si>
    <r>
      <t xml:space="preserve">Tamaño de mi </t>
    </r>
    <r>
      <rPr>
        <b/>
        <sz val="10"/>
        <rFont val="Arial"/>
      </rPr>
      <t>Fondo de Emergencias</t>
    </r>
  </si>
  <si>
    <r>
      <t xml:space="preserve">Nivel de </t>
    </r>
    <r>
      <rPr>
        <b/>
        <sz val="10"/>
        <rFont val="Arial"/>
      </rPr>
      <t>solvecia</t>
    </r>
  </si>
  <si>
    <t>Miguel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</si>
</sst>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.00"/>
    <numFmt numFmtId="165" formatCode="0.00%;[Red]0.00%"/>
    <numFmt numFmtId="166" formatCode="_-&quot;$&quot;\ * #,##0.00_-;\-&quot;$&quot;\ * #,##0.00_-;_-&quot;$&quot;\ * &quot;-&quot;??_-;_-@"/>
    <numFmt numFmtId="167" formatCode="_-&quot;$&quot;* #,##0_-;\-&quot;$&quot;* #,##0_-;_-&quot;$&quot;* &quot;-&quot;_-;_-@"/>
    <numFmt numFmtId="168" formatCode="_-&quot;$&quot;\ * #,##0.00_-;[Red]\-&quot;$&quot;\ * #,##0.00_-;_-&quot;$&quot;\ * &quot;-&quot;??_-;_-@"/>
    <numFmt numFmtId="169" formatCode="0.000%"/>
    <numFmt numFmtId="170" formatCode="#,##0.00\ &quot;meses de gasto&quot;"/>
    <numFmt numFmtId="171" formatCode="#,##0.00\ &quot;veces mis deudas&quot;"/>
  </numFmts>
  <fonts count="45">
    <font>
      <sz val="10"/>
      <color rgb="FF000000"/>
      <name val="Arial"/>
    </font>
    <font>
      <sz val="11"/>
      <color theme="1"/>
      <name val="Roboto"/>
    </font>
    <font>
      <b/>
      <sz val="22"/>
      <color theme="1"/>
      <name val="Roboto"/>
    </font>
    <font>
      <b/>
      <sz val="11"/>
      <color rgb="FFFFFFFF"/>
      <name val="Roboto"/>
    </font>
    <font>
      <b/>
      <sz val="18"/>
      <color theme="1"/>
      <name val="Roboto"/>
    </font>
    <font>
      <sz val="10"/>
      <name val="Arial"/>
    </font>
    <font>
      <sz val="18"/>
      <color theme="1"/>
      <name val="Roboto"/>
    </font>
    <font>
      <b/>
      <sz val="11"/>
      <color theme="1"/>
      <name val="Roboto"/>
    </font>
    <font>
      <b/>
      <sz val="21"/>
      <color theme="1"/>
      <name val="Roboto"/>
    </font>
    <font>
      <sz val="10"/>
      <color theme="1"/>
      <name val="Roboto"/>
    </font>
    <font>
      <b/>
      <sz val="16"/>
      <color theme="0"/>
      <name val="Roboto"/>
    </font>
    <font>
      <i/>
      <sz val="14"/>
      <color rgb="FF000000"/>
      <name val="Roboto"/>
    </font>
    <font>
      <sz val="20"/>
      <color theme="1"/>
      <name val="Roboto"/>
    </font>
    <font>
      <b/>
      <sz val="20"/>
      <color theme="0"/>
      <name val="Roboto"/>
    </font>
    <font>
      <b/>
      <sz val="10"/>
      <color theme="0"/>
      <name val="Roboto"/>
    </font>
    <font>
      <b/>
      <sz val="12"/>
      <color theme="0"/>
      <name val="Roboto"/>
    </font>
    <font>
      <sz val="12"/>
      <color theme="1"/>
      <name val="Roboto"/>
    </font>
    <font>
      <sz val="12"/>
      <color rgb="FF000000"/>
      <name val="Roboto"/>
    </font>
    <font>
      <i/>
      <sz val="12"/>
      <color rgb="FF000000"/>
      <name val="Roboto"/>
    </font>
    <font>
      <i/>
      <sz val="12"/>
      <color theme="1"/>
      <name val="Roboto"/>
    </font>
    <font>
      <b/>
      <sz val="14"/>
      <color theme="1"/>
      <name val="Roboto"/>
    </font>
    <font>
      <b/>
      <i/>
      <sz val="12"/>
      <color theme="1"/>
      <name val="Roboto"/>
    </font>
    <font>
      <i/>
      <sz val="10"/>
      <color theme="1"/>
      <name val="Roboto"/>
    </font>
    <font>
      <b/>
      <sz val="12"/>
      <color rgb="FFFFFFFF"/>
      <name val="Roboto"/>
    </font>
    <font>
      <i/>
      <sz val="12"/>
      <color rgb="FFFFFFFF"/>
      <name val="Roboto"/>
    </font>
    <font>
      <sz val="12"/>
      <color rgb="FF6D6E71"/>
      <name val="Roboto"/>
    </font>
    <font>
      <i/>
      <sz val="12"/>
      <color theme="0"/>
      <name val="Roboto"/>
    </font>
    <font>
      <b/>
      <sz val="28"/>
      <color rgb="FF60C9AC"/>
      <name val="Roboto"/>
    </font>
    <font>
      <sz val="14"/>
      <color rgb="FF6D6E71"/>
      <name val="Roboto"/>
    </font>
    <font>
      <sz val="14"/>
      <color theme="1"/>
      <name val="Roboto"/>
    </font>
    <font>
      <b/>
      <sz val="14"/>
      <color rgb="FF6D6E71"/>
      <name val="Roboto"/>
    </font>
    <font>
      <b/>
      <sz val="10"/>
      <color theme="1"/>
      <name val="Roboto"/>
    </font>
    <font>
      <b/>
      <sz val="14"/>
      <color theme="0"/>
      <name val="Roboto"/>
    </font>
    <font>
      <sz val="11"/>
      <color rgb="FF434343"/>
      <name val="Roboto"/>
    </font>
    <font>
      <b/>
      <sz val="10"/>
      <color theme="1"/>
      <name val="Arial"/>
    </font>
    <font>
      <sz val="10"/>
      <color theme="1"/>
      <name val="Arial"/>
    </font>
    <font>
      <sz val="10"/>
      <color rgb="FF434343"/>
      <name val="Roboto"/>
    </font>
    <font>
      <sz val="11"/>
      <color theme="1"/>
      <name val="Arial"/>
    </font>
    <font>
      <sz val="11"/>
      <color rgb="FFFFFFFF"/>
      <name val="Roboto"/>
    </font>
    <font>
      <i/>
      <sz val="10"/>
      <name val="Arial"/>
    </font>
    <font>
      <u/>
      <sz val="10"/>
      <name val="Arial"/>
    </font>
    <font>
      <b/>
      <sz val="14"/>
      <color rgb="FFC00000"/>
      <name val="Arial"/>
    </font>
    <font>
      <sz val="14"/>
      <color rgb="FFC00000"/>
      <name val="Arial"/>
    </font>
    <font>
      <sz val="14"/>
      <color rgb="FF6D6E71"/>
      <name val="Arial"/>
    </font>
    <font>
      <b/>
      <sz val="10"/>
      <name val="Arial"/>
    </font>
  </fonts>
  <fills count="1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999999"/>
        <bgColor rgb="FF999999"/>
      </patternFill>
    </fill>
    <fill>
      <patternFill patternType="solid">
        <fgColor rgb="FFF1F2F2"/>
        <bgColor rgb="FFF1F2F2"/>
      </patternFill>
    </fill>
    <fill>
      <patternFill patternType="solid">
        <fgColor rgb="FFB7B7B7"/>
        <bgColor rgb="FFB7B7B7"/>
      </patternFill>
    </fill>
    <fill>
      <patternFill patternType="solid">
        <fgColor rgb="FF6D6E71"/>
        <bgColor rgb="FF6D6E71"/>
      </patternFill>
    </fill>
    <fill>
      <patternFill patternType="solid">
        <fgColor rgb="FFD9ECC1"/>
        <bgColor rgb="FFD9ECC1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/>
      <top/>
      <bottom/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6D6E71"/>
      </left>
      <right/>
      <top style="thick">
        <color rgb="FF6D6E71"/>
      </top>
      <bottom/>
      <diagonal/>
    </border>
    <border>
      <left/>
      <right/>
      <top style="thick">
        <color rgb="FF6D6E71"/>
      </top>
      <bottom/>
      <diagonal/>
    </border>
    <border>
      <left/>
      <right style="thick">
        <color rgb="FF6D6E71"/>
      </right>
      <top style="thick">
        <color rgb="FF6D6E71"/>
      </top>
      <bottom/>
      <diagonal/>
    </border>
    <border>
      <left style="thick">
        <color rgb="FF6D6E71"/>
      </left>
      <right/>
      <top/>
      <bottom/>
      <diagonal/>
    </border>
    <border>
      <left/>
      <right/>
      <top/>
      <bottom/>
      <diagonal/>
    </border>
    <border>
      <left/>
      <right style="thick">
        <color rgb="FF6D6E71"/>
      </right>
      <top/>
      <bottom/>
      <diagonal/>
    </border>
    <border>
      <left style="thick">
        <color rgb="FF7F7F7F"/>
      </left>
      <right style="thick">
        <color rgb="FF7F7F7F"/>
      </right>
      <top style="thick">
        <color rgb="FF7F7F7F"/>
      </top>
      <bottom style="thick">
        <color rgb="FF7F7F7F"/>
      </bottom>
      <diagonal/>
    </border>
    <border>
      <left style="thick">
        <color rgb="FF7F7F7F"/>
      </left>
      <right/>
      <top style="thick">
        <color rgb="FF7F7F7F"/>
      </top>
      <bottom style="thick">
        <color rgb="FF7F7F7F"/>
      </bottom>
      <diagonal/>
    </border>
    <border>
      <left/>
      <right style="thick">
        <color rgb="FF7F7F7F"/>
      </right>
      <top style="thick">
        <color rgb="FF7F7F7F"/>
      </top>
      <bottom style="thick">
        <color rgb="FF7F7F7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/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1">
    <xf numFmtId="0" fontId="0" fillId="0" borderId="0"/>
  </cellStyleXfs>
  <cellXfs count="144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64" fontId="7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164" fontId="7" fillId="0" borderId="0" xfId="0" applyNumberFormat="1" applyFont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10" fontId="4" fillId="0" borderId="0" xfId="0" applyNumberFormat="1" applyFont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9" fillId="3" borderId="10" xfId="0" applyFont="1" applyFill="1" applyBorder="1"/>
    <xf numFmtId="0" fontId="9" fillId="3" borderId="10" xfId="0" applyFont="1" applyFill="1" applyBorder="1" applyAlignment="1">
      <alignment vertical="center"/>
    </xf>
    <xf numFmtId="0" fontId="9" fillId="3" borderId="0" xfId="0" applyFont="1" applyFill="1"/>
    <xf numFmtId="0" fontId="10" fillId="4" borderId="11" xfId="0" applyFont="1" applyFill="1" applyBorder="1" applyAlignment="1">
      <alignment horizontal="right" vertical="center"/>
    </xf>
    <xf numFmtId="0" fontId="11" fillId="3" borderId="12" xfId="0" applyFont="1" applyFill="1" applyBorder="1" applyAlignment="1">
      <alignment horizontal="center" vertical="center"/>
    </xf>
    <xf numFmtId="0" fontId="12" fillId="3" borderId="10" xfId="0" applyFont="1" applyFill="1" applyBorder="1"/>
    <xf numFmtId="0" fontId="14" fillId="3" borderId="10" xfId="0" applyFont="1" applyFill="1" applyBorder="1" applyAlignment="1">
      <alignment wrapText="1"/>
    </xf>
    <xf numFmtId="0" fontId="15" fillId="5" borderId="16" xfId="0" applyFont="1" applyFill="1" applyBorder="1" applyAlignment="1">
      <alignment horizontal="center" vertical="center" wrapText="1"/>
    </xf>
    <xf numFmtId="0" fontId="15" fillId="5" borderId="10" xfId="0" applyFont="1" applyFill="1" applyBorder="1" applyAlignment="1">
      <alignment horizontal="center" vertical="center" wrapText="1"/>
    </xf>
    <xf numFmtId="0" fontId="16" fillId="3" borderId="10" xfId="0" applyFont="1" applyFill="1" applyBorder="1" applyAlignment="1">
      <alignment vertical="center"/>
    </xf>
    <xf numFmtId="0" fontId="17" fillId="3" borderId="19" xfId="0" applyFont="1" applyFill="1" applyBorder="1" applyAlignment="1">
      <alignment horizontal="left" vertical="center"/>
    </xf>
    <xf numFmtId="166" fontId="18" fillId="3" borderId="19" xfId="0" applyNumberFormat="1" applyFont="1" applyFill="1" applyBorder="1" applyAlignment="1">
      <alignment horizontal="left" vertical="center" wrapText="1"/>
    </xf>
    <xf numFmtId="166" fontId="18" fillId="3" borderId="19" xfId="0" applyNumberFormat="1" applyFont="1" applyFill="1" applyBorder="1" applyAlignment="1">
      <alignment horizontal="center" vertical="center" wrapText="1"/>
    </xf>
    <xf numFmtId="167" fontId="16" fillId="3" borderId="10" xfId="0" applyNumberFormat="1" applyFont="1" applyFill="1" applyBorder="1" applyAlignment="1">
      <alignment vertical="center"/>
    </xf>
    <xf numFmtId="0" fontId="16" fillId="3" borderId="19" xfId="0" applyFont="1" applyFill="1" applyBorder="1" applyAlignment="1">
      <alignment horizontal="left" vertical="center"/>
    </xf>
    <xf numFmtId="166" fontId="19" fillId="3" borderId="19" xfId="0" applyNumberFormat="1" applyFont="1" applyFill="1" applyBorder="1" applyAlignment="1">
      <alignment horizontal="left" vertical="center" wrapText="1"/>
    </xf>
    <xf numFmtId="166" fontId="19" fillId="3" borderId="19" xfId="0" applyNumberFormat="1" applyFont="1" applyFill="1" applyBorder="1" applyAlignment="1">
      <alignment horizontal="center" vertical="center" wrapText="1"/>
    </xf>
    <xf numFmtId="0" fontId="20" fillId="6" borderId="19" xfId="0" applyFont="1" applyFill="1" applyBorder="1" applyAlignment="1">
      <alignment horizontal="right" vertical="center"/>
    </xf>
    <xf numFmtId="166" fontId="21" fillId="6" borderId="19" xfId="0" applyNumberFormat="1" applyFont="1" applyFill="1" applyBorder="1" applyAlignment="1">
      <alignment horizontal="left" vertical="center" wrapText="1"/>
    </xf>
    <xf numFmtId="0" fontId="14" fillId="3" borderId="10" xfId="0" applyFont="1" applyFill="1" applyBorder="1" applyAlignment="1">
      <alignment vertical="center"/>
    </xf>
    <xf numFmtId="0" fontId="9" fillId="3" borderId="10" xfId="0" applyFont="1" applyFill="1" applyBorder="1" applyAlignment="1">
      <alignment horizontal="center" vertical="center"/>
    </xf>
    <xf numFmtId="0" fontId="22" fillId="3" borderId="10" xfId="0" applyFont="1" applyFill="1" applyBorder="1" applyAlignment="1">
      <alignment horizontal="center" vertical="center" wrapText="1"/>
    </xf>
    <xf numFmtId="166" fontId="22" fillId="3" borderId="10" xfId="0" applyNumberFormat="1" applyFont="1" applyFill="1" applyBorder="1" applyAlignment="1">
      <alignment horizontal="left" vertical="center" wrapText="1"/>
    </xf>
    <xf numFmtId="0" fontId="15" fillId="3" borderId="10" xfId="0" applyFont="1" applyFill="1" applyBorder="1" applyAlignment="1">
      <alignment vertical="center"/>
    </xf>
    <xf numFmtId="0" fontId="22" fillId="3" borderId="10" xfId="0" applyFont="1" applyFill="1" applyBorder="1" applyAlignment="1">
      <alignment horizontal="left" vertical="center" wrapText="1"/>
    </xf>
    <xf numFmtId="0" fontId="16" fillId="3" borderId="10" xfId="0" applyFont="1" applyFill="1" applyBorder="1"/>
    <xf numFmtId="166" fontId="9" fillId="3" borderId="10" xfId="0" applyNumberFormat="1" applyFont="1" applyFill="1" applyBorder="1" applyAlignment="1">
      <alignment wrapText="1"/>
    </xf>
    <xf numFmtId="167" fontId="9" fillId="3" borderId="10" xfId="0" applyNumberFormat="1" applyFont="1" applyFill="1" applyBorder="1"/>
    <xf numFmtId="0" fontId="23" fillId="7" borderId="19" xfId="0" applyFont="1" applyFill="1" applyBorder="1" applyAlignment="1">
      <alignment horizontal="right" vertical="center"/>
    </xf>
    <xf numFmtId="166" fontId="24" fillId="7" borderId="19" xfId="0" applyNumberFormat="1" applyFont="1" applyFill="1" applyBorder="1" applyAlignment="1">
      <alignment vertical="center"/>
    </xf>
    <xf numFmtId="0" fontId="25" fillId="3" borderId="19" xfId="0" applyFont="1" applyFill="1" applyBorder="1" applyAlignment="1">
      <alignment horizontal="left" vertical="center"/>
    </xf>
    <xf numFmtId="0" fontId="15" fillId="7" borderId="19" xfId="0" applyFont="1" applyFill="1" applyBorder="1" applyAlignment="1">
      <alignment horizontal="right" vertical="center"/>
    </xf>
    <xf numFmtId="166" fontId="26" fillId="7" borderId="19" xfId="0" applyNumberFormat="1" applyFont="1" applyFill="1" applyBorder="1" applyAlignment="1">
      <alignment vertical="center"/>
    </xf>
    <xf numFmtId="0" fontId="15" fillId="8" borderId="19" xfId="0" applyFont="1" applyFill="1" applyBorder="1" applyAlignment="1">
      <alignment horizontal="right" vertical="center"/>
    </xf>
    <xf numFmtId="166" fontId="26" fillId="8" borderId="19" xfId="0" applyNumberFormat="1" applyFont="1" applyFill="1" applyBorder="1" applyAlignment="1">
      <alignment vertical="center"/>
    </xf>
    <xf numFmtId="0" fontId="25" fillId="3" borderId="10" xfId="0" applyFont="1" applyFill="1" applyBorder="1" applyAlignment="1">
      <alignment horizontal="left"/>
    </xf>
    <xf numFmtId="166" fontId="9" fillId="3" borderId="10" xfId="0" applyNumberFormat="1" applyFont="1" applyFill="1" applyBorder="1" applyAlignment="1">
      <alignment horizontal="center" wrapText="1"/>
    </xf>
    <xf numFmtId="0" fontId="28" fillId="3" borderId="10" xfId="0" applyFont="1" applyFill="1" applyBorder="1" applyAlignment="1">
      <alignment horizontal="right"/>
    </xf>
    <xf numFmtId="166" fontId="29" fillId="3" borderId="10" xfId="0" applyNumberFormat="1" applyFont="1" applyFill="1" applyBorder="1"/>
    <xf numFmtId="166" fontId="9" fillId="3" borderId="10" xfId="0" applyNumberFormat="1" applyFont="1" applyFill="1" applyBorder="1"/>
    <xf numFmtId="0" fontId="30" fillId="3" borderId="24" xfId="0" applyFont="1" applyFill="1" applyBorder="1" applyAlignment="1">
      <alignment horizontal="right"/>
    </xf>
    <xf numFmtId="168" fontId="20" fillId="3" borderId="24" xfId="0" applyNumberFormat="1" applyFont="1" applyFill="1" applyBorder="1"/>
    <xf numFmtId="166" fontId="31" fillId="3" borderId="10" xfId="0" applyNumberFormat="1" applyFont="1" applyFill="1" applyBorder="1"/>
    <xf numFmtId="10" fontId="20" fillId="9" borderId="10" xfId="0" applyNumberFormat="1" applyFont="1" applyFill="1" applyBorder="1" applyAlignment="1">
      <alignment horizontal="center" vertical="center"/>
    </xf>
    <xf numFmtId="169" fontId="20" fillId="9" borderId="10" xfId="0" applyNumberFormat="1" applyFont="1" applyFill="1" applyBorder="1" applyAlignment="1">
      <alignment horizontal="center"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164" fontId="1" fillId="0" borderId="30" xfId="0" applyNumberFormat="1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164" fontId="1" fillId="10" borderId="30" xfId="0" applyNumberFormat="1" applyFont="1" applyFill="1" applyBorder="1" applyAlignment="1">
      <alignment vertical="center"/>
    </xf>
    <xf numFmtId="10" fontId="1" fillId="0" borderId="30" xfId="0" applyNumberFormat="1" applyFont="1" applyBorder="1" applyAlignment="1">
      <alignment vertical="center"/>
    </xf>
    <xf numFmtId="0" fontId="34" fillId="11" borderId="31" xfId="0" applyFont="1" applyFill="1" applyBorder="1" applyAlignment="1">
      <alignment horizontal="center" vertical="center"/>
    </xf>
    <xf numFmtId="0" fontId="1" fillId="0" borderId="32" xfId="0" applyFont="1" applyBorder="1" applyAlignment="1">
      <alignment vertical="center"/>
    </xf>
    <xf numFmtId="166" fontId="1" fillId="0" borderId="30" xfId="0" applyNumberFormat="1" applyFont="1" applyBorder="1" applyAlignment="1">
      <alignment vertical="center"/>
    </xf>
    <xf numFmtId="166" fontId="1" fillId="0" borderId="30" xfId="0" applyNumberFormat="1" applyFont="1" applyBorder="1" applyAlignment="1">
      <alignment vertical="center"/>
    </xf>
    <xf numFmtId="0" fontId="34" fillId="12" borderId="31" xfId="0" applyFont="1" applyFill="1" applyBorder="1" applyAlignment="1">
      <alignment horizontal="center" vertical="center"/>
    </xf>
    <xf numFmtId="0" fontId="1" fillId="0" borderId="33" xfId="0" applyFont="1" applyBorder="1" applyAlignment="1">
      <alignment vertical="center"/>
    </xf>
    <xf numFmtId="0" fontId="1" fillId="0" borderId="30" xfId="0" applyFont="1" applyBorder="1" applyAlignment="1">
      <alignment vertical="center" wrapText="1"/>
    </xf>
    <xf numFmtId="10" fontId="1" fillId="10" borderId="30" xfId="0" applyNumberFormat="1" applyFont="1" applyFill="1" applyBorder="1" applyAlignment="1">
      <alignment vertical="center"/>
    </xf>
    <xf numFmtId="170" fontId="1" fillId="10" borderId="30" xfId="0" applyNumberFormat="1" applyFont="1" applyFill="1" applyBorder="1" applyAlignment="1">
      <alignment vertical="center" wrapText="1"/>
    </xf>
    <xf numFmtId="171" fontId="1" fillId="10" borderId="30" xfId="0" applyNumberFormat="1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3" fillId="2" borderId="0" xfId="0" applyFont="1" applyFill="1" applyAlignment="1">
      <alignment horizontal="center" vertical="center" wrapText="1"/>
    </xf>
    <xf numFmtId="10" fontId="4" fillId="0" borderId="2" xfId="0" applyNumberFormat="1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1" fillId="0" borderId="5" xfId="0" applyFont="1" applyBorder="1" applyAlignment="1">
      <alignment horizontal="center" vertical="center" wrapText="1"/>
    </xf>
    <xf numFmtId="165" fontId="6" fillId="0" borderId="5" xfId="0" applyNumberFormat="1" applyFont="1" applyBorder="1" applyAlignment="1">
      <alignment horizontal="center" vertical="center"/>
    </xf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10" fontId="4" fillId="0" borderId="5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" fontId="4" fillId="0" borderId="2" xfId="0" applyNumberFormat="1" applyFont="1" applyBorder="1" applyAlignment="1">
      <alignment horizontal="center" vertical="center"/>
    </xf>
    <xf numFmtId="0" fontId="15" fillId="7" borderId="20" xfId="0" applyFont="1" applyFill="1" applyBorder="1" applyAlignment="1">
      <alignment horizontal="right" vertical="center"/>
    </xf>
    <xf numFmtId="0" fontId="5" fillId="0" borderId="21" xfId="0" applyFont="1" applyBorder="1"/>
    <xf numFmtId="166" fontId="26" fillId="7" borderId="20" xfId="0" applyNumberFormat="1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166" fontId="29" fillId="3" borderId="17" xfId="0" applyNumberFormat="1" applyFont="1" applyFill="1" applyBorder="1" applyAlignment="1">
      <alignment horizontal="center"/>
    </xf>
    <xf numFmtId="0" fontId="5" fillId="0" borderId="23" xfId="0" applyFont="1" applyBorder="1"/>
    <xf numFmtId="168" fontId="20" fillId="3" borderId="25" xfId="0" applyNumberFormat="1" applyFont="1" applyFill="1" applyBorder="1" applyAlignment="1">
      <alignment horizontal="center"/>
    </xf>
    <xf numFmtId="0" fontId="5" fillId="0" borderId="26" xfId="0" applyFont="1" applyBorder="1"/>
    <xf numFmtId="0" fontId="32" fillId="2" borderId="17" xfId="0" applyFont="1" applyFill="1" applyBorder="1" applyAlignment="1">
      <alignment horizontal="center" vertical="center"/>
    </xf>
    <xf numFmtId="0" fontId="20" fillId="6" borderId="20" xfId="0" applyFont="1" applyFill="1" applyBorder="1" applyAlignment="1">
      <alignment horizontal="right" vertical="center"/>
    </xf>
    <xf numFmtId="0" fontId="27" fillId="3" borderId="17" xfId="0" applyFont="1" applyFill="1" applyBorder="1" applyAlignment="1">
      <alignment horizontal="center" vertical="center"/>
    </xf>
    <xf numFmtId="0" fontId="5" fillId="0" borderId="22" xfId="0" applyFont="1" applyBorder="1"/>
    <xf numFmtId="166" fontId="21" fillId="6" borderId="20" xfId="0" applyNumberFormat="1" applyFont="1" applyFill="1" applyBorder="1" applyAlignment="1">
      <alignment horizontal="center" vertical="center" wrapText="1"/>
    </xf>
    <xf numFmtId="0" fontId="15" fillId="4" borderId="20" xfId="0" applyFont="1" applyFill="1" applyBorder="1" applyAlignment="1">
      <alignment horizontal="right" vertical="center"/>
    </xf>
    <xf numFmtId="166" fontId="26" fillId="4" borderId="20" xfId="0" applyNumberFormat="1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5" fillId="0" borderId="14" xfId="0" applyFont="1" applyBorder="1"/>
    <xf numFmtId="0" fontId="5" fillId="0" borderId="15" xfId="0" applyFont="1" applyBorder="1"/>
    <xf numFmtId="0" fontId="15" fillId="5" borderId="17" xfId="0" applyFont="1" applyFill="1" applyBorder="1" applyAlignment="1">
      <alignment horizontal="center" vertical="center" wrapText="1"/>
    </xf>
    <xf numFmtId="0" fontId="5" fillId="0" borderId="18" xfId="0" applyFont="1" applyBorder="1"/>
    <xf numFmtId="0" fontId="23" fillId="7" borderId="20" xfId="0" applyFont="1" applyFill="1" applyBorder="1" applyAlignment="1">
      <alignment horizontal="right" vertical="center"/>
    </xf>
    <xf numFmtId="166" fontId="24" fillId="7" borderId="20" xfId="0" applyNumberFormat="1" applyFont="1" applyFill="1" applyBorder="1" applyAlignment="1">
      <alignment horizontal="center" vertical="center"/>
    </xf>
    <xf numFmtId="164" fontId="1" fillId="0" borderId="31" xfId="0" applyNumberFormat="1" applyFont="1" applyBorder="1" applyAlignment="1">
      <alignment vertical="center"/>
    </xf>
    <xf numFmtId="0" fontId="5" fillId="0" borderId="33" xfId="0" applyFont="1" applyBorder="1"/>
    <xf numFmtId="0" fontId="34" fillId="11" borderId="31" xfId="0" applyFont="1" applyFill="1" applyBorder="1" applyAlignment="1">
      <alignment horizontal="center"/>
    </xf>
    <xf numFmtId="0" fontId="37" fillId="0" borderId="0" xfId="0" applyFont="1" applyAlignment="1">
      <alignment horizontal="center" vertical="center" wrapText="1"/>
    </xf>
    <xf numFmtId="10" fontId="1" fillId="0" borderId="31" xfId="0" applyNumberFormat="1" applyFont="1" applyBorder="1" applyAlignment="1">
      <alignment vertical="center"/>
    </xf>
    <xf numFmtId="170" fontId="1" fillId="0" borderId="31" xfId="0" applyNumberFormat="1" applyFont="1" applyBorder="1" applyAlignment="1">
      <alignment vertical="center"/>
    </xf>
    <xf numFmtId="171" fontId="1" fillId="0" borderId="31" xfId="0" applyNumberFormat="1" applyFont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3" fillId="12" borderId="31" xfId="0" applyFont="1" applyFill="1" applyBorder="1" applyAlignment="1">
      <alignment horizontal="center" vertical="center"/>
    </xf>
    <xf numFmtId="0" fontId="5" fillId="0" borderId="32" xfId="0" applyFont="1" applyBorder="1"/>
    <xf numFmtId="0" fontId="33" fillId="11" borderId="31" xfId="0" applyFont="1" applyFill="1" applyBorder="1" applyAlignment="1">
      <alignment horizontal="center" vertical="center"/>
    </xf>
    <xf numFmtId="0" fontId="38" fillId="7" borderId="31" xfId="0" applyFont="1" applyFill="1" applyBorder="1" applyAlignment="1">
      <alignment horizontal="center" vertical="center" wrapText="1"/>
    </xf>
    <xf numFmtId="0" fontId="34" fillId="1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34" fillId="11" borderId="2" xfId="0" applyFont="1" applyFill="1" applyBorder="1" applyAlignment="1">
      <alignment horizontal="center" vertical="center"/>
    </xf>
    <xf numFmtId="0" fontId="1" fillId="0" borderId="32" xfId="0" applyFont="1" applyBorder="1" applyAlignment="1">
      <alignment vertical="center"/>
    </xf>
    <xf numFmtId="0" fontId="35" fillId="0" borderId="3" xfId="0" applyFont="1" applyBorder="1"/>
  </cellXfs>
  <cellStyles count="1">
    <cellStyle name="Normal" xfId="0" builtinId="0"/>
  </cellStyles>
  <dxfs count="4">
    <dxf>
      <font>
        <b/>
        <color rgb="FFFF0000"/>
      </font>
      <fill>
        <patternFill patternType="solid">
          <fgColor rgb="FFE6B8AF"/>
          <bgColor rgb="FFE6B8AF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274E13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152400</xdr:rowOff>
    </xdr:from>
    <xdr:ext cx="1371600" cy="4667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152400</xdr:rowOff>
    </xdr:from>
    <xdr:ext cx="1371600" cy="4667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152400</xdr:rowOff>
    </xdr:from>
    <xdr:ext cx="1371600" cy="4667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152400</xdr:rowOff>
    </xdr:from>
    <xdr:ext cx="1371600" cy="4667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943100" cy="666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190500" cy="5715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152400</xdr:rowOff>
    </xdr:from>
    <xdr:ext cx="1371600" cy="4667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AA84F"/>
    <outlinePr summaryBelow="0" summaryRight="0"/>
  </sheetPr>
  <dimension ref="A1:Z1000"/>
  <sheetViews>
    <sheetView showGridLines="0" topLeftCell="G5" workbookViewId="0">
      <selection activeCell="C20" sqref="C20"/>
    </sheetView>
  </sheetViews>
  <sheetFormatPr baseColWidth="10" defaultColWidth="14.453125" defaultRowHeight="15.75" customHeight="1"/>
  <cols>
    <col min="2" max="2" width="25" customWidth="1"/>
    <col min="3" max="3" width="24.54296875" customWidth="1"/>
    <col min="10" max="26" width="14.453125" hidden="1"/>
  </cols>
  <sheetData>
    <row r="1" spans="1:26" ht="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">
      <c r="A2" s="1"/>
      <c r="B2" s="1"/>
      <c r="C2" s="86" t="s">
        <v>0</v>
      </c>
      <c r="D2" s="87"/>
      <c r="E2" s="87"/>
      <c r="F2" s="87"/>
      <c r="G2" s="87"/>
      <c r="H2" s="8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">
      <c r="A3" s="1"/>
      <c r="B3" s="1"/>
      <c r="C3" s="87"/>
      <c r="D3" s="87"/>
      <c r="E3" s="87"/>
      <c r="F3" s="87"/>
      <c r="G3" s="87"/>
      <c r="H3" s="8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8">
      <c r="A6" s="3"/>
      <c r="B6" s="4" t="s">
        <v>1</v>
      </c>
      <c r="C6" s="4" t="s">
        <v>2</v>
      </c>
      <c r="D6" s="3"/>
      <c r="E6" s="3"/>
      <c r="F6" s="88" t="s">
        <v>3</v>
      </c>
      <c r="G6" s="87"/>
      <c r="H6" s="87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">
      <c r="A7" s="1"/>
      <c r="B7" s="5" t="s">
        <v>4</v>
      </c>
      <c r="C7" s="6">
        <v>1</v>
      </c>
      <c r="D7" s="1"/>
      <c r="E7" s="1"/>
      <c r="F7" s="89">
        <f>C25/C14</f>
        <v>0</v>
      </c>
      <c r="G7" s="90"/>
      <c r="H7" s="9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">
      <c r="A8" s="1"/>
      <c r="B8" s="5" t="s">
        <v>5</v>
      </c>
      <c r="C8" s="6">
        <v>0</v>
      </c>
      <c r="D8" s="1"/>
      <c r="E8" s="1"/>
      <c r="F8" s="92"/>
      <c r="G8" s="87"/>
      <c r="H8" s="9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">
      <c r="A9" s="1"/>
      <c r="B9" s="5" t="s">
        <v>6</v>
      </c>
      <c r="C9" s="6">
        <v>0</v>
      </c>
      <c r="D9" s="1"/>
      <c r="E9" s="1"/>
      <c r="F9" s="94" t="s">
        <v>7</v>
      </c>
      <c r="G9" s="87"/>
      <c r="H9" s="93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">
      <c r="A10" s="1"/>
      <c r="B10" s="5" t="s">
        <v>8</v>
      </c>
      <c r="C10" s="6">
        <v>0</v>
      </c>
      <c r="D10" s="1"/>
      <c r="E10" s="1"/>
      <c r="F10" s="92"/>
      <c r="G10" s="87"/>
      <c r="H10" s="9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">
      <c r="A11" s="1"/>
      <c r="B11" s="5" t="s">
        <v>9</v>
      </c>
      <c r="C11" s="6">
        <v>0</v>
      </c>
      <c r="D11" s="1"/>
      <c r="E11" s="1"/>
      <c r="F11" s="92"/>
      <c r="G11" s="87"/>
      <c r="H11" s="93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">
      <c r="A12" s="1"/>
      <c r="B12" s="5" t="s">
        <v>10</v>
      </c>
      <c r="C12" s="6">
        <v>0</v>
      </c>
      <c r="D12" s="1"/>
      <c r="E12" s="1"/>
      <c r="F12" s="95">
        <f>1-F7</f>
        <v>1</v>
      </c>
      <c r="G12" s="87"/>
      <c r="H12" s="93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">
      <c r="A13" s="1"/>
      <c r="B13" s="5" t="s">
        <v>11</v>
      </c>
      <c r="C13" s="6">
        <v>0</v>
      </c>
      <c r="D13" s="1"/>
      <c r="E13" s="1"/>
      <c r="F13" s="96"/>
      <c r="G13" s="97"/>
      <c r="H13" s="9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">
      <c r="A14" s="1"/>
      <c r="B14" s="7" t="s">
        <v>12</v>
      </c>
      <c r="C14" s="8">
        <f>SUM(C7:C13)</f>
        <v>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8">
      <c r="A17" s="1"/>
      <c r="B17" s="4" t="s">
        <v>13</v>
      </c>
      <c r="C17" s="4" t="s">
        <v>14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">
      <c r="A18" s="1"/>
      <c r="B18" s="5" t="s">
        <v>15</v>
      </c>
      <c r="C18" s="6">
        <v>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">
      <c r="A19" s="1"/>
      <c r="B19" s="5" t="s">
        <v>16</v>
      </c>
      <c r="C19" s="6">
        <v>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">
      <c r="A20" s="1"/>
      <c r="B20" s="5" t="s">
        <v>17</v>
      </c>
      <c r="C20" s="6">
        <v>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">
      <c r="A21" s="1"/>
      <c r="B21" s="5" t="s">
        <v>18</v>
      </c>
      <c r="C21" s="6">
        <v>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">
      <c r="A22" s="1"/>
      <c r="B22" s="5" t="s">
        <v>19</v>
      </c>
      <c r="C22" s="6">
        <v>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">
      <c r="A23" s="1"/>
      <c r="B23" s="5" t="s">
        <v>20</v>
      </c>
      <c r="C23" s="6">
        <v>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">
      <c r="A24" s="1"/>
      <c r="B24" s="5" t="s">
        <v>21</v>
      </c>
      <c r="C24" s="6">
        <v>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">
      <c r="A25" s="1"/>
      <c r="B25" s="7" t="s">
        <v>22</v>
      </c>
      <c r="C25" s="8">
        <f>SUM(C18:C24)</f>
        <v>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" hidden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" hidden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" hidden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" hidden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" hidden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" hidden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" hidden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" hidden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" hidden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" hidden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" hidden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" hidden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" hidden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" hidden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" hidden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" hidden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" hidden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" hidden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" hidden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" hidden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" hidden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" hidden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" hidden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" hidden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" hidden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" hidden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" hidden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" hidden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" hidden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" hidden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" hidden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" hidden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" hidden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" hidden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" hidden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" hidden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" hidden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" hidden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" hidden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" hidden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" hidden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" hidden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" hidden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" hidden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" hidden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" hidden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" hidden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" hidden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" hidden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" hidden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" hidden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" hidden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" hidden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" hidden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" hidden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" hidden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" hidden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" hidden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" hidden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" hidden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" hidden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" hidden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" hidden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" hidden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" hidden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" hidden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" hidden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" hidden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" hidden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" hidden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" hidden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" hidden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" hidden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" hidden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" hidden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" hidden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" hidden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" hidden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" hidden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" hidden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" hidden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" hidden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" hidden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" hidden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" hidden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" hidden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" hidden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" hidden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" hidden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" hidden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" hidden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" hidden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" hidden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" hidden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" hidden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" hidden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" hidden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" hidden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" hidden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" hidden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" hidden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" hidden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" hidden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" hidden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" hidden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" hidden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" hidden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" hidden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" hidden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" hidden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" hidden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" hidden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" hidden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" hidden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" hidden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" hidden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" hidden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" hidden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" hidden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" hidden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" hidden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" hidden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" hidden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" hidden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" hidden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" hidden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" hidden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" hidden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" hidden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" hidden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" hidden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" hidden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" hidden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" hidden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" hidden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" hidden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" hidden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" hidden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" hidden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" hidden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" hidden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" hidden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" hidden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" hidden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" hidden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" hidden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" hidden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" hidden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" hidden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" hidden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" hidden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" hidden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" hidden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" hidden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" hidden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" hidden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" hidden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" hidden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" hidden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" hidden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" hidden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" hidden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" hidden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" hidden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" hidden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" hidden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" hidden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" hidden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" hidden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" hidden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" hidden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" hidden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" hidden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" hidden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" hidden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" hidden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" hidden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" hidden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" hidden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" hidden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" hidden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" hidden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" hidden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" hidden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" hidden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" hidden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" hidden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" hidden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" hidden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" hidden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" hidden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" hidden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" hidden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" hidden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" hidden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" hidden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" hidden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" hidden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" hidden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" hidden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" hidden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" hidden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" hidden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" hidden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" hidden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" hidden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" hidden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" hidden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" hidden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" hidden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" hidden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" hidden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" hidden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" hidden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" hidden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" hidden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" hidden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" hidden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" hidden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" hidden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" hidden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" hidden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" hidden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" hidden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" hidden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" hidden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" hidden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" hidden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" hidden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" hidden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" hidden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" hidden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" hidden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" hidden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" hidden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" hidden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" hidden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" hidden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" hidden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" hidden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" hidden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" hidden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" hidden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" hidden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" hidden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" hidden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" hidden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" hidden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" hidden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" hidden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" hidden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" hidden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" hidden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" hidden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" hidden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" hidden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" hidden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" hidden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" hidden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" hidden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" hidden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" hidden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" hidden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" hidden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" hidden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" hidden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" hidden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" hidden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" hidden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" hidden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" hidden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" hidden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" hidden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" hidden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" hidden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" hidden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" hidden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" hidden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" hidden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" hidden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" hidden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" hidden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" hidden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" hidden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" hidden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" hidden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" hidden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" hidden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" hidden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" hidden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" hidden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" hidden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" hidden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" hidden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" hidden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" hidden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" hidden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" hidden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" hidden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" hidden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" hidden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" hidden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" hidden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" hidden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" hidden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" hidden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" hidden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" hidden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" hidden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" hidden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" hidden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" hidden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" hidden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" hidden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" hidden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" hidden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" hidden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" hidden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" hidden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" hidden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" hidden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" hidden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" hidden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" hidden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" hidden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" hidden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" hidden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" hidden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" hidden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" hidden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" hidden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" hidden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" hidden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" hidden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" hidden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" hidden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" hidden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" hidden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" hidden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" hidden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" hidden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" hidden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" hidden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" hidden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" hidden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" hidden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" hidden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" hidden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" hidden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" hidden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" hidden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" hidden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" hidden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" hidden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" hidden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" hidden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" hidden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" hidden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" hidden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" hidden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" hidden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" hidden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" hidden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" hidden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" hidden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" hidden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" hidden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" hidden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" hidden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" hidden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" hidden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" hidden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" hidden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" hidden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" hidden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" hidden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" hidden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" hidden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" hidden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" hidden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" hidden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" hidden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" hidden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" hidden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" hidden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" hidden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" hidden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" hidden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" hidden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" hidden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" hidden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" hidden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" hidden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" hidden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" hidden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" hidden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" hidden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" hidden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" hidden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" hidden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" hidden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" hidden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" hidden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" hidden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" hidden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" hidden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" hidden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" hidden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" hidden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" hidden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" hidden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" hidden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" hidden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" hidden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" hidden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" hidden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" hidden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" hidden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" hidden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" hidden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" hidden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" hidden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" hidden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" hidden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" hidden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" hidden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" hidden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" hidden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" hidden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" hidden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" hidden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" hidden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" hidden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" hidden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" hidden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" hidden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" hidden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" hidden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" hidden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" hidden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" hidden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" hidden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" hidden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" hidden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" hidden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" hidden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" hidden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" hidden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" hidden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" hidden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" hidden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" hidden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" hidden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" hidden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" hidden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" hidden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" hidden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" hidden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" hidden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" hidden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" hidden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" hidden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" hidden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" hidden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" hidden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" hidden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" hidden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" hidden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" hidden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" hidden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" hidden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" hidden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" hidden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" hidden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" hidden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" hidden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" hidden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" hidden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" hidden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" hidden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" hidden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" hidden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" hidden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" hidden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" hidden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" hidden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" hidden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" hidden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" hidden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" hidden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" hidden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" hidden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" hidden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" hidden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" hidden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" hidden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" hidden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" hidden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" hidden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" hidden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" hidden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" hidden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" hidden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" hidden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" hidden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" hidden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" hidden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" hidden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" hidden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" hidden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" hidden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" hidden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" hidden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" hidden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" hidden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" hidden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" hidden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" hidden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" hidden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" hidden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" hidden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" hidden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" hidden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" hidden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" hidden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" hidden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" hidden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" hidden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" hidden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" hidden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" hidden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" hidden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" hidden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" hidden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" hidden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" hidden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" hidden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" hidden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" hidden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" hidden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" hidden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" hidden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" hidden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" hidden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" hidden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" hidden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" hidden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" hidden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" hidden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" hidden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" hidden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" hidden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" hidden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" hidden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" hidden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" hidden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" hidden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" hidden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" hidden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" hidden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" hidden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" hidden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" hidden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" hidden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" hidden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" hidden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" hidden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" hidden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" hidden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" hidden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" hidden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" hidden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" hidden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" hidden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" hidden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" hidden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" hidden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" hidden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" hidden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" hidden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" hidden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" hidden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" hidden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" hidden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" hidden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" hidden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" hidden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" hidden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" hidden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" hidden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" hidden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" hidden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" hidden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" hidden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" hidden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" hidden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" hidden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" hidden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" hidden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" hidden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" hidden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" hidden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" hidden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" hidden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" hidden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" hidden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" hidden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" hidden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" hidden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" hidden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" hidden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" hidden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" hidden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" hidden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" hidden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" hidden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" hidden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" hidden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" hidden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" hidden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" hidden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" hidden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" hidden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" hidden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" hidden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" hidden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" hidden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" hidden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" hidden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" hidden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" hidden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" hidden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" hidden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" hidden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" hidden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" hidden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" hidden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" hidden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" hidden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" hidden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" hidden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" hidden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" hidden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" hidden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" hidden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" hidden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" hidden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" hidden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" hidden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" hidden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" hidden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" hidden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" hidden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" hidden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" hidden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" hidden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" hidden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" hidden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" hidden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" hidden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" hidden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" hidden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" hidden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" hidden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" hidden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" hidden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" hidden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" hidden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" hidden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" hidden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" hidden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" hidden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" hidden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" hidden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" hidden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" hidden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" hidden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" hidden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" hidden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" hidden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" hidden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" hidden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" hidden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" hidden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" hidden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" hidden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" hidden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" hidden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" hidden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" hidden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" hidden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" hidden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" hidden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" hidden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" hidden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" hidden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" hidden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" hidden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" hidden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" hidden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" hidden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" hidden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" hidden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" hidden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" hidden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" hidden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" hidden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" hidden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" hidden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" hidden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" hidden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" hidden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" hidden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" hidden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" hidden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" hidden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" hidden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" hidden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" hidden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" hidden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" hidden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" hidden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" hidden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" hidden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" hidden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" hidden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" hidden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" hidden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" hidden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" hidden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" hidden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" hidden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" hidden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" hidden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" hidden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" hidden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" hidden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" hidden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" hidden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" hidden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" hidden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" hidden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" hidden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" hidden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" hidden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" hidden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" hidden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" hidden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" hidden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" hidden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" hidden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" hidden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" hidden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" hidden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" hidden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" hidden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" hidden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" hidden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" hidden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" hidden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" hidden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" hidden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" hidden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" hidden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" hidden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" hidden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" hidden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" hidden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" hidden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" hidden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" hidden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" hidden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" hidden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" hidden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" hidden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" hidden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" hidden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" hidden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" hidden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" hidden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" hidden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" hidden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" hidden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" hidden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" hidden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" hidden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" hidden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" hidden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" hidden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" hidden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" hidden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" hidden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" hidden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" hidden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" hidden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" hidden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" hidden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" hidden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" hidden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" hidden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" hidden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" hidden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" hidden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" hidden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" hidden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" hidden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" hidden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" hidden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" hidden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" hidden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" hidden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" hidden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" hidden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" hidden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" hidden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" hidden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" hidden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" hidden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" hidden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" hidden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" hidden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" hidden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" hidden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" hidden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" hidden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" hidden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" hidden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" hidden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" hidden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" hidden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" hidden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" hidden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" hidden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" hidden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" hidden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" hidden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" hidden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" hidden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" hidden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" hidden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" hidden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" hidden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" hidden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" hidden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" hidden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" hidden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" hidden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" hidden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" hidden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" hidden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" hidden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" hidden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" hidden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" hidden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" hidden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" hidden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" hidden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" hidden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" hidden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" hidden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" hidden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" hidden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" hidden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" hidden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" hidden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" hidden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" hidden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" hidden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" hidden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" hidden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" hidden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" hidden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" hidden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" hidden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" hidden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" hidden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" hidden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" hidden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" hidden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" hidden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" hidden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" hidden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" hidden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" hidden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" hidden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" hidden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" hidden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" hidden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" hidden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" hidden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" hidden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" hidden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" hidden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" hidden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" hidden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" hidden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" hidden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" hidden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" hidden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" hidden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" hidden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" hidden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" hidden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" hidden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" hidden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" hidden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" hidden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" hidden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" hidden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" hidden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" hidden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" hidden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" hidden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" hidden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" hidden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" hidden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" hidden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" hidden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" hidden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" hidden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" hidden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" hidden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" hidden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" hidden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" hidden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" hidden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" hidden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" hidden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" hidden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" hidden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" hidden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" hidden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" hidden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" hidden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" hidden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" hidden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" hidden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" hidden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" hidden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" hidden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" hidden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" hidden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" hidden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" hidden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" hidden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" hidden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" hidden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" hidden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" hidden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" hidden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" hidden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" hidden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" hidden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" hidden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" hidden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" hidden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" hidden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" hidden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" hidden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" hidden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" hidden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" hidden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" hidden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" hidden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" hidden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" hidden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" hidden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" hidden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" hidden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" hidden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C2:H3"/>
    <mergeCell ref="F6:H6"/>
    <mergeCell ref="F7:H8"/>
    <mergeCell ref="F9:H11"/>
    <mergeCell ref="F12:H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D966"/>
    <outlinePr summaryBelow="0" summaryRight="0"/>
  </sheetPr>
  <dimension ref="A1:AA1004"/>
  <sheetViews>
    <sheetView showGridLines="0" topLeftCell="A4" workbookViewId="0">
      <selection activeCell="E11" sqref="E11"/>
    </sheetView>
  </sheetViews>
  <sheetFormatPr baseColWidth="10" defaultColWidth="14.453125" defaultRowHeight="15.75" customHeight="1"/>
  <cols>
    <col min="2" max="2" width="25" customWidth="1"/>
    <col min="3" max="6" width="24.81640625" customWidth="1"/>
    <col min="8" max="27" width="14.453125" hidden="1"/>
  </cols>
  <sheetData>
    <row r="1" spans="1:27" ht="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8">
      <c r="A2" s="1"/>
      <c r="B2" s="100" t="s">
        <v>23</v>
      </c>
      <c r="C2" s="87"/>
      <c r="D2" s="87"/>
      <c r="E2" s="87"/>
      <c r="F2" s="87"/>
      <c r="G2" s="2"/>
      <c r="H2" s="2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8">
      <c r="A3" s="1"/>
      <c r="B3" s="1"/>
      <c r="C3" s="2"/>
      <c r="D3" s="2"/>
      <c r="E3" s="2"/>
      <c r="F3" s="2"/>
      <c r="G3" s="2"/>
      <c r="H3" s="2"/>
      <c r="I3" s="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8">
      <c r="A6" s="3"/>
      <c r="B6" s="4" t="s">
        <v>24</v>
      </c>
      <c r="C6" s="4" t="s">
        <v>25</v>
      </c>
      <c r="D6" s="4" t="s">
        <v>26</v>
      </c>
      <c r="E6" s="4" t="s">
        <v>27</v>
      </c>
      <c r="F6" s="4" t="s">
        <v>28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4">
      <c r="A7" s="1"/>
      <c r="B7" s="5" t="s">
        <v>29</v>
      </c>
      <c r="C7" s="6">
        <v>0</v>
      </c>
      <c r="D7" s="6">
        <v>0</v>
      </c>
      <c r="E7" s="9">
        <v>0</v>
      </c>
      <c r="F7" s="6" t="s">
        <v>30</v>
      </c>
      <c r="J7" s="1"/>
      <c r="K7" s="1"/>
      <c r="L7" s="10" t="s">
        <v>30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4">
      <c r="A8" s="1"/>
      <c r="B8" s="5" t="s">
        <v>31</v>
      </c>
      <c r="C8" s="6">
        <v>0</v>
      </c>
      <c r="D8" s="6">
        <v>0</v>
      </c>
      <c r="E8" s="9">
        <v>0</v>
      </c>
      <c r="F8" s="6" t="s">
        <v>32</v>
      </c>
      <c r="J8" s="1"/>
      <c r="K8" s="1"/>
      <c r="L8" s="10" t="s">
        <v>32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4">
      <c r="A9" s="1"/>
      <c r="B9" s="5" t="s">
        <v>33</v>
      </c>
      <c r="C9" s="6">
        <v>0</v>
      </c>
      <c r="D9" s="6">
        <v>0</v>
      </c>
      <c r="E9" s="9">
        <v>0</v>
      </c>
      <c r="F9" s="6" t="s">
        <v>30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4">
      <c r="A10" s="1"/>
      <c r="B10" s="5" t="s">
        <v>34</v>
      </c>
      <c r="C10" s="6">
        <v>0</v>
      </c>
      <c r="D10" s="6">
        <v>0</v>
      </c>
      <c r="E10" s="9">
        <v>0</v>
      </c>
      <c r="F10" s="6" t="s">
        <v>30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4">
      <c r="A11" s="1"/>
      <c r="B11" s="5" t="s">
        <v>35</v>
      </c>
      <c r="C11" s="6">
        <v>0</v>
      </c>
      <c r="D11" s="6">
        <v>0</v>
      </c>
      <c r="E11" s="9">
        <v>0</v>
      </c>
      <c r="F11" s="6" t="s">
        <v>32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4">
      <c r="A12" s="1"/>
      <c r="B12" s="5" t="s">
        <v>35</v>
      </c>
      <c r="C12" s="6">
        <v>0</v>
      </c>
      <c r="D12" s="6">
        <v>0</v>
      </c>
      <c r="E12" s="9">
        <v>0</v>
      </c>
      <c r="F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4">
      <c r="A13" s="1"/>
      <c r="B13" s="5" t="s">
        <v>36</v>
      </c>
      <c r="C13" s="6">
        <v>0</v>
      </c>
      <c r="D13" s="6">
        <v>0</v>
      </c>
      <c r="E13" s="9">
        <v>0</v>
      </c>
      <c r="F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4">
      <c r="A14" s="1"/>
      <c r="B14" s="5" t="s">
        <v>37</v>
      </c>
      <c r="C14" s="6">
        <v>0</v>
      </c>
      <c r="D14" s="6">
        <v>0</v>
      </c>
      <c r="E14" s="9">
        <v>0</v>
      </c>
      <c r="F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4">
      <c r="A15" s="1"/>
      <c r="B15" s="5" t="s">
        <v>38</v>
      </c>
      <c r="C15" s="6">
        <v>0</v>
      </c>
      <c r="D15" s="6">
        <v>0</v>
      </c>
      <c r="E15" s="9">
        <v>0</v>
      </c>
      <c r="F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4">
      <c r="A16" s="1"/>
      <c r="B16" s="5" t="s">
        <v>39</v>
      </c>
      <c r="C16" s="6">
        <v>0</v>
      </c>
      <c r="D16" s="6">
        <v>0</v>
      </c>
      <c r="E16" s="9">
        <v>0</v>
      </c>
      <c r="F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4">
      <c r="A17" s="1"/>
      <c r="B17" s="5" t="s">
        <v>40</v>
      </c>
      <c r="C17" s="6">
        <v>0</v>
      </c>
      <c r="D17" s="6">
        <v>0</v>
      </c>
      <c r="E17" s="9">
        <v>0</v>
      </c>
      <c r="F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4">
      <c r="A18" s="1"/>
      <c r="B18" s="5" t="s">
        <v>41</v>
      </c>
      <c r="C18" s="6">
        <v>0</v>
      </c>
      <c r="D18" s="6">
        <v>0</v>
      </c>
      <c r="E18" s="9">
        <v>0</v>
      </c>
      <c r="F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4">
      <c r="A19" s="1"/>
      <c r="B19" s="5" t="s">
        <v>42</v>
      </c>
      <c r="C19" s="6">
        <v>0</v>
      </c>
      <c r="D19" s="6">
        <v>0</v>
      </c>
      <c r="E19" s="9">
        <v>0</v>
      </c>
      <c r="F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4">
      <c r="A20" s="1"/>
      <c r="B20" s="7"/>
      <c r="C20" s="11">
        <f t="shared" ref="C20:D20" si="0">SUM(C7:C19)</f>
        <v>0</v>
      </c>
      <c r="D20" s="11">
        <f t="shared" si="0"/>
        <v>0</v>
      </c>
      <c r="E20" s="12" t="e">
        <f>C7/C20*E7+C8/C20*E8+C9/C20*E9+C10/C20*E10+C11/C20*E11+C12/C20*E12+C13/C20*E13+C14/C20*E14+C15/C20*E15+C16/C20*E16+C17/C20*E17+C18/C20*E18+C19/C20*E19</f>
        <v>#DIV/0!</v>
      </c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28">
      <c r="A21" s="14"/>
      <c r="B21" s="14"/>
      <c r="C21" s="15" t="s">
        <v>43</v>
      </c>
      <c r="D21" s="15" t="s">
        <v>44</v>
      </c>
      <c r="E21" s="15" t="s">
        <v>45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spans="1:27" ht="1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4">
      <c r="A23" s="1"/>
      <c r="B23" s="1"/>
      <c r="C23" s="1"/>
      <c r="D23" s="1"/>
      <c r="E23" s="1"/>
      <c r="F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4">
      <c r="A24" s="1"/>
      <c r="B24" s="1"/>
      <c r="C24" s="1"/>
      <c r="D24" s="1"/>
      <c r="E24" s="1"/>
      <c r="F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4">
      <c r="A25" s="1"/>
      <c r="B25" s="1"/>
      <c r="C25" s="1"/>
      <c r="D25" s="1"/>
      <c r="E25" s="1"/>
      <c r="F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4">
      <c r="A26" s="1"/>
      <c r="B26" s="88" t="s">
        <v>46</v>
      </c>
      <c r="C26" s="87"/>
      <c r="D26" s="1"/>
      <c r="E26" s="88" t="s">
        <v>47</v>
      </c>
      <c r="F26" s="87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9.75" customHeight="1">
      <c r="A27" s="1"/>
      <c r="B27" s="89"/>
      <c r="C27" s="91"/>
      <c r="D27" s="16"/>
      <c r="E27" s="89"/>
      <c r="F27" s="9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23">
      <c r="A28" s="1"/>
      <c r="B28" s="99">
        <f>(SUMIF(F8:F20,"CONSUMO",D8:D20))/'RETO 04 INGRESOS Y GASTOS'!$C$14</f>
        <v>0</v>
      </c>
      <c r="C28" s="93"/>
      <c r="D28" s="16"/>
      <c r="E28" s="99">
        <f>D20/'RETO 04 INGRESOS Y GASTOS'!C14</f>
        <v>0</v>
      </c>
      <c r="F28" s="93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4">
      <c r="A29" s="1"/>
      <c r="B29" s="17"/>
      <c r="C29" s="18"/>
      <c r="D29" s="19"/>
      <c r="E29" s="17"/>
      <c r="F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22.5">
      <c r="A30" s="1"/>
      <c r="B30" s="20"/>
      <c r="C30" s="20"/>
      <c r="D30" s="20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4" hidden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4" hidden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4" hidden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4" hidden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4" hidden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4" hidden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4" hidden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4" hidden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4" hidden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4" hidden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4" hidden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4" hidden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4" hidden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4" hidden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4" hidden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4" hidden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4" hidden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4" hidden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4" hidden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4" hidden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4" hidden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4" hidden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4" hidden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4" hidden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4" hidden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4" hidden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4" hidden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4" hidden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4" hidden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4" hidden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4" hidden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4" hidden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4" hidden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4" hidden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4" hidden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4" hidden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4" hidden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4" hidden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4" hidden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4" hidden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4" hidden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4" hidden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4" hidden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4" hidden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4" hidden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4" hidden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4" hidden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4" hidden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4" hidden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4" hidden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4" hidden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4" hidden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4" hidden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4" hidden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4" hidden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4" hidden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4" hidden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4" hidden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4" hidden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4" hidden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4" hidden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4" hidden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4" hidden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4" hidden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4" hidden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4" hidden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4" hidden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4" hidden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4" hidden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4" hidden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4" hidden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4" hidden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4" hidden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4" hidden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4" hidden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4" hidden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4" hidden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4" hidden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4" hidden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4" hidden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4" hidden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4" hidden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4" hidden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4" hidden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4" hidden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4" hidden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4" hidden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4" hidden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4" hidden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4" hidden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4" hidden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4" hidden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4" hidden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4" hidden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4" hidden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4" hidden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4" hidden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4" hidden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4" hidden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4" hidden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4" hidden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4" hidden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4" hidden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4" hidden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4" hidden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4" hidden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4" hidden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4" hidden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4" hidden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4" hidden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4" hidden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4" hidden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4" hidden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4" hidden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4" hidden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4" hidden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4" hidden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4" hidden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4" hidden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4" hidden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4" hidden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4" hidden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4" hidden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4" hidden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4" hidden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4" hidden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4" hidden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4" hidden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4" hidden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4" hidden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4" hidden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4" hidden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4" hidden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4" hidden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4" hidden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4" hidden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4" hidden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4" hidden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4" hidden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4" hidden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4" hidden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4" hidden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4" hidden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4" hidden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4" hidden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4" hidden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4" hidden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4" hidden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4" hidden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4" hidden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4" hidden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4" hidden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4" hidden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4" hidden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4" hidden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4" hidden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4" hidden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4" hidden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4" hidden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4" hidden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4" hidden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4" hidden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4" hidden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4" hidden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4" hidden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4" hidden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4" hidden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4" hidden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4" hidden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4" hidden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4" hidden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4" hidden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4" hidden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4" hidden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4" hidden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4" hidden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4" hidden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4" hidden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4" hidden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4" hidden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4" hidden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4" hidden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4" hidden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4" hidden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4" hidden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4" hidden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4" hidden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4" hidden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4" hidden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4" hidden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4" hidden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4" hidden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4" hidden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4" hidden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4" hidden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4" hidden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4" hidden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4" hidden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4" hidden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4" hidden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4" hidden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4" hidden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4" hidden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4" hidden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4" hidden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4" hidden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4" hidden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4" hidden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4" hidden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4" hidden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4" hidden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4" hidden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4" hidden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4" hidden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4" hidden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4" hidden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4" hidden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4" hidden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4" hidden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4" hidden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4" hidden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4" hidden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4" hidden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4" hidden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4" hidden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4" hidden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4" hidden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4" hidden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4" hidden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4" hidden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4" hidden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4" hidden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4" hidden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4" hidden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4" hidden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4" hidden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4" hidden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4" hidden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4" hidden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4" hidden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4" hidden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4" hidden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4" hidden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4" hidden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4" hidden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4" hidden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4" hidden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4" hidden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4" hidden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4" hidden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4" hidden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4" hidden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4" hidden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4" hidden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4" hidden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4" hidden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4" hidden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4" hidden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4" hidden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4" hidden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4" hidden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4" hidden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4" hidden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4" hidden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4" hidden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4" hidden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4" hidden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4" hidden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4" hidden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4" hidden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4" hidden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4" hidden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4" hidden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4" hidden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4" hidden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4" hidden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4" hidden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4" hidden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4" hidden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4" hidden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4" hidden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4" hidden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4" hidden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4" hidden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4" hidden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4" hidden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4" hidden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4" hidden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4" hidden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4" hidden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4" hidden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4" hidden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4" hidden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4" hidden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4" hidden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4" hidden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4" hidden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4" hidden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4" hidden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4" hidden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4" hidden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4" hidden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4" hidden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4" hidden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4" hidden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4" hidden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4" hidden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4" hidden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4" hidden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4" hidden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4" hidden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4" hidden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4" hidden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4" hidden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4" hidden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4" hidden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4" hidden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4" hidden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4" hidden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4" hidden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4" hidden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4" hidden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4" hidden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4" hidden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4" hidden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4" hidden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4" hidden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4" hidden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4" hidden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4" hidden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4" hidden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4" hidden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4" hidden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4" hidden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4" hidden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4" hidden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4" hidden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4" hidden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4" hidden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4" hidden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4" hidden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4" hidden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4" hidden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4" hidden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4" hidden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4" hidden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4" hidden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4" hidden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4" hidden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4" hidden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4" hidden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4" hidden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4" hidden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4" hidden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4" hidden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4" hidden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4" hidden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4" hidden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4" hidden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4" hidden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4" hidden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4" hidden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4" hidden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4" hidden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4" hidden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4" hidden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4" hidden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4" hidden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4" hidden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4" hidden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4" hidden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4" hidden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4" hidden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4" hidden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4" hidden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4" hidden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4" hidden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4" hidden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4" hidden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4" hidden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4" hidden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4" hidden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4" hidden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4" hidden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4" hidden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4" hidden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4" hidden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4" hidden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4" hidden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4" hidden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4" hidden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4" hidden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4" hidden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4" hidden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4" hidden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4" hidden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4" hidden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4" hidden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4" hidden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4" hidden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4" hidden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4" hidden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4" hidden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4" hidden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4" hidden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4" hidden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4" hidden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4" hidden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4" hidden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4" hidden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4" hidden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4" hidden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4" hidden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4" hidden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4" hidden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4" hidden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4" hidden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4" hidden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4" hidden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4" hidden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4" hidden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4" hidden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4" hidden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4" hidden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4" hidden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4" hidden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4" hidden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4" hidden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4" hidden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4" hidden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4" hidden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4" hidden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4" hidden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4" hidden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4" hidden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4" hidden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4" hidden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4" hidden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4" hidden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4" hidden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4" hidden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4" hidden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4" hidden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4" hidden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4" hidden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4" hidden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4" hidden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4" hidden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4" hidden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4" hidden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4" hidden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4" hidden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4" hidden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4" hidden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4" hidden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4" hidden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4" hidden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4" hidden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4" hidden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4" hidden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4" hidden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4" hidden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4" hidden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4" hidden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4" hidden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4" hidden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4" hidden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4" hidden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4" hidden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4" hidden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4" hidden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4" hidden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4" hidden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4" hidden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4" hidden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4" hidden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4" hidden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4" hidden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4" hidden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4" hidden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4" hidden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4" hidden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4" hidden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4" hidden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4" hidden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4" hidden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4" hidden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4" hidden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4" hidden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4" hidden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4" hidden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4" hidden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4" hidden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4" hidden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4" hidden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4" hidden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4" hidden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4" hidden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4" hidden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4" hidden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4" hidden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4" hidden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4" hidden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4" hidden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4" hidden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4" hidden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4" hidden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4" hidden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4" hidden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4" hidden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4" hidden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4" hidden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4" hidden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4" hidden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4" hidden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4" hidden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4" hidden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4" hidden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4" hidden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4" hidden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4" hidden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4" hidden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4" hidden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4" hidden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4" hidden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4" hidden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4" hidden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4" hidden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4" hidden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4" hidden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4" hidden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4" hidden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4" hidden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4" hidden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4" hidden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4" hidden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4" hidden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4" hidden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4" hidden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4" hidden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4" hidden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4" hidden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4" hidden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4" hidden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4" hidden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4" hidden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4" hidden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4" hidden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4" hidden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4" hidden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4" hidden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4" hidden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4" hidden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4" hidden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4" hidden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4" hidden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4" hidden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4" hidden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4" hidden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4" hidden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4" hidden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4" hidden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4" hidden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4" hidden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4" hidden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4" hidden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4" hidden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4" hidden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4" hidden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4" hidden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4" hidden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4" hidden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4" hidden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4" hidden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4" hidden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4" hidden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4" hidden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4" hidden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4" hidden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4" hidden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4" hidden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4" hidden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4" hidden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4" hidden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4" hidden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4" hidden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4" hidden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4" hidden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4" hidden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4" hidden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4" hidden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4" hidden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4" hidden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4" hidden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4" hidden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4" hidden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4" hidden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4" hidden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4" hidden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4" hidden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4" hidden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4" hidden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4" hidden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4" hidden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4" hidden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4" hidden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4" hidden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4" hidden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4" hidden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4" hidden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4" hidden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4" hidden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4" hidden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4" hidden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4" hidden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4" hidden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4" hidden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4" hidden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4" hidden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4" hidden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4" hidden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4" hidden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4" hidden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4" hidden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4" hidden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4" hidden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4" hidden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4" hidden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4" hidden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4" hidden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4" hidden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4" hidden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4" hidden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4" hidden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4" hidden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4" hidden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4" hidden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4" hidden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4" hidden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4" hidden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4" hidden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4" hidden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4" hidden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4" hidden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4" hidden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4" hidden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4" hidden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4" hidden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4" hidden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4" hidden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4" hidden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4" hidden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4" hidden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4" hidden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4" hidden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4" hidden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4" hidden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4" hidden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4" hidden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4" hidden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4" hidden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4" hidden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4" hidden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4" hidden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4" hidden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4" hidden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4" hidden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4" hidden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4" hidden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4" hidden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4" hidden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4" hidden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4" hidden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4" hidden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4" hidden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4" hidden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4" hidden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4" hidden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4" hidden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4" hidden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4" hidden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4" hidden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4" hidden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4" hidden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4" hidden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4" hidden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4" hidden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4" hidden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4" hidden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4" hidden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4" hidden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4" hidden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4" hidden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4" hidden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4" hidden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4" hidden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4" hidden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4" hidden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4" hidden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4" hidden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4" hidden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4" hidden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4" hidden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4" hidden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4" hidden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4" hidden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4" hidden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4" hidden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4" hidden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4" hidden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4" hidden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4" hidden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4" hidden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4" hidden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4" hidden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4" hidden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4" hidden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4" hidden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4" hidden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4" hidden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4" hidden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4" hidden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4" hidden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4" hidden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4" hidden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4" hidden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4" hidden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4" hidden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4" hidden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4" hidden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4" hidden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4" hidden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4" hidden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4" hidden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4" hidden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4" hidden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4" hidden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4" hidden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4" hidden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4" hidden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4" hidden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4" hidden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4" hidden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4" hidden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4" hidden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4" hidden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4" hidden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4" hidden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4" hidden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4" hidden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4" hidden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4" hidden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4" hidden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4" hidden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4" hidden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4" hidden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4" hidden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4" hidden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4" hidden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4" hidden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4" hidden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4" hidden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4" hidden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4" hidden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4" hidden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4" hidden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4" hidden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4" hidden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4" hidden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4" hidden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4" hidden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4" hidden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4" hidden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4" hidden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4" hidden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4" hidden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4" hidden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4" hidden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4" hidden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4" hidden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4" hidden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4" hidden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4" hidden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4" hidden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4" hidden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4" hidden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4" hidden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4" hidden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4" hidden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4" hidden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4" hidden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4" hidden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4" hidden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4" hidden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4" hidden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4" hidden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4" hidden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4" hidden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4" hidden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4" hidden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4" hidden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4" hidden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4" hidden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4" hidden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4" hidden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4" hidden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4" hidden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4" hidden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4" hidden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4" hidden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4" hidden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4" hidden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4" hidden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4" hidden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4" hidden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4" hidden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4" hidden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4" hidden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4" hidden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4" hidden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4" hidden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4" hidden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4" hidden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4" hidden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4" hidden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4" hidden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4" hidden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4" hidden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4" hidden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4" hidden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4" hidden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4" hidden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4" hidden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4" hidden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4" hidden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4" hidden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4" hidden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4" hidden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4" hidden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4" hidden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4" hidden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4" hidden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4" hidden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4" hidden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4" hidden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4" hidden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4" hidden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4" hidden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4" hidden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4" hidden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4" hidden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4" hidden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4" hidden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4" hidden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4" hidden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4" hidden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4" hidden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4" hidden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4" hidden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4" hidden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4" hidden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4" hidden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4" hidden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4" hidden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4" hidden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4" hidden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4" hidden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4" hidden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4" hidden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4" hidden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4" hidden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4" hidden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4" hidden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4" hidden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4" hidden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4" hidden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4" hidden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4" hidden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4" hidden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4" hidden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4" hidden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4" hidden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4" hidden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4" hidden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4" hidden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4" hidden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4" hidden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4" hidden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4" hidden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4" hidden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4" hidden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4" hidden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4" hidden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4" hidden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4" hidden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4" hidden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4" hidden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4" hidden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4" hidden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4" hidden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4" hidden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4" hidden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4" hidden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4" hidden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4" hidden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4" hidden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4" hidden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4" hidden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4" hidden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4" hidden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4" hidden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4" hidden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4" hidden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4" hidden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4" hidden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4" hidden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4" hidden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4" hidden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4" hidden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4" hidden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4" hidden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4" hidden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4" hidden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4" hidden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4" hidden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4" hidden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4" hidden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4" hidden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4" hidden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4" hidden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4" hidden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4" hidden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4" hidden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4" hidden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4" hidden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4" hidden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4" hidden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4" hidden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4" hidden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4" hidden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4" hidden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4" hidden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4" hidden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4" hidden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4" hidden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4" hidden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4" hidden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4" hidden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4" hidden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4" hidden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4" hidden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4" hidden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4" hidden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4" hidden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4" hidden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4" hidden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4" hidden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4" hidden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4" hidden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4" hidden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4" hidden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4" hidden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4" hidden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4" hidden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4" hidden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4" hidden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4" hidden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4" hidden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14" hidden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14" hidden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</sheetData>
  <mergeCells count="7">
    <mergeCell ref="B28:C28"/>
    <mergeCell ref="E28:F28"/>
    <mergeCell ref="B2:F2"/>
    <mergeCell ref="B26:C26"/>
    <mergeCell ref="E26:F26"/>
    <mergeCell ref="B27:C27"/>
    <mergeCell ref="E27:F27"/>
  </mergeCells>
  <dataValidations count="1">
    <dataValidation type="list" allowBlank="1" sqref="F7:F19" xr:uid="{00000000-0002-0000-0100-000000000000}">
      <formula1>$L$7:$L$8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FC5E8"/>
    <outlinePr summaryBelow="0" summaryRight="0"/>
  </sheetPr>
  <dimension ref="A1:AB1005"/>
  <sheetViews>
    <sheetView showGridLines="0" topLeftCell="A7" workbookViewId="0">
      <selection activeCell="C13" sqref="C13"/>
    </sheetView>
  </sheetViews>
  <sheetFormatPr baseColWidth="10" defaultColWidth="14.453125" defaultRowHeight="15.75" customHeight="1"/>
  <cols>
    <col min="2" max="2" width="25" customWidth="1"/>
    <col min="3" max="4" width="24.81640625" customWidth="1"/>
    <col min="5" max="5" width="8.08984375" customWidth="1"/>
    <col min="6" max="6" width="24.81640625" customWidth="1"/>
    <col min="8" max="8" width="9.81640625" customWidth="1"/>
    <col min="9" max="28" width="14.453125" hidden="1"/>
  </cols>
  <sheetData>
    <row r="1" spans="1:28" ht="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8">
      <c r="A2" s="1"/>
      <c r="B2" s="100" t="s">
        <v>48</v>
      </c>
      <c r="C2" s="87"/>
      <c r="D2" s="87"/>
      <c r="E2" s="87"/>
      <c r="F2" s="87"/>
      <c r="G2" s="87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28">
      <c r="A3" s="1"/>
      <c r="B3" s="1"/>
      <c r="C3" s="2"/>
      <c r="D3" s="2"/>
      <c r="E3" s="2"/>
      <c r="F3" s="2"/>
      <c r="G3" s="2"/>
      <c r="H3" s="2"/>
      <c r="I3" s="2"/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4">
      <c r="A6" s="3"/>
      <c r="B6" s="4" t="s">
        <v>49</v>
      </c>
      <c r="C6" s="4" t="s">
        <v>50</v>
      </c>
      <c r="D6" s="4" t="s">
        <v>51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8" ht="30.75" customHeight="1">
      <c r="A7" s="1"/>
      <c r="B7" s="21" t="s">
        <v>52</v>
      </c>
      <c r="C7" s="6">
        <v>14238</v>
      </c>
      <c r="D7" s="6" t="s">
        <v>53</v>
      </c>
      <c r="I7" s="1"/>
      <c r="J7" s="1"/>
      <c r="K7" s="10" t="s">
        <v>53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8" ht="30.75" customHeight="1">
      <c r="A8" s="1"/>
      <c r="B8" s="5" t="s">
        <v>54</v>
      </c>
      <c r="C8" s="6">
        <v>1000</v>
      </c>
      <c r="D8" s="6" t="s">
        <v>55</v>
      </c>
      <c r="F8" s="88" t="s">
        <v>56</v>
      </c>
      <c r="G8" s="87"/>
      <c r="I8" s="1"/>
      <c r="J8" s="1"/>
      <c r="K8" s="10" t="s">
        <v>55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8" ht="30.75" customHeight="1">
      <c r="A9" s="1"/>
      <c r="B9" s="5" t="s">
        <v>57</v>
      </c>
      <c r="C9" s="6">
        <v>0</v>
      </c>
      <c r="D9" s="6" t="s">
        <v>53</v>
      </c>
      <c r="F9" s="89">
        <f>(SUMIF(D7:D19,"LÍQUIDO",C7:C19))/SUM(C7:C19)</f>
        <v>0.38565094289224849</v>
      </c>
      <c r="G9" s="9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8" ht="30.75" customHeight="1">
      <c r="A10" s="1"/>
      <c r="B10" s="5" t="s">
        <v>58</v>
      </c>
      <c r="C10" s="6">
        <v>0</v>
      </c>
      <c r="D10" s="6" t="s">
        <v>55</v>
      </c>
      <c r="F10" s="101" t="s">
        <v>59</v>
      </c>
      <c r="G10" s="9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8" ht="30.75" customHeight="1">
      <c r="A11" s="1"/>
      <c r="B11" s="5" t="s">
        <v>60</v>
      </c>
      <c r="C11" s="6">
        <v>0</v>
      </c>
      <c r="D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8" ht="30.75" customHeight="1">
      <c r="A12" s="1"/>
      <c r="B12" s="5" t="s">
        <v>61</v>
      </c>
      <c r="C12" s="6">
        <v>0</v>
      </c>
      <c r="D12" s="6"/>
      <c r="F12" s="19"/>
      <c r="G12" s="19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8" ht="30.75" customHeight="1">
      <c r="A13" s="1"/>
      <c r="B13" s="5" t="s">
        <v>62</v>
      </c>
      <c r="C13" s="6">
        <v>200</v>
      </c>
      <c r="D13" s="6" t="s">
        <v>53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8" ht="30.75" customHeight="1">
      <c r="A14" s="1"/>
      <c r="B14" s="5" t="s">
        <v>63</v>
      </c>
      <c r="C14" s="6">
        <v>22000</v>
      </c>
      <c r="D14" s="6" t="s">
        <v>55</v>
      </c>
      <c r="F14" s="88" t="s">
        <v>64</v>
      </c>
      <c r="G14" s="8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8" ht="30.75" customHeight="1">
      <c r="A15" s="1"/>
      <c r="B15" s="5" t="s">
        <v>65</v>
      </c>
      <c r="C15" s="6">
        <v>0</v>
      </c>
      <c r="D15" s="6" t="s">
        <v>55</v>
      </c>
      <c r="F15" s="89">
        <f>(SUMIF(D7:D19,"NO LÍQUIDO",C7:C19))/SUM(C7:C19)</f>
        <v>0.61434905710775145</v>
      </c>
      <c r="G15" s="9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8" ht="30.75" customHeight="1">
      <c r="A16" s="1"/>
      <c r="B16" s="5" t="s">
        <v>66</v>
      </c>
      <c r="C16" s="6">
        <v>0</v>
      </c>
      <c r="D16" s="6"/>
      <c r="F16" s="101" t="s">
        <v>67</v>
      </c>
      <c r="G16" s="9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8" ht="30.75" customHeight="1">
      <c r="A17" s="1"/>
      <c r="B17" s="5" t="s">
        <v>68</v>
      </c>
      <c r="C17" s="6">
        <v>0</v>
      </c>
      <c r="D17" s="6"/>
      <c r="F17" s="102"/>
      <c r="G17" s="87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8" ht="30.75" customHeight="1">
      <c r="A18" s="1"/>
      <c r="B18" s="5" t="s">
        <v>69</v>
      </c>
      <c r="C18" s="6">
        <v>0</v>
      </c>
      <c r="D18" s="6"/>
      <c r="F18" s="19"/>
      <c r="G18" s="19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8" ht="30.75" customHeight="1">
      <c r="A19" s="1"/>
      <c r="B19" s="5" t="s">
        <v>70</v>
      </c>
      <c r="C19" s="6">
        <v>0</v>
      </c>
      <c r="D19" s="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8" ht="14">
      <c r="A20" s="1"/>
      <c r="B20" s="7"/>
      <c r="C20" s="11">
        <f>SUM(C7:C19)</f>
        <v>37438</v>
      </c>
      <c r="D20" s="13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8" ht="28">
      <c r="A21" s="14"/>
      <c r="B21" s="14"/>
      <c r="C21" s="15" t="s">
        <v>71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8" ht="1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4">
      <c r="A23" s="1"/>
      <c r="B23" s="1"/>
      <c r="C23" s="1"/>
      <c r="D23" s="1"/>
      <c r="E23" s="1"/>
      <c r="F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4">
      <c r="A24" s="1"/>
      <c r="B24" s="1"/>
      <c r="C24" s="1"/>
      <c r="D24" s="1"/>
      <c r="E24" s="1"/>
      <c r="F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4">
      <c r="A25" s="1"/>
      <c r="B25" s="1"/>
      <c r="C25" s="1"/>
      <c r="D25" s="1"/>
      <c r="E25" s="1"/>
      <c r="F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4">
      <c r="A26" s="1"/>
      <c r="D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9.75" customHeight="1">
      <c r="A27" s="1"/>
      <c r="D27" s="1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23">
      <c r="A28" s="1"/>
      <c r="D28" s="1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4">
      <c r="A29" s="1"/>
      <c r="D29" s="19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4">
      <c r="A30" s="1"/>
      <c r="D30" s="19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22.5">
      <c r="A31" s="1"/>
      <c r="B31" s="20"/>
      <c r="C31" s="20"/>
      <c r="D31" s="20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4" hidden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4" hidden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4" hidden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4" hidden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4" hidden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4" hidden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4" hidden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4" hidden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4" hidden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4" hidden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4" hidden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4" hidden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4" hidden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4" hidden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4" hidden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4" hidden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4" hidden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4" hidden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4" hidden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4" hidden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4" hidden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4" hidden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4" hidden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4" hidden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4" hidden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4" hidden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4" hidden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4" hidden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4" hidden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4" hidden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4" hidden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4" hidden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4" hidden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4" hidden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4" hidden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4" hidden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4" hidden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4" hidden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4" hidden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4" hidden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4" hidden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4" hidden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4" hidden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4" hidden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4" hidden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4" hidden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4" hidden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4" hidden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4" hidden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4" hidden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4" hidden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4" hidden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4" hidden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4" hidden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4" hidden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4" hidden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4" hidden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4" hidden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4" hidden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4" hidden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4" hidden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4" hidden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4" hidden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4" hidden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4" hidden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4" hidden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4" hidden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4" hidden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4" hidden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4" hidden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4" hidden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4" hidden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4" hidden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4" hidden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4" hidden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4" hidden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4" hidden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4" hidden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4" hidden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4" hidden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4" hidden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4" hidden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4" hidden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4" hidden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4" hidden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4" hidden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4" hidden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4" hidden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4" hidden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4" hidden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4" hidden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4" hidden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4" hidden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4" hidden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4" hidden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4" hidden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4" hidden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4" hidden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4" hidden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4" hidden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4" hidden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4" hidden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4" hidden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4" hidden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4" hidden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4" hidden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4" hidden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4" hidden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4" hidden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4" hidden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4" hidden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4" hidden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4" hidden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4" hidden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4" hidden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4" hidden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4" hidden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4" hidden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4" hidden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4" hidden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4" hidden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4" hidden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4" hidden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4" hidden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4" hidden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4" hidden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4" hidden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4" hidden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4" hidden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4" hidden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4" hidden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4" hidden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4" hidden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4" hidden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4" hidden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4" hidden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4" hidden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4" hidden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4" hidden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4" hidden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4" hidden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4" hidden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4" hidden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4" hidden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4" hidden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4" hidden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4" hidden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4" hidden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4" hidden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4" hidden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4" hidden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4" hidden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4" hidden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4" hidden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4" hidden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4" hidden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4" hidden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4" hidden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4" hidden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4" hidden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4" hidden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4" hidden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4" hidden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4" hidden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4" hidden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4" hidden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4" hidden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4" hidden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4" hidden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4" hidden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4" hidden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4" hidden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4" hidden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4" hidden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4" hidden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4" hidden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4" hidden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4" hidden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4" hidden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4" hidden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4" hidden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4" hidden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4" hidden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4" hidden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4" hidden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4" hidden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4" hidden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4" hidden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4" hidden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4" hidden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4" hidden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4" hidden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4" hidden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4" hidden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4" hidden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4" hidden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4" hidden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4" hidden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4" hidden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4" hidden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4" hidden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4" hidden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4" hidden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4" hidden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4" hidden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4" hidden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4" hidden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4" hidden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4" hidden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4" hidden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4" hidden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4" hidden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4" hidden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4" hidden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4" hidden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4" hidden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4" hidden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4" hidden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4" hidden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4" hidden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4" hidden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4" hidden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4" hidden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4" hidden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4" hidden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4" hidden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4" hidden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4" hidden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4" hidden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4" hidden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4" hidden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4" hidden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4" hidden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4" hidden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4" hidden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4" hidden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4" hidden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4" hidden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4" hidden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4" hidden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4" hidden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4" hidden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4" hidden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4" hidden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4" hidden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4" hidden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4" hidden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4" hidden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4" hidden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4" hidden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4" hidden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4" hidden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4" hidden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4" hidden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4" hidden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4" hidden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4" hidden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4" hidden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4" hidden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4" hidden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4" hidden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4" hidden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4" hidden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4" hidden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4" hidden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4" hidden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4" hidden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4" hidden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4" hidden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4" hidden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4" hidden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4" hidden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4" hidden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4" hidden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4" hidden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4" hidden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4" hidden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4" hidden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4" hidden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4" hidden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4" hidden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4" hidden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4" hidden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4" hidden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4" hidden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4" hidden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4" hidden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4" hidden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4" hidden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4" hidden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4" hidden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4" hidden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4" hidden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4" hidden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4" hidden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4" hidden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4" hidden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4" hidden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4" hidden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4" hidden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4" hidden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4" hidden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4" hidden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4" hidden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4" hidden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4" hidden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4" hidden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4" hidden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4" hidden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4" hidden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4" hidden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4" hidden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4" hidden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4" hidden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4" hidden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4" hidden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4" hidden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4" hidden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4" hidden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4" hidden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4" hidden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4" hidden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4" hidden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4" hidden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4" hidden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4" hidden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4" hidden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4" hidden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4" hidden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4" hidden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4" hidden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4" hidden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4" hidden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4" hidden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4" hidden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4" hidden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4" hidden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4" hidden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4" hidden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4" hidden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4" hidden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4" hidden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4" hidden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4" hidden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4" hidden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4" hidden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4" hidden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4" hidden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4" hidden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4" hidden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4" hidden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4" hidden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4" hidden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4" hidden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4" hidden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4" hidden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4" hidden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4" hidden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4" hidden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4" hidden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4" hidden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4" hidden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4" hidden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4" hidden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4" hidden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4" hidden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4" hidden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4" hidden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4" hidden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4" hidden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4" hidden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4" hidden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4" hidden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4" hidden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4" hidden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4" hidden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4" hidden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4" hidden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4" hidden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4" hidden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4" hidden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4" hidden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4" hidden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4" hidden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4" hidden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4" hidden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4" hidden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4" hidden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4" hidden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4" hidden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4" hidden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4" hidden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4" hidden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4" hidden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4" hidden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4" hidden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4" hidden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4" hidden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4" hidden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4" hidden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4" hidden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4" hidden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4" hidden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4" hidden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4" hidden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4" hidden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4" hidden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4" hidden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4" hidden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4" hidden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4" hidden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4" hidden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4" hidden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4" hidden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4" hidden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4" hidden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4" hidden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4" hidden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4" hidden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4" hidden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4" hidden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4" hidden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4" hidden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4" hidden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4" hidden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4" hidden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4" hidden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4" hidden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4" hidden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4" hidden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4" hidden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4" hidden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4" hidden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4" hidden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4" hidden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4" hidden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4" hidden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4" hidden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4" hidden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4" hidden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4" hidden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4" hidden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4" hidden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4" hidden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4" hidden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4" hidden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4" hidden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4" hidden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4" hidden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4" hidden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4" hidden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4" hidden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4" hidden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4" hidden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4" hidden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4" hidden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4" hidden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4" hidden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4" hidden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4" hidden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4" hidden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4" hidden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4" hidden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4" hidden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4" hidden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4" hidden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4" hidden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4" hidden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4" hidden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4" hidden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4" hidden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4" hidden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4" hidden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4" hidden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4" hidden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4" hidden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4" hidden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4" hidden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4" hidden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4" hidden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4" hidden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4" hidden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4" hidden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4" hidden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4" hidden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4" hidden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4" hidden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4" hidden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4" hidden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4" hidden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4" hidden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4" hidden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4" hidden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4" hidden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4" hidden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4" hidden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4" hidden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4" hidden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4" hidden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4" hidden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4" hidden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4" hidden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4" hidden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4" hidden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4" hidden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4" hidden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4" hidden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4" hidden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4" hidden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4" hidden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4" hidden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4" hidden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4" hidden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4" hidden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4" hidden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4" hidden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4" hidden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4" hidden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4" hidden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4" hidden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4" hidden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4" hidden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4" hidden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4" hidden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4" hidden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4" hidden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4" hidden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4" hidden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4" hidden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4" hidden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4" hidden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4" hidden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4" hidden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4" hidden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4" hidden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4" hidden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4" hidden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4" hidden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4" hidden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4" hidden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4" hidden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4" hidden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4" hidden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4" hidden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4" hidden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4" hidden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4" hidden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4" hidden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4" hidden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4" hidden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4" hidden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4" hidden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4" hidden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4" hidden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4" hidden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4" hidden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4" hidden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4" hidden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4" hidden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4" hidden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4" hidden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4" hidden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4" hidden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4" hidden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4" hidden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4" hidden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4" hidden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4" hidden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4" hidden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4" hidden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4" hidden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4" hidden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4" hidden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4" hidden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4" hidden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4" hidden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4" hidden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4" hidden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4" hidden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4" hidden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4" hidden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4" hidden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4" hidden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4" hidden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4" hidden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4" hidden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4" hidden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4" hidden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4" hidden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4" hidden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4" hidden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4" hidden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4" hidden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4" hidden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4" hidden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4" hidden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4" hidden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4" hidden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4" hidden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4" hidden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4" hidden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4" hidden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4" hidden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4" hidden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4" hidden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4" hidden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4" hidden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4" hidden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4" hidden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4" hidden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4" hidden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4" hidden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4" hidden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4" hidden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4" hidden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4" hidden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4" hidden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4" hidden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4" hidden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4" hidden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4" hidden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4" hidden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4" hidden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4" hidden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4" hidden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4" hidden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4" hidden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4" hidden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4" hidden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4" hidden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4" hidden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4" hidden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4" hidden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4" hidden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4" hidden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4" hidden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4" hidden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4" hidden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4" hidden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4" hidden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4" hidden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4" hidden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4" hidden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4" hidden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4" hidden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4" hidden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4" hidden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4" hidden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4" hidden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4" hidden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4" hidden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4" hidden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4" hidden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4" hidden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4" hidden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4" hidden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4" hidden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4" hidden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4" hidden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4" hidden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4" hidden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4" hidden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4" hidden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4" hidden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4" hidden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4" hidden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4" hidden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4" hidden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4" hidden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4" hidden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4" hidden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4" hidden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4" hidden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4" hidden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4" hidden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4" hidden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4" hidden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4" hidden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4" hidden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4" hidden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4" hidden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4" hidden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4" hidden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4" hidden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4" hidden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4" hidden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4" hidden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4" hidden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4" hidden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4" hidden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4" hidden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4" hidden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4" hidden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4" hidden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4" hidden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4" hidden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4" hidden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4" hidden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4" hidden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4" hidden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4" hidden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4" hidden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4" hidden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4" hidden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4" hidden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4" hidden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4" hidden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4" hidden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4" hidden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4" hidden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4" hidden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4" hidden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4" hidden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4" hidden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4" hidden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4" hidden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4" hidden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4" hidden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4" hidden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4" hidden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4" hidden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4" hidden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4" hidden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4" hidden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4" hidden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4" hidden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4" hidden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4" hidden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4" hidden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4" hidden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4" hidden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4" hidden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4" hidden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4" hidden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4" hidden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4" hidden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4" hidden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4" hidden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4" hidden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4" hidden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4" hidden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4" hidden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4" hidden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4" hidden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4" hidden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4" hidden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4" hidden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4" hidden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4" hidden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4" hidden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4" hidden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4" hidden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4" hidden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4" hidden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4" hidden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4" hidden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4" hidden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4" hidden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4" hidden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4" hidden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4" hidden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4" hidden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4" hidden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4" hidden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4" hidden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4" hidden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4" hidden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4" hidden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4" hidden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4" hidden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4" hidden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4" hidden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4" hidden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4" hidden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4" hidden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4" hidden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4" hidden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4" hidden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4" hidden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4" hidden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4" hidden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4" hidden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4" hidden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4" hidden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4" hidden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4" hidden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4" hidden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4" hidden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4" hidden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4" hidden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4" hidden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4" hidden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4" hidden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4" hidden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4" hidden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4" hidden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4" hidden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4" hidden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4" hidden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4" hidden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4" hidden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4" hidden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4" hidden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4" hidden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4" hidden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4" hidden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4" hidden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4" hidden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4" hidden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4" hidden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4" hidden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4" hidden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4" hidden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4" hidden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4" hidden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4" hidden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4" hidden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4" hidden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4" hidden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4" hidden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4" hidden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4" hidden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4" hidden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4" hidden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4" hidden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4" hidden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4" hidden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4" hidden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4" hidden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4" hidden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4" hidden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4" hidden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4" hidden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4" hidden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4" hidden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4" hidden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4" hidden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4" hidden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4" hidden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4" hidden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4" hidden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4" hidden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4" hidden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4" hidden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4" hidden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4" hidden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4" hidden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4" hidden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4" hidden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4" hidden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4" hidden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4" hidden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4" hidden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4" hidden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4" hidden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4" hidden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4" hidden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4" hidden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4" hidden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4" hidden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4" hidden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4" hidden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4" hidden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4" hidden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4" hidden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4" hidden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4" hidden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4" hidden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4" hidden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4" hidden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4" hidden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4" hidden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4" hidden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4" hidden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4" hidden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4" hidden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4" hidden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4" hidden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4" hidden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4" hidden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4" hidden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4" hidden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4" hidden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4" hidden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4" hidden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4" hidden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4" hidden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4" hidden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4" hidden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4" hidden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4" hidden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4" hidden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4" hidden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4" hidden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4" hidden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4" hidden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4" hidden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4" hidden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4" hidden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4" hidden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4" hidden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4" hidden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4" hidden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4" hidden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4" hidden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4" hidden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4" hidden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4" hidden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4" hidden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4" hidden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4" hidden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4" hidden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4" hidden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4" hidden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4" hidden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4" hidden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4" hidden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4" hidden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4" hidden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4" hidden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4" hidden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4" hidden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4" hidden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4" hidden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4" hidden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4" hidden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4" hidden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4" hidden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4" hidden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4" hidden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4" hidden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4" hidden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4" hidden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4" hidden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4" hidden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4" hidden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4" hidden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4" hidden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4" hidden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4" hidden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4" hidden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4" hidden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4" hidden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4" hidden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4" hidden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4" hidden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4" hidden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4" hidden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4" hidden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4" hidden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4" hidden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4" hidden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4" hidden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4" hidden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4" hidden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4" hidden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4" hidden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4" hidden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4" hidden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4" hidden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4" hidden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4" hidden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4" hidden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4" hidden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4" hidden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ht="14" hidden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:28" ht="14" hidden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:28" ht="14" hidden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 spans="1:28" ht="14" hidden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 spans="1:28" ht="14" hidden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</sheetData>
  <mergeCells count="8">
    <mergeCell ref="F15:G15"/>
    <mergeCell ref="F16:G16"/>
    <mergeCell ref="F17:G17"/>
    <mergeCell ref="B2:G2"/>
    <mergeCell ref="F8:G8"/>
    <mergeCell ref="F9:G9"/>
    <mergeCell ref="F10:G10"/>
    <mergeCell ref="F14:G14"/>
  </mergeCells>
  <dataValidations count="1">
    <dataValidation type="list" allowBlank="1" sqref="D7:D19" xr:uid="{00000000-0002-0000-0200-000000000000}">
      <formula1>$K$7:$K$8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FC5E8"/>
    <outlinePr summaryBelow="0" summaryRight="0"/>
  </sheetPr>
  <dimension ref="A1:AA1000"/>
  <sheetViews>
    <sheetView showGridLines="0" topLeftCell="A5" workbookViewId="0">
      <selection activeCell="C7" sqref="C7"/>
    </sheetView>
  </sheetViews>
  <sheetFormatPr baseColWidth="10" defaultColWidth="14.453125" defaultRowHeight="15.75" customHeight="1"/>
  <cols>
    <col min="2" max="2" width="25" customWidth="1"/>
    <col min="3" max="3" width="24.81640625" customWidth="1"/>
    <col min="4" max="4" width="8.08984375" customWidth="1"/>
    <col min="5" max="5" width="24.81640625" customWidth="1"/>
    <col min="7" max="7" width="9.81640625" customWidth="1"/>
    <col min="8" max="27" width="14.453125" hidden="1"/>
  </cols>
  <sheetData>
    <row r="1" spans="1:27" ht="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8">
      <c r="A2" s="1"/>
      <c r="B2" s="100" t="s">
        <v>72</v>
      </c>
      <c r="C2" s="87"/>
      <c r="D2" s="87"/>
      <c r="E2" s="87"/>
      <c r="F2" s="87"/>
      <c r="G2" s="2"/>
      <c r="H2" s="2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8">
      <c r="A3" s="1"/>
      <c r="B3" s="1"/>
      <c r="C3" s="2"/>
      <c r="D3" s="2"/>
      <c r="E3" s="2"/>
      <c r="F3" s="2"/>
      <c r="G3" s="2"/>
      <c r="H3" s="2"/>
      <c r="I3" s="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8">
      <c r="A6" s="3"/>
      <c r="B6" s="4" t="s">
        <v>73</v>
      </c>
      <c r="C6" s="4" t="s">
        <v>74</v>
      </c>
      <c r="E6" s="88" t="s">
        <v>75</v>
      </c>
      <c r="F6" s="8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7" ht="30.75" customHeight="1">
      <c r="A7" s="1"/>
      <c r="B7" s="21" t="s">
        <v>76</v>
      </c>
      <c r="C7" s="6">
        <v>0</v>
      </c>
      <c r="E7" s="89">
        <f>C15/'RETO 04 INGRESOS Y GASTOS'!C14</f>
        <v>0</v>
      </c>
      <c r="F7" s="91"/>
      <c r="H7" s="1"/>
      <c r="I7" s="1"/>
      <c r="J7" s="10" t="s">
        <v>53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7" ht="30.75" customHeight="1">
      <c r="A8" s="1"/>
      <c r="B8" s="5" t="s">
        <v>77</v>
      </c>
      <c r="C8" s="6">
        <v>0</v>
      </c>
      <c r="E8" s="101" t="s">
        <v>78</v>
      </c>
      <c r="F8" s="98"/>
      <c r="H8" s="1"/>
      <c r="I8" s="1"/>
      <c r="J8" s="10" t="s">
        <v>55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7" ht="30.75" customHeight="1">
      <c r="A9" s="1"/>
      <c r="B9" s="5" t="s">
        <v>79</v>
      </c>
      <c r="C9" s="6">
        <v>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7" ht="30.75" customHeight="1">
      <c r="A10" s="1"/>
      <c r="B10" s="5" t="s">
        <v>80</v>
      </c>
      <c r="C10" s="6">
        <v>0</v>
      </c>
      <c r="E10" s="88" t="s">
        <v>81</v>
      </c>
      <c r="F10" s="87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7" ht="30.75" customHeight="1">
      <c r="A11" s="1"/>
      <c r="B11" s="5" t="s">
        <v>82</v>
      </c>
      <c r="C11" s="6">
        <v>0</v>
      </c>
      <c r="E11" s="103" t="e">
        <f>'RETO 04 ACTIVOS'!C20/'RETO 04 ENDEUDAMIENTO'!C20</f>
        <v>#DIV/0!</v>
      </c>
      <c r="F11" s="9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7" ht="30.75" customHeight="1">
      <c r="A12" s="1"/>
      <c r="B12" s="5" t="s">
        <v>83</v>
      </c>
      <c r="C12" s="6">
        <v>0</v>
      </c>
      <c r="E12" s="101" t="s">
        <v>84</v>
      </c>
      <c r="F12" s="9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7" ht="30.75" customHeight="1">
      <c r="A13" s="1"/>
      <c r="B13" s="5" t="s">
        <v>85</v>
      </c>
      <c r="C13" s="6"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7" ht="30.75" customHeight="1">
      <c r="A14" s="1"/>
      <c r="B14" s="5" t="s">
        <v>86</v>
      </c>
      <c r="C14" s="6">
        <v>0</v>
      </c>
      <c r="E14" s="88" t="s">
        <v>87</v>
      </c>
      <c r="F14" s="8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7" ht="23">
      <c r="A15" s="1"/>
      <c r="B15" s="7"/>
      <c r="C15" s="11">
        <f>SUM(C7:C14)</f>
        <v>0</v>
      </c>
      <c r="D15" s="1"/>
      <c r="E15" s="103" t="e">
        <f>'RETO 04 ACTIVOS'!F9*'RETO 04 ACTIVOS'!C20/'RETO 04 INGRESOS Y GASTOS'!C25</f>
        <v>#DIV/0!</v>
      </c>
      <c r="F15" s="9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7" ht="28">
      <c r="A16" s="14"/>
      <c r="B16" s="14"/>
      <c r="C16" s="15" t="s">
        <v>88</v>
      </c>
      <c r="D16" s="14"/>
      <c r="E16" s="101" t="s">
        <v>89</v>
      </c>
      <c r="F16" s="98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7" ht="1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4">
      <c r="A18" s="1"/>
      <c r="B18" s="1"/>
      <c r="C18" s="1"/>
      <c r="D18" s="1"/>
      <c r="E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4">
      <c r="A19" s="1"/>
      <c r="B19" s="1"/>
      <c r="C19" s="1"/>
      <c r="D19" s="1"/>
      <c r="E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4">
      <c r="A20" s="1"/>
      <c r="B20" s="1"/>
      <c r="C20" s="1"/>
      <c r="D20" s="1"/>
      <c r="E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4">
      <c r="A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9.75" customHeight="1">
      <c r="A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4">
      <c r="A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4">
      <c r="A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4">
      <c r="A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22.5">
      <c r="A26" s="1"/>
      <c r="B26" s="20"/>
      <c r="C26" s="20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4" hidden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4" hidden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4" hidden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4" hidden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4" hidden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4" hidden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4" hidden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4" hidden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4" hidden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4" hidden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4" hidden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4" hidden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4" hidden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4" hidden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4" hidden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4" hidden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4" hidden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4" hidden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4" hidden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4" hidden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4" hidden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4" hidden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4" hidden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4" hidden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4" hidden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4" hidden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4" hidden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4" hidden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4" hidden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4" hidden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4" hidden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4" hidden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4" hidden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4" hidden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4" hidden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4" hidden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4" hidden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4" hidden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4" hidden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4" hidden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4" hidden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4" hidden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4" hidden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4" hidden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4" hidden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4" hidden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4" hidden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4" hidden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4" hidden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4" hidden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4" hidden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4" hidden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4" hidden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4" hidden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4" hidden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4" hidden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4" hidden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4" hidden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4" hidden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4" hidden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4" hidden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4" hidden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4" hidden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4" hidden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4" hidden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4" hidden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4" hidden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4" hidden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4" hidden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4" hidden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4" hidden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4" hidden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4" hidden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4" hidden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4" hidden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4" hidden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4" hidden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4" hidden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4" hidden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4" hidden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4" hidden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4" hidden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4" hidden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4" hidden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4" hidden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4" hidden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4" hidden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4" hidden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4" hidden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4" hidden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4" hidden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4" hidden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4" hidden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4" hidden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4" hidden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4" hidden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4" hidden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4" hidden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4" hidden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4" hidden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4" hidden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4" hidden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4" hidden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4" hidden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4" hidden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4" hidden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4" hidden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4" hidden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4" hidden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4" hidden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4" hidden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4" hidden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4" hidden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4" hidden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4" hidden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4" hidden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4" hidden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4" hidden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4" hidden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4" hidden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4" hidden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4" hidden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4" hidden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4" hidden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4" hidden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4" hidden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4" hidden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4" hidden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4" hidden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4" hidden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4" hidden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4" hidden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4" hidden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4" hidden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4" hidden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4" hidden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4" hidden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4" hidden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4" hidden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4" hidden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4" hidden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4" hidden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4" hidden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4" hidden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4" hidden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4" hidden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4" hidden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4" hidden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4" hidden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4" hidden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4" hidden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4" hidden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4" hidden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4" hidden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4" hidden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4" hidden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4" hidden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4" hidden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4" hidden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4" hidden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4" hidden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4" hidden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4" hidden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4" hidden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4" hidden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4" hidden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4" hidden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4" hidden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4" hidden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4" hidden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4" hidden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4" hidden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4" hidden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4" hidden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4" hidden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4" hidden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4" hidden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4" hidden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4" hidden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4" hidden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4" hidden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4" hidden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4" hidden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4" hidden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4" hidden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4" hidden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4" hidden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4" hidden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4" hidden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4" hidden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4" hidden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4" hidden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4" hidden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4" hidden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4" hidden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4" hidden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4" hidden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4" hidden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4" hidden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4" hidden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4" hidden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4" hidden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4" hidden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4" hidden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4" hidden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4" hidden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4" hidden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4" hidden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4" hidden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4" hidden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4" hidden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4" hidden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4" hidden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4" hidden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4" hidden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4" hidden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4" hidden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4" hidden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4" hidden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4" hidden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4" hidden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4" hidden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4" hidden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4" hidden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4" hidden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4" hidden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4" hidden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4" hidden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4" hidden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4" hidden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4" hidden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4" hidden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4" hidden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4" hidden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4" hidden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4" hidden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4" hidden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4" hidden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4" hidden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4" hidden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4" hidden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4" hidden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4" hidden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4" hidden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4" hidden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4" hidden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4" hidden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4" hidden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4" hidden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4" hidden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4" hidden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4" hidden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4" hidden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4" hidden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4" hidden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4" hidden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4" hidden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4" hidden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4" hidden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4" hidden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4" hidden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4" hidden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4" hidden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4" hidden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4" hidden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4" hidden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4" hidden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4" hidden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4" hidden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4" hidden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4" hidden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4" hidden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4" hidden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4" hidden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4" hidden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4" hidden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4" hidden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4" hidden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4" hidden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4" hidden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4" hidden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4" hidden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4" hidden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4" hidden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4" hidden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4" hidden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4" hidden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4" hidden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4" hidden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4" hidden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4" hidden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4" hidden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4" hidden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4" hidden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4" hidden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4" hidden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4" hidden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4" hidden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4" hidden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4" hidden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4" hidden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4" hidden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4" hidden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4" hidden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4" hidden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4" hidden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4" hidden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4" hidden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4" hidden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4" hidden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4" hidden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4" hidden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4" hidden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4" hidden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4" hidden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4" hidden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4" hidden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4" hidden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4" hidden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4" hidden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4" hidden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4" hidden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4" hidden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4" hidden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4" hidden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4" hidden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4" hidden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4" hidden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4" hidden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4" hidden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4" hidden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4" hidden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4" hidden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4" hidden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4" hidden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4" hidden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4" hidden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4" hidden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4" hidden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4" hidden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4" hidden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4" hidden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4" hidden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4" hidden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4" hidden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4" hidden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4" hidden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4" hidden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4" hidden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4" hidden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4" hidden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4" hidden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4" hidden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4" hidden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4" hidden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4" hidden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4" hidden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4" hidden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4" hidden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4" hidden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4" hidden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4" hidden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4" hidden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4" hidden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4" hidden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4" hidden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4" hidden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4" hidden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4" hidden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4" hidden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4" hidden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4" hidden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4" hidden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4" hidden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4" hidden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4" hidden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4" hidden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4" hidden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4" hidden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4" hidden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4" hidden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4" hidden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4" hidden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4" hidden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4" hidden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4" hidden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4" hidden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4" hidden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4" hidden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4" hidden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4" hidden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4" hidden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4" hidden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4" hidden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4" hidden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4" hidden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4" hidden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4" hidden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4" hidden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4" hidden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4" hidden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4" hidden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4" hidden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4" hidden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4" hidden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4" hidden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4" hidden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4" hidden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4" hidden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4" hidden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4" hidden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4" hidden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4" hidden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4" hidden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4" hidden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4" hidden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4" hidden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4" hidden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4" hidden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4" hidden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4" hidden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4" hidden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4" hidden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4" hidden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4" hidden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4" hidden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4" hidden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4" hidden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4" hidden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4" hidden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4" hidden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4" hidden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4" hidden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4" hidden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4" hidden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4" hidden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4" hidden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4" hidden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4" hidden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4" hidden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4" hidden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4" hidden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4" hidden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4" hidden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4" hidden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4" hidden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4" hidden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4" hidden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4" hidden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4" hidden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4" hidden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4" hidden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4" hidden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4" hidden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4" hidden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4" hidden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4" hidden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4" hidden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4" hidden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4" hidden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4" hidden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4" hidden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4" hidden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4" hidden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4" hidden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4" hidden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4" hidden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4" hidden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4" hidden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4" hidden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4" hidden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4" hidden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4" hidden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4" hidden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4" hidden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4" hidden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4" hidden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4" hidden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4" hidden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4" hidden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4" hidden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4" hidden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4" hidden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4" hidden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4" hidden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4" hidden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4" hidden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4" hidden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4" hidden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4" hidden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4" hidden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4" hidden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4" hidden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4" hidden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4" hidden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4" hidden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4" hidden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4" hidden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4" hidden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4" hidden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4" hidden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4" hidden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4" hidden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4" hidden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4" hidden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4" hidden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4" hidden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4" hidden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4" hidden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4" hidden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4" hidden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4" hidden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4" hidden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4" hidden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4" hidden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4" hidden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4" hidden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4" hidden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4" hidden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4" hidden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4" hidden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4" hidden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4" hidden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4" hidden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4" hidden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4" hidden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4" hidden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4" hidden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4" hidden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4" hidden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4" hidden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4" hidden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4" hidden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4" hidden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4" hidden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4" hidden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4" hidden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4" hidden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4" hidden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4" hidden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4" hidden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4" hidden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4" hidden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4" hidden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4" hidden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4" hidden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4" hidden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4" hidden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4" hidden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4" hidden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4" hidden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4" hidden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4" hidden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4" hidden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4" hidden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4" hidden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4" hidden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4" hidden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4" hidden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4" hidden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4" hidden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4" hidden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4" hidden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4" hidden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4" hidden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4" hidden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4" hidden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4" hidden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4" hidden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4" hidden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4" hidden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4" hidden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4" hidden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4" hidden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4" hidden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4" hidden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4" hidden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4" hidden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4" hidden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4" hidden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4" hidden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4" hidden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4" hidden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4" hidden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4" hidden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4" hidden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4" hidden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4" hidden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4" hidden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4" hidden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4" hidden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4" hidden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4" hidden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4" hidden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4" hidden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4" hidden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4" hidden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4" hidden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4" hidden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4" hidden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4" hidden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4" hidden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4" hidden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4" hidden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4" hidden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4" hidden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4" hidden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4" hidden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4" hidden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4" hidden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4" hidden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4" hidden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4" hidden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4" hidden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4" hidden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4" hidden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4" hidden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4" hidden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4" hidden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4" hidden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4" hidden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4" hidden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4" hidden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4" hidden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4" hidden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4" hidden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4" hidden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4" hidden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4" hidden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4" hidden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4" hidden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4" hidden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4" hidden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4" hidden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4" hidden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4" hidden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4" hidden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4" hidden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4" hidden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4" hidden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4" hidden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4" hidden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4" hidden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4" hidden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4" hidden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4" hidden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4" hidden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4" hidden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4" hidden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4" hidden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4" hidden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4" hidden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4" hidden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4" hidden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4" hidden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4" hidden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4" hidden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4" hidden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4" hidden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4" hidden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4" hidden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4" hidden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4" hidden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4" hidden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4" hidden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4" hidden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4" hidden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4" hidden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4" hidden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4" hidden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4" hidden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4" hidden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4" hidden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4" hidden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4" hidden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4" hidden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4" hidden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4" hidden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4" hidden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4" hidden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4" hidden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4" hidden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4" hidden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4" hidden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4" hidden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4" hidden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4" hidden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4" hidden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4" hidden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4" hidden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4" hidden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4" hidden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4" hidden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4" hidden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4" hidden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4" hidden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4" hidden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4" hidden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4" hidden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4" hidden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4" hidden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4" hidden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4" hidden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4" hidden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4" hidden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4" hidden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4" hidden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4" hidden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4" hidden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4" hidden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4" hidden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4" hidden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4" hidden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4" hidden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4" hidden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4" hidden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4" hidden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4" hidden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4" hidden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4" hidden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4" hidden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4" hidden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4" hidden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4" hidden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4" hidden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4" hidden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4" hidden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4" hidden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4" hidden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4" hidden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4" hidden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4" hidden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4" hidden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4" hidden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4" hidden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4" hidden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4" hidden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4" hidden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4" hidden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4" hidden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4" hidden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4" hidden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4" hidden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4" hidden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4" hidden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4" hidden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4" hidden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4" hidden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4" hidden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4" hidden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4" hidden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4" hidden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4" hidden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4" hidden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4" hidden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4" hidden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4" hidden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4" hidden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4" hidden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4" hidden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4" hidden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4" hidden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4" hidden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4" hidden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4" hidden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4" hidden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4" hidden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4" hidden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4" hidden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4" hidden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4" hidden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4" hidden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4" hidden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4" hidden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4" hidden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4" hidden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4" hidden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4" hidden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4" hidden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4" hidden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4" hidden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4" hidden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4" hidden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4" hidden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4" hidden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4" hidden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4" hidden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4" hidden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4" hidden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4" hidden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4" hidden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4" hidden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4" hidden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4" hidden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4" hidden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4" hidden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4" hidden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4" hidden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4" hidden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4" hidden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4" hidden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4" hidden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4" hidden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4" hidden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4" hidden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4" hidden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4" hidden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4" hidden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4" hidden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4" hidden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4" hidden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4" hidden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4" hidden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4" hidden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4" hidden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4" hidden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4" hidden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4" hidden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4" hidden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4" hidden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4" hidden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4" hidden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4" hidden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4" hidden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4" hidden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4" hidden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4" hidden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4" hidden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4" hidden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4" hidden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4" hidden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4" hidden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4" hidden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4" hidden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4" hidden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4" hidden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4" hidden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4" hidden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4" hidden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4" hidden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4" hidden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4" hidden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4" hidden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4" hidden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4" hidden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4" hidden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4" hidden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4" hidden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4" hidden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4" hidden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4" hidden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4" hidden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4" hidden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4" hidden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4" hidden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4" hidden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4" hidden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4" hidden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4" hidden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4" hidden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4" hidden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4" hidden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4" hidden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4" hidden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4" hidden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4" hidden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4" hidden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4" hidden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4" hidden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4" hidden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4" hidden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4" hidden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4" hidden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4" hidden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4" hidden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4" hidden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4" hidden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4" hidden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4" hidden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4" hidden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4" hidden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4" hidden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4" hidden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4" hidden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4" hidden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4" hidden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4" hidden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4" hidden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4" hidden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4" hidden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4" hidden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4" hidden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4" hidden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4" hidden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4" hidden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4" hidden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4" hidden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4" hidden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4" hidden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4" hidden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4" hidden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4" hidden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4" hidden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4" hidden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4" hidden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4" hidden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4" hidden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4" hidden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4" hidden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4" hidden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4" hidden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4" hidden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4" hidden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4" hidden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4" hidden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4" hidden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4" hidden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4" hidden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4" hidden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4" hidden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4" hidden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4" hidden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4" hidden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4" hidden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4" hidden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4" hidden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4" hidden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4" hidden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4" hidden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4" hidden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4" hidden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4" hidden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4" hidden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4" hidden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4" hidden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4" hidden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4" hidden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4" hidden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4" hidden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4" hidden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4" hidden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4" hidden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4" hidden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4" hidden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4" hidden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4" hidden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4" hidden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4" hidden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4" hidden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4" hidden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4" hidden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4" hidden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4" hidden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4" hidden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4" hidden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4" hidden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4" hidden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4" hidden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4" hidden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4" hidden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4" hidden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4" hidden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4" hidden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4" hidden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4" hidden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4" hidden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4" hidden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4" hidden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4" hidden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4" hidden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10">
    <mergeCell ref="E14:F14"/>
    <mergeCell ref="E15:F15"/>
    <mergeCell ref="E16:F16"/>
    <mergeCell ref="B2:F2"/>
    <mergeCell ref="E6:F6"/>
    <mergeCell ref="E7:F7"/>
    <mergeCell ref="E8:F8"/>
    <mergeCell ref="E10:F10"/>
    <mergeCell ref="E11:F11"/>
    <mergeCell ref="E12:F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900FF"/>
  </sheetPr>
  <dimension ref="A1:Z1001"/>
  <sheetViews>
    <sheetView showGridLines="0" tabSelected="1" topLeftCell="B148" zoomScaleNormal="100" workbookViewId="0">
      <selection activeCell="B167" sqref="B167"/>
    </sheetView>
  </sheetViews>
  <sheetFormatPr baseColWidth="10" defaultColWidth="14.453125" defaultRowHeight="15.75" customHeight="1"/>
  <cols>
    <col min="1" max="1" width="2.81640625" customWidth="1"/>
    <col min="2" max="2" width="48.7265625" customWidth="1"/>
    <col min="3" max="3" width="34.26953125" customWidth="1"/>
    <col min="4" max="5" width="27.26953125" customWidth="1"/>
    <col min="6" max="7" width="17.453125" customWidth="1"/>
    <col min="8" max="8" width="2.81640625" hidden="1" customWidth="1"/>
    <col min="9" max="9" width="11.453125" customWidth="1"/>
    <col min="10" max="10" width="11.453125" hidden="1" customWidth="1"/>
    <col min="11" max="11" width="22.81640625" hidden="1" customWidth="1"/>
    <col min="12" max="12" width="11.453125" hidden="1" customWidth="1"/>
    <col min="13" max="13" width="13.54296875" hidden="1" customWidth="1"/>
    <col min="14" max="14" width="13.7265625" hidden="1" customWidth="1"/>
    <col min="15" max="26" width="11" hidden="1" customWidth="1"/>
  </cols>
  <sheetData>
    <row r="1" spans="1:26" ht="10.5" customHeight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21" customHeight="1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0.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41.25" customHeight="1">
      <c r="A4" s="23"/>
      <c r="B4" s="100" t="s">
        <v>90</v>
      </c>
      <c r="C4" s="87"/>
      <c r="D4" s="87"/>
      <c r="E4" s="87"/>
      <c r="F4" s="87"/>
      <c r="G4" s="87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1.25" customHeight="1">
      <c r="A5" s="22"/>
      <c r="B5" s="24"/>
      <c r="C5" s="24"/>
      <c r="D5" s="24"/>
      <c r="E5" s="24"/>
      <c r="F5" s="24"/>
      <c r="G5" s="24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1.25" customHeight="1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24" customHeight="1">
      <c r="A7" s="22"/>
      <c r="B7" s="25" t="s">
        <v>91</v>
      </c>
      <c r="C7" s="26" t="s">
        <v>278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24" customHeight="1">
      <c r="A8" s="22"/>
      <c r="B8" s="25" t="s">
        <v>92</v>
      </c>
      <c r="C8" s="26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1.25" customHeight="1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33" customHeight="1">
      <c r="A10" s="27"/>
      <c r="B10" s="119" t="s">
        <v>93</v>
      </c>
      <c r="C10" s="120"/>
      <c r="D10" s="120"/>
      <c r="E10" s="120"/>
      <c r="F10" s="120"/>
      <c r="G10" s="121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30.75" customHeight="1">
      <c r="A11" s="28"/>
      <c r="B11" s="29" t="s">
        <v>94</v>
      </c>
      <c r="C11" s="30" t="s">
        <v>95</v>
      </c>
      <c r="D11" s="30" t="s">
        <v>96</v>
      </c>
      <c r="E11" s="30" t="s">
        <v>97</v>
      </c>
      <c r="F11" s="122" t="s">
        <v>98</v>
      </c>
      <c r="G11" s="123"/>
      <c r="H11" s="28"/>
      <c r="I11" s="28"/>
      <c r="J11" s="28"/>
      <c r="K11" s="28"/>
      <c r="L11" s="28"/>
      <c r="M11" s="31" t="s">
        <v>99</v>
      </c>
      <c r="N11" s="31" t="s">
        <v>100</v>
      </c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23.25" customHeight="1">
      <c r="A12" s="31"/>
      <c r="B12" s="32" t="s">
        <v>101</v>
      </c>
      <c r="C12" s="33" t="s">
        <v>102</v>
      </c>
      <c r="D12" s="33">
        <v>2000</v>
      </c>
      <c r="E12" s="34" t="s">
        <v>278</v>
      </c>
      <c r="F12" s="107"/>
      <c r="G12" s="105"/>
      <c r="H12" s="31"/>
      <c r="I12" s="31"/>
      <c r="J12" s="31"/>
      <c r="K12" s="31" t="s">
        <v>102</v>
      </c>
      <c r="L12" s="31" t="str">
        <f>$C$7</f>
        <v>Miguel</v>
      </c>
      <c r="M12" s="35">
        <f>SUMIFS($D12:$D19,$E12:$E19,$L12,$C12:$C19,$K$12)</f>
        <v>2500</v>
      </c>
      <c r="N12" s="35">
        <f>SUMIFS($D12:$D19,$E12:$E19,$L12,$C12:$C19,$K$13)</f>
        <v>3000</v>
      </c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ht="23.25" customHeight="1">
      <c r="A13" s="31"/>
      <c r="B13" s="32" t="s">
        <v>103</v>
      </c>
      <c r="C13" s="33" t="s">
        <v>102</v>
      </c>
      <c r="D13" s="33">
        <v>500</v>
      </c>
      <c r="E13" s="34" t="s">
        <v>278</v>
      </c>
      <c r="F13" s="107"/>
      <c r="G13" s="105"/>
      <c r="H13" s="31"/>
      <c r="I13" s="31"/>
      <c r="J13" s="31"/>
      <c r="K13" s="31" t="s">
        <v>104</v>
      </c>
      <c r="L13" s="31">
        <f>$C$8</f>
        <v>0</v>
      </c>
      <c r="M13" s="35">
        <f>SUMIFS($D12:$D19,$E12:$E19,$L13,$C12:$C19,$K$12)</f>
        <v>0</v>
      </c>
      <c r="N13" s="35">
        <f>SUMIFS($D12:$D19,$E12:$E19,$L13,$C12:$C19,$K$13)</f>
        <v>0</v>
      </c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ht="23.25" customHeight="1">
      <c r="A14" s="31"/>
      <c r="B14" s="32" t="s">
        <v>105</v>
      </c>
      <c r="C14" s="33" t="s">
        <v>104</v>
      </c>
      <c r="D14" s="33">
        <v>3000</v>
      </c>
      <c r="E14" s="34" t="s">
        <v>278</v>
      </c>
      <c r="F14" s="107"/>
      <c r="G14" s="105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ht="23.25" customHeight="1">
      <c r="A15" s="31"/>
      <c r="B15" s="36"/>
      <c r="C15" s="37"/>
      <c r="D15" s="37"/>
      <c r="E15" s="38"/>
      <c r="F15" s="107"/>
      <c r="G15" s="105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ht="23.25" customHeight="1">
      <c r="A16" s="31"/>
      <c r="B16" s="36"/>
      <c r="C16" s="37"/>
      <c r="D16" s="37"/>
      <c r="E16" s="38"/>
      <c r="F16" s="107"/>
      <c r="G16" s="105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ht="23.25" customHeight="1">
      <c r="A17" s="31"/>
      <c r="B17" s="36"/>
      <c r="C17" s="37"/>
      <c r="D17" s="37"/>
      <c r="E17" s="38"/>
      <c r="F17" s="107"/>
      <c r="G17" s="105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ht="23.25" customHeight="1">
      <c r="A18" s="31"/>
      <c r="B18" s="36"/>
      <c r="C18" s="37"/>
      <c r="D18" s="37"/>
      <c r="E18" s="38"/>
      <c r="F18" s="107"/>
      <c r="G18" s="105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ht="23.25" customHeight="1">
      <c r="A19" s="31"/>
      <c r="B19" s="36"/>
      <c r="C19" s="37"/>
      <c r="D19" s="37"/>
      <c r="E19" s="38"/>
      <c r="F19" s="107"/>
      <c r="G19" s="105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ht="27" customHeight="1">
      <c r="A20" s="31"/>
      <c r="B20" s="39" t="s">
        <v>106</v>
      </c>
      <c r="C20" s="40">
        <f>SUMIF($C12:$C19,$K$12,$D12:$D19)</f>
        <v>2500</v>
      </c>
      <c r="D20" s="113" t="s">
        <v>107</v>
      </c>
      <c r="E20" s="105"/>
      <c r="F20" s="116">
        <f>SUMIF($C12:$C19,$K$13,$D12:$D19)</f>
        <v>3000</v>
      </c>
      <c r="G20" s="105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ht="30.75" customHeight="1">
      <c r="A21" s="41"/>
      <c r="B21" s="42"/>
      <c r="C21" s="43"/>
      <c r="D21" s="43"/>
      <c r="E21" s="43"/>
      <c r="F21" s="44"/>
      <c r="G21" s="43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spans="1:26" ht="33" customHeight="1">
      <c r="A22" s="27"/>
      <c r="B22" s="119" t="s">
        <v>108</v>
      </c>
      <c r="C22" s="120"/>
      <c r="D22" s="120"/>
      <c r="E22" s="120"/>
      <c r="F22" s="120"/>
      <c r="G22" s="121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30" customHeight="1">
      <c r="A23" s="41"/>
      <c r="B23" s="29" t="s">
        <v>109</v>
      </c>
      <c r="C23" s="30" t="s">
        <v>95</v>
      </c>
      <c r="D23" s="30" t="s">
        <v>110</v>
      </c>
      <c r="E23" s="30" t="s">
        <v>97</v>
      </c>
      <c r="F23" s="122" t="s">
        <v>98</v>
      </c>
      <c r="G23" s="123"/>
      <c r="H23" s="41"/>
      <c r="I23" s="41"/>
      <c r="J23" s="41"/>
      <c r="K23" s="41"/>
      <c r="L23" s="28"/>
      <c r="M23" s="31" t="s">
        <v>99</v>
      </c>
      <c r="N23" s="31" t="s">
        <v>100</v>
      </c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spans="1:26" ht="23.25" customHeight="1">
      <c r="A24" s="45"/>
      <c r="B24" s="32" t="s">
        <v>111</v>
      </c>
      <c r="C24" s="33" t="s">
        <v>102</v>
      </c>
      <c r="D24" s="33">
        <v>200</v>
      </c>
      <c r="E24" s="34" t="s">
        <v>278</v>
      </c>
      <c r="F24" s="107"/>
      <c r="G24" s="105"/>
      <c r="H24" s="45"/>
      <c r="I24" s="45"/>
      <c r="J24" s="45"/>
      <c r="K24" s="45"/>
      <c r="L24" s="31" t="str">
        <f>$C$7</f>
        <v>Miguel</v>
      </c>
      <c r="M24" s="35">
        <f>SUMIFS($D24:$D29,$E24:$E29,$L24,$C24:$C29,$K$12)</f>
        <v>700</v>
      </c>
      <c r="N24" s="35">
        <f>SUMIFS($D24:$D29,$E24:$E29,$L24,$C24:$C29,$K$13)</f>
        <v>1000</v>
      </c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ht="23.25" customHeight="1">
      <c r="A25" s="45"/>
      <c r="B25" s="32" t="s">
        <v>112</v>
      </c>
      <c r="C25" s="33" t="s">
        <v>102</v>
      </c>
      <c r="D25" s="33">
        <v>500</v>
      </c>
      <c r="E25" s="34" t="s">
        <v>278</v>
      </c>
      <c r="F25" s="107"/>
      <c r="G25" s="105"/>
      <c r="H25" s="45"/>
      <c r="I25" s="45"/>
      <c r="J25" s="45"/>
      <c r="K25" s="45"/>
      <c r="L25" s="31">
        <f>$C$8</f>
        <v>0</v>
      </c>
      <c r="M25" s="35">
        <f>SUMIFS($D24:$D29,$E24:$E29,$L25,$C24:$C29,$K$12)</f>
        <v>0</v>
      </c>
      <c r="N25" s="35">
        <f>SUMIFS($D24:$D29,$E24:$E29,$L25,$C24:$C29,$K$13)</f>
        <v>0</v>
      </c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spans="1:26" ht="23.25" customHeight="1">
      <c r="A26" s="45"/>
      <c r="B26" s="32" t="s">
        <v>33</v>
      </c>
      <c r="C26" s="33" t="s">
        <v>104</v>
      </c>
      <c r="D26" s="33">
        <v>1000</v>
      </c>
      <c r="E26" s="34" t="s">
        <v>278</v>
      </c>
      <c r="F26" s="107"/>
      <c r="G26" s="10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spans="1:26" ht="23.25" customHeight="1">
      <c r="A27" s="45"/>
      <c r="B27" s="36"/>
      <c r="C27" s="37"/>
      <c r="D27" s="37"/>
      <c r="E27" s="38"/>
      <c r="F27" s="107"/>
      <c r="G27" s="10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spans="1:26" ht="23.25" customHeight="1">
      <c r="A28" s="31"/>
      <c r="B28" s="36"/>
      <c r="C28" s="37"/>
      <c r="D28" s="37"/>
      <c r="E28" s="38"/>
      <c r="F28" s="107"/>
      <c r="G28" s="105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ht="23.25" customHeight="1">
      <c r="A29" s="31"/>
      <c r="B29" s="36"/>
      <c r="C29" s="37"/>
      <c r="D29" s="37"/>
      <c r="E29" s="38"/>
      <c r="F29" s="107"/>
      <c r="G29" s="105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ht="30" customHeight="1">
      <c r="A30" s="31"/>
      <c r="B30" s="39" t="s">
        <v>113</v>
      </c>
      <c r="C30" s="40">
        <f>SUMIF($C24:$C29,$K$12,$D24:$D29)</f>
        <v>700</v>
      </c>
      <c r="D30" s="113" t="s">
        <v>114</v>
      </c>
      <c r="E30" s="105"/>
      <c r="F30" s="116">
        <f>SUMIF($C24:$C29,$K$13,$D24:$D29)</f>
        <v>1000</v>
      </c>
      <c r="G30" s="105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ht="30" customHeight="1">
      <c r="A31" s="23"/>
      <c r="B31" s="23"/>
      <c r="C31" s="43"/>
      <c r="D31" s="43"/>
      <c r="E31" s="43"/>
      <c r="F31" s="44"/>
      <c r="G31" s="46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33" customHeight="1">
      <c r="A32" s="27"/>
      <c r="B32" s="119" t="s">
        <v>115</v>
      </c>
      <c r="C32" s="120"/>
      <c r="D32" s="120"/>
      <c r="E32" s="120"/>
      <c r="F32" s="120"/>
      <c r="G32" s="121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30" customHeight="1">
      <c r="A33" s="23"/>
      <c r="B33" s="29" t="s">
        <v>116</v>
      </c>
      <c r="C33" s="30" t="s">
        <v>95</v>
      </c>
      <c r="D33" s="30" t="s">
        <v>117</v>
      </c>
      <c r="E33" s="30" t="s">
        <v>97</v>
      </c>
      <c r="F33" s="122" t="s">
        <v>98</v>
      </c>
      <c r="G33" s="123"/>
      <c r="H33" s="23"/>
      <c r="I33" s="23"/>
      <c r="J33" s="23"/>
      <c r="K33" s="23"/>
      <c r="L33" s="28"/>
      <c r="M33" s="31" t="s">
        <v>99</v>
      </c>
      <c r="N33" s="31" t="s">
        <v>100</v>
      </c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23.25" customHeight="1">
      <c r="A34" s="31"/>
      <c r="B34" s="32" t="s">
        <v>118</v>
      </c>
      <c r="C34" s="33" t="s">
        <v>102</v>
      </c>
      <c r="D34" s="33">
        <v>300</v>
      </c>
      <c r="E34" s="34" t="s">
        <v>278</v>
      </c>
      <c r="F34" s="107"/>
      <c r="G34" s="105"/>
      <c r="H34" s="31"/>
      <c r="I34" s="31"/>
      <c r="J34" s="31"/>
      <c r="K34" s="31"/>
      <c r="L34" s="31" t="str">
        <f>$C$7</f>
        <v>Miguel</v>
      </c>
      <c r="M34" s="35">
        <f>SUMIFS($D34:$D39,$E34:$E39,$L34,$C34:$C39,$K$12)</f>
        <v>300</v>
      </c>
      <c r="N34" s="35">
        <f>SUMIFS($D34:$D39,$E34:$E39,$L34,$C34:$C39,$K$13)</f>
        <v>0</v>
      </c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ht="23.25" customHeight="1">
      <c r="A35" s="31"/>
      <c r="B35" s="36"/>
      <c r="C35" s="37"/>
      <c r="D35" s="37"/>
      <c r="E35" s="38"/>
      <c r="F35" s="107"/>
      <c r="G35" s="105"/>
      <c r="H35" s="31"/>
      <c r="I35" s="31"/>
      <c r="J35" s="31"/>
      <c r="K35" s="31"/>
      <c r="L35" s="31">
        <f>$C$8</f>
        <v>0</v>
      </c>
      <c r="M35" s="35">
        <f>SUMIFS($D34:$D39,$E34:$E39,$L35,$C34:$C39,$K$12)</f>
        <v>0</v>
      </c>
      <c r="N35" s="35">
        <f>SUMIFS($D34:$D39,$E34:$E39,$L35,$C34:$C39,$K$13)</f>
        <v>0</v>
      </c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ht="23.25" customHeight="1">
      <c r="A36" s="31"/>
      <c r="B36" s="36"/>
      <c r="C36" s="37"/>
      <c r="D36" s="37"/>
      <c r="E36" s="38"/>
      <c r="F36" s="107"/>
      <c r="G36" s="105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ht="23.25" customHeight="1">
      <c r="A37" s="31"/>
      <c r="B37" s="36"/>
      <c r="C37" s="37"/>
      <c r="D37" s="37"/>
      <c r="E37" s="38"/>
      <c r="F37" s="107"/>
      <c r="G37" s="105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ht="23.25" customHeight="1">
      <c r="A38" s="31"/>
      <c r="B38" s="36"/>
      <c r="C38" s="37"/>
      <c r="D38" s="37"/>
      <c r="E38" s="38"/>
      <c r="F38" s="107"/>
      <c r="G38" s="105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23.25" customHeight="1">
      <c r="A39" s="31"/>
      <c r="B39" s="36"/>
      <c r="C39" s="37"/>
      <c r="D39" s="37"/>
      <c r="E39" s="38"/>
      <c r="F39" s="107"/>
      <c r="G39" s="105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ht="27" customHeight="1">
      <c r="A40" s="47"/>
      <c r="B40" s="39" t="s">
        <v>119</v>
      </c>
      <c r="C40" s="40">
        <f>SUMIF($C32:$C39,$K$12,$D32:$D39)</f>
        <v>300</v>
      </c>
      <c r="D40" s="113" t="s">
        <v>120</v>
      </c>
      <c r="E40" s="105"/>
      <c r="F40" s="116">
        <f>SUMIF($C32:$C39,$K$13,$D32:$D39)</f>
        <v>0</v>
      </c>
      <c r="G40" s="105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30" customHeight="1">
      <c r="A41" s="22"/>
      <c r="B41" s="22"/>
      <c r="C41" s="22"/>
      <c r="D41" s="22"/>
      <c r="E41" s="22"/>
      <c r="F41" s="48"/>
      <c r="G41" s="49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33" customHeight="1">
      <c r="A42" s="27"/>
      <c r="B42" s="119" t="s">
        <v>121</v>
      </c>
      <c r="C42" s="120"/>
      <c r="D42" s="120"/>
      <c r="E42" s="120"/>
      <c r="F42" s="120"/>
      <c r="G42" s="121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30" customHeight="1">
      <c r="A43" s="22"/>
      <c r="B43" s="29" t="s">
        <v>122</v>
      </c>
      <c r="C43" s="30" t="s">
        <v>95</v>
      </c>
      <c r="D43" s="30" t="s">
        <v>123</v>
      </c>
      <c r="E43" s="30" t="s">
        <v>97</v>
      </c>
      <c r="F43" s="122" t="s">
        <v>98</v>
      </c>
      <c r="G43" s="123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23.25" customHeight="1">
      <c r="A44" s="31"/>
      <c r="B44" s="50" t="s">
        <v>124</v>
      </c>
      <c r="C44" s="51">
        <f>SUMIF($C45:$C48,$K$12,$D45:$D48)</f>
        <v>400</v>
      </c>
      <c r="D44" s="124" t="s">
        <v>125</v>
      </c>
      <c r="E44" s="105"/>
      <c r="F44" s="125">
        <f>SUMIF($C45:$C48,$K$13,$D45:$D48)</f>
        <v>0</v>
      </c>
      <c r="G44" s="105"/>
      <c r="H44" s="31"/>
      <c r="I44" s="31"/>
      <c r="J44" s="31"/>
      <c r="K44" s="31"/>
      <c r="L44" s="28"/>
      <c r="M44" s="31" t="s">
        <v>99</v>
      </c>
      <c r="N44" s="31" t="s">
        <v>100</v>
      </c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 ht="23.25" customHeight="1">
      <c r="A45" s="31"/>
      <c r="B45" s="52" t="s">
        <v>126</v>
      </c>
      <c r="C45" s="33" t="s">
        <v>102</v>
      </c>
      <c r="D45" s="33">
        <v>400</v>
      </c>
      <c r="E45" s="34" t="s">
        <v>278</v>
      </c>
      <c r="F45" s="107"/>
      <c r="G45" s="105"/>
      <c r="H45" s="31"/>
      <c r="I45" s="31"/>
      <c r="J45" s="31"/>
      <c r="K45" s="31"/>
      <c r="L45" s="31" t="str">
        <f>$C$7</f>
        <v>Miguel</v>
      </c>
      <c r="M45" s="35">
        <f>SUMIFS($D45:$D146,$E45:$E146,$L45,$C45:$C146,$K$12)</f>
        <v>400</v>
      </c>
      <c r="N45" s="35">
        <f>SUMIFS($D45:$D148,$E45:$E148,$L45,$C45:$C148,$K$13)</f>
        <v>1000</v>
      </c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ht="23.25" customHeight="1">
      <c r="A46" s="31"/>
      <c r="B46" s="52" t="s">
        <v>127</v>
      </c>
      <c r="C46" s="37"/>
      <c r="D46" s="37"/>
      <c r="E46" s="38"/>
      <c r="F46" s="107"/>
      <c r="G46" s="105"/>
      <c r="H46" s="31"/>
      <c r="I46" s="31"/>
      <c r="J46" s="31"/>
      <c r="K46" s="31"/>
      <c r="L46" s="31">
        <f>$C$8</f>
        <v>0</v>
      </c>
      <c r="M46" s="35">
        <f>SUMIFS($D45:$D150,$E45:$E150,$L46,$C45:$C150,$K$12)</f>
        <v>0</v>
      </c>
      <c r="N46" s="35">
        <f>SUMIFS($D45:$D147,$E45:$E147,$L46,$C45:$C147,$K$13)</f>
        <v>0</v>
      </c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ht="23.25" customHeight="1">
      <c r="A47" s="45"/>
      <c r="B47" s="52" t="s">
        <v>128</v>
      </c>
      <c r="C47" s="33"/>
      <c r="D47" s="33"/>
      <c r="E47" s="34"/>
      <c r="F47" s="107"/>
      <c r="G47" s="10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spans="1:26" ht="23.25" customHeight="1">
      <c r="A48" s="31"/>
      <c r="B48" s="52" t="s">
        <v>129</v>
      </c>
      <c r="C48" s="37"/>
      <c r="D48" s="37"/>
      <c r="E48" s="38"/>
      <c r="F48" s="107"/>
      <c r="G48" s="105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23.25" customHeight="1">
      <c r="A49" s="31"/>
      <c r="B49" s="53" t="s">
        <v>130</v>
      </c>
      <c r="C49" s="54">
        <f>SUMIF($C50:$C65,$K$12,$D50:$D65)</f>
        <v>0</v>
      </c>
      <c r="D49" s="104" t="s">
        <v>131</v>
      </c>
      <c r="E49" s="105"/>
      <c r="F49" s="106">
        <f>SUMIF($C50:$C65,$K$13,$D50:$D65)</f>
        <v>600</v>
      </c>
      <c r="G49" s="105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 ht="23.25" customHeight="1">
      <c r="A50" s="31"/>
      <c r="B50" s="52" t="s">
        <v>132</v>
      </c>
      <c r="C50" s="37"/>
      <c r="D50" s="37"/>
      <c r="E50" s="38"/>
      <c r="F50" s="107"/>
      <c r="G50" s="105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ht="23.25" customHeight="1">
      <c r="A51" s="31"/>
      <c r="B51" s="52" t="s">
        <v>133</v>
      </c>
      <c r="C51" s="37"/>
      <c r="D51" s="37"/>
      <c r="E51" s="38"/>
      <c r="F51" s="107"/>
      <c r="G51" s="105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ht="23.25" customHeight="1">
      <c r="A52" s="45"/>
      <c r="B52" s="52" t="s">
        <v>134</v>
      </c>
      <c r="C52" s="37"/>
      <c r="D52" s="37"/>
      <c r="E52" s="38"/>
      <c r="F52" s="107"/>
      <c r="G52" s="10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spans="1:26" ht="23.25" customHeight="1">
      <c r="A53" s="31"/>
      <c r="B53" s="52" t="s">
        <v>135</v>
      </c>
      <c r="C53" s="37"/>
      <c r="D53" s="37"/>
      <c r="E53" s="38"/>
      <c r="F53" s="107"/>
      <c r="G53" s="105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ht="23.25" customHeight="1">
      <c r="A54" s="31"/>
      <c r="B54" s="52" t="s">
        <v>136</v>
      </c>
      <c r="C54" s="37"/>
      <c r="D54" s="37"/>
      <c r="E54" s="38"/>
      <c r="F54" s="107"/>
      <c r="G54" s="105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1:26" ht="23.25" customHeight="1">
      <c r="A55" s="31"/>
      <c r="B55" s="52" t="s">
        <v>137</v>
      </c>
      <c r="C55" s="37"/>
      <c r="D55" s="37"/>
      <c r="E55" s="38"/>
      <c r="F55" s="107"/>
      <c r="G55" s="105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23.25" customHeight="1">
      <c r="A56" s="31"/>
      <c r="B56" s="52" t="s">
        <v>138</v>
      </c>
      <c r="C56" s="37"/>
      <c r="D56" s="37"/>
      <c r="E56" s="38"/>
      <c r="F56" s="107"/>
      <c r="G56" s="105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 ht="23.25" customHeight="1">
      <c r="A57" s="31"/>
      <c r="B57" s="52" t="s">
        <v>139</v>
      </c>
      <c r="C57" s="37"/>
      <c r="D57" s="37"/>
      <c r="E57" s="38"/>
      <c r="F57" s="107"/>
      <c r="G57" s="105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6" ht="23.25" customHeight="1">
      <c r="A58" s="31"/>
      <c r="B58" s="52" t="s">
        <v>140</v>
      </c>
      <c r="C58" s="37"/>
      <c r="D58" s="37"/>
      <c r="E58" s="38"/>
      <c r="F58" s="107"/>
      <c r="G58" s="105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ht="23.25" customHeight="1">
      <c r="A59" s="31"/>
      <c r="B59" s="52" t="s">
        <v>141</v>
      </c>
      <c r="C59" s="37"/>
      <c r="D59" s="37"/>
      <c r="E59" s="38"/>
      <c r="F59" s="107"/>
      <c r="G59" s="105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spans="1:26" ht="23.25" customHeight="1">
      <c r="A60" s="31"/>
      <c r="B60" s="52" t="s">
        <v>142</v>
      </c>
      <c r="C60" s="37"/>
      <c r="D60" s="37"/>
      <c r="E60" s="38"/>
      <c r="F60" s="107"/>
      <c r="G60" s="105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ht="23.25" customHeight="1">
      <c r="A61" s="31"/>
      <c r="B61" s="52" t="s">
        <v>143</v>
      </c>
      <c r="C61" s="33" t="s">
        <v>104</v>
      </c>
      <c r="D61" s="33">
        <v>600</v>
      </c>
      <c r="E61" s="34" t="s">
        <v>278</v>
      </c>
      <c r="F61" s="107"/>
      <c r="G61" s="105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ht="23.25" customHeight="1">
      <c r="A62" s="31"/>
      <c r="B62" s="52" t="s">
        <v>144</v>
      </c>
      <c r="C62" s="37"/>
      <c r="D62" s="37"/>
      <c r="E62" s="38"/>
      <c r="F62" s="107"/>
      <c r="G62" s="105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23.25" customHeight="1">
      <c r="A63" s="31"/>
      <c r="B63" s="52" t="s">
        <v>145</v>
      </c>
      <c r="C63" s="37"/>
      <c r="D63" s="37"/>
      <c r="E63" s="38"/>
      <c r="F63" s="107"/>
      <c r="G63" s="105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 ht="23.25" customHeight="1">
      <c r="A64" s="31"/>
      <c r="B64" s="52" t="s">
        <v>146</v>
      </c>
      <c r="C64" s="37"/>
      <c r="D64" s="37"/>
      <c r="E64" s="38"/>
      <c r="F64" s="107"/>
      <c r="G64" s="105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 ht="23.25" customHeight="1">
      <c r="A65" s="31"/>
      <c r="B65" s="52" t="s">
        <v>147</v>
      </c>
      <c r="C65" s="37"/>
      <c r="D65" s="37"/>
      <c r="E65" s="38"/>
      <c r="F65" s="107"/>
      <c r="G65" s="105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spans="1:26" ht="23.25" customHeight="1">
      <c r="A66" s="31"/>
      <c r="B66" s="55" t="s">
        <v>148</v>
      </c>
      <c r="C66" s="56">
        <f>SUMIF($C67:$C80,$K$12,$D67:$D80)</f>
        <v>0</v>
      </c>
      <c r="D66" s="117" t="s">
        <v>149</v>
      </c>
      <c r="E66" s="105"/>
      <c r="F66" s="118">
        <f>SUMIF($C67:$C80,$K$13,$D67:$D80)</f>
        <v>0</v>
      </c>
      <c r="G66" s="105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1:26" ht="23.25" customHeight="1">
      <c r="A67" s="31"/>
      <c r="B67" s="52" t="s">
        <v>150</v>
      </c>
      <c r="C67" s="37"/>
      <c r="D67" s="37"/>
      <c r="E67" s="38"/>
      <c r="F67" s="107"/>
      <c r="G67" s="105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:26" ht="23.25" customHeight="1">
      <c r="A68" s="31"/>
      <c r="B68" s="52" t="s">
        <v>151</v>
      </c>
      <c r="C68" s="37"/>
      <c r="D68" s="37"/>
      <c r="E68" s="38"/>
      <c r="F68" s="107"/>
      <c r="G68" s="105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1:26" ht="23.25" customHeight="1">
      <c r="A69" s="31"/>
      <c r="B69" s="52" t="s">
        <v>152</v>
      </c>
      <c r="C69" s="37"/>
      <c r="D69" s="37"/>
      <c r="E69" s="38"/>
      <c r="F69" s="107"/>
      <c r="G69" s="105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ht="23.25" customHeight="1">
      <c r="A70" s="31"/>
      <c r="B70" s="52" t="s">
        <v>153</v>
      </c>
      <c r="C70" s="37"/>
      <c r="D70" s="37"/>
      <c r="E70" s="38"/>
      <c r="F70" s="107"/>
      <c r="G70" s="105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 ht="23.25" customHeight="1">
      <c r="A71" s="31"/>
      <c r="B71" s="52" t="s">
        <v>154</v>
      </c>
      <c r="C71" s="37"/>
      <c r="D71" s="37"/>
      <c r="E71" s="38"/>
      <c r="F71" s="107"/>
      <c r="G71" s="105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1:26" ht="23.25" customHeight="1">
      <c r="A72" s="31"/>
      <c r="B72" s="52" t="s">
        <v>155</v>
      </c>
      <c r="C72" s="37"/>
      <c r="D72" s="37"/>
      <c r="E72" s="38"/>
      <c r="F72" s="107"/>
      <c r="G72" s="105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 ht="23.25" customHeight="1">
      <c r="A73" s="31"/>
      <c r="B73" s="52" t="s">
        <v>156</v>
      </c>
      <c r="C73" s="37"/>
      <c r="D73" s="37"/>
      <c r="E73" s="38"/>
      <c r="F73" s="107"/>
      <c r="G73" s="105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spans="1:26" ht="23.25" customHeight="1">
      <c r="A74" s="31"/>
      <c r="B74" s="52" t="s">
        <v>157</v>
      </c>
      <c r="C74" s="37"/>
      <c r="D74" s="37"/>
      <c r="E74" s="38"/>
      <c r="F74" s="107"/>
      <c r="G74" s="105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1:26" ht="23.25" customHeight="1">
      <c r="A75" s="31"/>
      <c r="B75" s="52" t="s">
        <v>158</v>
      </c>
      <c r="C75" s="37"/>
      <c r="D75" s="37"/>
      <c r="E75" s="38"/>
      <c r="F75" s="107"/>
      <c r="G75" s="105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ht="23.25" customHeight="1">
      <c r="A76" s="31"/>
      <c r="B76" s="52" t="s">
        <v>159</v>
      </c>
      <c r="C76" s="37"/>
      <c r="D76" s="37"/>
      <c r="E76" s="38"/>
      <c r="F76" s="107"/>
      <c r="G76" s="105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ht="23.25" customHeight="1">
      <c r="A77" s="31"/>
      <c r="B77" s="52" t="s">
        <v>160</v>
      </c>
      <c r="C77" s="37"/>
      <c r="D77" s="37"/>
      <c r="E77" s="38"/>
      <c r="F77" s="107"/>
      <c r="G77" s="105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 ht="23.25" customHeight="1">
      <c r="A78" s="31"/>
      <c r="B78" s="52" t="s">
        <v>161</v>
      </c>
      <c r="C78" s="37"/>
      <c r="D78" s="37"/>
      <c r="E78" s="38"/>
      <c r="F78" s="107"/>
      <c r="G78" s="105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1:26" ht="23.25" customHeight="1">
      <c r="A79" s="31"/>
      <c r="B79" s="52" t="s">
        <v>162</v>
      </c>
      <c r="C79" s="37"/>
      <c r="D79" s="37"/>
      <c r="E79" s="38"/>
      <c r="F79" s="107"/>
      <c r="G79" s="105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 ht="23.25" customHeight="1">
      <c r="A80" s="31"/>
      <c r="B80" s="52" t="s">
        <v>163</v>
      </c>
      <c r="C80" s="37"/>
      <c r="D80" s="37"/>
      <c r="E80" s="38"/>
      <c r="F80" s="107"/>
      <c r="G80" s="105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1:26" ht="23.25" customHeight="1">
      <c r="A81" s="23"/>
      <c r="B81" s="53" t="s">
        <v>164</v>
      </c>
      <c r="C81" s="54">
        <f>SUMIF($C82:$C91,$K$12,$D82:$D91)</f>
        <v>0</v>
      </c>
      <c r="D81" s="104" t="s">
        <v>165</v>
      </c>
      <c r="E81" s="105"/>
      <c r="F81" s="106">
        <f>SUMIF($C82:$C91,$K$13,$D82:$D91)</f>
        <v>400</v>
      </c>
      <c r="G81" s="105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23.25" customHeight="1">
      <c r="A82" s="23"/>
      <c r="B82" s="52" t="s">
        <v>166</v>
      </c>
      <c r="C82" s="37"/>
      <c r="D82" s="37"/>
      <c r="E82" s="38"/>
      <c r="F82" s="107"/>
      <c r="G82" s="105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23.25" customHeight="1">
      <c r="A83" s="23"/>
      <c r="B83" s="52" t="s">
        <v>167</v>
      </c>
      <c r="C83" s="33" t="s">
        <v>104</v>
      </c>
      <c r="D83" s="33">
        <v>400</v>
      </c>
      <c r="E83" s="34" t="s">
        <v>278</v>
      </c>
      <c r="F83" s="107"/>
      <c r="G83" s="105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23.25" customHeight="1">
      <c r="A84" s="23"/>
      <c r="B84" s="52" t="s">
        <v>168</v>
      </c>
      <c r="C84" s="37"/>
      <c r="D84" s="37"/>
      <c r="E84" s="38"/>
      <c r="F84" s="107"/>
      <c r="G84" s="105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23.25" customHeight="1">
      <c r="A85" s="23"/>
      <c r="B85" s="52" t="s">
        <v>169</v>
      </c>
      <c r="C85" s="37"/>
      <c r="D85" s="37"/>
      <c r="E85" s="38"/>
      <c r="F85" s="107"/>
      <c r="G85" s="105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23.25" customHeight="1">
      <c r="A86" s="23"/>
      <c r="B86" s="52" t="s">
        <v>170</v>
      </c>
      <c r="C86" s="37"/>
      <c r="D86" s="37"/>
      <c r="E86" s="38"/>
      <c r="F86" s="107"/>
      <c r="G86" s="105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23.25" customHeight="1">
      <c r="A87" s="23"/>
      <c r="B87" s="52" t="s">
        <v>171</v>
      </c>
      <c r="C87" s="37"/>
      <c r="D87" s="37"/>
      <c r="E87" s="38"/>
      <c r="F87" s="107"/>
      <c r="G87" s="105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23.25" customHeight="1">
      <c r="A88" s="23"/>
      <c r="B88" s="52" t="s">
        <v>172</v>
      </c>
      <c r="C88" s="37"/>
      <c r="D88" s="37"/>
      <c r="E88" s="38"/>
      <c r="F88" s="107"/>
      <c r="G88" s="105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23.25" customHeight="1">
      <c r="A89" s="23"/>
      <c r="B89" s="52" t="s">
        <v>173</v>
      </c>
      <c r="C89" s="37"/>
      <c r="D89" s="37"/>
      <c r="E89" s="38"/>
      <c r="F89" s="107"/>
      <c r="G89" s="105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23.25" customHeight="1">
      <c r="A90" s="23"/>
      <c r="B90" s="52" t="s">
        <v>174</v>
      </c>
      <c r="C90" s="37"/>
      <c r="D90" s="37"/>
      <c r="E90" s="38"/>
      <c r="F90" s="107"/>
      <c r="G90" s="105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23.25" customHeight="1">
      <c r="A91" s="23"/>
      <c r="B91" s="52" t="s">
        <v>175</v>
      </c>
      <c r="C91" s="37"/>
      <c r="D91" s="37"/>
      <c r="E91" s="38"/>
      <c r="F91" s="107"/>
      <c r="G91" s="105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23.25" customHeight="1">
      <c r="A92" s="23"/>
      <c r="B92" s="53" t="s">
        <v>176</v>
      </c>
      <c r="C92" s="54">
        <f>SUMIF($C93:$C104,$K$12,$D93:$D104)</f>
        <v>0</v>
      </c>
      <c r="D92" s="104" t="s">
        <v>177</v>
      </c>
      <c r="E92" s="105"/>
      <c r="F92" s="106">
        <f>SUMIF($C93:$C104,$K$13,$D93:$D104)</f>
        <v>0</v>
      </c>
      <c r="G92" s="105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23.25" customHeight="1">
      <c r="A93" s="23"/>
      <c r="B93" s="52" t="s">
        <v>178</v>
      </c>
      <c r="C93" s="37"/>
      <c r="D93" s="37"/>
      <c r="E93" s="38"/>
      <c r="F93" s="107"/>
      <c r="G93" s="105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23.25" customHeight="1">
      <c r="A94" s="23"/>
      <c r="B94" s="52" t="s">
        <v>179</v>
      </c>
      <c r="C94" s="37"/>
      <c r="D94" s="37"/>
      <c r="E94" s="38"/>
      <c r="F94" s="107"/>
      <c r="G94" s="105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23.25" customHeight="1">
      <c r="A95" s="23"/>
      <c r="B95" s="52" t="s">
        <v>180</v>
      </c>
      <c r="C95" s="37"/>
      <c r="D95" s="37"/>
      <c r="E95" s="38"/>
      <c r="F95" s="107"/>
      <c r="G95" s="105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23.25" customHeight="1">
      <c r="A96" s="23"/>
      <c r="B96" s="52" t="s">
        <v>181</v>
      </c>
      <c r="C96" s="37"/>
      <c r="D96" s="37"/>
      <c r="E96" s="38"/>
      <c r="F96" s="107"/>
      <c r="G96" s="105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23.25" customHeight="1">
      <c r="A97" s="23"/>
      <c r="B97" s="52" t="s">
        <v>182</v>
      </c>
      <c r="C97" s="37"/>
      <c r="D97" s="37"/>
      <c r="E97" s="38"/>
      <c r="F97" s="107"/>
      <c r="G97" s="105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23.25" customHeight="1">
      <c r="A98" s="23"/>
      <c r="B98" s="52" t="s">
        <v>183</v>
      </c>
      <c r="C98" s="37"/>
      <c r="D98" s="37"/>
      <c r="E98" s="38"/>
      <c r="F98" s="107"/>
      <c r="G98" s="105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23.25" customHeight="1">
      <c r="A99" s="23"/>
      <c r="B99" s="52" t="s">
        <v>184</v>
      </c>
      <c r="C99" s="37"/>
      <c r="D99" s="37"/>
      <c r="E99" s="38"/>
      <c r="F99" s="107"/>
      <c r="G99" s="105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23.25" customHeight="1">
      <c r="A100" s="23"/>
      <c r="B100" s="52" t="s">
        <v>185</v>
      </c>
      <c r="C100" s="37"/>
      <c r="D100" s="37"/>
      <c r="E100" s="38"/>
      <c r="F100" s="107"/>
      <c r="G100" s="105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23.25" customHeight="1">
      <c r="A101" s="23"/>
      <c r="B101" s="52" t="s">
        <v>186</v>
      </c>
      <c r="C101" s="37"/>
      <c r="D101" s="37"/>
      <c r="E101" s="38"/>
      <c r="F101" s="107"/>
      <c r="G101" s="105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23.25" customHeight="1">
      <c r="A102" s="23"/>
      <c r="B102" s="52" t="s">
        <v>187</v>
      </c>
      <c r="C102" s="37"/>
      <c r="D102" s="37"/>
      <c r="E102" s="38"/>
      <c r="F102" s="107"/>
      <c r="G102" s="105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23.25" customHeight="1">
      <c r="A103" s="23"/>
      <c r="B103" s="52" t="s">
        <v>188</v>
      </c>
      <c r="C103" s="37"/>
      <c r="D103" s="37"/>
      <c r="E103" s="38"/>
      <c r="F103" s="107"/>
      <c r="G103" s="105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23.25" customHeight="1">
      <c r="A104" s="23"/>
      <c r="B104" s="52" t="s">
        <v>189</v>
      </c>
      <c r="C104" s="37"/>
      <c r="D104" s="37"/>
      <c r="E104" s="38"/>
      <c r="F104" s="107"/>
      <c r="G104" s="105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23.25" customHeight="1">
      <c r="A105" s="23"/>
      <c r="B105" s="53" t="s">
        <v>190</v>
      </c>
      <c r="C105" s="54">
        <f>SUMIF($C106:$C114,$K$12,$D106:$D114)</f>
        <v>0</v>
      </c>
      <c r="D105" s="104" t="s">
        <v>191</v>
      </c>
      <c r="E105" s="105"/>
      <c r="F105" s="106">
        <f>SUMIF($C106:$C114,$K$13,$D106:$D114)</f>
        <v>0</v>
      </c>
      <c r="G105" s="105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23.25" customHeight="1">
      <c r="A106" s="23"/>
      <c r="B106" s="52" t="s">
        <v>192</v>
      </c>
      <c r="C106" s="37"/>
      <c r="D106" s="37"/>
      <c r="E106" s="38"/>
      <c r="F106" s="107"/>
      <c r="G106" s="105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23.25" customHeight="1">
      <c r="A107" s="23"/>
      <c r="B107" s="52" t="s">
        <v>193</v>
      </c>
      <c r="C107" s="37"/>
      <c r="D107" s="37"/>
      <c r="E107" s="38"/>
      <c r="F107" s="107"/>
      <c r="G107" s="105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23.25" customHeight="1">
      <c r="A108" s="23"/>
      <c r="B108" s="52" t="s">
        <v>194</v>
      </c>
      <c r="C108" s="37"/>
      <c r="D108" s="37"/>
      <c r="E108" s="38"/>
      <c r="F108" s="107"/>
      <c r="G108" s="105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23.25" customHeight="1">
      <c r="A109" s="23"/>
      <c r="B109" s="52" t="s">
        <v>195</v>
      </c>
      <c r="C109" s="37"/>
      <c r="D109" s="37"/>
      <c r="E109" s="38"/>
      <c r="F109" s="107"/>
      <c r="G109" s="105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23.25" customHeight="1">
      <c r="A110" s="23"/>
      <c r="B110" s="52" t="s">
        <v>196</v>
      </c>
      <c r="C110" s="37"/>
      <c r="D110" s="37"/>
      <c r="E110" s="38"/>
      <c r="F110" s="107"/>
      <c r="G110" s="105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23.25" customHeight="1">
      <c r="A111" s="23"/>
      <c r="B111" s="52" t="s">
        <v>197</v>
      </c>
      <c r="C111" s="37"/>
      <c r="D111" s="37"/>
      <c r="E111" s="38"/>
      <c r="F111" s="107"/>
      <c r="G111" s="105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23.25" customHeight="1">
      <c r="A112" s="23"/>
      <c r="B112" s="52" t="s">
        <v>198</v>
      </c>
      <c r="C112" s="37"/>
      <c r="D112" s="37"/>
      <c r="E112" s="38"/>
      <c r="F112" s="107"/>
      <c r="G112" s="105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23.25" customHeight="1">
      <c r="A113" s="23"/>
      <c r="B113" s="52" t="s">
        <v>199</v>
      </c>
      <c r="C113" s="37"/>
      <c r="D113" s="37"/>
      <c r="E113" s="38"/>
      <c r="F113" s="107"/>
      <c r="G113" s="105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23.25" customHeight="1">
      <c r="A114" s="23"/>
      <c r="B114" s="52" t="s">
        <v>200</v>
      </c>
      <c r="C114" s="37"/>
      <c r="D114" s="37"/>
      <c r="E114" s="38"/>
      <c r="F114" s="107"/>
      <c r="G114" s="105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23.25" customHeight="1">
      <c r="A115" s="23"/>
      <c r="B115" s="53" t="s">
        <v>201</v>
      </c>
      <c r="C115" s="54">
        <f>SUMIF($C116:$C123,$K$12,$D116:$D123)</f>
        <v>0</v>
      </c>
      <c r="D115" s="104" t="s">
        <v>202</v>
      </c>
      <c r="E115" s="105"/>
      <c r="F115" s="106">
        <f>SUMIF($C116:$C123,$K$13,$D116:$D123)</f>
        <v>0</v>
      </c>
      <c r="G115" s="105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23.25" customHeight="1">
      <c r="A116" s="23"/>
      <c r="B116" s="52" t="s">
        <v>203</v>
      </c>
      <c r="C116" s="37"/>
      <c r="D116" s="37"/>
      <c r="E116" s="38"/>
      <c r="F116" s="107"/>
      <c r="G116" s="105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23.25" customHeight="1">
      <c r="A117" s="23"/>
      <c r="B117" s="52" t="s">
        <v>204</v>
      </c>
      <c r="C117" s="37"/>
      <c r="D117" s="37"/>
      <c r="E117" s="38"/>
      <c r="F117" s="107"/>
      <c r="G117" s="105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23.25" customHeight="1">
      <c r="A118" s="23"/>
      <c r="B118" s="52" t="s">
        <v>205</v>
      </c>
      <c r="C118" s="37"/>
      <c r="D118" s="37"/>
      <c r="E118" s="38"/>
      <c r="F118" s="107"/>
      <c r="G118" s="105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23.25" customHeight="1">
      <c r="A119" s="23"/>
      <c r="B119" s="52" t="s">
        <v>206</v>
      </c>
      <c r="C119" s="37"/>
      <c r="D119" s="37"/>
      <c r="E119" s="38"/>
      <c r="F119" s="107"/>
      <c r="G119" s="105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23.25" customHeight="1">
      <c r="A120" s="23"/>
      <c r="B120" s="52" t="s">
        <v>207</v>
      </c>
      <c r="C120" s="37"/>
      <c r="D120" s="37"/>
      <c r="E120" s="38"/>
      <c r="F120" s="107"/>
      <c r="G120" s="105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23.25" customHeight="1">
      <c r="A121" s="23"/>
      <c r="B121" s="52" t="s">
        <v>208</v>
      </c>
      <c r="C121" s="37"/>
      <c r="D121" s="37"/>
      <c r="E121" s="38"/>
      <c r="F121" s="107"/>
      <c r="G121" s="105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23.25" customHeight="1">
      <c r="A122" s="23"/>
      <c r="B122" s="52" t="s">
        <v>209</v>
      </c>
      <c r="C122" s="37"/>
      <c r="D122" s="37"/>
      <c r="E122" s="38"/>
      <c r="F122" s="107"/>
      <c r="G122" s="105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23.25" customHeight="1">
      <c r="A123" s="23"/>
      <c r="B123" s="52" t="s">
        <v>210</v>
      </c>
      <c r="C123" s="37"/>
      <c r="D123" s="37"/>
      <c r="E123" s="38"/>
      <c r="F123" s="107"/>
      <c r="G123" s="105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23.25" customHeight="1">
      <c r="A124" s="23"/>
      <c r="B124" s="53" t="s">
        <v>211</v>
      </c>
      <c r="C124" s="54">
        <f>SUMIF($C125:$C131,$K$12,$D125:$D131)</f>
        <v>0</v>
      </c>
      <c r="D124" s="104" t="s">
        <v>212</v>
      </c>
      <c r="E124" s="105"/>
      <c r="F124" s="106">
        <f>SUMIF($C125:$C131,$K$13,$D125:$D131)</f>
        <v>0</v>
      </c>
      <c r="G124" s="105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23.25" customHeight="1">
      <c r="A125" s="23"/>
      <c r="B125" s="52" t="s">
        <v>213</v>
      </c>
      <c r="C125" s="37"/>
      <c r="D125" s="37"/>
      <c r="E125" s="38"/>
      <c r="F125" s="107"/>
      <c r="G125" s="105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23.25" customHeight="1">
      <c r="A126" s="23"/>
      <c r="B126" s="52" t="s">
        <v>214</v>
      </c>
      <c r="C126" s="37"/>
      <c r="D126" s="37"/>
      <c r="E126" s="38"/>
      <c r="F126" s="107"/>
      <c r="G126" s="105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23.25" customHeight="1">
      <c r="A127" s="23"/>
      <c r="B127" s="52" t="s">
        <v>215</v>
      </c>
      <c r="C127" s="37"/>
      <c r="D127" s="37"/>
      <c r="E127" s="38"/>
      <c r="F127" s="107"/>
      <c r="G127" s="105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23.25" customHeight="1">
      <c r="A128" s="23"/>
      <c r="B128" s="52" t="s">
        <v>216</v>
      </c>
      <c r="C128" s="37"/>
      <c r="D128" s="37"/>
      <c r="E128" s="38"/>
      <c r="F128" s="107"/>
      <c r="G128" s="105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23.25" customHeight="1">
      <c r="A129" s="23"/>
      <c r="B129" s="52" t="s">
        <v>217</v>
      </c>
      <c r="C129" s="37"/>
      <c r="D129" s="37"/>
      <c r="E129" s="38"/>
      <c r="F129" s="107"/>
      <c r="G129" s="105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23.25" customHeight="1">
      <c r="A130" s="23"/>
      <c r="B130" s="52" t="s">
        <v>218</v>
      </c>
      <c r="C130" s="37"/>
      <c r="D130" s="37"/>
      <c r="E130" s="38"/>
      <c r="F130" s="107"/>
      <c r="G130" s="105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23.25" customHeight="1">
      <c r="A131" s="23"/>
      <c r="B131" s="52" t="s">
        <v>219</v>
      </c>
      <c r="C131" s="37"/>
      <c r="D131" s="37"/>
      <c r="E131" s="38"/>
      <c r="F131" s="107"/>
      <c r="G131" s="105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23.25" customHeight="1">
      <c r="A132" s="23"/>
      <c r="B132" s="53" t="s">
        <v>220</v>
      </c>
      <c r="C132" s="54">
        <f>SUMIF($C133:$C146,$K$12,$D133:$D146)</f>
        <v>0</v>
      </c>
      <c r="D132" s="104" t="s">
        <v>221</v>
      </c>
      <c r="E132" s="105"/>
      <c r="F132" s="106">
        <f>SUMIF($C133:$C146,$K$13,$D133:$D146)</f>
        <v>0</v>
      </c>
      <c r="G132" s="105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23.25" customHeight="1">
      <c r="A133" s="23"/>
      <c r="B133" s="52" t="s">
        <v>222</v>
      </c>
      <c r="C133" s="37"/>
      <c r="D133" s="37"/>
      <c r="E133" s="38"/>
      <c r="F133" s="107"/>
      <c r="G133" s="105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23.25" customHeight="1">
      <c r="A134" s="23"/>
      <c r="B134" s="52" t="s">
        <v>223</v>
      </c>
      <c r="C134" s="37"/>
      <c r="D134" s="37"/>
      <c r="E134" s="38"/>
      <c r="F134" s="107"/>
      <c r="G134" s="105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23.25" customHeight="1">
      <c r="A135" s="23"/>
      <c r="B135" s="52" t="s">
        <v>224</v>
      </c>
      <c r="C135" s="37"/>
      <c r="D135" s="37"/>
      <c r="E135" s="38"/>
      <c r="F135" s="107"/>
      <c r="G135" s="105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23.25" customHeight="1">
      <c r="A136" s="23"/>
      <c r="B136" s="52" t="s">
        <v>225</v>
      </c>
      <c r="C136" s="37"/>
      <c r="D136" s="37"/>
      <c r="E136" s="38"/>
      <c r="F136" s="107"/>
      <c r="G136" s="105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23.25" customHeight="1">
      <c r="A137" s="23"/>
      <c r="B137" s="52" t="s">
        <v>226</v>
      </c>
      <c r="C137" s="37"/>
      <c r="D137" s="37"/>
      <c r="E137" s="38"/>
      <c r="F137" s="107"/>
      <c r="G137" s="105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23.25" customHeight="1">
      <c r="A138" s="23"/>
      <c r="B138" s="52" t="s">
        <v>227</v>
      </c>
      <c r="C138" s="37"/>
      <c r="D138" s="37"/>
      <c r="E138" s="38"/>
      <c r="F138" s="107"/>
      <c r="G138" s="105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23.25" customHeight="1">
      <c r="A139" s="23"/>
      <c r="B139" s="52" t="s">
        <v>228</v>
      </c>
      <c r="C139" s="37"/>
      <c r="D139" s="37"/>
      <c r="E139" s="38"/>
      <c r="F139" s="107"/>
      <c r="G139" s="105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23.25" customHeight="1">
      <c r="A140" s="23"/>
      <c r="B140" s="52" t="s">
        <v>229</v>
      </c>
      <c r="C140" s="37"/>
      <c r="D140" s="37"/>
      <c r="E140" s="38"/>
      <c r="F140" s="107"/>
      <c r="G140" s="105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23.25" customHeight="1">
      <c r="A141" s="23"/>
      <c r="B141" s="52" t="s">
        <v>230</v>
      </c>
      <c r="C141" s="37"/>
      <c r="D141" s="37"/>
      <c r="E141" s="38"/>
      <c r="F141" s="107"/>
      <c r="G141" s="105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23.25" customHeight="1">
      <c r="A142" s="23"/>
      <c r="B142" s="52" t="s">
        <v>231</v>
      </c>
      <c r="C142" s="37"/>
      <c r="D142" s="37"/>
      <c r="E142" s="38"/>
      <c r="F142" s="107"/>
      <c r="G142" s="105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23.25" customHeight="1">
      <c r="A143" s="23"/>
      <c r="B143" s="52" t="s">
        <v>232</v>
      </c>
      <c r="C143" s="37"/>
      <c r="D143" s="37"/>
      <c r="E143" s="38"/>
      <c r="F143" s="107"/>
      <c r="G143" s="105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23.25" customHeight="1">
      <c r="A144" s="23"/>
      <c r="B144" s="52" t="s">
        <v>233</v>
      </c>
      <c r="C144" s="37"/>
      <c r="D144" s="37"/>
      <c r="E144" s="38"/>
      <c r="F144" s="107"/>
      <c r="G144" s="105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23.25" customHeight="1">
      <c r="A145" s="23"/>
      <c r="B145" s="52" t="s">
        <v>234</v>
      </c>
      <c r="C145" s="37"/>
      <c r="D145" s="37"/>
      <c r="E145" s="38"/>
      <c r="F145" s="107"/>
      <c r="G145" s="105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23.25" customHeight="1">
      <c r="A146" s="23"/>
      <c r="B146" s="52" t="s">
        <v>235</v>
      </c>
      <c r="C146" s="37"/>
      <c r="D146" s="37"/>
      <c r="E146" s="38"/>
      <c r="F146" s="107"/>
      <c r="G146" s="105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27" customHeight="1">
      <c r="A147" s="22"/>
      <c r="B147" s="39" t="s">
        <v>236</v>
      </c>
      <c r="C147" s="40">
        <f>C44+C49+C66+C81+C92+C105+C115+C132</f>
        <v>400</v>
      </c>
      <c r="D147" s="113" t="s">
        <v>221</v>
      </c>
      <c r="E147" s="105"/>
      <c r="F147" s="116">
        <f>F44+F49+F66+F81+F92+F105+F115+F132</f>
        <v>1000</v>
      </c>
      <c r="G147" s="105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21" customHeight="1">
      <c r="A148" s="22"/>
      <c r="B148" s="57"/>
      <c r="C148" s="22"/>
      <c r="D148" s="22"/>
      <c r="E148" s="22"/>
      <c r="F148" s="58"/>
      <c r="G148" s="58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21" customHeight="1">
      <c r="A149" s="22"/>
      <c r="B149" s="57"/>
      <c r="C149" s="22"/>
      <c r="D149" s="22"/>
      <c r="E149" s="22"/>
      <c r="F149" s="58"/>
      <c r="G149" s="58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39" customHeight="1">
      <c r="A150" s="22"/>
      <c r="B150" s="114" t="s">
        <v>237</v>
      </c>
      <c r="C150" s="115"/>
      <c r="D150" s="115"/>
      <c r="E150" s="115"/>
      <c r="F150" s="115"/>
      <c r="G150" s="109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21" customHeight="1">
      <c r="A151" s="22"/>
      <c r="B151" s="57"/>
      <c r="C151" s="22"/>
      <c r="D151" s="22"/>
      <c r="E151" s="22"/>
      <c r="F151" s="58"/>
      <c r="G151" s="58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21" customHeight="1">
      <c r="A152" s="22"/>
      <c r="B152" s="59" t="s">
        <v>106</v>
      </c>
      <c r="C152" s="60">
        <f>C20</f>
        <v>2500</v>
      </c>
      <c r="D152" s="61"/>
      <c r="E152" s="59" t="s">
        <v>107</v>
      </c>
      <c r="F152" s="108">
        <f>F20</f>
        <v>3000</v>
      </c>
      <c r="G152" s="109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21" customHeight="1">
      <c r="A153" s="22"/>
      <c r="B153" s="59" t="s">
        <v>238</v>
      </c>
      <c r="C153" s="60">
        <f>C30</f>
        <v>700</v>
      </c>
      <c r="D153" s="61"/>
      <c r="E153" s="59" t="s">
        <v>239</v>
      </c>
      <c r="F153" s="108">
        <f>F30</f>
        <v>1000</v>
      </c>
      <c r="G153" s="109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21" customHeight="1">
      <c r="A154" s="22"/>
      <c r="B154" s="59" t="s">
        <v>240</v>
      </c>
      <c r="C154" s="60">
        <f>C40</f>
        <v>300</v>
      </c>
      <c r="D154" s="61"/>
      <c r="E154" s="59" t="s">
        <v>241</v>
      </c>
      <c r="F154" s="108">
        <f>F40</f>
        <v>0</v>
      </c>
      <c r="G154" s="109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21" customHeight="1">
      <c r="A155" s="22"/>
      <c r="B155" s="59" t="s">
        <v>242</v>
      </c>
      <c r="C155" s="60">
        <f>C147</f>
        <v>400</v>
      </c>
      <c r="D155" s="61"/>
      <c r="E155" s="59" t="s">
        <v>243</v>
      </c>
      <c r="F155" s="108">
        <f>F147</f>
        <v>1000</v>
      </c>
      <c r="G155" s="109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21" customHeight="1">
      <c r="A156" s="22"/>
      <c r="B156" s="62" t="s">
        <v>244</v>
      </c>
      <c r="C156" s="63">
        <f>+C152-SUM(C153:C155)</f>
        <v>1100</v>
      </c>
      <c r="D156" s="64"/>
      <c r="E156" s="62" t="s">
        <v>245</v>
      </c>
      <c r="F156" s="110">
        <f>+F152-SUM(F153:F155)</f>
        <v>1000</v>
      </c>
      <c r="G156" s="111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21" customHeight="1">
      <c r="A157" s="22"/>
      <c r="B157" s="57"/>
      <c r="C157" s="22"/>
      <c r="D157" s="22"/>
      <c r="E157" s="22"/>
      <c r="F157" s="58"/>
      <c r="G157" s="58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2.5" hidden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2.5" hidden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2.5" hidden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2.5" hidden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2.5" hidden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2.5" hidden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2.5" hidden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2.5" hidden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2.5" hidden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2.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21" customHeight="1">
      <c r="A168" s="22"/>
      <c r="B168" s="22"/>
      <c r="C168" s="112" t="e">
        <f t="shared" ref="C168:C169" ca="1" si="0">CONCAT("% del gasto total asumido por ",C7)</f>
        <v>#NAME?</v>
      </c>
      <c r="D168" s="109"/>
      <c r="E168" s="65">
        <f>IFERROR((M45*12+N45)/((M45*12+N45)+(M46*12+N46)),"Faltan datos")</f>
        <v>1</v>
      </c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21" customHeight="1">
      <c r="A169" s="22"/>
      <c r="B169" s="22"/>
      <c r="C169" s="112" t="e">
        <f t="shared" ca="1" si="0"/>
        <v>#NAME?</v>
      </c>
      <c r="D169" s="109"/>
      <c r="E169" s="66">
        <f>IFERROR((M46*12+N46)/((M45*12+N45)+(M46*12+N46)),"Faltan datos")</f>
        <v>0</v>
      </c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2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2.75" hidden="1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5.75" hidden="1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5.75" hidden="1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5.75" hidden="1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5.75" hidden="1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2.5" hidden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2.5" hidden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2.5" hidden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2.5" hidden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2.5" hidden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2.5" hidden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2.5" hidden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2.5" hidden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2.5" hidden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2.5" hidden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2.5" hidden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2.5" hidden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2.5" hidden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2.5" hidden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2.5" hidden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2.5" hidden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2.5" hidden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2.5" hidden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2.5" hidden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2.5" hidden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2.5" hidden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2.5" hidden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2.5" hidden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2.5" hidden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2.5" hidden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2.5" hidden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2.5" hidden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2.5" hidden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2.5" hidden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2.5" hidden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2.5" hidden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2.5" hidden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2.5" hidden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2.5" hidden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2.5" hidden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2.5" hidden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2.5" hidden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2.5" hidden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2.5" hidden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2.5" hidden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2.5" hidden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2.5" hidden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2.5" hidden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2.5" hidden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2.5" hidden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2.5" hidden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2.5" hidden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2.5" hidden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2.5" hidden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2.5" hidden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2.5" hidden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2.5" hidden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2.5" hidden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2.5" hidden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2.5" hidden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2.5" hidden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2.5" hidden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2.5" hidden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2.5" hidden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2.5" hidden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2.5" hidden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2.5" hidden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2.5" hidden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2.5" hidden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2.5" hidden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2.5" hidden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2.5" hidden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2.5" hidden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2.5" hidden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2.5" hidden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2.5" hidden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2.5" hidden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2.5" hidden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2.5" hidden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2.5" hidden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2.5" hidden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2.5" hidden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2.5" hidden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2.5" hidden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2.5" hidden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2.5" hidden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2.5" hidden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2.5" hidden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2.5" hidden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2.5" hidden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2.5" hidden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2.5" hidden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2.5" hidden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2.5" hidden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2.5" hidden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2.5" hidden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2.5" hidden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2.5" hidden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2.5" hidden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2.5" hidden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2.5" hidden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2.5" hidden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2.5" hidden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2.5" hidden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2.5" hidden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2.5" hidden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2.5" hidden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2.5" hidden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2.5" hidden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2.5" hidden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2.5" hidden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2.5" hidden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2.5" hidden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2.5" hidden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2.5" hidden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2.5" hidden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2.5" hidden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2.5" hidden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2.5" hidden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2.5" hidden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2.5" hidden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2.5" hidden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2.5" hidden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2.5" hidden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2.5" hidden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2.5" hidden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2.5" hidden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2.5" hidden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2.5" hidden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2.5" hidden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2.5" hidden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2.5" hidden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2.5" hidden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2.5" hidden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2.5" hidden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2.5" hidden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2.5" hidden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2.5" hidden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2.5" hidden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2.5" hidden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2.5" hidden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2.5" hidden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2.5" hidden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2.5" hidden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2.5" hidden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2.5" hidden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2.5" hidden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2.5" hidden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2.5" hidden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2.5" hidden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2.5" hidden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2.5" hidden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2.5" hidden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2.5" hidden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2.5" hidden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2.5" hidden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2.5" hidden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2.5" hidden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2.5" hidden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2.5" hidden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2.5" hidden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2.5" hidden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2.5" hidden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2.5" hidden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2.5" hidden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2.5" hidden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2.5" hidden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2.5" hidden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2.5" hidden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2.5" hidden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2.5" hidden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2.5" hidden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2.5" hidden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2.5" hidden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2.5" hidden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2.5" hidden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2.5" hidden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2.5" hidden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2.5" hidden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2.5" hidden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2.5" hidden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2.5" hidden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2.5" hidden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2.5" hidden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2.5" hidden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2.5" hidden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2.5" hidden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2.5" hidden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2.5" hidden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2.5" hidden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2.5" hidden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2.5" hidden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2.5" hidden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2.5" hidden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2.5" hidden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2.5" hidden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2.5" hidden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2.5" hidden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2.5" hidden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2.5" hidden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2.5" hidden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2.5" hidden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2.5" hidden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2.5" hidden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2.5" hidden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2.5" hidden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2.5" hidden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2.5" hidden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2.5" hidden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2.5" hidden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2.5" hidden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2.5" hidden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2.5" hidden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2.5" hidden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2.5" hidden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2.5" hidden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2.5" hidden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2.5" hidden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2.5" hidden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2.5" hidden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2.5" hidden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2.5" hidden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2.5" hidden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2.5" hidden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2.5" hidden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2.5" hidden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2.5" hidden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2.5" hidden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2.5" hidden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2.5" hidden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2.5" hidden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2.5" hidden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2.5" hidden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2.5" hidden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2.5" hidden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2.5" hidden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2.5" hidden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2.5" hidden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2.5" hidden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2.5" hidden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2.5" hidden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2.5" hidden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2.5" hidden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2.5" hidden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2.5" hidden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2.5" hidden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2.5" hidden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2.5" hidden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2.5" hidden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2.5" hidden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2.5" hidden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2.5" hidden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2.5" hidden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2.5" hidden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2.5" hidden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2.5" hidden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2.5" hidden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2.5" hidden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2.5" hidden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2.5" hidden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2.5" hidden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2.5" hidden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2.5" hidden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2.5" hidden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2.5" hidden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2.5" hidden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2.5" hidden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2.5" hidden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2.5" hidden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2.5" hidden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2.5" hidden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2.5" hidden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2.5" hidden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2.5" hidden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2.5" hidden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2.5" hidden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2.5" hidden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2.5" hidden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2.5" hidden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2.5" hidden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2.5" hidden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2.5" hidden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2.5" hidden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2.5" hidden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2.5" hidden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2.5" hidden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2.5" hidden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2.5" hidden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2.5" hidden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2.5" hidden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2.5" hidden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2.5" hidden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2.5" hidden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2.5" hidden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2.5" hidden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2.5" hidden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2.5" hidden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2.5" hidden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2.5" hidden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2.5" hidden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2.5" hidden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2.5" hidden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2.5" hidden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2.5" hidden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2.5" hidden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2.5" hidden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2.5" hidden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2.5" hidden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2.5" hidden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2.5" hidden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2.5" hidden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2.5" hidden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2.5" hidden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2.5" hidden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2.5" hidden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2.5" hidden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2.5" hidden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2.5" hidden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2.5" hidden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2.5" hidden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2.5" hidden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2.5" hidden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2.5" hidden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2.5" hidden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2.5" hidden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2.5" hidden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2.5" hidden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2.5" hidden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2.5" hidden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2.5" hidden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2.5" hidden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2.5" hidden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2.5" hidden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2.5" hidden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2.5" hidden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2.5" hidden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2.5" hidden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2.5" hidden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2.5" hidden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2.5" hidden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2.5" hidden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2.5" hidden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2.5" hidden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2.5" hidden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2.5" hidden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2.5" hidden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2.5" hidden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2.5" hidden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2.5" hidden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2.5" hidden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2.5" hidden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2.5" hidden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2.5" hidden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2.5" hidden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2.5" hidden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2.5" hidden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2.5" hidden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2.5" hidden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2.5" hidden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2.5" hidden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2.5" hidden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2.5" hidden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2.5" hidden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2.5" hidden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2.5" hidden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2.5" hidden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2.5" hidden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2.5" hidden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2.5" hidden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2.5" hidden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2.5" hidden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2.5" hidden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2.5" hidden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2.5" hidden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2.5" hidden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2.5" hidden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2.5" hidden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2.5" hidden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2.5" hidden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2.5" hidden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2.5" hidden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2.5" hidden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2.5" hidden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2.5" hidden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2.5" hidden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2.5" hidden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2.5" hidden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2.5" hidden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2.5" hidden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2.5" hidden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2.5" hidden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2.5" hidden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2.5" hidden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2.5" hidden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2.5" hidden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2.5" hidden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2.5" hidden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2.5" hidden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2.5" hidden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2.5" hidden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2.5" hidden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2.5" hidden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2.5" hidden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2.5" hidden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2.5" hidden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2.5" hidden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2.5" hidden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2.5" hidden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2.5" hidden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2.5" hidden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2.5" hidden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2.5" hidden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2.5" hidden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2.5" hidden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2.5" hidden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2.5" hidden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2.5" hidden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2.5" hidden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2.5" hidden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2.5" hidden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2.5" hidden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2.5" hidden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2.5" hidden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2.5" hidden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2.5" hidden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2.5" hidden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2.5" hidden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2.5" hidden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2.5" hidden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2.5" hidden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2.5" hidden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2.5" hidden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2.5" hidden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2.5" hidden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2.5" hidden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2.5" hidden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2.5" hidden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2.5" hidden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2.5" hidden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2.5" hidden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2.5" hidden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2.5" hidden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2.5" hidden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2.5" hidden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2.5" hidden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2.5" hidden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2.5" hidden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2.5" hidden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2.5" hidden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2.5" hidden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2.5" hidden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2.5" hidden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2.5" hidden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2.5" hidden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2.5" hidden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2.5" hidden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2.5" hidden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2.5" hidden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2.5" hidden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2.5" hidden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2.5" hidden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2.5" hidden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2.5" hidden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2.5" hidden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2.5" hidden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2.5" hidden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2.5" hidden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2.5" hidden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2.5" hidden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2.5" hidden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2.5" hidden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2.5" hidden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2.5" hidden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2.5" hidden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2.5" hidden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2.5" hidden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2.5" hidden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2.5" hidden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2.5" hidden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2.5" hidden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2.5" hidden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2.5" hidden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2.5" hidden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2.5" hidden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2.5" hidden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2.5" hidden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2.5" hidden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2.5" hidden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2.5" hidden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2.5" hidden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2.5" hidden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2.5" hidden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2.5" hidden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2.5" hidden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2.5" hidden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2.5" hidden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2.5" hidden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2.5" hidden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2.5" hidden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2.5" hidden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2.5" hidden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2.5" hidden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2.5" hidden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2.5" hidden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2.5" hidden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2.5" hidden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2.5" hidden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2.5" hidden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2.5" hidden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2.5" hidden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2.5" hidden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2.5" hidden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2.5" hidden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2.5" hidden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2.5" hidden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2.5" hidden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2.5" hidden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2.5" hidden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2.5" hidden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2.5" hidden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2.5" hidden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2.5" hidden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2.5" hidden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2.5" hidden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2.5" hidden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2.5" hidden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2.5" hidden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2.5" hidden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2.5" hidden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2.5" hidden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2.5" hidden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2.5" hidden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2.5" hidden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2.5" hidden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2.5" hidden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2.5" hidden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2.5" hidden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2.5" hidden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2.5" hidden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2.5" hidden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2.5" hidden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2.5" hidden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2.5" hidden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2.5" hidden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2.5" hidden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2.5" hidden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2.5" hidden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2.5" hidden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2.5" hidden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2.5" hidden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2.5" hidden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2.5" hidden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2.5" hidden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2.5" hidden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2.5" hidden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2.5" hidden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2.5" hidden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2.5" hidden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2.5" hidden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2.5" hidden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2.5" hidden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2.5" hidden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2.5" hidden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2.5" hidden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2.5" hidden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2.5" hidden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2.5" hidden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2.5" hidden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2.5" hidden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2.5" hidden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2.5" hidden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2.5" hidden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2.5" hidden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2.5" hidden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2.5" hidden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2.5" hidden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2.5" hidden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2.5" hidden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2.5" hidden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2.5" hidden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2.5" hidden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2.5" hidden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2.5" hidden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2.5" hidden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2.5" hidden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2.5" hidden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2.5" hidden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2.5" hidden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2.5" hidden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2.5" hidden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2.5" hidden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2.5" hidden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2.5" hidden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2.5" hidden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2.5" hidden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2.5" hidden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2.5" hidden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2.5" hidden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2.5" hidden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2.5" hidden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2.5" hidden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2.5" hidden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2.5" hidden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2.5" hidden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2.5" hidden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2.5" hidden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2.5" hidden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2.5" hidden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2.5" hidden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2.5" hidden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2.5" hidden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2.5" hidden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2.5" hidden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2.5" hidden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2.5" hidden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2.5" hidden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2.5" hidden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2.5" hidden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2.5" hidden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2.5" hidden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2.5" hidden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2.5" hidden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2.5" hidden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2.5" hidden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2.5" hidden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2.5" hidden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2.5" hidden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2.5" hidden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2.5" hidden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2.5" hidden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2.5" hidden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2.5" hidden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2.5" hidden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2.5" hidden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2.5" hidden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2.5" hidden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2.5" hidden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2.5" hidden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2.5" hidden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2.5" hidden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2.5" hidden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2.5" hidden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2.5" hidden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2.5" hidden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2.5" hidden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2.5" hidden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2.5" hidden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2.5" hidden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2.5" hidden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2.5" hidden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2.5" hidden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2.5" hidden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2.5" hidden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2.5" hidden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2.5" hidden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2.5" hidden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2.5" hidden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2.5" hidden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2.5" hidden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2.5" hidden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2.5" hidden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2.5" hidden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2.5" hidden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2.5" hidden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2.5" hidden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2.5" hidden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2.5" hidden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2.5" hidden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2.5" hidden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2.5" hidden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2.5" hidden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2.5" hidden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2.5" hidden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2.5" hidden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2.5" hidden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2.5" hidden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2.5" hidden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2.5" hidden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2.5" hidden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2.5" hidden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2.5" hidden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2.5" hidden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2.5" hidden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2.5" hidden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2.5" hidden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2.5" hidden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2.5" hidden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2.5" hidden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2.5" hidden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2.5" hidden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2.5" hidden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2.5" hidden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2.5" hidden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2.5" hidden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2.5" hidden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2.5" hidden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2.5" hidden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2.5" hidden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2.5" hidden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2.5" hidden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2.5" hidden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2.5" hidden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2.5" hidden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2.5" hidden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2.5" hidden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2.5" hidden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2.5" hidden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2.5" hidden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2.5" hidden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2.5" hidden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2.5" hidden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2.5" hidden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2.5" hidden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2.5" hidden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2.5" hidden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2.5" hidden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2.5" hidden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2.5" hidden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2.5" hidden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2.5" hidden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2.5" hidden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2.5" hidden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2.5" hidden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2.5" hidden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2.5" hidden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2.5" hidden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2.5" hidden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2.5" hidden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2.5" hidden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2.5" hidden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2.5" hidden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2.5" hidden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2.5" hidden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2.5" hidden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2.5" hidden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2.5" hidden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2.5" hidden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2.5" hidden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2.5" hidden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2.5" hidden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2.5" hidden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2.5" hidden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2.5" hidden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2.5" hidden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2.5" hidden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2.5" hidden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2.5" hidden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2.5" hidden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2.5" hidden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2.5" hidden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2.5" hidden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2.5" hidden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2.5" hidden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2.5" hidden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2.5" hidden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2.5" hidden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2.5" hidden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2.5" hidden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2.5" hidden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2.5" hidden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2.5" hidden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2.5" hidden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2.5" hidden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2.5" hidden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2.5" hidden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2.5" hidden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2.5" hidden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2.5" hidden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2.5" hidden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2.5" hidden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2.5" hidden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2.5" hidden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2.5" hidden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2.5" hidden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2.5" hidden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2.5" hidden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2.5" hidden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2.5" hidden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2.5" hidden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2.5" hidden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2.5" hidden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2.5" hidden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2.5" hidden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2.5" hidden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2.5" hidden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2.5" hidden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2.5" hidden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2.5" hidden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2.5" hidden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2.5" hidden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2.5" hidden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2.5" hidden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2.5" hidden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2.5" hidden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2.5" hidden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2.5" hidden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2.5" hidden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2.5" hidden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2.5" hidden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2.5" hidden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2.5" hidden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2.5" hidden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2.5" hidden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2.5" hidden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2.5" hidden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2.5" hidden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2.5" hidden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2.5" hidden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2.5" hidden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2.5" hidden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2.5" hidden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2.5" hidden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2.5" hidden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2.5" hidden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2.5" hidden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2.5" hidden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2.5" hidden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2.5" hidden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2.5" hidden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2.5" hidden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2.5" hidden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2.5" hidden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2.5" hidden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2.5" hidden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2.5" hidden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2.5" hidden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2.5" hidden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2.5" hidden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2.5" hidden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2.5" hidden="1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 spans="1:26" ht="12.5" hidden="1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</sheetData>
  <mergeCells count="157">
    <mergeCell ref="B4:G4"/>
    <mergeCell ref="B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D20:E20"/>
    <mergeCell ref="F20:G20"/>
    <mergeCell ref="B22:G22"/>
    <mergeCell ref="F23:G23"/>
    <mergeCell ref="F24:G24"/>
    <mergeCell ref="F25:G25"/>
    <mergeCell ref="F26:G26"/>
    <mergeCell ref="F27:G27"/>
    <mergeCell ref="F28:G28"/>
    <mergeCell ref="F29:G29"/>
    <mergeCell ref="D30:E30"/>
    <mergeCell ref="F30:G30"/>
    <mergeCell ref="B32:G32"/>
    <mergeCell ref="F33:G33"/>
    <mergeCell ref="F34:G34"/>
    <mergeCell ref="F35:G35"/>
    <mergeCell ref="F36:G36"/>
    <mergeCell ref="F37:G37"/>
    <mergeCell ref="F38:G38"/>
    <mergeCell ref="F39:G39"/>
    <mergeCell ref="D40:E40"/>
    <mergeCell ref="F40:G40"/>
    <mergeCell ref="B42:G42"/>
    <mergeCell ref="F43:G43"/>
    <mergeCell ref="D44:E44"/>
    <mergeCell ref="F44:G44"/>
    <mergeCell ref="F45:G45"/>
    <mergeCell ref="F46:G46"/>
    <mergeCell ref="F47:G47"/>
    <mergeCell ref="F48:G48"/>
    <mergeCell ref="D49:E49"/>
    <mergeCell ref="F49:G49"/>
    <mergeCell ref="F50:G50"/>
    <mergeCell ref="F51:G51"/>
    <mergeCell ref="F52:G52"/>
    <mergeCell ref="F53:G53"/>
    <mergeCell ref="F54:G54"/>
    <mergeCell ref="F55:G55"/>
    <mergeCell ref="F56:G56"/>
    <mergeCell ref="F57:G57"/>
    <mergeCell ref="F58:G58"/>
    <mergeCell ref="F59:G59"/>
    <mergeCell ref="F60:G60"/>
    <mergeCell ref="F61:G61"/>
    <mergeCell ref="F62:G62"/>
    <mergeCell ref="F63:G63"/>
    <mergeCell ref="F64:G64"/>
    <mergeCell ref="F65:G65"/>
    <mergeCell ref="D66:E66"/>
    <mergeCell ref="F66:G66"/>
    <mergeCell ref="F67:G67"/>
    <mergeCell ref="F68:G68"/>
    <mergeCell ref="F69:G69"/>
    <mergeCell ref="F70:G70"/>
    <mergeCell ref="F71:G71"/>
    <mergeCell ref="F72:G72"/>
    <mergeCell ref="F73:G73"/>
    <mergeCell ref="F74:G74"/>
    <mergeCell ref="F75:G75"/>
    <mergeCell ref="F76:G76"/>
    <mergeCell ref="F77:G77"/>
    <mergeCell ref="F78:G78"/>
    <mergeCell ref="F79:G79"/>
    <mergeCell ref="F80:G80"/>
    <mergeCell ref="D81:E81"/>
    <mergeCell ref="F81:G81"/>
    <mergeCell ref="F82:G82"/>
    <mergeCell ref="F83:G83"/>
    <mergeCell ref="F84:G84"/>
    <mergeCell ref="F85:G85"/>
    <mergeCell ref="F86:G86"/>
    <mergeCell ref="F87:G87"/>
    <mergeCell ref="F88:G88"/>
    <mergeCell ref="F89:G89"/>
    <mergeCell ref="F90:G90"/>
    <mergeCell ref="F91:G91"/>
    <mergeCell ref="D92:E92"/>
    <mergeCell ref="F92:G92"/>
    <mergeCell ref="F93:G93"/>
    <mergeCell ref="F94:G94"/>
    <mergeCell ref="F95:G95"/>
    <mergeCell ref="F96:G96"/>
    <mergeCell ref="F97:G97"/>
    <mergeCell ref="F98:G98"/>
    <mergeCell ref="F99:G99"/>
    <mergeCell ref="F100:G100"/>
    <mergeCell ref="F101:G101"/>
    <mergeCell ref="F147:G147"/>
    <mergeCell ref="F152:G152"/>
    <mergeCell ref="F102:G102"/>
    <mergeCell ref="F103:G103"/>
    <mergeCell ref="F104:G104"/>
    <mergeCell ref="F116:G116"/>
    <mergeCell ref="F117:G117"/>
    <mergeCell ref="F118:G118"/>
    <mergeCell ref="F119:G119"/>
    <mergeCell ref="F120:G120"/>
    <mergeCell ref="F121:G121"/>
    <mergeCell ref="F122:G122"/>
    <mergeCell ref="F123:G123"/>
    <mergeCell ref="F140:G140"/>
    <mergeCell ref="F141:G141"/>
    <mergeCell ref="F153:G153"/>
    <mergeCell ref="F154:G154"/>
    <mergeCell ref="F155:G155"/>
    <mergeCell ref="F156:G156"/>
    <mergeCell ref="C168:D168"/>
    <mergeCell ref="C169:D169"/>
    <mergeCell ref="F142:G142"/>
    <mergeCell ref="F143:G143"/>
    <mergeCell ref="F144:G144"/>
    <mergeCell ref="F145:G145"/>
    <mergeCell ref="F146:G146"/>
    <mergeCell ref="D147:E147"/>
    <mergeCell ref="B150:G150"/>
    <mergeCell ref="D105:E105"/>
    <mergeCell ref="F105:G105"/>
    <mergeCell ref="F106:G106"/>
    <mergeCell ref="F107:G107"/>
    <mergeCell ref="D115:E115"/>
    <mergeCell ref="F115:G115"/>
    <mergeCell ref="F108:G108"/>
    <mergeCell ref="F109:G109"/>
    <mergeCell ref="F110:G110"/>
    <mergeCell ref="F111:G111"/>
    <mergeCell ref="F112:G112"/>
    <mergeCell ref="F113:G113"/>
    <mergeCell ref="F114:G114"/>
    <mergeCell ref="D124:E124"/>
    <mergeCell ref="F124:G124"/>
    <mergeCell ref="F125:G125"/>
    <mergeCell ref="F126:G126"/>
    <mergeCell ref="F127:G127"/>
    <mergeCell ref="F128:G128"/>
    <mergeCell ref="F129:G129"/>
    <mergeCell ref="F130:G130"/>
    <mergeCell ref="F131:G131"/>
    <mergeCell ref="D132:E132"/>
    <mergeCell ref="F132:G132"/>
    <mergeCell ref="F133:G133"/>
    <mergeCell ref="F134:G134"/>
    <mergeCell ref="F135:G135"/>
    <mergeCell ref="F136:G136"/>
    <mergeCell ref="F137:G137"/>
    <mergeCell ref="F138:G138"/>
    <mergeCell ref="F139:G139"/>
  </mergeCells>
  <dataValidations count="2">
    <dataValidation type="list" allowBlank="1" showErrorMessage="1" sqref="C12:C19 C24:C29 C34:C39 C45:C48 C50:C65 C67:C80 C82:C91 C93:C104 C106:C114 C116:C123 C125:C131 C133:C146" xr:uid="{00000000-0002-0000-0400-000000000000}">
      <formula1>$K$11:$K$13</formula1>
    </dataValidation>
    <dataValidation type="list" allowBlank="1" showErrorMessage="1" sqref="E12:E19 E24:E29 E34:E39 E45:E48 E50:E65 E67:E80 E82:E91 E93:E104 E106:E114 E116:E123 E125:E131 E133:E146" xr:uid="{00000000-0002-0000-0400-000001000000}">
      <formula1>$C$6:$C$8</formula1>
    </dataValidation>
  </dataValidations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7981D"/>
    <outlinePr summaryBelow="0" summaryRight="0"/>
  </sheetPr>
  <dimension ref="A1:AC1020"/>
  <sheetViews>
    <sheetView showGridLines="0" workbookViewId="0"/>
  </sheetViews>
  <sheetFormatPr baseColWidth="10" defaultColWidth="14.453125" defaultRowHeight="15.75" customHeight="1"/>
  <cols>
    <col min="1" max="1" width="3.7265625" customWidth="1"/>
    <col min="2" max="2" width="30.54296875" customWidth="1"/>
    <col min="3" max="3" width="14.7265625" customWidth="1"/>
    <col min="4" max="4" width="9.54296875" customWidth="1"/>
    <col min="5" max="5" width="1.26953125" customWidth="1"/>
    <col min="6" max="6" width="14.81640625" customWidth="1"/>
    <col min="7" max="7" width="2.54296875" customWidth="1"/>
    <col min="8" max="8" width="14.81640625" customWidth="1"/>
    <col min="9" max="11" width="14.7265625" customWidth="1"/>
    <col min="12" max="12" width="2.54296875" customWidth="1"/>
    <col min="13" max="13" width="3.81640625" customWidth="1"/>
    <col min="14" max="15" width="14.7265625" customWidth="1"/>
    <col min="17" max="17" width="3.7265625" customWidth="1"/>
    <col min="18" max="29" width="14.453125" hidden="1"/>
  </cols>
  <sheetData>
    <row r="1" spans="1:29" ht="14">
      <c r="A1" s="67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9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6.5">
      <c r="A2" s="70"/>
      <c r="B2" s="100" t="s">
        <v>246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8">
      <c r="A3" s="70"/>
      <c r="B3" s="1"/>
      <c r="C3" s="2"/>
      <c r="D3" s="2"/>
      <c r="E3" s="2"/>
      <c r="F3" s="2"/>
      <c r="G3" s="2"/>
      <c r="H3" s="2"/>
      <c r="I3" s="2"/>
      <c r="J3" s="2"/>
      <c r="K3" s="2"/>
      <c r="L3" s="1"/>
      <c r="M3" s="69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4">
      <c r="A4" s="70"/>
      <c r="L4" s="1"/>
      <c r="M4" s="69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4">
      <c r="A5" s="70"/>
      <c r="L5" s="1"/>
      <c r="M5" s="69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33" customHeight="1">
      <c r="A6" s="70"/>
      <c r="B6" s="88" t="s">
        <v>247</v>
      </c>
      <c r="C6" s="87"/>
      <c r="D6" s="87"/>
      <c r="E6" s="1"/>
      <c r="F6" s="4" t="s">
        <v>248</v>
      </c>
      <c r="G6" s="1"/>
      <c r="H6" s="88" t="s">
        <v>249</v>
      </c>
      <c r="I6" s="87"/>
      <c r="J6" s="87"/>
      <c r="K6" s="87"/>
      <c r="M6" s="88" t="s">
        <v>250</v>
      </c>
      <c r="N6" s="87"/>
      <c r="O6" s="87"/>
      <c r="P6" s="87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4">
      <c r="A7" s="70"/>
      <c r="B7" s="71" t="s">
        <v>251</v>
      </c>
      <c r="C7" s="72">
        <f>'RETO 04 INGRESOS Y GASTOS'!C14</f>
        <v>1</v>
      </c>
      <c r="D7" s="73"/>
      <c r="E7" s="1"/>
      <c r="F7" s="74">
        <v>1500</v>
      </c>
      <c r="G7" s="1"/>
      <c r="H7" s="137" t="s">
        <v>252</v>
      </c>
      <c r="I7" s="136"/>
      <c r="J7" s="136"/>
      <c r="K7" s="127"/>
      <c r="M7" s="141">
        <v>1</v>
      </c>
      <c r="N7" s="143"/>
      <c r="O7" s="90"/>
      <c r="P7" s="9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4">
      <c r="A8" s="70"/>
      <c r="B8" s="71" t="s">
        <v>253</v>
      </c>
      <c r="C8" s="72">
        <f>'RETO 06 AHORRO'!C15</f>
        <v>0</v>
      </c>
      <c r="D8" s="75">
        <f>'RETO 06 AHORRO'!E7</f>
        <v>0</v>
      </c>
      <c r="E8" s="1"/>
      <c r="F8" s="74">
        <v>120</v>
      </c>
      <c r="G8" s="1"/>
      <c r="H8" s="134"/>
      <c r="I8" s="90"/>
      <c r="J8" s="90"/>
      <c r="K8" s="91"/>
      <c r="L8" s="1"/>
      <c r="M8" s="96"/>
      <c r="N8" s="97"/>
      <c r="O8" s="97"/>
      <c r="P8" s="98"/>
      <c r="Q8" s="1"/>
      <c r="R8" s="10" t="s">
        <v>254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4">
      <c r="A9" s="70"/>
      <c r="B9" s="71" t="s">
        <v>255</v>
      </c>
      <c r="C9" s="72">
        <f>'RETO 04 ENDEUDAMIENTO'!D20</f>
        <v>0</v>
      </c>
      <c r="D9" s="75">
        <f>'RETO 04 ENDEUDAMIENTO'!E28</f>
        <v>0</v>
      </c>
      <c r="E9" s="1"/>
      <c r="F9" s="74">
        <v>100</v>
      </c>
      <c r="G9" s="1"/>
      <c r="H9" s="92"/>
      <c r="I9" s="87"/>
      <c r="J9" s="87"/>
      <c r="K9" s="93"/>
      <c r="L9" s="1"/>
      <c r="M9" s="141">
        <v>2</v>
      </c>
      <c r="N9" s="140"/>
      <c r="O9" s="90"/>
      <c r="P9" s="9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4">
      <c r="A10" s="70"/>
      <c r="B10" s="71" t="s">
        <v>256</v>
      </c>
      <c r="C10" s="72">
        <f>'RETO 04 INGRESOS Y GASTOS'!C25</f>
        <v>0</v>
      </c>
      <c r="D10" s="75">
        <f>'RETO 04 INGRESOS Y GASTOS'!F7</f>
        <v>0</v>
      </c>
      <c r="E10" s="1"/>
      <c r="F10" s="74">
        <v>840</v>
      </c>
      <c r="G10" s="1"/>
      <c r="H10" s="92"/>
      <c r="I10" s="87"/>
      <c r="J10" s="87"/>
      <c r="K10" s="93"/>
      <c r="L10" s="1"/>
      <c r="M10" s="96"/>
      <c r="N10" s="97"/>
      <c r="O10" s="97"/>
      <c r="P10" s="98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4">
      <c r="A11" s="70"/>
      <c r="B11" s="128" t="s">
        <v>257</v>
      </c>
      <c r="C11" s="127"/>
      <c r="D11" s="75">
        <f>SUM(D7:D10)</f>
        <v>0</v>
      </c>
      <c r="E11" s="1"/>
      <c r="F11" s="75">
        <f>SUM(F8:F10)/F7</f>
        <v>0.70666666666666667</v>
      </c>
      <c r="G11" s="1"/>
      <c r="H11" s="96"/>
      <c r="I11" s="97"/>
      <c r="J11" s="97"/>
      <c r="K11" s="98"/>
      <c r="L11" s="1"/>
      <c r="M11" s="141">
        <v>3</v>
      </c>
      <c r="N11" s="140"/>
      <c r="O11" s="90"/>
      <c r="P11" s="9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4">
      <c r="A12" s="70"/>
      <c r="C12" s="1"/>
      <c r="D12" s="1"/>
      <c r="E12" s="1"/>
      <c r="F12" s="1"/>
      <c r="G12" s="1"/>
      <c r="H12" s="135" t="s">
        <v>258</v>
      </c>
      <c r="I12" s="136"/>
      <c r="J12" s="136"/>
      <c r="K12" s="127"/>
      <c r="L12" s="1"/>
      <c r="M12" s="96"/>
      <c r="N12" s="97"/>
      <c r="O12" s="97"/>
      <c r="P12" s="98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8">
      <c r="A13" s="70"/>
      <c r="B13" s="88" t="s">
        <v>259</v>
      </c>
      <c r="C13" s="87"/>
      <c r="D13" s="87"/>
      <c r="E13" s="1"/>
      <c r="F13" s="4" t="s">
        <v>248</v>
      </c>
      <c r="G13" s="1"/>
      <c r="H13" s="134"/>
      <c r="I13" s="90"/>
      <c r="J13" s="90"/>
      <c r="K13" s="91"/>
      <c r="L13" s="1"/>
      <c r="M13" s="76">
        <v>4</v>
      </c>
      <c r="N13" s="142"/>
      <c r="O13" s="136"/>
      <c r="P13" s="127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4">
      <c r="A14" s="70"/>
      <c r="B14" s="71" t="s">
        <v>260</v>
      </c>
      <c r="C14" s="78">
        <f>'RETO 08 PRESUPUESTO ANUAL'!F152</f>
        <v>3000</v>
      </c>
      <c r="D14" s="73"/>
      <c r="E14" s="1"/>
      <c r="F14" s="74">
        <v>1</v>
      </c>
      <c r="G14" s="1"/>
      <c r="H14" s="92"/>
      <c r="I14" s="87"/>
      <c r="J14" s="87"/>
      <c r="K14" s="93"/>
      <c r="L14" s="1"/>
      <c r="M14" s="141">
        <v>5</v>
      </c>
      <c r="N14" s="140"/>
      <c r="O14" s="90"/>
      <c r="P14" s="9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4">
      <c r="A15" s="70"/>
      <c r="B15" s="71" t="s">
        <v>261</v>
      </c>
      <c r="C15" s="79">
        <f>'RETO 08 PRESUPUESTO ANUAL'!F154</f>
        <v>0</v>
      </c>
      <c r="D15" s="73">
        <f t="shared" ref="D15:D17" si="0">C15/$C$14</f>
        <v>0</v>
      </c>
      <c r="E15" s="1"/>
      <c r="F15" s="74">
        <v>0.15</v>
      </c>
      <c r="G15" s="1"/>
      <c r="H15" s="92"/>
      <c r="I15" s="87"/>
      <c r="J15" s="87"/>
      <c r="K15" s="93"/>
      <c r="L15" s="1"/>
      <c r="M15" s="96"/>
      <c r="N15" s="97"/>
      <c r="O15" s="97"/>
      <c r="P15" s="98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4">
      <c r="A16" s="70"/>
      <c r="B16" s="71" t="s">
        <v>262</v>
      </c>
      <c r="C16" s="79">
        <f>'RETO 08 PRESUPUESTO ANUAL'!F153</f>
        <v>1000</v>
      </c>
      <c r="D16" s="73">
        <f t="shared" si="0"/>
        <v>0.33333333333333331</v>
      </c>
      <c r="E16" s="1"/>
      <c r="F16" s="74">
        <v>0.15</v>
      </c>
      <c r="G16" s="1"/>
      <c r="H16" s="96"/>
      <c r="I16" s="97"/>
      <c r="J16" s="97"/>
      <c r="K16" s="98"/>
      <c r="L16" s="1"/>
      <c r="M16" s="139">
        <v>6</v>
      </c>
      <c r="N16" s="140"/>
      <c r="O16" s="90"/>
      <c r="P16" s="9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4">
      <c r="A17" s="70"/>
      <c r="B17" s="71" t="s">
        <v>263</v>
      </c>
      <c r="C17" s="79">
        <f>'RETO 08 PRESUPUESTO ANUAL'!F155</f>
        <v>1000</v>
      </c>
      <c r="D17" s="73">
        <f t="shared" si="0"/>
        <v>0.33333333333333331</v>
      </c>
      <c r="E17" s="1"/>
      <c r="F17" s="74">
        <v>0.7</v>
      </c>
      <c r="G17" s="1"/>
      <c r="H17" s="137" t="s">
        <v>264</v>
      </c>
      <c r="I17" s="136"/>
      <c r="J17" s="136"/>
      <c r="K17" s="127"/>
      <c r="L17" s="1"/>
      <c r="M17" s="96"/>
      <c r="N17" s="97"/>
      <c r="O17" s="97"/>
      <c r="P17" s="98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4">
      <c r="A18" s="70"/>
      <c r="B18" s="128" t="s">
        <v>257</v>
      </c>
      <c r="C18" s="127"/>
      <c r="D18" s="75">
        <f>SUM(D14:D17)</f>
        <v>0.66666666666666663</v>
      </c>
      <c r="E18" s="1"/>
      <c r="F18" s="75">
        <f>SUM(F15:F17)/F14</f>
        <v>1</v>
      </c>
      <c r="G18" s="1"/>
      <c r="H18" s="134"/>
      <c r="I18" s="90"/>
      <c r="J18" s="90"/>
      <c r="K18" s="91"/>
      <c r="L18" s="1"/>
      <c r="M18" s="139">
        <v>7</v>
      </c>
      <c r="N18" s="140"/>
      <c r="O18" s="90"/>
      <c r="P18" s="9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4">
      <c r="A19" s="70"/>
      <c r="C19" s="1"/>
      <c r="D19" s="1"/>
      <c r="E19" s="1"/>
      <c r="F19" s="1"/>
      <c r="G19" s="1"/>
      <c r="H19" s="92"/>
      <c r="I19" s="87"/>
      <c r="J19" s="87"/>
      <c r="K19" s="93"/>
      <c r="L19" s="1"/>
      <c r="M19" s="96"/>
      <c r="N19" s="97"/>
      <c r="O19" s="97"/>
      <c r="P19" s="98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4">
      <c r="A20" s="70"/>
      <c r="B20" s="129" t="str">
        <f>IF((C7*12+C14)-(C8*12+C9*12+C10*12+C15+C16+C17)&gt;=0,"Tienes un saldo positivo en tu presupuesto anual.","El saldo anual en tu presupuesto es negativo. Empieza por solucionar esto")</f>
        <v>Tienes un saldo positivo en tu presupuesto anual.</v>
      </c>
      <c r="C20" s="87"/>
      <c r="D20" s="87"/>
      <c r="E20" s="87"/>
      <c r="F20" s="87"/>
      <c r="G20" s="1"/>
      <c r="H20" s="92"/>
      <c r="I20" s="87"/>
      <c r="J20" s="87"/>
      <c r="K20" s="93"/>
      <c r="L20" s="1"/>
      <c r="M20" s="139">
        <v>8</v>
      </c>
      <c r="N20" s="140"/>
      <c r="O20" s="90"/>
      <c r="P20" s="9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4">
      <c r="A21" s="70"/>
      <c r="B21" s="87"/>
      <c r="C21" s="87"/>
      <c r="D21" s="87"/>
      <c r="E21" s="87"/>
      <c r="F21" s="87"/>
      <c r="G21" s="1"/>
      <c r="H21" s="92"/>
      <c r="I21" s="87"/>
      <c r="J21" s="87"/>
      <c r="K21" s="93"/>
      <c r="L21" s="1"/>
      <c r="M21" s="96"/>
      <c r="N21" s="97"/>
      <c r="O21" s="97"/>
      <c r="P21" s="98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" customHeight="1">
      <c r="A22" s="70"/>
      <c r="B22" s="87"/>
      <c r="C22" s="87"/>
      <c r="D22" s="87"/>
      <c r="E22" s="87"/>
      <c r="F22" s="87"/>
      <c r="G22" s="1"/>
      <c r="H22" s="96"/>
      <c r="I22" s="97"/>
      <c r="J22" s="97"/>
      <c r="K22" s="98"/>
      <c r="L22" s="1"/>
      <c r="M22" s="139">
        <v>9</v>
      </c>
      <c r="N22" s="140"/>
      <c r="O22" s="90"/>
      <c r="P22" s="9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8.75" customHeight="1">
      <c r="A23" s="70"/>
      <c r="G23" s="1"/>
      <c r="H23" s="1"/>
      <c r="I23" s="1"/>
      <c r="J23" s="1"/>
      <c r="K23" s="1"/>
      <c r="L23" s="1"/>
      <c r="M23" s="96"/>
      <c r="N23" s="97"/>
      <c r="O23" s="97"/>
      <c r="P23" s="98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34.5" customHeight="1">
      <c r="A24" s="70"/>
      <c r="B24" s="88" t="s">
        <v>265</v>
      </c>
      <c r="C24" s="87"/>
      <c r="D24" s="87"/>
      <c r="E24" s="1"/>
      <c r="F24" s="4" t="s">
        <v>266</v>
      </c>
      <c r="G24" s="1"/>
      <c r="H24" s="88" t="s">
        <v>267</v>
      </c>
      <c r="I24" s="87"/>
      <c r="J24" s="87"/>
      <c r="K24" s="87"/>
      <c r="L24" s="1"/>
      <c r="M24" s="80">
        <v>10</v>
      </c>
      <c r="N24" s="77"/>
      <c r="O24" s="77"/>
      <c r="P24" s="8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34.5" customHeight="1">
      <c r="A25" s="70"/>
      <c r="B25" s="82" t="s">
        <v>268</v>
      </c>
      <c r="C25" s="126">
        <f>'RETO 04 INGRESOS Y GASTOS'!C20</f>
        <v>0</v>
      </c>
      <c r="D25" s="127"/>
      <c r="E25" s="1"/>
      <c r="F25" s="74">
        <v>40</v>
      </c>
      <c r="G25" s="1"/>
      <c r="H25" s="138" t="s">
        <v>269</v>
      </c>
      <c r="I25" s="127"/>
      <c r="J25" s="138" t="s">
        <v>270</v>
      </c>
      <c r="K25" s="127"/>
      <c r="L25" s="1"/>
      <c r="M25" s="76">
        <v>11</v>
      </c>
      <c r="N25" s="77"/>
      <c r="O25" s="77"/>
      <c r="P25" s="8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34.5" customHeight="1">
      <c r="A26" s="70"/>
      <c r="B26" s="82" t="s">
        <v>271</v>
      </c>
      <c r="C26" s="126">
        <f>'RETO 04 ENDEUDAMIENTO'!C20</f>
        <v>0</v>
      </c>
      <c r="D26" s="127"/>
      <c r="E26" s="1"/>
      <c r="F26" s="74">
        <v>20000</v>
      </c>
      <c r="G26" s="1"/>
      <c r="H26" s="133"/>
      <c r="I26" s="91"/>
      <c r="J26" s="133"/>
      <c r="K26" s="91"/>
      <c r="L26" s="1"/>
      <c r="M26" s="76">
        <v>12</v>
      </c>
      <c r="N26" s="77"/>
      <c r="O26" s="77"/>
      <c r="P26" s="8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34.5" customHeight="1">
      <c r="A27" s="70"/>
      <c r="B27" s="71" t="s">
        <v>272</v>
      </c>
      <c r="C27" s="130">
        <f>'RETO 04 ACTIVOS'!F9</f>
        <v>0.38565094289224849</v>
      </c>
      <c r="D27" s="127"/>
      <c r="E27" s="1"/>
      <c r="F27" s="83">
        <v>0.4</v>
      </c>
      <c r="G27" s="1"/>
      <c r="H27" s="96"/>
      <c r="I27" s="98"/>
      <c r="J27" s="96"/>
      <c r="K27" s="98"/>
      <c r="L27" s="1"/>
      <c r="M27" s="76">
        <v>13</v>
      </c>
      <c r="N27" s="77"/>
      <c r="O27" s="77"/>
      <c r="P27" s="8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34.5" customHeight="1">
      <c r="A28" s="70"/>
      <c r="B28" s="71" t="s">
        <v>273</v>
      </c>
      <c r="C28" s="130">
        <f>'RETO 04 ACTIVOS'!F15</f>
        <v>0.61434905710775145</v>
      </c>
      <c r="D28" s="127"/>
      <c r="E28" s="1"/>
      <c r="F28" s="83">
        <v>0.6</v>
      </c>
      <c r="G28" s="1"/>
      <c r="H28" s="138" t="s">
        <v>274</v>
      </c>
      <c r="I28" s="127"/>
      <c r="J28" s="138" t="s">
        <v>275</v>
      </c>
      <c r="K28" s="127"/>
      <c r="L28" s="1"/>
      <c r="M28" s="76">
        <v>14</v>
      </c>
      <c r="N28" s="77"/>
      <c r="O28" s="77"/>
      <c r="P28" s="8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34.5" customHeight="1">
      <c r="A29" s="70"/>
      <c r="B29" s="82" t="s">
        <v>276</v>
      </c>
      <c r="C29" s="131" t="e">
        <f>'RETO 06 AHORRO'!E15</f>
        <v>#DIV/0!</v>
      </c>
      <c r="D29" s="127"/>
      <c r="E29" s="1"/>
      <c r="F29" s="84">
        <v>4.4000000000000004</v>
      </c>
      <c r="G29" s="1"/>
      <c r="H29" s="133"/>
      <c r="I29" s="91"/>
      <c r="J29" s="133"/>
      <c r="K29" s="91"/>
      <c r="L29" s="1"/>
      <c r="M29" s="76">
        <v>15</v>
      </c>
      <c r="N29" s="77"/>
      <c r="O29" s="77"/>
      <c r="P29" s="8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34.5" customHeight="1">
      <c r="A30" s="70"/>
      <c r="B30" s="71" t="s">
        <v>277</v>
      </c>
      <c r="C30" s="132" t="e">
        <f>'RETO 06 AHORRO'!E11</f>
        <v>#DIV/0!</v>
      </c>
      <c r="D30" s="127"/>
      <c r="E30" s="1"/>
      <c r="F30" s="85">
        <v>1</v>
      </c>
      <c r="G30" s="1"/>
      <c r="H30" s="96"/>
      <c r="I30" s="98"/>
      <c r="J30" s="96"/>
      <c r="K30" s="98"/>
      <c r="L30" s="1"/>
      <c r="M30" s="69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4">
      <c r="A31" s="70"/>
      <c r="G31" s="1"/>
      <c r="H31" s="1"/>
      <c r="I31" s="1"/>
      <c r="J31" s="1"/>
      <c r="K31" s="1"/>
      <c r="L31" s="1"/>
      <c r="M31" s="69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4" hidden="1">
      <c r="A32" s="70"/>
      <c r="G32" s="1"/>
      <c r="H32" s="1"/>
      <c r="I32" s="1"/>
      <c r="J32" s="1"/>
      <c r="K32" s="1"/>
      <c r="L32" s="1"/>
      <c r="M32" s="69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4" hidden="1">
      <c r="A33" s="70"/>
      <c r="G33" s="1"/>
      <c r="H33" s="1"/>
      <c r="I33" s="1"/>
      <c r="J33" s="1"/>
      <c r="K33" s="1"/>
      <c r="L33" s="1"/>
      <c r="M33" s="69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4" hidden="1">
      <c r="A34" s="70"/>
      <c r="G34" s="1"/>
      <c r="H34" s="1"/>
      <c r="I34" s="1"/>
      <c r="J34" s="1"/>
      <c r="K34" s="1"/>
      <c r="L34" s="1"/>
      <c r="M34" s="69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4" hidden="1">
      <c r="A35" s="70"/>
      <c r="G35" s="1"/>
      <c r="H35" s="1"/>
      <c r="I35" s="1"/>
      <c r="J35" s="1"/>
      <c r="K35" s="1"/>
      <c r="L35" s="1"/>
      <c r="M35" s="69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4" hidden="1">
      <c r="A36" s="1"/>
      <c r="G36" s="1"/>
      <c r="H36" s="1"/>
      <c r="I36" s="1"/>
      <c r="J36" s="1"/>
      <c r="K36" s="1"/>
      <c r="L36" s="1"/>
      <c r="M36" s="69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4" hidden="1">
      <c r="A37" s="1"/>
      <c r="G37" s="1"/>
      <c r="H37" s="1"/>
      <c r="I37" s="1"/>
      <c r="J37" s="1"/>
      <c r="K37" s="1"/>
      <c r="L37" s="1"/>
      <c r="M37" s="69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4" hidden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69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4" hidden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69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4" hidden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69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4" hidden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69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4" hidden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69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4" hidden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69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4" hidden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69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4" hidden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69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4" hidden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69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4" hidden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69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4" hidden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69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4" hidden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69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4" hidden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69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4" hidden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69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4" hidden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69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4" hidden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69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4" hidden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69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4" hidden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69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4" hidden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69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4" hidden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69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4" hidden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69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4" hidden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69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4" hidden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69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4" hidden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69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4" hidden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69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4" hidden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69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4" hidden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69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4" hidden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69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4" hidden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69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4" hidden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69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4" hidden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69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4" hidden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69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4" hidden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69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4" hidden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69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4" hidden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69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4" hidden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69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4" hidden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69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4" hidden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69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4" hidden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69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4" hidden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69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4" hidden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69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4" hidden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69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4" hidden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69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4" hidden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69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4" hidden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69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4" hidden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69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4" hidden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69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4" hidden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69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4" hidden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69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4" hidden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69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4" hidden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69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4" hidden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69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4" hidden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69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4" hidden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69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4" hidden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69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4" hidden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69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4" hidden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69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4" hidden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69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4" hidden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69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4" hidden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69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4" hidden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69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4" hidden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69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4" hidden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69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4" hidden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69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4" hidden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69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4" hidden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69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4" hidden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69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4" hidden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69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4" hidden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69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4" hidden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69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4" hidden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69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4" hidden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69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4" hidden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69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4" hidden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69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4" hidden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69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4" hidden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69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4" hidden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69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4" hidden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69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4" hidden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69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4" hidden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69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4" hidden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69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4" hidden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69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4" hidden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69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4" hidden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69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4" hidden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69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4" hidden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69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4" hidden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69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4" hidden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69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4" hidden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69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4" hidden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69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4" hidden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69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4" hidden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69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4" hidden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69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4" hidden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69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4" hidden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69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4" hidden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69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4" hidden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69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4" hidden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69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4" hidden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69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4" hidden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69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4" hidden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69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4" hidden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69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4" hidden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69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4" hidden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69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4" hidden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69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4" hidden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69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4" hidden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69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4" hidden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69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4" hidden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69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4" hidden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69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4" hidden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69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4" hidden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69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4" hidden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69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4" hidden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69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4" hidden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69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4" hidden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69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4" hidden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69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4" hidden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69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4" hidden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69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4" hidden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69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4" hidden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69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4" hidden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69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4" hidden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69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4" hidden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69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4" hidden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69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4" hidden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69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4" hidden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69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4" hidden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69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4" hidden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69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4" hidden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69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4" hidden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69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4" hidden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69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4" hidden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69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4" hidden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69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4" hidden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69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4" hidden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69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4" hidden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69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4" hidden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69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4" hidden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69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4" hidden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69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4" hidden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69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4" hidden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69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4" hidden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69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4" hidden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69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4" hidden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69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4" hidden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69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4" hidden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69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4" hidden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69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4" hidden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69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4" hidden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69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4" hidden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69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4" hidden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69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4" hidden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69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4" hidden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69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4" hidden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69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4" hidden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69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4" hidden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69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4" hidden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69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4" hidden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69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4" hidden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69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4" hidden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69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4" hidden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69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4" hidden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69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4" hidden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69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4" hidden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69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4" hidden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69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4" hidden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69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4" hidden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69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4" hidden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69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4" hidden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69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4" hidden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69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4" hidden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69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4" hidden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69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4" hidden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69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4" hidden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69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4" hidden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69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4" hidden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69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4" hidden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69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4" hidden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69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4" hidden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69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4" hidden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69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4" hidden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69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4" hidden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69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4" hidden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69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4" hidden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69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4" hidden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69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4" hidden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69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4" hidden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69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4" hidden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69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4" hidden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69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4" hidden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69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4" hidden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69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4" hidden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69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4" hidden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69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4" hidden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69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4" hidden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69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4" hidden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69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4" hidden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69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4" hidden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69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4" hidden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69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4" hidden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69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4" hidden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69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4" hidden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69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4" hidden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69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4" hidden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69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4" hidden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69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4" hidden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69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4" hidden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69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4" hidden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69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4" hidden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69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4" hidden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69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4" hidden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69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4" hidden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69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4" hidden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69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4" hidden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69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4" hidden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69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4" hidden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69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4" hidden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69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4" hidden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69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4" hidden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69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4" hidden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69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4" hidden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69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4" hidden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69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4" hidden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69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4" hidden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69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4" hidden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69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4" hidden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69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4" hidden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69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4" hidden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69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4" hidden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69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4" hidden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69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4" hidden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69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4" hidden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69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4" hidden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69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4" hidden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69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4" hidden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69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4" hidden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69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4" hidden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69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4" hidden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69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4" hidden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69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4" hidden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69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4" hidden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69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4" hidden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69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4" hidden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69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4" hidden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69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4" hidden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69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4" hidden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69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4" hidden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69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4" hidden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69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4" hidden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69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4" hidden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69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4" hidden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69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4" hidden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69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4" hidden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69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4" hidden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69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4" hidden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69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4" hidden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69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4" hidden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69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4" hidden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69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4" hidden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69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4" hidden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69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4" hidden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69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4" hidden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69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4" hidden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69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4" hidden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69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4" hidden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69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4" hidden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69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4" hidden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69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4" hidden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69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4" hidden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69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4" hidden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69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4" hidden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69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4" hidden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69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4" hidden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69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4" hidden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69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4" hidden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69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4" hidden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69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4" hidden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69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4" hidden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69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4" hidden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69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4" hidden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69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4" hidden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69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4" hidden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69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4" hidden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69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4" hidden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69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4" hidden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69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4" hidden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69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4" hidden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69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4" hidden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69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4" hidden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69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4" hidden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69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4" hidden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69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4" hidden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69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4" hidden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69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4" hidden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69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4" hidden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69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4" hidden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69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4" hidden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69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4" hidden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69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4" hidden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69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4" hidden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69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4" hidden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69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4" hidden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69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4" hidden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69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4" hidden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69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4" hidden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69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4" hidden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69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4" hidden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69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4" hidden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69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4" hidden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69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4" hidden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69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4" hidden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69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4" hidden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69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4" hidden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69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4" hidden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69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4" hidden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69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4" hidden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69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4" hidden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69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4" hidden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69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4" hidden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69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4" hidden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69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4" hidden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69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4" hidden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69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4" hidden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69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4" hidden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69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4" hidden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69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4" hidden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69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4" hidden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69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4" hidden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69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4" hidden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69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4" hidden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69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4" hidden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69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4" hidden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69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4" hidden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69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4" hidden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69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4" hidden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69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4" hidden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69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4" hidden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69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4" hidden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69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4" hidden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69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4" hidden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69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4" hidden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69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4" hidden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69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4" hidden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69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4" hidden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69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4" hidden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69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4" hidden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69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4" hidden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69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4" hidden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69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4" hidden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69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4" hidden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69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4" hidden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69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4" hidden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69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4" hidden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69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4" hidden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69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4" hidden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69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4" hidden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69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4" hidden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69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4" hidden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69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4" hidden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69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4" hidden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69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4" hidden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69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4" hidden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69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4" hidden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69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4" hidden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69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4" hidden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69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4" hidden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69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4" hidden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69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4" hidden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69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4" hidden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69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4" hidden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69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4" hidden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69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4" hidden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69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4" hidden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69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4" hidden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69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4" hidden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69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4" hidden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69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4" hidden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69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4" hidden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69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4" hidden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69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4" hidden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69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4" hidden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69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4" hidden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69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4" hidden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69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4" hidden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69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4" hidden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69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4" hidden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69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4" hidden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69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4" hidden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69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4" hidden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69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4" hidden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69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4" hidden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69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4" hidden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69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4" hidden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69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4" hidden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69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4" hidden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69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4" hidden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69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4" hidden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69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4" hidden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69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4" hidden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69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4" hidden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69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4" hidden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69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4" hidden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69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4" hidden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69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4" hidden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69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4" hidden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69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4" hidden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69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4" hidden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69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4" hidden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69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4" hidden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69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4" hidden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69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4" hidden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69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4" hidden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69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4" hidden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69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4" hidden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69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4" hidden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69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4" hidden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69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4" hidden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69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4" hidden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69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4" hidden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69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4" hidden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69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4" hidden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69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4" hidden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69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4" hidden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69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4" hidden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69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4" hidden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69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4" hidden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69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4" hidden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69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4" hidden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69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4" hidden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69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4" hidden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69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4" hidden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69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4" hidden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69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4" hidden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69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4" hidden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69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4" hidden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69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4" hidden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69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4" hidden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69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4" hidden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69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4" hidden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69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4" hidden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69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4" hidden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69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4" hidden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69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4" hidden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69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4" hidden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69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4" hidden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69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4" hidden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69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4" hidden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69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4" hidden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69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4" hidden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69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4" hidden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69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4" hidden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69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4" hidden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69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4" hidden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69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4" hidden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69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4" hidden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69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4" hidden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69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4" hidden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69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4" hidden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69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4" hidden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69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4" hidden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69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4" hidden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69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4" hidden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69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4" hidden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69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4" hidden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69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4" hidden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69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4" hidden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69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4" hidden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69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4" hidden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69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4" hidden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69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4" hidden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69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4" hidden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69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4" hidden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69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4" hidden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69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4" hidden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69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4" hidden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69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4" hidden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69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4" hidden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69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4" hidden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69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4" hidden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69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4" hidden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69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4" hidden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69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4" hidden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69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4" hidden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69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4" hidden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69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4" hidden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69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4" hidden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69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4" hidden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69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4" hidden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69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4" hidden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69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4" hidden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69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4" hidden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69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4" hidden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69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4" hidden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69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4" hidden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69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4" hidden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69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4" hidden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69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4" hidden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69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4" hidden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69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4" hidden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69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4" hidden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69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4" hidden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69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4" hidden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69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4" hidden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69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4" hidden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69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4" hidden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69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4" hidden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69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4" hidden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69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4" hidden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69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4" hidden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69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4" hidden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69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4" hidden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69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4" hidden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69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4" hidden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69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4" hidden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69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4" hidden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69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4" hidden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69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4" hidden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69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4" hidden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69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4" hidden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69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4" hidden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69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4" hidden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69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4" hidden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69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4" hidden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69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4" hidden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69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4" hidden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69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4" hidden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69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4" hidden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69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4" hidden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69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4" hidden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69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4" hidden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69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4" hidden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69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4" hidden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69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4" hidden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69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4" hidden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69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4" hidden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69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4" hidden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69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4" hidden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69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4" hidden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69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4" hidden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69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4" hidden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69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4" hidden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69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4" hidden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69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4" hidden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69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4" hidden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69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4" hidden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69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4" hidden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69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4" hidden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69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4" hidden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69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4" hidden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69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4" hidden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69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4" hidden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69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4" hidden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69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4" hidden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69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4" hidden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69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4" hidden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69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4" hidden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69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4" hidden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69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4" hidden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69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4" hidden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69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4" hidden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69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4" hidden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69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4" hidden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69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4" hidden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69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4" hidden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69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4" hidden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69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4" hidden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69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4" hidden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69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4" hidden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69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4" hidden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69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4" hidden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69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4" hidden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69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4" hidden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69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4" hidden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69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4" hidden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69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4" hidden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69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4" hidden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69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4" hidden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69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4" hidden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69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4" hidden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69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4" hidden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69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4" hidden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69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4" hidden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69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4" hidden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69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4" hidden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69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4" hidden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69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4" hidden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69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4" hidden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69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4" hidden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69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4" hidden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69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4" hidden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69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4" hidden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69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4" hidden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69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4" hidden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69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4" hidden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69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4" hidden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69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4" hidden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69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4" hidden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69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4" hidden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69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4" hidden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69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4" hidden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69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4" hidden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69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4" hidden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69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4" hidden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69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4" hidden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69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4" hidden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69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4" hidden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69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4" hidden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69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4" hidden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69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4" hidden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69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4" hidden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69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4" hidden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69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4" hidden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69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4" hidden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69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4" hidden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69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4" hidden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69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4" hidden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69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4" hidden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69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4" hidden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69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4" hidden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69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4" hidden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69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4" hidden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69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4" hidden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69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4" hidden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69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4" hidden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69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4" hidden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69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4" hidden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69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4" hidden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69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4" hidden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69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4" hidden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69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4" hidden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69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4" hidden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69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4" hidden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69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4" hidden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69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4" hidden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69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4" hidden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69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4" hidden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69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4" hidden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69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4" hidden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69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4" hidden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69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4" hidden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69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4" hidden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69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4" hidden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69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4" hidden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69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4" hidden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69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4" hidden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69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4" hidden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69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4" hidden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69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4" hidden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69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4" hidden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69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4" hidden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69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4" hidden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69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4" hidden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69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4" hidden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69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4" hidden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69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4" hidden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69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4" hidden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69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4" hidden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69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4" hidden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69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4" hidden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69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4" hidden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69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4" hidden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69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4" hidden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69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4" hidden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69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4" hidden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69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4" hidden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69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4" hidden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69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4" hidden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69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4" hidden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69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4" hidden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69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4" hidden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69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4" hidden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69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4" hidden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69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4" hidden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69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4" hidden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69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4" hidden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69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4" hidden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69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4" hidden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69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4" hidden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69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4" hidden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69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4" hidden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69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4" hidden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69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4" hidden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69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4" hidden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69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4" hidden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69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4" hidden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69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4" hidden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69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4" hidden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69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4" hidden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69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4" hidden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69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4" hidden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69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4" hidden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69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4" hidden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69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4" hidden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69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4" hidden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69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4" hidden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69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4" hidden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69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4" hidden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69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4" hidden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69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4" hidden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69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4" hidden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69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4" hidden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69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4" hidden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69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4" hidden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69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4" hidden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69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4" hidden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69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4" hidden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69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4" hidden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69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4" hidden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69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4" hidden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69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4" hidden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69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4" hidden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69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4" hidden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69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4" hidden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69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4" hidden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69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4" hidden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69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4" hidden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69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4" hidden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69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4" hidden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69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4" hidden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69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4" hidden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69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4" hidden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69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4" hidden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69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4" hidden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69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4" hidden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69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4" hidden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69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4" hidden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69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4" hidden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69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4" hidden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69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4" hidden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69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4" hidden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69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4" hidden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69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4" hidden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69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4" hidden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69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4" hidden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69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4" hidden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69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4" hidden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69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4" hidden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69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4" hidden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69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4" hidden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69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4" hidden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69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4" hidden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69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4" hidden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69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4" hidden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69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4" hidden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69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4" hidden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69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4" hidden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69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4" hidden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69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4" hidden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69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4" hidden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69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4" hidden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69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4" hidden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69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4" hidden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69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4" hidden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69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4" hidden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69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4" hidden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69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4" hidden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69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4" hidden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69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4" hidden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69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4" hidden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69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4" hidden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69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4" hidden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69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4" hidden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69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4" hidden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69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4" hidden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69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4" hidden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69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4" hidden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69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4" hidden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69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4" hidden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69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4" hidden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69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4" hidden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69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4" hidden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69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4" hidden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69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4" hidden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69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4" hidden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69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4" hidden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69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4" hidden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69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4" hidden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69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4" hidden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69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4" hidden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69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4" hidden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69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4" hidden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69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4" hidden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69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4" hidden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69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4" hidden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69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4" hidden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69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4" hidden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69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4" hidden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69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4" hidden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69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4" hidden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69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4" hidden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69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4" hidden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69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4" hidden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69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4" hidden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69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4" hidden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69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4" hidden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69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4" hidden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69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4" hidden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69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4" hidden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69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4" hidden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69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4" hidden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69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4" hidden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69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4" hidden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69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4" hidden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69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4" hidden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69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4" hidden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69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4" hidden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69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4" hidden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69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4" hidden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69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4" hidden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69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4" hidden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69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4" hidden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69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4" hidden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69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4" hidden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69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4" hidden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69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4" hidden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69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4" hidden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69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4" hidden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69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4" hidden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69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4" hidden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69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4" hidden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69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4" hidden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69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4" hidden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69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4" hidden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69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4" hidden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69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4" hidden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69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4" hidden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69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4" hidden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69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4" hidden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69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4" hidden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69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4" hidden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69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4" hidden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69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4" hidden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69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4" hidden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69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4" hidden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69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4" hidden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69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4" hidden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69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4" hidden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69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4" hidden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69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4" hidden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69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4" hidden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69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4" hidden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69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4" hidden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69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4" hidden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69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4" hidden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69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4" hidden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69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4" hidden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69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4" hidden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69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4" hidden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69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4" hidden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69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4" hidden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69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4" hidden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69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4" hidden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69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4" hidden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69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4" hidden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69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4" hidden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69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4" hidden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69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4" hidden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69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4" hidden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69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4" hidden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69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4" hidden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69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4" hidden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69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4" hidden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69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4" hidden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69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4" hidden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69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4" hidden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69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4" hidden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69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4" hidden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69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4" hidden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69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4" hidden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69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4" hidden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69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4" hidden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69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4" hidden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69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4" hidden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69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4" hidden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69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4" hidden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69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4" hidden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69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4" hidden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69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4" hidden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69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4" hidden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69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4" hidden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69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4" hidden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69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4" hidden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69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4" hidden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69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4" hidden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69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4" hidden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69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4" hidden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69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4" hidden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69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4" hidden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69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4" hidden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69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4" hidden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69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4" hidden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69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4" hidden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69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4" hidden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69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4" hidden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69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4" hidden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69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4" hidden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69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4" hidden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69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4" hidden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69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4" hidden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69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4" hidden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69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4" hidden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69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4" hidden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69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4" hidden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69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4" hidden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69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4" hidden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69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4" hidden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69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4" hidden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69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4" hidden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69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4" hidden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69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4" hidden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69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4" hidden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69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4" hidden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69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4" hidden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69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4" hidden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69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4" hidden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69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4" hidden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69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4" hidden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69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4" hidden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69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4" hidden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69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4" hidden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69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4" hidden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69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4" hidden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69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4" hidden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69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4" hidden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69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4" hidden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69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4" hidden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69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4" hidden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69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4" hidden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69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4" hidden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69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4" hidden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69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4" hidden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69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4" hidden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69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4" hidden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69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4" hidden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69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4" hidden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69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4" hidden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69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4" hidden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69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4" hidden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69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4" hidden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69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4" hidden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69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4" hidden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69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4" hidden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69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4" hidden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69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4" hidden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69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4" hidden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69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4" hidden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69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4" hidden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69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4" hidden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69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4" hidden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69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4" hidden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69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4" hidden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69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4" hidden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69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4" hidden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69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4" hidden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69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4" hidden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69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4" hidden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69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4" hidden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69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4" hidden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69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4" hidden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69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4" hidden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69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4" hidden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69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4" hidden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69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4" hidden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69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4" hidden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69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4" hidden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69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4" hidden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69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4" hidden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69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4" hidden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69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4" hidden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69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4" hidden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69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4" hidden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69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4" hidden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69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4" hidden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69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4" hidden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69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4" hidden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69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4" hidden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69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4" hidden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69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4" hidden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69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4" hidden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69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4" hidden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69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</row>
    <row r="1019" spans="1:29" ht="14" hidden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69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</row>
    <row r="1020" spans="1:29" ht="14" hidden="1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69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</row>
  </sheetData>
  <mergeCells count="47">
    <mergeCell ref="B2:P2"/>
    <mergeCell ref="H6:K6"/>
    <mergeCell ref="M6:P6"/>
    <mergeCell ref="H7:K7"/>
    <mergeCell ref="N7:P8"/>
    <mergeCell ref="B6:D6"/>
    <mergeCell ref="M20:M21"/>
    <mergeCell ref="N20:P21"/>
    <mergeCell ref="M22:M23"/>
    <mergeCell ref="N22:P23"/>
    <mergeCell ref="M7:M8"/>
    <mergeCell ref="M9:M10"/>
    <mergeCell ref="M11:M12"/>
    <mergeCell ref="M14:M15"/>
    <mergeCell ref="N14:P15"/>
    <mergeCell ref="M16:M17"/>
    <mergeCell ref="N16:P17"/>
    <mergeCell ref="N9:P10"/>
    <mergeCell ref="N11:P12"/>
    <mergeCell ref="N13:P13"/>
    <mergeCell ref="M18:M19"/>
    <mergeCell ref="N18:P19"/>
    <mergeCell ref="H29:I30"/>
    <mergeCell ref="J29:K30"/>
    <mergeCell ref="H8:K11"/>
    <mergeCell ref="H12:K12"/>
    <mergeCell ref="H13:K16"/>
    <mergeCell ref="H17:K17"/>
    <mergeCell ref="H18:K22"/>
    <mergeCell ref="H24:K24"/>
    <mergeCell ref="J25:K25"/>
    <mergeCell ref="H25:I25"/>
    <mergeCell ref="H26:I27"/>
    <mergeCell ref="J26:K27"/>
    <mergeCell ref="H28:I28"/>
    <mergeCell ref="J28:K28"/>
    <mergeCell ref="C26:D26"/>
    <mergeCell ref="C27:D27"/>
    <mergeCell ref="C28:D28"/>
    <mergeCell ref="C29:D29"/>
    <mergeCell ref="C30:D30"/>
    <mergeCell ref="C25:D25"/>
    <mergeCell ref="B11:C11"/>
    <mergeCell ref="B13:D13"/>
    <mergeCell ref="B18:C18"/>
    <mergeCell ref="B20:F22"/>
    <mergeCell ref="B24:D24"/>
  </mergeCells>
  <conditionalFormatting sqref="D11 F11 D18 F18">
    <cfRule type="cellIs" dxfId="3" priority="1" operator="greaterThan">
      <formula>1</formula>
    </cfRule>
  </conditionalFormatting>
  <conditionalFormatting sqref="D11 F11 D18 F18">
    <cfRule type="cellIs" dxfId="2" priority="2" operator="lessThanOrEqual">
      <formula>1</formula>
    </cfRule>
  </conditionalFormatting>
  <conditionalFormatting sqref="B20:F21">
    <cfRule type="expression" dxfId="1" priority="3">
      <formula>(C7*12+C14)-(C8*12+C9*12+C10*12+C15+C16+C17)&gt;=0</formula>
    </cfRule>
  </conditionalFormatting>
  <conditionalFormatting sqref="B20:F21">
    <cfRule type="expression" dxfId="0" priority="4">
      <formula>(C7*12+C14)-(C8*12+C9*12+C10*12+C15+C16+C17)&lt;0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RETO 04 INGRESOS Y GASTOS</vt:lpstr>
      <vt:lpstr>RETO 04 ENDEUDAMIENTO</vt:lpstr>
      <vt:lpstr>RETO 04 ACTIVOS</vt:lpstr>
      <vt:lpstr>RETO 06 AHORRO</vt:lpstr>
      <vt:lpstr>RETO 08 PRESUPUESTO ANUAL</vt:lpstr>
      <vt:lpstr>RETO 10 TABLERO DE CONTROL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Miguel Ángel Reyes Moreno</cp:lastModifiedBy>
  <dcterms:modified xsi:type="dcterms:W3CDTF">2020-07-19T00:41:02Z</dcterms:modified>
</cp:coreProperties>
</file>